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9440" windowHeight="10110" firstSheet="9" activeTab="1"/>
  </bookViews>
  <sheets>
    <sheet name="Tartalomjegyzék" sheetId="16" r:id="rId1"/>
    <sheet name="1.sz.Összesítő" sheetId="4" r:id="rId2"/>
    <sheet name="2.sz.Önkormányzat" sheetId="2" r:id="rId3"/>
    <sheet name="3.sz.Cházi Közös Önk.Hiv." sheetId="3" r:id="rId4"/>
    <sheet name="4.sz.Óvoda" sheetId="5" r:id="rId5"/>
    <sheet name="5.sz.Könyvtár" sheetId="7" r:id="rId6"/>
    <sheet name="6.sz.Műv.Ház" sheetId="8" r:id="rId7"/>
    <sheet name="7.sz.Bölcsőde" sheetId="10" r:id="rId8"/>
    <sheet name="8.sz.CSSK" sheetId="9" r:id="rId9"/>
    <sheet name="9.sz.KSZKI" sheetId="11" r:id="rId10"/>
    <sheet name="10. SZ pályázat" sheetId="17" r:id="rId11"/>
    <sheet name="11.sz mérleg" sheetId="18" r:id="rId12"/>
    <sheet name="12.sz Ei felhasználás" sheetId="19" r:id="rId13"/>
  </sheets>
  <calcPr calcId="125725"/>
</workbook>
</file>

<file path=xl/calcChain.xml><?xml version="1.0" encoding="utf-8"?>
<calcChain xmlns="http://schemas.openxmlformats.org/spreadsheetml/2006/main">
  <c r="W43" i="4"/>
  <c r="U12" i="5"/>
  <c r="V12"/>
  <c r="W12"/>
  <c r="C16" i="19"/>
  <c r="O7"/>
  <c r="O8"/>
  <c r="O9"/>
  <c r="O10"/>
  <c r="O11"/>
  <c r="O12"/>
  <c r="O13"/>
  <c r="O14"/>
  <c r="O6"/>
  <c r="O15"/>
  <c r="O19"/>
  <c r="O20"/>
  <c r="O21"/>
  <c r="O22"/>
  <c r="O23"/>
  <c r="O24"/>
  <c r="O25"/>
  <c r="O26"/>
  <c r="O27"/>
  <c r="O28"/>
  <c r="O29"/>
  <c r="O18"/>
  <c r="H27" i="18"/>
  <c r="G27"/>
  <c r="F27"/>
  <c r="H26"/>
  <c r="G26"/>
  <c r="F26"/>
  <c r="C26"/>
  <c r="S48" i="4"/>
  <c r="R48"/>
  <c r="N48"/>
  <c r="D48"/>
  <c r="T48"/>
  <c r="I9" i="18"/>
  <c r="T29" i="4"/>
  <c r="T49"/>
  <c r="I20" i="18"/>
  <c r="G20"/>
  <c r="T47" i="4"/>
  <c r="P47"/>
  <c r="L48"/>
  <c r="L47"/>
  <c r="L50"/>
  <c r="F47"/>
  <c r="L52"/>
  <c r="D47"/>
  <c r="M48"/>
  <c r="O48"/>
  <c r="P48"/>
  <c r="Q48"/>
  <c r="E48"/>
  <c r="F48"/>
  <c r="G48"/>
  <c r="H48"/>
  <c r="I48"/>
  <c r="J48"/>
  <c r="K48"/>
  <c r="C48"/>
  <c r="H43"/>
  <c r="I43"/>
  <c r="J43"/>
  <c r="K43"/>
  <c r="L43"/>
  <c r="M43"/>
  <c r="N43"/>
  <c r="O43"/>
  <c r="P43"/>
  <c r="Q43"/>
  <c r="R43"/>
  <c r="S43"/>
  <c r="T43"/>
  <c r="U43"/>
  <c r="V43"/>
  <c r="G43"/>
  <c r="F43"/>
  <c r="E43"/>
  <c r="D43"/>
  <c r="C43"/>
  <c r="C52"/>
  <c r="Q9" i="18"/>
  <c r="Q20" s="1"/>
  <c r="P16"/>
  <c r="P15"/>
  <c r="O14"/>
  <c r="N14"/>
  <c r="P14" s="1"/>
  <c r="M14"/>
  <c r="P13"/>
  <c r="P12"/>
  <c r="P11"/>
  <c r="P10"/>
  <c r="O9"/>
  <c r="O20" s="1"/>
  <c r="N9"/>
  <c r="N20" s="1"/>
  <c r="M9"/>
  <c r="M20" s="1"/>
  <c r="J19"/>
  <c r="J18"/>
  <c r="J16"/>
  <c r="J15"/>
  <c r="H14"/>
  <c r="J14" s="1"/>
  <c r="J13"/>
  <c r="J12"/>
  <c r="J11"/>
  <c r="J10"/>
  <c r="H9"/>
  <c r="H20" s="1"/>
  <c r="G9"/>
  <c r="N30" i="19"/>
  <c r="M30"/>
  <c r="L30"/>
  <c r="K30"/>
  <c r="J30"/>
  <c r="I30"/>
  <c r="H30"/>
  <c r="G30"/>
  <c r="F30"/>
  <c r="E30"/>
  <c r="D30"/>
  <c r="N16"/>
  <c r="M16"/>
  <c r="L16"/>
  <c r="K16"/>
  <c r="J16"/>
  <c r="I16"/>
  <c r="H16"/>
  <c r="G16"/>
  <c r="F16"/>
  <c r="E16"/>
  <c r="D16"/>
  <c r="F19" i="18"/>
  <c r="F18"/>
  <c r="T16"/>
  <c r="F16"/>
  <c r="T15"/>
  <c r="F15"/>
  <c r="Q14"/>
  <c r="D14"/>
  <c r="F14" s="1"/>
  <c r="T13"/>
  <c r="F13"/>
  <c r="T12"/>
  <c r="F12"/>
  <c r="T11"/>
  <c r="F11"/>
  <c r="T10"/>
  <c r="F10"/>
  <c r="S9"/>
  <c r="S20" s="1"/>
  <c r="R9"/>
  <c r="R20" s="1"/>
  <c r="E9"/>
  <c r="E20" s="1"/>
  <c r="D9"/>
  <c r="D20" s="1"/>
  <c r="C9"/>
  <c r="C20" s="1"/>
  <c r="D16" i="17"/>
  <c r="D14"/>
  <c r="C14"/>
  <c r="C16" s="1"/>
  <c r="E13"/>
  <c r="E12"/>
  <c r="E11"/>
  <c r="E10"/>
  <c r="E9"/>
  <c r="B9"/>
  <c r="B14" s="1"/>
  <c r="B16" s="1"/>
  <c r="E8"/>
  <c r="V6" i="2"/>
  <c r="U6"/>
  <c r="V28"/>
  <c r="W28"/>
  <c r="U28"/>
  <c r="V6" i="4"/>
  <c r="U6"/>
  <c r="B12" i="10"/>
  <c r="B11" i="8"/>
  <c r="B11" i="7"/>
  <c r="B15" i="5"/>
  <c r="B11" i="3"/>
  <c r="B31" i="2"/>
  <c r="B45" i="4"/>
  <c r="B20" i="11"/>
  <c r="B14" i="9"/>
  <c r="S10"/>
  <c r="T10"/>
  <c r="D37" i="4"/>
  <c r="E37"/>
  <c r="F37"/>
  <c r="G37"/>
  <c r="H37"/>
  <c r="I37"/>
  <c r="J37"/>
  <c r="M37"/>
  <c r="N37"/>
  <c r="O37"/>
  <c r="P37"/>
  <c r="Q37"/>
  <c r="C37"/>
  <c r="K9" i="9"/>
  <c r="L9"/>
  <c r="K10"/>
  <c r="L10"/>
  <c r="R9"/>
  <c r="T9" s="1"/>
  <c r="D8"/>
  <c r="D7"/>
  <c r="D11" s="1"/>
  <c r="D40" i="4" s="1"/>
  <c r="C11" i="9"/>
  <c r="C40" i="4" s="1"/>
  <c r="S9" i="9"/>
  <c r="Q11"/>
  <c r="Q40" i="4" s="1"/>
  <c r="F11" i="11"/>
  <c r="R17"/>
  <c r="T17" s="1"/>
  <c r="S16"/>
  <c r="T16"/>
  <c r="S17"/>
  <c r="R18"/>
  <c r="R42" i="4" s="1"/>
  <c r="K16" i="11"/>
  <c r="L16"/>
  <c r="F18"/>
  <c r="D7"/>
  <c r="D8"/>
  <c r="Q12" i="5"/>
  <c r="S10"/>
  <c r="T10"/>
  <c r="T36" i="4" s="1"/>
  <c r="S11" i="5"/>
  <c r="S37" i="4" s="1"/>
  <c r="R11" i="5"/>
  <c r="R37" i="4" s="1"/>
  <c r="K11" i="5"/>
  <c r="K37" i="4" s="1"/>
  <c r="L11" i="5"/>
  <c r="L37" i="4" s="1"/>
  <c r="C12" i="5"/>
  <c r="D36" i="4"/>
  <c r="E36"/>
  <c r="F36"/>
  <c r="G36"/>
  <c r="H36"/>
  <c r="I36"/>
  <c r="J36"/>
  <c r="M36"/>
  <c r="N36"/>
  <c r="O36"/>
  <c r="P36"/>
  <c r="Q36"/>
  <c r="R36"/>
  <c r="S36"/>
  <c r="C36"/>
  <c r="C32"/>
  <c r="E32"/>
  <c r="F32"/>
  <c r="G32"/>
  <c r="H32"/>
  <c r="I32"/>
  <c r="J32"/>
  <c r="M32"/>
  <c r="N32"/>
  <c r="O32"/>
  <c r="P32"/>
  <c r="Q32"/>
  <c r="R32"/>
  <c r="C33"/>
  <c r="E33"/>
  <c r="F33"/>
  <c r="G33"/>
  <c r="H33"/>
  <c r="I33"/>
  <c r="J33"/>
  <c r="M33"/>
  <c r="N33"/>
  <c r="O33"/>
  <c r="P33"/>
  <c r="Q33"/>
  <c r="R33"/>
  <c r="C34"/>
  <c r="D34"/>
  <c r="E34"/>
  <c r="F34"/>
  <c r="G34"/>
  <c r="H34"/>
  <c r="I34"/>
  <c r="J34"/>
  <c r="M34"/>
  <c r="N34"/>
  <c r="O34"/>
  <c r="P34"/>
  <c r="Q34"/>
  <c r="R34"/>
  <c r="C35"/>
  <c r="D35"/>
  <c r="E35"/>
  <c r="F35"/>
  <c r="G35"/>
  <c r="H35"/>
  <c r="I35"/>
  <c r="J35"/>
  <c r="M35"/>
  <c r="N35"/>
  <c r="O35"/>
  <c r="P35"/>
  <c r="Q35"/>
  <c r="R35"/>
  <c r="K10" i="5"/>
  <c r="K36" i="4" s="1"/>
  <c r="L10" i="5"/>
  <c r="L36" i="4" s="1"/>
  <c r="E12" i="5"/>
  <c r="F12"/>
  <c r="G12"/>
  <c r="H12"/>
  <c r="I12"/>
  <c r="J12"/>
  <c r="M12"/>
  <c r="N12"/>
  <c r="O12"/>
  <c r="P12"/>
  <c r="D7"/>
  <c r="D33" i="4" s="1"/>
  <c r="D6" i="5"/>
  <c r="D23" i="4"/>
  <c r="E23"/>
  <c r="F23"/>
  <c r="G23"/>
  <c r="H23"/>
  <c r="I23"/>
  <c r="J23"/>
  <c r="L23"/>
  <c r="M23"/>
  <c r="N23"/>
  <c r="O23"/>
  <c r="P23"/>
  <c r="Q23"/>
  <c r="R23"/>
  <c r="T23"/>
  <c r="D24"/>
  <c r="E24"/>
  <c r="F24"/>
  <c r="G24"/>
  <c r="H24"/>
  <c r="I24"/>
  <c r="J24"/>
  <c r="K24"/>
  <c r="M24"/>
  <c r="N24"/>
  <c r="O24"/>
  <c r="P24"/>
  <c r="Q24"/>
  <c r="R24"/>
  <c r="S24"/>
  <c r="T24"/>
  <c r="D25"/>
  <c r="E25"/>
  <c r="F25"/>
  <c r="G25"/>
  <c r="H25"/>
  <c r="I25"/>
  <c r="J25"/>
  <c r="K25"/>
  <c r="M25"/>
  <c r="N25"/>
  <c r="O25"/>
  <c r="P25"/>
  <c r="Q25"/>
  <c r="R25"/>
  <c r="S25"/>
  <c r="T25"/>
  <c r="D26"/>
  <c r="E26"/>
  <c r="F26"/>
  <c r="G26"/>
  <c r="H26"/>
  <c r="I26"/>
  <c r="J26"/>
  <c r="K26"/>
  <c r="M26"/>
  <c r="N26"/>
  <c r="O26"/>
  <c r="P26"/>
  <c r="Q26"/>
  <c r="R26"/>
  <c r="S26"/>
  <c r="T26"/>
  <c r="D27"/>
  <c r="E27"/>
  <c r="F27"/>
  <c r="G27"/>
  <c r="H27"/>
  <c r="I27"/>
  <c r="J27"/>
  <c r="K27"/>
  <c r="L27"/>
  <c r="M27"/>
  <c r="N27"/>
  <c r="O27"/>
  <c r="P27"/>
  <c r="Q27"/>
  <c r="R27"/>
  <c r="S27"/>
  <c r="C24"/>
  <c r="C25"/>
  <c r="C26"/>
  <c r="C27"/>
  <c r="N19" i="2"/>
  <c r="N10"/>
  <c r="J10"/>
  <c r="T27"/>
  <c r="T27" i="4" s="1"/>
  <c r="F18" i="2"/>
  <c r="D22"/>
  <c r="D21"/>
  <c r="L24"/>
  <c r="L24" i="4" s="1"/>
  <c r="L25" i="2"/>
  <c r="L25" i="4" s="1"/>
  <c r="L26" i="2"/>
  <c r="L26" i="4" s="1"/>
  <c r="J15" i="2"/>
  <c r="H6"/>
  <c r="D28"/>
  <c r="E28"/>
  <c r="F28"/>
  <c r="G28"/>
  <c r="H28"/>
  <c r="I28"/>
  <c r="J28"/>
  <c r="M28"/>
  <c r="N28"/>
  <c r="O28"/>
  <c r="P28"/>
  <c r="Q28"/>
  <c r="R28"/>
  <c r="E6"/>
  <c r="E6" i="4" s="1"/>
  <c r="F6" i="2"/>
  <c r="F6" i="4" s="1"/>
  <c r="G6" i="2"/>
  <c r="G6" i="4" s="1"/>
  <c r="I6" i="2"/>
  <c r="I6" i="4" s="1"/>
  <c r="M6" i="2"/>
  <c r="M6" i="4" s="1"/>
  <c r="N6" i="2"/>
  <c r="O6"/>
  <c r="O6" i="4" s="1"/>
  <c r="P6" i="2"/>
  <c r="P6" i="4" s="1"/>
  <c r="Q6" i="2"/>
  <c r="Q6" i="4" s="1"/>
  <c r="R6" i="2"/>
  <c r="R6" i="4" s="1"/>
  <c r="C6" i="2"/>
  <c r="C6" i="4" s="1"/>
  <c r="C28" i="2"/>
  <c r="O16" i="19" l="1"/>
  <c r="F31"/>
  <c r="H31"/>
  <c r="J31"/>
  <c r="L31"/>
  <c r="N31"/>
  <c r="D31"/>
  <c r="E31"/>
  <c r="G31"/>
  <c r="I31"/>
  <c r="K31"/>
  <c r="M31"/>
  <c r="P9" i="18"/>
  <c r="P20" s="1"/>
  <c r="J9"/>
  <c r="J20" s="1"/>
  <c r="T14"/>
  <c r="F9"/>
  <c r="F20" s="1"/>
  <c r="E26" s="1"/>
  <c r="T9"/>
  <c r="T20" s="1"/>
  <c r="E27" s="1"/>
  <c r="E14" i="17"/>
  <c r="E16" s="1"/>
  <c r="R11" i="9"/>
  <c r="R40" i="4" s="1"/>
  <c r="F42"/>
  <c r="D12" i="5"/>
  <c r="D32" i="4"/>
  <c r="R12" i="5"/>
  <c r="T11"/>
  <c r="T37" i="4" s="1"/>
  <c r="D6" i="2"/>
  <c r="D6" i="4" s="1"/>
  <c r="J6" i="2"/>
  <c r="J6" i="4" s="1"/>
  <c r="R31"/>
  <c r="O31"/>
  <c r="Q31"/>
  <c r="P31"/>
  <c r="T35"/>
  <c r="T33"/>
  <c r="T32"/>
  <c r="N31"/>
  <c r="S35"/>
  <c r="S34"/>
  <c r="S33"/>
  <c r="I31"/>
  <c r="E31"/>
  <c r="M31"/>
  <c r="H31"/>
  <c r="D31"/>
  <c r="S32"/>
  <c r="J31"/>
  <c r="G31"/>
  <c r="F31"/>
  <c r="C31"/>
  <c r="K35"/>
  <c r="K34"/>
  <c r="K33"/>
  <c r="K32"/>
  <c r="L35"/>
  <c r="L34"/>
  <c r="L33"/>
  <c r="L32"/>
  <c r="T34"/>
  <c r="N6"/>
  <c r="H6"/>
  <c r="T8" i="10"/>
  <c r="D6"/>
  <c r="D9" s="1"/>
  <c r="D41" i="4" s="1"/>
  <c r="T6" i="10"/>
  <c r="T7"/>
  <c r="S7"/>
  <c r="S8"/>
  <c r="R9"/>
  <c r="Q9"/>
  <c r="O9"/>
  <c r="N9"/>
  <c r="N41" i="4" s="1"/>
  <c r="M9" i="10"/>
  <c r="M41" i="4" s="1"/>
  <c r="L6" i="10"/>
  <c r="L7"/>
  <c r="L8"/>
  <c r="K7"/>
  <c r="K8"/>
  <c r="J9"/>
  <c r="I9"/>
  <c r="I41" i="4" s="1"/>
  <c r="H9" i="10"/>
  <c r="G9"/>
  <c r="F9"/>
  <c r="F41" i="4" s="1"/>
  <c r="E9" i="10"/>
  <c r="C9"/>
  <c r="R7" i="8"/>
  <c r="T7" s="1"/>
  <c r="T8" s="1"/>
  <c r="T6"/>
  <c r="S7"/>
  <c r="Q8"/>
  <c r="L7"/>
  <c r="J8"/>
  <c r="I8"/>
  <c r="I39" i="4" s="1"/>
  <c r="D6" i="8"/>
  <c r="D8" s="1"/>
  <c r="D39" i="4" s="1"/>
  <c r="R7" i="7"/>
  <c r="T6"/>
  <c r="T7"/>
  <c r="S7"/>
  <c r="R8"/>
  <c r="Q8"/>
  <c r="N8"/>
  <c r="M8"/>
  <c r="J8"/>
  <c r="I8"/>
  <c r="K7"/>
  <c r="L7"/>
  <c r="D6"/>
  <c r="D8" s="1"/>
  <c r="D38" i="4" s="1"/>
  <c r="N29"/>
  <c r="N49" s="1"/>
  <c r="N30"/>
  <c r="M30"/>
  <c r="M29"/>
  <c r="D6" i="3"/>
  <c r="M7" i="4"/>
  <c r="R41"/>
  <c r="R38"/>
  <c r="R29"/>
  <c r="R49" s="1"/>
  <c r="R30"/>
  <c r="Q30"/>
  <c r="P29"/>
  <c r="P49" s="1"/>
  <c r="P30"/>
  <c r="O30"/>
  <c r="K6" i="8"/>
  <c r="K8" s="1"/>
  <c r="J38" i="4"/>
  <c r="J39"/>
  <c r="J41"/>
  <c r="I38"/>
  <c r="J29"/>
  <c r="J49" s="1"/>
  <c r="J30"/>
  <c r="I30"/>
  <c r="I29"/>
  <c r="H41"/>
  <c r="H29"/>
  <c r="H49" s="1"/>
  <c r="H30"/>
  <c r="G30"/>
  <c r="G29"/>
  <c r="F29"/>
  <c r="F49" s="1"/>
  <c r="D29"/>
  <c r="D49" s="1"/>
  <c r="D30"/>
  <c r="L30" s="1"/>
  <c r="C7"/>
  <c r="D7"/>
  <c r="E7"/>
  <c r="F7"/>
  <c r="G7"/>
  <c r="H7"/>
  <c r="I7"/>
  <c r="J7"/>
  <c r="N7"/>
  <c r="O7"/>
  <c r="P7"/>
  <c r="Q7"/>
  <c r="R7"/>
  <c r="C8"/>
  <c r="D8"/>
  <c r="E8"/>
  <c r="F8"/>
  <c r="G8"/>
  <c r="H8"/>
  <c r="I8"/>
  <c r="J8"/>
  <c r="M8"/>
  <c r="N8"/>
  <c r="O8"/>
  <c r="P8"/>
  <c r="Q8"/>
  <c r="R8"/>
  <c r="C9"/>
  <c r="D9"/>
  <c r="E9"/>
  <c r="F9"/>
  <c r="G9"/>
  <c r="H9"/>
  <c r="I9"/>
  <c r="J9"/>
  <c r="M9"/>
  <c r="N9"/>
  <c r="O9"/>
  <c r="P9"/>
  <c r="Q9"/>
  <c r="R9"/>
  <c r="C10"/>
  <c r="D10"/>
  <c r="E10"/>
  <c r="F10"/>
  <c r="G10"/>
  <c r="H10"/>
  <c r="I10"/>
  <c r="J10"/>
  <c r="M10"/>
  <c r="N10"/>
  <c r="O10"/>
  <c r="P10"/>
  <c r="Q10"/>
  <c r="R10"/>
  <c r="C11"/>
  <c r="D11"/>
  <c r="E11"/>
  <c r="F11"/>
  <c r="G11"/>
  <c r="H11"/>
  <c r="I11"/>
  <c r="J11"/>
  <c r="M11"/>
  <c r="N11"/>
  <c r="O11"/>
  <c r="P11"/>
  <c r="Q11"/>
  <c r="R11"/>
  <c r="C12"/>
  <c r="D12"/>
  <c r="E12"/>
  <c r="F12"/>
  <c r="G12"/>
  <c r="H12"/>
  <c r="I12"/>
  <c r="J12"/>
  <c r="M12"/>
  <c r="N12"/>
  <c r="O12"/>
  <c r="P12"/>
  <c r="Q12"/>
  <c r="R12"/>
  <c r="C13"/>
  <c r="D13"/>
  <c r="E13"/>
  <c r="F13"/>
  <c r="G13"/>
  <c r="H13"/>
  <c r="I13"/>
  <c r="J13"/>
  <c r="M13"/>
  <c r="N13"/>
  <c r="O13"/>
  <c r="P13"/>
  <c r="Q13"/>
  <c r="R13"/>
  <c r="C14"/>
  <c r="D14"/>
  <c r="E14"/>
  <c r="F14"/>
  <c r="G14"/>
  <c r="H14"/>
  <c r="I14"/>
  <c r="J14"/>
  <c r="M14"/>
  <c r="N14"/>
  <c r="O14"/>
  <c r="P14"/>
  <c r="Q14"/>
  <c r="R14"/>
  <c r="C15"/>
  <c r="D15"/>
  <c r="E15"/>
  <c r="F15"/>
  <c r="G15"/>
  <c r="H15"/>
  <c r="I15"/>
  <c r="J15"/>
  <c r="M15"/>
  <c r="N15"/>
  <c r="O15"/>
  <c r="P15"/>
  <c r="Q15"/>
  <c r="R15"/>
  <c r="C16"/>
  <c r="D16"/>
  <c r="E16"/>
  <c r="F16"/>
  <c r="G16"/>
  <c r="H16"/>
  <c r="I16"/>
  <c r="J16"/>
  <c r="M16"/>
  <c r="N16"/>
  <c r="O16"/>
  <c r="P16"/>
  <c r="Q16"/>
  <c r="R16"/>
  <c r="C17"/>
  <c r="D17"/>
  <c r="E17"/>
  <c r="F17"/>
  <c r="G17"/>
  <c r="H17"/>
  <c r="I17"/>
  <c r="J17"/>
  <c r="M17"/>
  <c r="N17"/>
  <c r="O17"/>
  <c r="P17"/>
  <c r="Q17"/>
  <c r="R17"/>
  <c r="C18"/>
  <c r="D18"/>
  <c r="E18"/>
  <c r="F18"/>
  <c r="G18"/>
  <c r="H18"/>
  <c r="I18"/>
  <c r="J18"/>
  <c r="M18"/>
  <c r="N18"/>
  <c r="O18"/>
  <c r="P18"/>
  <c r="Q18"/>
  <c r="R18"/>
  <c r="C19"/>
  <c r="D19"/>
  <c r="E19"/>
  <c r="F19"/>
  <c r="G19"/>
  <c r="H19"/>
  <c r="I19"/>
  <c r="J19"/>
  <c r="M19"/>
  <c r="N19"/>
  <c r="O19"/>
  <c r="P19"/>
  <c r="Q19"/>
  <c r="R19"/>
  <c r="C20"/>
  <c r="D20"/>
  <c r="E20"/>
  <c r="F20"/>
  <c r="G20"/>
  <c r="H20"/>
  <c r="I20"/>
  <c r="J20"/>
  <c r="M20"/>
  <c r="N20"/>
  <c r="O20"/>
  <c r="P20"/>
  <c r="Q20"/>
  <c r="R20"/>
  <c r="C21"/>
  <c r="D21"/>
  <c r="E21"/>
  <c r="F21"/>
  <c r="G21"/>
  <c r="H21"/>
  <c r="I21"/>
  <c r="J21"/>
  <c r="M21"/>
  <c r="N21"/>
  <c r="O21"/>
  <c r="P21"/>
  <c r="Q21"/>
  <c r="R21"/>
  <c r="C22"/>
  <c r="D22"/>
  <c r="E22"/>
  <c r="F22"/>
  <c r="G22"/>
  <c r="H22"/>
  <c r="I22"/>
  <c r="J22"/>
  <c r="M22"/>
  <c r="N22"/>
  <c r="O22"/>
  <c r="P22"/>
  <c r="Q22"/>
  <c r="R22"/>
  <c r="C23"/>
  <c r="T7" i="2"/>
  <c r="T8"/>
  <c r="T9"/>
  <c r="T10"/>
  <c r="T11"/>
  <c r="T12"/>
  <c r="T13"/>
  <c r="T14"/>
  <c r="T15"/>
  <c r="T16"/>
  <c r="T17"/>
  <c r="T18"/>
  <c r="T19"/>
  <c r="T20"/>
  <c r="T21"/>
  <c r="T22"/>
  <c r="S8"/>
  <c r="S9"/>
  <c r="S11"/>
  <c r="S12"/>
  <c r="S13"/>
  <c r="S14"/>
  <c r="S15"/>
  <c r="S16"/>
  <c r="S17"/>
  <c r="S18"/>
  <c r="S19"/>
  <c r="S20"/>
  <c r="S21"/>
  <c r="S22"/>
  <c r="S23"/>
  <c r="S23" i="4" s="1"/>
  <c r="S7" i="2"/>
  <c r="L7"/>
  <c r="L8"/>
  <c r="L10"/>
  <c r="L11"/>
  <c r="L13"/>
  <c r="L15"/>
  <c r="L16"/>
  <c r="L17"/>
  <c r="L18"/>
  <c r="L19"/>
  <c r="L20"/>
  <c r="L21"/>
  <c r="L22"/>
  <c r="K8"/>
  <c r="K9"/>
  <c r="K10"/>
  <c r="K11"/>
  <c r="K12"/>
  <c r="K13"/>
  <c r="K14"/>
  <c r="K15"/>
  <c r="K16"/>
  <c r="K17"/>
  <c r="K18"/>
  <c r="K19"/>
  <c r="K20"/>
  <c r="K21"/>
  <c r="K22"/>
  <c r="K23"/>
  <c r="K23" i="4" s="1"/>
  <c r="K7" i="2"/>
  <c r="T6" i="3"/>
  <c r="T7"/>
  <c r="S7"/>
  <c r="S6"/>
  <c r="R8"/>
  <c r="Q8"/>
  <c r="P8"/>
  <c r="N8"/>
  <c r="M8"/>
  <c r="L6"/>
  <c r="L7"/>
  <c r="K7"/>
  <c r="K6"/>
  <c r="J8"/>
  <c r="I8"/>
  <c r="H8"/>
  <c r="G8"/>
  <c r="F8"/>
  <c r="E8"/>
  <c r="D8"/>
  <c r="T6" i="5"/>
  <c r="T7"/>
  <c r="T8"/>
  <c r="T9"/>
  <c r="S7"/>
  <c r="S8"/>
  <c r="S9"/>
  <c r="S6"/>
  <c r="L6"/>
  <c r="L7"/>
  <c r="L8"/>
  <c r="L9"/>
  <c r="K7"/>
  <c r="K8"/>
  <c r="K9"/>
  <c r="K6"/>
  <c r="S6" i="7"/>
  <c r="S8" s="1"/>
  <c r="P8"/>
  <c r="P38" i="4" s="1"/>
  <c r="N38"/>
  <c r="L6" i="7"/>
  <c r="K6"/>
  <c r="H8"/>
  <c r="H38" i="4" s="1"/>
  <c r="G8" i="7"/>
  <c r="G38" i="4" s="1"/>
  <c r="F8" i="7"/>
  <c r="F38" i="4" s="1"/>
  <c r="S6" i="8"/>
  <c r="P8"/>
  <c r="P39" i="4" s="1"/>
  <c r="N8" i="8"/>
  <c r="N39" i="4" s="1"/>
  <c r="L6" i="8"/>
  <c r="H8"/>
  <c r="H39" i="4" s="1"/>
  <c r="F8" i="8"/>
  <c r="F39" i="4" s="1"/>
  <c r="S6" i="10"/>
  <c r="K6"/>
  <c r="T6" i="9"/>
  <c r="T7"/>
  <c r="T8"/>
  <c r="S7"/>
  <c r="S8"/>
  <c r="S6"/>
  <c r="P11"/>
  <c r="P40" i="4" s="1"/>
  <c r="L6" i="9"/>
  <c r="L7"/>
  <c r="L8"/>
  <c r="K7"/>
  <c r="K8"/>
  <c r="K6"/>
  <c r="N11"/>
  <c r="N40" i="4" s="1"/>
  <c r="M11" i="9"/>
  <c r="M40" i="4" s="1"/>
  <c r="J11" i="9"/>
  <c r="J40" i="4" s="1"/>
  <c r="I11" i="9"/>
  <c r="I40" i="4" s="1"/>
  <c r="H11" i="9"/>
  <c r="H40" i="4" s="1"/>
  <c r="F11" i="9"/>
  <c r="F40" i="4" s="1"/>
  <c r="T6" i="11"/>
  <c r="T7"/>
  <c r="T8"/>
  <c r="T9"/>
  <c r="T10"/>
  <c r="T11"/>
  <c r="T12"/>
  <c r="T13"/>
  <c r="T14"/>
  <c r="T15"/>
  <c r="S8"/>
  <c r="S11"/>
  <c r="S15"/>
  <c r="P18"/>
  <c r="P42" i="4" s="1"/>
  <c r="O18" i="11"/>
  <c r="O42" i="4" s="1"/>
  <c r="N18" i="11"/>
  <c r="N42" i="4" s="1"/>
  <c r="M18" i="11"/>
  <c r="M42" i="4" s="1"/>
  <c r="L6" i="11"/>
  <c r="L7"/>
  <c r="L8"/>
  <c r="L9"/>
  <c r="L10"/>
  <c r="L11"/>
  <c r="L12"/>
  <c r="L13"/>
  <c r="L14"/>
  <c r="L15"/>
  <c r="K7"/>
  <c r="K8"/>
  <c r="K9"/>
  <c r="K10"/>
  <c r="K11"/>
  <c r="K12"/>
  <c r="K13"/>
  <c r="K14"/>
  <c r="K15"/>
  <c r="K6"/>
  <c r="J18"/>
  <c r="J42" i="4" s="1"/>
  <c r="I18" i="11"/>
  <c r="I42" i="4" s="1"/>
  <c r="H18" i="11"/>
  <c r="H42" i="4" s="1"/>
  <c r="G18" i="11"/>
  <c r="G42" i="4" s="1"/>
  <c r="E18" i="11"/>
  <c r="E42" i="4" s="1"/>
  <c r="D18" i="11"/>
  <c r="D42" i="4" s="1"/>
  <c r="C18" i="11"/>
  <c r="C42" i="4" s="1"/>
  <c r="O8" i="3"/>
  <c r="J47" i="4" l="1"/>
  <c r="C27" i="18"/>
  <c r="D27"/>
  <c r="D26"/>
  <c r="K18" i="11"/>
  <c r="K42" i="4" s="1"/>
  <c r="L18" i="11"/>
  <c r="L42" i="4" s="1"/>
  <c r="T18" i="11"/>
  <c r="T42" i="4" s="1"/>
  <c r="K11" i="9"/>
  <c r="K40" i="4" s="1"/>
  <c r="S11" i="9"/>
  <c r="T11"/>
  <c r="L11"/>
  <c r="L40" i="4" s="1"/>
  <c r="K9" i="10"/>
  <c r="J52" i="4"/>
  <c r="S9" i="10"/>
  <c r="L9"/>
  <c r="T9"/>
  <c r="H52" i="4"/>
  <c r="L8" i="8"/>
  <c r="S8"/>
  <c r="I52" i="4"/>
  <c r="R8" i="8"/>
  <c r="R39" i="4" s="1"/>
  <c r="T39" s="1"/>
  <c r="N52"/>
  <c r="L8" i="7"/>
  <c r="K12" i="5"/>
  <c r="S12"/>
  <c r="T12"/>
  <c r="K8" i="3"/>
  <c r="S30" i="4"/>
  <c r="L8" i="3"/>
  <c r="T8"/>
  <c r="T30" i="4"/>
  <c r="S31"/>
  <c r="J28"/>
  <c r="F28"/>
  <c r="R47"/>
  <c r="H47"/>
  <c r="K15"/>
  <c r="K12"/>
  <c r="N47"/>
  <c r="T31"/>
  <c r="F52"/>
  <c r="D52"/>
  <c r="T40"/>
  <c r="K31"/>
  <c r="L31"/>
  <c r="N28"/>
  <c r="L12" i="5"/>
  <c r="K6" i="2"/>
  <c r="K6" i="4" s="1"/>
  <c r="K28" i="2"/>
  <c r="S28"/>
  <c r="S6"/>
  <c r="S6" i="4" s="1"/>
  <c r="T6" i="2"/>
  <c r="T28"/>
  <c r="L6"/>
  <c r="L6" i="4" s="1"/>
  <c r="L28" i="2"/>
  <c r="I28" i="4"/>
  <c r="I47" s="1"/>
  <c r="P28"/>
  <c r="L21"/>
  <c r="K20"/>
  <c r="L17"/>
  <c r="K16"/>
  <c r="K22"/>
  <c r="L19"/>
  <c r="K18"/>
  <c r="L15"/>
  <c r="S11"/>
  <c r="T10"/>
  <c r="K8"/>
  <c r="S22"/>
  <c r="S20"/>
  <c r="L22"/>
  <c r="T21"/>
  <c r="K21"/>
  <c r="L20"/>
  <c r="T19"/>
  <c r="K19"/>
  <c r="S18"/>
  <c r="L18"/>
  <c r="T17"/>
  <c r="K17"/>
  <c r="S16"/>
  <c r="L16"/>
  <c r="T15"/>
  <c r="S14"/>
  <c r="L14"/>
  <c r="T13"/>
  <c r="K13"/>
  <c r="L12"/>
  <c r="T11"/>
  <c r="K11"/>
  <c r="S10"/>
  <c r="L10"/>
  <c r="T9"/>
  <c r="K9"/>
  <c r="S8"/>
  <c r="L8"/>
  <c r="T7"/>
  <c r="L7"/>
  <c r="T22"/>
  <c r="S21"/>
  <c r="T20"/>
  <c r="S19"/>
  <c r="T18"/>
  <c r="S17"/>
  <c r="T16"/>
  <c r="S15"/>
  <c r="T14"/>
  <c r="K14"/>
  <c r="S13"/>
  <c r="L13"/>
  <c r="T12"/>
  <c r="L11"/>
  <c r="K10"/>
  <c r="L9"/>
  <c r="T8"/>
  <c r="K7"/>
  <c r="S7"/>
  <c r="P9" i="10"/>
  <c r="P52" i="4" s="1"/>
  <c r="L41"/>
  <c r="S12"/>
  <c r="H28"/>
  <c r="T38"/>
  <c r="S9"/>
  <c r="D28"/>
  <c r="G28"/>
  <c r="R28"/>
  <c r="L39"/>
  <c r="T8" i="7"/>
  <c r="L38" i="4"/>
  <c r="M28"/>
  <c r="L29"/>
  <c r="L49" s="1"/>
  <c r="Q41"/>
  <c r="O41"/>
  <c r="R52" l="1"/>
  <c r="D50"/>
  <c r="H50"/>
  <c r="N50"/>
  <c r="F50"/>
  <c r="R50"/>
  <c r="J50"/>
  <c r="L28"/>
  <c r="T6"/>
  <c r="T52"/>
  <c r="T28"/>
  <c r="P41"/>
  <c r="P50" s="1"/>
  <c r="S41"/>
  <c r="G49"/>
  <c r="T41" l="1"/>
  <c r="T50" s="1"/>
  <c r="Q9" i="11" l="1"/>
  <c r="S9" s="1"/>
  <c r="Q7" l="1"/>
  <c r="S7" s="1"/>
  <c r="Q38" i="4" l="1"/>
  <c r="M38"/>
  <c r="Q29"/>
  <c r="Q49" s="1"/>
  <c r="O29"/>
  <c r="E29"/>
  <c r="E49" s="1"/>
  <c r="C30"/>
  <c r="C29"/>
  <c r="K29" s="1"/>
  <c r="K30" l="1"/>
  <c r="O49"/>
  <c r="O28"/>
  <c r="S29"/>
  <c r="V18" i="11" l="1"/>
  <c r="U18"/>
  <c r="U31" i="4"/>
  <c r="Q13" i="11" l="1"/>
  <c r="S13" s="1"/>
  <c r="Q12"/>
  <c r="S12" s="1"/>
  <c r="Q6"/>
  <c r="S6" l="1"/>
  <c r="Q10"/>
  <c r="S10" s="1"/>
  <c r="Q14"/>
  <c r="S14" s="1"/>
  <c r="Q18" l="1"/>
  <c r="S18"/>
  <c r="S42" i="4" s="1"/>
  <c r="E41"/>
  <c r="G41"/>
  <c r="U9" i="10"/>
  <c r="V9"/>
  <c r="C41" i="4"/>
  <c r="E8" i="8"/>
  <c r="E39" i="4" s="1"/>
  <c r="G8" i="8"/>
  <c r="G39" i="4" s="1"/>
  <c r="M8" i="8"/>
  <c r="O8"/>
  <c r="U8"/>
  <c r="V8"/>
  <c r="W8"/>
  <c r="C8"/>
  <c r="C39" i="4" s="1"/>
  <c r="E8" i="7"/>
  <c r="E38" i="4" s="1"/>
  <c r="O8" i="7"/>
  <c r="U8"/>
  <c r="C8"/>
  <c r="U8" i="3"/>
  <c r="V8"/>
  <c r="W8"/>
  <c r="C8"/>
  <c r="U11" i="9"/>
  <c r="O11"/>
  <c r="O40" i="4" s="1"/>
  <c r="E11" i="9"/>
  <c r="E40" i="4" s="1"/>
  <c r="G11" i="9"/>
  <c r="S8" i="3"/>
  <c r="I49" i="4"/>
  <c r="M49"/>
  <c r="C49"/>
  <c r="C28"/>
  <c r="K49"/>
  <c r="E47" l="1"/>
  <c r="S52"/>
  <c r="Q42"/>
  <c r="Q52"/>
  <c r="G40"/>
  <c r="G47" s="1"/>
  <c r="G50" s="1"/>
  <c r="M39"/>
  <c r="M52"/>
  <c r="E50"/>
  <c r="K8" i="7"/>
  <c r="K52" i="4" s="1"/>
  <c r="C38"/>
  <c r="O52"/>
  <c r="O38"/>
  <c r="S38" s="1"/>
  <c r="S40"/>
  <c r="K41"/>
  <c r="K39"/>
  <c r="O39"/>
  <c r="Q39"/>
  <c r="I50"/>
  <c r="E52"/>
  <c r="G52"/>
  <c r="Q28"/>
  <c r="S28" s="1"/>
  <c r="S49"/>
  <c r="K38" l="1"/>
  <c r="K47" s="1"/>
  <c r="C47"/>
  <c r="C50" s="1"/>
  <c r="M47"/>
  <c r="M50" s="1"/>
  <c r="K50"/>
  <c r="O47"/>
  <c r="O50" s="1"/>
  <c r="S39"/>
  <c r="S47" s="1"/>
  <c r="Q47"/>
  <c r="E28" l="1"/>
  <c r="K28" l="1"/>
  <c r="Q50"/>
  <c r="S50"/>
  <c r="C30" i="19"/>
  <c r="O30" l="1"/>
  <c r="C31" l="1"/>
  <c r="O31"/>
</calcChain>
</file>

<file path=xl/comments1.xml><?xml version="1.0" encoding="utf-8"?>
<comments xmlns="http://schemas.openxmlformats.org/spreadsheetml/2006/main">
  <authors>
    <author>Felhasználó</author>
  </authors>
  <commentList>
    <comment ref="M12" authorId="0">
      <text>
        <r>
          <rPr>
            <b/>
            <sz val="8"/>
            <color indexed="81"/>
            <rFont val="Tahoma"/>
            <family val="2"/>
            <charset val="238"/>
          </rPr>
          <t>Felhasználó:</t>
        </r>
        <r>
          <rPr>
            <sz val="8"/>
            <color indexed="81"/>
            <rFont val="Tahoma"/>
            <family val="2"/>
            <charset val="238"/>
          </rPr>
          <t xml:space="preserve">
71986 GKP +adó bevétel 102894 e ft
</t>
        </r>
      </text>
    </comment>
    <comment ref="O12" authorId="0">
      <text>
        <r>
          <rPr>
            <b/>
            <sz val="8"/>
            <color indexed="81"/>
            <rFont val="Tahoma"/>
            <family val="2"/>
            <charset val="238"/>
          </rPr>
          <t>Felhasználó:</t>
        </r>
        <r>
          <rPr>
            <sz val="8"/>
            <color indexed="81"/>
            <rFont val="Tahoma"/>
            <family val="2"/>
            <charset val="238"/>
          </rPr>
          <t xml:space="preserve">
+11 564 e ft önkorm. Működési támogatás</t>
        </r>
      </text>
    </comment>
  </commentList>
</comments>
</file>

<file path=xl/comments2.xml><?xml version="1.0" encoding="utf-8"?>
<comments xmlns="http://schemas.openxmlformats.org/spreadsheetml/2006/main">
  <authors>
    <author>Szendrei Melinda</author>
  </authors>
  <commentList>
    <comment ref="J6" authorId="0">
      <text>
        <r>
          <rPr>
            <b/>
            <sz val="9"/>
            <color indexed="81"/>
            <rFont val="Tahoma"/>
            <family val="2"/>
            <charset val="238"/>
          </rPr>
          <t>Szendrei Melinda:</t>
        </r>
        <r>
          <rPr>
            <sz val="9"/>
            <color indexed="81"/>
            <rFont val="Tahoma"/>
            <family val="2"/>
            <charset val="238"/>
          </rPr>
          <t xml:space="preserve">
Maradvány kiadási előirányzat oldala
</t>
        </r>
      </text>
    </comment>
  </commentList>
</comments>
</file>

<file path=xl/comments3.xml><?xml version="1.0" encoding="utf-8"?>
<comments xmlns="http://schemas.openxmlformats.org/spreadsheetml/2006/main">
  <authors>
    <author>Szendrei Melinda</author>
  </authors>
  <commentList>
    <comment ref="J6" authorId="0">
      <text>
        <r>
          <rPr>
            <b/>
            <sz val="9"/>
            <color indexed="81"/>
            <rFont val="Tahoma"/>
            <family val="2"/>
            <charset val="238"/>
          </rPr>
          <t>Szendrei Melinda:</t>
        </r>
        <r>
          <rPr>
            <sz val="9"/>
            <color indexed="81"/>
            <rFont val="Tahoma"/>
            <family val="2"/>
            <charset val="238"/>
          </rPr>
          <t xml:space="preserve">
Maradvány kiadási előirányzat része
</t>
        </r>
      </text>
    </comment>
  </commentList>
</comments>
</file>

<file path=xl/sharedStrings.xml><?xml version="1.0" encoding="utf-8"?>
<sst xmlns="http://schemas.openxmlformats.org/spreadsheetml/2006/main" count="730" uniqueCount="256">
  <si>
    <t>ezer forint</t>
  </si>
  <si>
    <t>Kiadás</t>
  </si>
  <si>
    <t>Bevétel</t>
  </si>
  <si>
    <t>Létszám</t>
  </si>
  <si>
    <t>Normatíva
Bevétel</t>
  </si>
  <si>
    <t>teljes
munkaidős</t>
  </si>
  <si>
    <t>rész-
munkaidős</t>
  </si>
  <si>
    <t>közfoglalkoztatott</t>
  </si>
  <si>
    <t>Segélyezés</t>
  </si>
  <si>
    <t>Közfoglalkoztatás</t>
  </si>
  <si>
    <t>Pályázatok</t>
  </si>
  <si>
    <t>Polgármester, Alpolgármester, Képviselők, Bizottsági tagok</t>
  </si>
  <si>
    <t>Könyvtár</t>
  </si>
  <si>
    <t>Művelődési Ház</t>
  </si>
  <si>
    <t>Családsegítő Központ és Gyermekjóléti Központ</t>
  </si>
  <si>
    <t>Bölcsőde</t>
  </si>
  <si>
    <t>Kommunális Szolgáltató és Közfogl. Intézmény</t>
  </si>
  <si>
    <t>Összesen</t>
  </si>
  <si>
    <t>Összesen Kiadás</t>
  </si>
  <si>
    <t>Összesen Bevétel</t>
  </si>
  <si>
    <t>Feladat</t>
  </si>
  <si>
    <t>045160-Közutak, hidak, alagutak üzemeltetése, fenntartása</t>
  </si>
  <si>
    <t>013350-Az önk. Vagyonnal való gazd.kapcs.feladatok-Lakások</t>
  </si>
  <si>
    <t>013350-Az önk. Vagyonnal való gazd.kapcs.feladatok-Nem lakó ing.</t>
  </si>
  <si>
    <t>013390-Egyéb kiegészítő szolgáltatások</t>
  </si>
  <si>
    <t>064010-Közvilágítás</t>
  </si>
  <si>
    <t>Intézmény megnevezése/Kormányzati funkció</t>
  </si>
  <si>
    <t>018020-Központi költségvetési befizetések</t>
  </si>
  <si>
    <t>018030-Támogatási célú finanszírozási műveletek (Int. Átadott összeg)</t>
  </si>
  <si>
    <t>018010-Önkormányzatok elszámolásai a központi költségvetéssel (Szoc. Társulásnak átadott összeg</t>
  </si>
  <si>
    <t>072111-Házi orvosi alapellátás</t>
  </si>
  <si>
    <t>081045-Sport támogatás</t>
  </si>
  <si>
    <t>072311-Fogorvosi alapellátás</t>
  </si>
  <si>
    <t>074031-Védőnők</t>
  </si>
  <si>
    <t>Cibakházi Közös Önkormányzati Hivatal</t>
  </si>
  <si>
    <t>011130-Önkormányzatok és önkormányzati hivatalok jogalkotó és általános igazgatási tevékenysége</t>
  </si>
  <si>
    <t>Cibakházi Napsugár Óvoda</t>
  </si>
  <si>
    <t>091110-Óvodai nevelés, ellátás szakmai feladatai</t>
  </si>
  <si>
    <t>091140-Óvodai nevelés, ellátás működési feladatai</t>
  </si>
  <si>
    <t>091120-Sajátos nevelési igényű gyermekek szakmai feladatai</t>
  </si>
  <si>
    <t>091110-Óvodai pályázat</t>
  </si>
  <si>
    <t>K</t>
  </si>
  <si>
    <t>Ö</t>
  </si>
  <si>
    <t>013350-Az önk. Vagyonnal való gazd.kapcs.feladatok- Iskola üzem.</t>
  </si>
  <si>
    <t>Á</t>
  </si>
  <si>
    <t>személyi+jár</t>
  </si>
  <si>
    <t>dologi</t>
  </si>
  <si>
    <t>felhalm</t>
  </si>
  <si>
    <t>int.át</t>
  </si>
  <si>
    <t>össz</t>
  </si>
  <si>
    <t>műk.bev</t>
  </si>
  <si>
    <t>norm</t>
  </si>
  <si>
    <t>int.átvett</t>
  </si>
  <si>
    <t>Cibakháza Nagyközség Önkormányzata</t>
  </si>
  <si>
    <t>ÖSSZESEN</t>
  </si>
  <si>
    <t>082044-Könyvtári szolgáltatások</t>
  </si>
  <si>
    <t>082091-Közművelődés – közösségi és társadalmi részvétel fejlesztése</t>
  </si>
  <si>
    <t>107055-Falugondnoki,tanyagondnoki szolgáltatás</t>
  </si>
  <si>
    <t>104042-Gyermekjóléti szolgáltatások</t>
  </si>
  <si>
    <t>107054-Családsegítés</t>
  </si>
  <si>
    <t>Családsegítő Központ és Gyermekjóléti Szolgálat</t>
  </si>
  <si>
    <t>Nagyközségi Könyvtár</t>
  </si>
  <si>
    <t>Nagyközségi Önkormányzati Bölcsőde</t>
  </si>
  <si>
    <t>104030- Gyermekek napközbeni ellátása</t>
  </si>
  <si>
    <t>Köztemető fenntartás-013320</t>
  </si>
  <si>
    <t>Állategészségügyi ellátás-042180</t>
  </si>
  <si>
    <t>Város-községgazdálkodás-066020</t>
  </si>
  <si>
    <t>1. számú melléklet</t>
  </si>
  <si>
    <t>3. számú melléklet</t>
  </si>
  <si>
    <t>4. számú melléklet</t>
  </si>
  <si>
    <t>5. számú melléklet</t>
  </si>
  <si>
    <t>6. számú melléklet</t>
  </si>
  <si>
    <t>7. számú melléklet</t>
  </si>
  <si>
    <t>8. számú melléklet</t>
  </si>
  <si>
    <t>9. számú melléklet</t>
  </si>
  <si>
    <t>10. számú melléklet</t>
  </si>
  <si>
    <t>-</t>
  </si>
  <si>
    <t xml:space="preserve">Tartalomjegyzék </t>
  </si>
  <si>
    <t>2. számú melléklet</t>
  </si>
  <si>
    <t>Cibakháza Nagyközség Önkormányzata (intézmények nélkül) összesítése</t>
  </si>
  <si>
    <t>Cibakházi Közös Önkormányzati Hivatal kormányzati funkciók szerinti összesítése</t>
  </si>
  <si>
    <t>Cibakházi Napsugár Óvoda kormányzati funkciók szerinti összesítése</t>
  </si>
  <si>
    <t>Nagyközségi Könyvtár kormányzati funkciók szerinti összesítése</t>
  </si>
  <si>
    <t>Cibakháza Nagyközségi Művelődési Ház kormányzati funkciók szerinti összesítése</t>
  </si>
  <si>
    <t>Családsegítő Központ és Gyermekjóléti Szolgálat Cibakháza kormányzati funkciók szerinti összesítése</t>
  </si>
  <si>
    <t>Nagyközségi Önkormányzati Bölcsőde Cibakháza kormányzati funkciók szerinti összesítése</t>
  </si>
  <si>
    <t>Kommunális Szolgáltató és Közfoglalkoztatási Intézmény kormányzati funkciók szerinti összesítése</t>
  </si>
  <si>
    <t>Zöldterület-066010</t>
  </si>
  <si>
    <t>Szennyvíz gyűjtése tisztítása-052020</t>
  </si>
  <si>
    <t>018010-Önkormányzatok elszámolásai a központi költségvetéssel ADÓ bevétel</t>
  </si>
  <si>
    <t>Óvodai intézményi étkeztetés-096015</t>
  </si>
  <si>
    <t>Bölcsődei étkeztetés-104035</t>
  </si>
  <si>
    <t>Iskolai intézményi étkeztetés-096015</t>
  </si>
  <si>
    <t>Cibakháza Nagyközség Önkormányzata kormányzati funkciókkénti összesítése</t>
  </si>
  <si>
    <t>Kommunális Szolgáltató és Közfoglalkoztatási Intézmény</t>
  </si>
  <si>
    <t>Módosított ei.</t>
  </si>
  <si>
    <t>Eredeti ei.</t>
  </si>
  <si>
    <t>Cibakháza Nagyközség Önkormányzata és intézményei</t>
  </si>
  <si>
    <t>Felhalmozási kiadás/Kisértékű tárgyi eszköz (056-057)</t>
  </si>
  <si>
    <t>Intézménynek/Önkormányzatnak/Társulásnak átadott összeg (055)</t>
  </si>
  <si>
    <t>018030-Támogatási célú finanszírozási műv.</t>
  </si>
  <si>
    <t>Személyi kiadás +
járulék (051-052)</t>
  </si>
  <si>
    <t>Dologi kiadás  (053)</t>
  </si>
  <si>
    <t>Intézményi bevétel / Egyéb támogatás (091-097)</t>
  </si>
  <si>
    <t>Önk. Kiegészítés/ Előző évi maradvány (098)</t>
  </si>
  <si>
    <t>018030- Támogatási célú finanszírozási műveletek</t>
  </si>
  <si>
    <t>041232- Start munkaprogram</t>
  </si>
  <si>
    <t>011130-Önk.és önk.hivatalok jogalkotó és ált.ig.tev.</t>
  </si>
  <si>
    <t>013330- Pályázatok</t>
  </si>
  <si>
    <t>041232-Közfoglalkoztatás</t>
  </si>
  <si>
    <t>047120-Piac üzemeltetése</t>
  </si>
  <si>
    <t>049010-Máshova nem sorolt gazdasági ügyek</t>
  </si>
  <si>
    <t>900020- Önkormányzatok funkcióra nem sor. Bev. Áht-kív (ADÓ)</t>
  </si>
  <si>
    <t>011130-Önk.és önk.hivatalok jogalkotó és ált.ig.tev. (POLG.ALPOLG.KÉPV.)</t>
  </si>
  <si>
    <t>013350-Az önk. Vagyonnal való gazd.kapcs.feladatok</t>
  </si>
  <si>
    <t>Dologi kiadás  (053)+ Segélyezés (054)</t>
  </si>
  <si>
    <t>Felhalmozási kiadás/Kisértékű tárgyi eszköz/Felhalm.átadott (056/057/058)</t>
  </si>
  <si>
    <t>Intézménynek/Önkormányzatnak/Társulásnak átadott összeg (055/059)</t>
  </si>
  <si>
    <t>072111-Háziorvosi alapellátás</t>
  </si>
  <si>
    <t>018010-Önkormányzatok elszámolásai a központi költségvetéssel</t>
  </si>
  <si>
    <t>Cibakháza, 2016. május</t>
  </si>
  <si>
    <t>041232- Közfoglalkoztatás</t>
  </si>
  <si>
    <t>Piac üzemeltetése- 047120</t>
  </si>
  <si>
    <t>Gondozási Központ étkeztetés-096025/562929</t>
  </si>
  <si>
    <t>Vendég étkeztetés-096025/562929</t>
  </si>
  <si>
    <t>018030-Támogatási célú fin.műv.</t>
  </si>
  <si>
    <t>1.számú melléklet</t>
  </si>
  <si>
    <t>egyeztető sor (önk+intézmények)</t>
  </si>
  <si>
    <t>Cibakháza Nagyközség Önkormányzata (intézmények nélkül) 2015. évi költségvetési rendelet módosítása</t>
  </si>
  <si>
    <t>Cibakházi Közös Önkormányzati Hivatal 2015. évi költségvetési rendelet módosítása</t>
  </si>
  <si>
    <t>Cibakházi Napsugár Óvoda 2015. évi költségvetési rendelet módosítása</t>
  </si>
  <si>
    <t>Nagyközségi Könyvtár 2015. évi költségvetési rendelet módosítása</t>
  </si>
  <si>
    <t>Nagyközségi Művelődési Ház 2015. évi költségvetési rendelet módosítása</t>
  </si>
  <si>
    <t>Nagyközségi Önkormányzati Bölcsőde 2015. évi költségvetési rendelet módosítása</t>
  </si>
  <si>
    <t>Kommunális Szolgáltató és Közfoglalkoztatási Intézmény 2015. évi költségvetési rendelet módosítása</t>
  </si>
  <si>
    <t>a . számú KT rendelethez a 2015. évi költségvetés módosítására</t>
  </si>
  <si>
    <t>Családsegítő Központ és Gyermekjóléti Szolgálat 2015. évi költségvetési rendelet módosítása</t>
  </si>
  <si>
    <t>Cibakháza Nagyközség Önkormányzata és intézményei 2015. évi költségvetési rendelet módosítása( II. sz. módosítás )</t>
  </si>
  <si>
    <t>11. számú melléklet</t>
  </si>
  <si>
    <t>2015. évi terv</t>
  </si>
  <si>
    <t>adatok Ft-ban</t>
  </si>
  <si>
    <t>Megnevezés</t>
  </si>
  <si>
    <t>EU-s forrásból</t>
  </si>
  <si>
    <t xml:space="preserve"> Hazai forrásból</t>
  </si>
  <si>
    <t>Rendkívüli Önkormányzati támogatás</t>
  </si>
  <si>
    <t>Parlagfű pályázat</t>
  </si>
  <si>
    <t xml:space="preserve">Piactér </t>
  </si>
  <si>
    <t>Egyéb pályázati kiadások( saját erő)</t>
  </si>
  <si>
    <t>Tanyagondnokokkal a minőségért el nem költött</t>
  </si>
  <si>
    <t>Mindösszesen pályázati soron</t>
  </si>
  <si>
    <t>Cibakháza, 2016. MÁJUS 31.</t>
  </si>
  <si>
    <t>Pályázati kiadások és bevételek (II. számú módosítás)</t>
  </si>
  <si>
    <t>Cibakháza Nagyközség Önkormányzata 2015. évi összevont költségvetési mérlege</t>
  </si>
  <si>
    <t>adatok eFt-ban</t>
  </si>
  <si>
    <t>Költségvetési bevételek</t>
  </si>
  <si>
    <t>Költségvetési kiadások</t>
  </si>
  <si>
    <t>eredeti előirányzat</t>
  </si>
  <si>
    <t>kötelező feladat</t>
  </si>
  <si>
    <t>önként vállalt
 feladat</t>
  </si>
  <si>
    <t>államigazgatási
 feladat</t>
  </si>
  <si>
    <t>Mindösszesen</t>
  </si>
  <si>
    <t>1.</t>
  </si>
  <si>
    <t>Működési költségvetés</t>
  </si>
  <si>
    <t>Önkormányzatok sajátos működési bevételei</t>
  </si>
  <si>
    <t>Személyi juttatások+járulék</t>
  </si>
  <si>
    <t>Működési támogatások</t>
  </si>
  <si>
    <t>Dologi kiadások</t>
  </si>
  <si>
    <t>Egyéb működési bevételek</t>
  </si>
  <si>
    <t>Társadalom- és szociálpolitikai juttatások</t>
  </si>
  <si>
    <t>Helyi önkormányzatok kiegészítő támogatása</t>
  </si>
  <si>
    <t>Egyéb működési célú kiadások</t>
  </si>
  <si>
    <t>2.</t>
  </si>
  <si>
    <t>Felhalmozási költségvetés</t>
  </si>
  <si>
    <t>Felhalmozási és tőkejellegű bevételek
 (Bácsvíz Zrt. bérleti díj)</t>
  </si>
  <si>
    <t>EU-s forrásból finansz. támogatással
megv. progr., projektek kiadásai</t>
  </si>
  <si>
    <t>Felhalmozási támogatások</t>
  </si>
  <si>
    <t>Hazai forrásból finansz.támogatással megv.prog.,projektek kiadásai</t>
  </si>
  <si>
    <t>Egyéb felhalmozási támogatások</t>
  </si>
  <si>
    <t>Vízmű feljesztés (Bácsvíz Zrt. bérleti díj)</t>
  </si>
  <si>
    <t>EU-s támogatásból származó forrás</t>
  </si>
  <si>
    <t>3.</t>
  </si>
  <si>
    <t>Finanszírozási bevételek</t>
  </si>
  <si>
    <t>önként vállalt</t>
  </si>
  <si>
    <t>államigazgatás feladat</t>
  </si>
  <si>
    <t>főösszeg %-ban</t>
  </si>
  <si>
    <t>Cibakháza, 2016. május 31.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</si>
  <si>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</si>
  <si>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</si>
  <si>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</si>
  <si>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</si>
  <si>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</si>
  <si>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</si>
  <si>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</si>
  <si>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</si>
  <si>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</si>
  <si>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</si>
  <si>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</si>
  <si>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</si>
  <si>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</si>
  <si>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</si>
  <si>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Közhatalmi bevételek</t>
  </si>
  <si>
    <t>4.</t>
  </si>
  <si>
    <t>Támogatások, hozzájárulások bevételei</t>
  </si>
  <si>
    <t>5.</t>
  </si>
  <si>
    <t>Támogatásértékű bevételek</t>
  </si>
  <si>
    <t>6.</t>
  </si>
  <si>
    <t>Felhalmozási célú bevételek</t>
  </si>
  <si>
    <t>7.</t>
  </si>
  <si>
    <t>Átvett pénzeszközök</t>
  </si>
  <si>
    <t>8.</t>
  </si>
  <si>
    <t>Kölcsönök</t>
  </si>
  <si>
    <t>9.</t>
  </si>
  <si>
    <t>Előző évi pénzmaradvány, vállalkozási eredmény</t>
  </si>
  <si>
    <t>10.</t>
  </si>
  <si>
    <t>Finanszírozási célú bevételek</t>
  </si>
  <si>
    <t>11.</t>
  </si>
  <si>
    <t>12.</t>
  </si>
  <si>
    <t>Bevételek összesen:</t>
  </si>
  <si>
    <t>13.</t>
  </si>
  <si>
    <t>Kiadások</t>
  </si>
  <si>
    <t>14.</t>
  </si>
  <si>
    <t>Személyi juttatások + Járulékok</t>
  </si>
  <si>
    <t>15.</t>
  </si>
  <si>
    <t>16.</t>
  </si>
  <si>
    <t>Ellátottak pénzbeli juttatása</t>
  </si>
  <si>
    <t>17.</t>
  </si>
  <si>
    <t>Egyéb működési célú kiadás</t>
  </si>
  <si>
    <t>18.</t>
  </si>
  <si>
    <t>Támogatások, elvonások</t>
  </si>
  <si>
    <t>19.</t>
  </si>
  <si>
    <t>Támogatásértékű kiadások</t>
  </si>
  <si>
    <t>20.</t>
  </si>
  <si>
    <t>Lakosságnak juttatott tám., szociális, rászorultság jellegű tám.</t>
  </si>
  <si>
    <t>21.</t>
  </si>
  <si>
    <t>Tartalékok</t>
  </si>
  <si>
    <t>22.</t>
  </si>
  <si>
    <t>Hitelek kamatai</t>
  </si>
  <si>
    <t>23.</t>
  </si>
  <si>
    <t>Felhalmozási költségvetés kiadásai</t>
  </si>
  <si>
    <t>24.</t>
  </si>
  <si>
    <t>Finanszírozási célú kiadások</t>
  </si>
  <si>
    <t>25.</t>
  </si>
  <si>
    <t>2012. december 31-i szállítói állomány</t>
  </si>
  <si>
    <t>26.</t>
  </si>
  <si>
    <t>Kiadások összesen:</t>
  </si>
  <si>
    <t>27.</t>
  </si>
  <si>
    <t>Egyenleg</t>
  </si>
  <si>
    <t>Módosított előirányzat</t>
  </si>
  <si>
    <t>2015. évi  bevétel</t>
  </si>
  <si>
    <t>2015. évi  kiadás</t>
  </si>
  <si>
    <t>erdeti előirányzat</t>
  </si>
  <si>
    <t>módosított előirányzat</t>
  </si>
  <si>
    <t>Helyi önkormányzatok rendkívüli támogatása</t>
  </si>
  <si>
    <t>Önkormányzatok Működési bevételei</t>
  </si>
  <si>
    <t>12. számú melléklet</t>
  </si>
  <si>
    <t>Előirányzat-felhasználási terv
2015. évre</t>
  </si>
</sst>
</file>

<file path=xl/styles.xml><?xml version="1.0" encoding="utf-8"?>
<styleSheet xmlns="http://schemas.openxmlformats.org/spreadsheetml/2006/main">
  <numFmts count="6">
    <numFmt numFmtId="44" formatCode="_-* #,##0.00\ &quot;HUF&quot;_-;\-* #,##0.00\ &quot;HUF&quot;_-;_-* &quot;-&quot;??\ &quot;HUF&quot;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\ &quot;Ft&quot;_-;\-* #,##0\ &quot;Ft&quot;_-;_-* &quot;-&quot;??\ &quot;Ft&quot;_-;_-@_-"/>
    <numFmt numFmtId="167" formatCode="#,###"/>
    <numFmt numFmtId="168" formatCode="_-* #,##0.0\ _F_t_-;\-* #,##0.0\ _F_t_-;_-* &quot;-&quot;??\ _F_t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i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2"/>
      <name val="Times New Roman CE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37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vertical="center"/>
    </xf>
    <xf numFmtId="165" fontId="5" fillId="2" borderId="4" xfId="1" applyNumberFormat="1" applyFont="1" applyFill="1" applyBorder="1" applyAlignment="1">
      <alignment vertical="center"/>
    </xf>
    <xf numFmtId="165" fontId="5" fillId="0" borderId="4" xfId="1" applyNumberFormat="1" applyFont="1" applyBorder="1" applyAlignment="1">
      <alignment horizontal="left" vertical="center"/>
    </xf>
    <xf numFmtId="165" fontId="5" fillId="2" borderId="4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165" fontId="5" fillId="0" borderId="4" xfId="1" applyNumberFormat="1" applyFont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165" fontId="5" fillId="3" borderId="4" xfId="1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4" fillId="3" borderId="4" xfId="1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165" fontId="5" fillId="0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0" borderId="3" xfId="1" applyNumberFormat="1" applyFont="1" applyBorder="1" applyAlignment="1">
      <alignment vertical="center"/>
    </xf>
    <xf numFmtId="165" fontId="5" fillId="3" borderId="11" xfId="1" applyNumberFormat="1" applyFont="1" applyFill="1" applyBorder="1" applyAlignment="1">
      <alignment vertical="center"/>
    </xf>
    <xf numFmtId="165" fontId="4" fillId="3" borderId="11" xfId="1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left" vertical="center"/>
    </xf>
    <xf numFmtId="165" fontId="5" fillId="2" borderId="8" xfId="1" applyNumberFormat="1" applyFont="1" applyFill="1" applyBorder="1" applyAlignment="1">
      <alignment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 applyAlignment="1">
      <alignment textRotation="90"/>
    </xf>
    <xf numFmtId="0" fontId="0" fillId="0" borderId="4" xfId="0" applyFont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2" borderId="4" xfId="0" applyFont="1" applyFill="1" applyBorder="1"/>
    <xf numFmtId="0" fontId="0" fillId="0" borderId="0" xfId="0" applyFont="1"/>
    <xf numFmtId="165" fontId="0" fillId="0" borderId="4" xfId="1" applyNumberFormat="1" applyFont="1" applyBorder="1"/>
    <xf numFmtId="165" fontId="0" fillId="2" borderId="4" xfId="1" applyNumberFormat="1" applyFont="1" applyFill="1" applyBorder="1"/>
    <xf numFmtId="165" fontId="3" fillId="0" borderId="16" xfId="0" applyNumberFormat="1" applyFont="1" applyBorder="1"/>
    <xf numFmtId="165" fontId="3" fillId="2" borderId="16" xfId="0" applyNumberFormat="1" applyFont="1" applyFill="1" applyBorder="1"/>
    <xf numFmtId="165" fontId="3" fillId="0" borderId="17" xfId="0" applyNumberFormat="1" applyFont="1" applyBorder="1"/>
    <xf numFmtId="165" fontId="3" fillId="0" borderId="18" xfId="0" applyNumberFormat="1" applyFont="1" applyBorder="1"/>
    <xf numFmtId="0" fontId="5" fillId="0" borderId="3" xfId="0" applyFont="1" applyBorder="1" applyAlignment="1">
      <alignment vertical="center" wrapText="1"/>
    </xf>
    <xf numFmtId="165" fontId="3" fillId="2" borderId="15" xfId="0" applyNumberFormat="1" applyFont="1" applyFill="1" applyBorder="1"/>
    <xf numFmtId="0" fontId="5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165" fontId="5" fillId="0" borderId="5" xfId="1" applyNumberFormat="1" applyFont="1" applyFill="1" applyBorder="1" applyAlignment="1">
      <alignment vertical="center"/>
    </xf>
    <xf numFmtId="165" fontId="5" fillId="2" borderId="5" xfId="1" applyNumberFormat="1" applyFont="1" applyFill="1" applyBorder="1" applyAlignment="1">
      <alignment vertical="center"/>
    </xf>
    <xf numFmtId="165" fontId="5" fillId="4" borderId="8" xfId="1" applyNumberFormat="1" applyFont="1" applyFill="1" applyBorder="1" applyAlignment="1">
      <alignment vertical="center"/>
    </xf>
    <xf numFmtId="165" fontId="5" fillId="4" borderId="5" xfId="1" applyNumberFormat="1" applyFont="1" applyFill="1" applyBorder="1" applyAlignment="1">
      <alignment vertical="center"/>
    </xf>
    <xf numFmtId="165" fontId="3" fillId="2" borderId="17" xfId="0" applyNumberFormat="1" applyFont="1" applyFill="1" applyBorder="1"/>
    <xf numFmtId="0" fontId="5" fillId="0" borderId="5" xfId="0" applyFont="1" applyBorder="1" applyAlignment="1">
      <alignment vertical="center"/>
    </xf>
    <xf numFmtId="165" fontId="5" fillId="0" borderId="5" xfId="1" applyNumberFormat="1" applyFont="1" applyBorder="1" applyAlignment="1">
      <alignment vertical="center"/>
    </xf>
    <xf numFmtId="165" fontId="5" fillId="3" borderId="5" xfId="1" applyNumberFormat="1" applyFont="1" applyFill="1" applyBorder="1" applyAlignment="1">
      <alignment vertical="center"/>
    </xf>
    <xf numFmtId="0" fontId="2" fillId="0" borderId="0" xfId="0" applyFont="1"/>
    <xf numFmtId="0" fontId="2" fillId="0" borderId="4" xfId="0" applyFont="1" applyBorder="1"/>
    <xf numFmtId="0" fontId="0" fillId="0" borderId="4" xfId="0" applyFill="1" applyBorder="1"/>
    <xf numFmtId="165" fontId="2" fillId="0" borderId="4" xfId="1" applyNumberFormat="1" applyFont="1" applyBorder="1"/>
    <xf numFmtId="165" fontId="2" fillId="2" borderId="4" xfId="1" applyNumberFormat="1" applyFont="1" applyFill="1" applyBorder="1"/>
    <xf numFmtId="165" fontId="0" fillId="3" borderId="4" xfId="1" applyNumberFormat="1" applyFont="1" applyFill="1" applyBorder="1"/>
    <xf numFmtId="165" fontId="5" fillId="0" borderId="5" xfId="1" applyNumberFormat="1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165" fontId="0" fillId="0" borderId="0" xfId="0" applyNumberFormat="1"/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textRotation="90"/>
    </xf>
    <xf numFmtId="165" fontId="4" fillId="0" borderId="5" xfId="1" applyNumberFormat="1" applyFont="1" applyBorder="1" applyAlignment="1">
      <alignment horizontal="center" vertical="center" wrapText="1"/>
    </xf>
    <xf numFmtId="165" fontId="4" fillId="0" borderId="8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65" fontId="5" fillId="2" borderId="29" xfId="1" applyNumberFormat="1" applyFont="1" applyFill="1" applyBorder="1" applyAlignment="1">
      <alignment vertical="center"/>
    </xf>
    <xf numFmtId="165" fontId="3" fillId="0" borderId="21" xfId="0" applyNumberFormat="1" applyFont="1" applyBorder="1"/>
    <xf numFmtId="165" fontId="5" fillId="0" borderId="1" xfId="1" applyNumberFormat="1" applyFont="1" applyFill="1" applyBorder="1" applyAlignment="1">
      <alignment vertical="center"/>
    </xf>
    <xf numFmtId="165" fontId="4" fillId="3" borderId="0" xfId="1" applyNumberFormat="1" applyFont="1" applyFill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5" xfId="0" applyNumberFormat="1" applyFont="1" applyBorder="1"/>
    <xf numFmtId="165" fontId="3" fillId="0" borderId="16" xfId="0" applyNumberFormat="1" applyFont="1" applyFill="1" applyBorder="1"/>
    <xf numFmtId="0" fontId="5" fillId="0" borderId="1" xfId="0" applyFont="1" applyBorder="1" applyAlignment="1">
      <alignment horizontal="left" vertical="center"/>
    </xf>
    <xf numFmtId="165" fontId="4" fillId="0" borderId="13" xfId="1" applyNumberFormat="1" applyFont="1" applyBorder="1" applyAlignment="1">
      <alignment horizontal="center" vertical="center" wrapText="1"/>
    </xf>
    <xf numFmtId="165" fontId="5" fillId="0" borderId="13" xfId="1" applyNumberFormat="1" applyFont="1" applyBorder="1" applyAlignment="1">
      <alignment vertical="center"/>
    </xf>
    <xf numFmtId="165" fontId="5" fillId="2" borderId="13" xfId="1" applyNumberFormat="1" applyFont="1" applyFill="1" applyBorder="1" applyAlignment="1">
      <alignment vertical="center"/>
    </xf>
    <xf numFmtId="165" fontId="5" fillId="3" borderId="3" xfId="1" applyNumberFormat="1" applyFont="1" applyFill="1" applyBorder="1" applyAlignment="1">
      <alignment vertical="center"/>
    </xf>
    <xf numFmtId="165" fontId="5" fillId="2" borderId="11" xfId="1" applyNumberFormat="1" applyFont="1" applyFill="1" applyBorder="1" applyAlignment="1">
      <alignment vertical="center"/>
    </xf>
    <xf numFmtId="165" fontId="5" fillId="3" borderId="13" xfId="1" applyNumberFormat="1" applyFont="1" applyFill="1" applyBorder="1" applyAlignment="1">
      <alignment vertical="center"/>
    </xf>
    <xf numFmtId="165" fontId="5" fillId="0" borderId="13" xfId="1" applyNumberFormat="1" applyFont="1" applyFill="1" applyBorder="1" applyAlignment="1">
      <alignment vertical="center"/>
    </xf>
    <xf numFmtId="0" fontId="5" fillId="0" borderId="29" xfId="0" applyFont="1" applyBorder="1" applyAlignment="1">
      <alignment horizontal="left" vertical="center"/>
    </xf>
    <xf numFmtId="165" fontId="5" fillId="2" borderId="32" xfId="1" applyNumberFormat="1" applyFont="1" applyFill="1" applyBorder="1" applyAlignment="1">
      <alignment vertical="center"/>
    </xf>
    <xf numFmtId="165" fontId="5" fillId="0" borderId="32" xfId="1" applyNumberFormat="1" applyFont="1" applyFill="1" applyBorder="1" applyAlignment="1">
      <alignment vertical="center"/>
    </xf>
    <xf numFmtId="165" fontId="4" fillId="3" borderId="15" xfId="1" applyNumberFormat="1" applyFont="1" applyFill="1" applyBorder="1" applyAlignment="1">
      <alignment vertical="center"/>
    </xf>
    <xf numFmtId="165" fontId="4" fillId="3" borderId="16" xfId="1" applyNumberFormat="1" applyFont="1" applyFill="1" applyBorder="1" applyAlignment="1">
      <alignment vertical="center"/>
    </xf>
    <xf numFmtId="165" fontId="5" fillId="2" borderId="14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4" fillId="0" borderId="32" xfId="1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65" fontId="3" fillId="3" borderId="16" xfId="0" applyNumberFormat="1" applyFont="1" applyFill="1" applyBorder="1"/>
    <xf numFmtId="165" fontId="3" fillId="0" borderId="34" xfId="0" applyNumberFormat="1" applyFont="1" applyBorder="1"/>
    <xf numFmtId="165" fontId="3" fillId="0" borderId="30" xfId="0" applyNumberFormat="1" applyFont="1" applyBorder="1"/>
    <xf numFmtId="165" fontId="5" fillId="2" borderId="13" xfId="1" applyNumberFormat="1" applyFont="1" applyFill="1" applyBorder="1" applyAlignment="1">
      <alignment horizontal="left" vertical="center"/>
    </xf>
    <xf numFmtId="165" fontId="5" fillId="0" borderId="11" xfId="1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165" fontId="3" fillId="2" borderId="30" xfId="0" applyNumberFormat="1" applyFont="1" applyFill="1" applyBorder="1"/>
    <xf numFmtId="0" fontId="3" fillId="2" borderId="21" xfId="0" applyFont="1" applyFill="1" applyBorder="1"/>
    <xf numFmtId="165" fontId="3" fillId="0" borderId="37" xfId="0" applyNumberFormat="1" applyFont="1" applyBorder="1"/>
    <xf numFmtId="0" fontId="3" fillId="0" borderId="22" xfId="0" applyFont="1" applyBorder="1"/>
    <xf numFmtId="165" fontId="5" fillId="3" borderId="4" xfId="1" applyNumberFormat="1" applyFont="1" applyFill="1" applyBorder="1"/>
    <xf numFmtId="0" fontId="0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Fill="1" applyBorder="1"/>
    <xf numFmtId="0" fontId="2" fillId="0" borderId="1" xfId="0" applyFont="1" applyFill="1" applyBorder="1"/>
    <xf numFmtId="165" fontId="0" fillId="0" borderId="13" xfId="1" applyNumberFormat="1" applyFont="1" applyBorder="1"/>
    <xf numFmtId="165" fontId="2" fillId="2" borderId="13" xfId="1" applyNumberFormat="1" applyFont="1" applyFill="1" applyBorder="1"/>
    <xf numFmtId="165" fontId="0" fillId="2" borderId="13" xfId="1" applyNumberFormat="1" applyFont="1" applyFill="1" applyBorder="1"/>
    <xf numFmtId="165" fontId="2" fillId="0" borderId="13" xfId="1" applyNumberFormat="1" applyFont="1" applyBorder="1"/>
    <xf numFmtId="165" fontId="3" fillId="2" borderId="34" xfId="0" applyNumberFormat="1" applyFont="1" applyFill="1" applyBorder="1"/>
    <xf numFmtId="165" fontId="3" fillId="3" borderId="30" xfId="0" applyNumberFormat="1" applyFont="1" applyFill="1" applyBorder="1"/>
    <xf numFmtId="165" fontId="5" fillId="0" borderId="8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0" fillId="3" borderId="13" xfId="1" applyNumberFormat="1" applyFont="1" applyFill="1" applyBorder="1"/>
    <xf numFmtId="0" fontId="3" fillId="0" borderId="37" xfId="0" applyFont="1" applyBorder="1"/>
    <xf numFmtId="0" fontId="3" fillId="2" borderId="22" xfId="0" applyFont="1" applyFill="1" applyBorder="1"/>
    <xf numFmtId="0" fontId="0" fillId="0" borderId="1" xfId="0" applyFont="1" applyBorder="1" applyAlignment="1"/>
    <xf numFmtId="0" fontId="0" fillId="2" borderId="13" xfId="0" applyFont="1" applyFill="1" applyBorder="1"/>
    <xf numFmtId="0" fontId="0" fillId="0" borderId="3" xfId="0" applyFont="1" applyBorder="1" applyAlignment="1"/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165" fontId="4" fillId="3" borderId="13" xfId="1" applyNumberFormat="1" applyFont="1" applyFill="1" applyBorder="1" applyAlignment="1">
      <alignment vertical="center"/>
    </xf>
    <xf numFmtId="165" fontId="4" fillId="3" borderId="4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 wrapText="1"/>
    </xf>
    <xf numFmtId="165" fontId="4" fillId="3" borderId="13" xfId="1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65" fontId="5" fillId="3" borderId="4" xfId="1" applyNumberFormat="1" applyFont="1" applyFill="1" applyBorder="1" applyAlignment="1">
      <alignment horizontal="left" vertical="center"/>
    </xf>
    <xf numFmtId="165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 wrapText="1"/>
    </xf>
    <xf numFmtId="165" fontId="5" fillId="3" borderId="1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165" fontId="4" fillId="3" borderId="34" xfId="1" applyNumberFormat="1" applyFont="1" applyFill="1" applyBorder="1" applyAlignment="1">
      <alignment horizontal="center" vertical="center" wrapText="1"/>
    </xf>
    <xf numFmtId="165" fontId="4" fillId="3" borderId="30" xfId="1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165" fontId="4" fillId="3" borderId="0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5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5" fillId="3" borderId="38" xfId="0" applyFont="1" applyFill="1" applyBorder="1" applyAlignment="1">
      <alignment vertical="center"/>
    </xf>
    <xf numFmtId="0" fontId="7" fillId="3" borderId="38" xfId="0" applyFont="1" applyFill="1" applyBorder="1" applyAlignment="1">
      <alignment horizontal="center" vertical="center"/>
    </xf>
    <xf numFmtId="165" fontId="4" fillId="3" borderId="38" xfId="1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5" fontId="4" fillId="3" borderId="11" xfId="0" applyNumberFormat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left" vertical="center"/>
    </xf>
    <xf numFmtId="165" fontId="5" fillId="3" borderId="11" xfId="1" applyNumberFormat="1" applyFont="1" applyFill="1" applyBorder="1" applyAlignment="1">
      <alignment horizontal="left" vertical="center"/>
    </xf>
    <xf numFmtId="165" fontId="5" fillId="0" borderId="13" xfId="1" applyNumberFormat="1" applyFont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165" fontId="5" fillId="0" borderId="32" xfId="1" applyNumberFormat="1" applyFont="1" applyBorder="1" applyAlignment="1">
      <alignment vertical="center"/>
    </xf>
    <xf numFmtId="165" fontId="3" fillId="0" borderId="38" xfId="0" applyNumberFormat="1" applyFont="1" applyBorder="1"/>
    <xf numFmtId="165" fontId="3" fillId="3" borderId="38" xfId="0" applyNumberFormat="1" applyFont="1" applyFill="1" applyBorder="1"/>
    <xf numFmtId="165" fontId="4" fillId="0" borderId="13" xfId="0" applyNumberFormat="1" applyFont="1" applyBorder="1" applyAlignment="1">
      <alignment horizontal="center" vertical="center" wrapText="1"/>
    </xf>
    <xf numFmtId="165" fontId="5" fillId="2" borderId="11" xfId="1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165" fontId="22" fillId="0" borderId="4" xfId="1" applyNumberFormat="1" applyFont="1" applyBorder="1" applyAlignment="1">
      <alignment vertical="center"/>
    </xf>
    <xf numFmtId="166" fontId="23" fillId="0" borderId="4" xfId="10" applyNumberFormat="1" applyFont="1" applyBorder="1" applyAlignment="1">
      <alignment vertical="center"/>
    </xf>
    <xf numFmtId="0" fontId="0" fillId="5" borderId="4" xfId="0" applyFill="1" applyBorder="1" applyAlignment="1">
      <alignment vertical="center"/>
    </xf>
    <xf numFmtId="166" fontId="0" fillId="0" borderId="4" xfId="0" applyNumberFormat="1" applyBorder="1" applyAlignment="1">
      <alignment vertical="center"/>
    </xf>
    <xf numFmtId="0" fontId="0" fillId="0" borderId="4" xfId="0" applyFill="1" applyBorder="1" applyAlignment="1">
      <alignment vertical="center"/>
    </xf>
    <xf numFmtId="166" fontId="23" fillId="5" borderId="4" xfId="10" applyNumberFormat="1" applyFont="1" applyFill="1" applyBorder="1" applyAlignment="1">
      <alignment vertical="center"/>
    </xf>
    <xf numFmtId="166" fontId="0" fillId="0" borderId="4" xfId="1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166" fontId="0" fillId="5" borderId="4" xfId="10" applyNumberFormat="1" applyFont="1" applyFill="1" applyBorder="1" applyAlignment="1">
      <alignment vertical="center"/>
    </xf>
    <xf numFmtId="0" fontId="0" fillId="0" borderId="4" xfId="0" applyBorder="1" applyAlignment="1">
      <alignment vertical="center" wrapText="1"/>
    </xf>
    <xf numFmtId="166" fontId="0" fillId="5" borderId="4" xfId="0" applyNumberFormat="1" applyFill="1" applyBorder="1" applyAlignment="1">
      <alignment vertical="center"/>
    </xf>
    <xf numFmtId="166" fontId="20" fillId="0" borderId="4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4" xfId="0" applyFont="1" applyBorder="1"/>
    <xf numFmtId="165" fontId="21" fillId="0" borderId="4" xfId="1" applyNumberFormat="1" applyFont="1" applyBorder="1"/>
    <xf numFmtId="0" fontId="21" fillId="0" borderId="4" xfId="0" applyFont="1" applyBorder="1" applyAlignment="1"/>
    <xf numFmtId="0" fontId="0" fillId="0" borderId="4" xfId="0" applyBorder="1" applyAlignment="1">
      <alignment wrapText="1"/>
    </xf>
    <xf numFmtId="167" fontId="22" fillId="0" borderId="4" xfId="6" applyNumberFormat="1" applyFont="1" applyFill="1" applyBorder="1" applyAlignment="1" applyProtection="1">
      <alignment vertical="center" wrapText="1"/>
      <protection locked="0"/>
    </xf>
    <xf numFmtId="0" fontId="0" fillId="6" borderId="4" xfId="0" applyFill="1" applyBorder="1" applyAlignment="1">
      <alignment wrapText="1"/>
    </xf>
    <xf numFmtId="0" fontId="0" fillId="6" borderId="4" xfId="0" applyFill="1" applyBorder="1"/>
    <xf numFmtId="0" fontId="0" fillId="5" borderId="4" xfId="0" applyFont="1" applyFill="1" applyBorder="1"/>
    <xf numFmtId="165" fontId="20" fillId="0" borderId="4" xfId="1" applyNumberFormat="1" applyFont="1" applyBorder="1"/>
    <xf numFmtId="9" fontId="0" fillId="0" borderId="4" xfId="11" applyFont="1" applyBorder="1"/>
    <xf numFmtId="0" fontId="0" fillId="0" borderId="0" xfId="0" applyFont="1" applyAlignment="1"/>
    <xf numFmtId="9" fontId="0" fillId="0" borderId="0" xfId="0" applyNumberFormat="1" applyFont="1"/>
    <xf numFmtId="0" fontId="20" fillId="0" borderId="0" xfId="0" applyFont="1"/>
    <xf numFmtId="0" fontId="27" fillId="0" borderId="44" xfId="12" applyFont="1" applyFill="1" applyBorder="1" applyAlignment="1" applyProtection="1">
      <alignment horizontal="center" vertical="center" wrapText="1"/>
    </xf>
    <xf numFmtId="0" fontId="27" fillId="0" borderId="23" xfId="12" applyFont="1" applyFill="1" applyBorder="1" applyAlignment="1" applyProtection="1">
      <alignment horizontal="center" vertical="center"/>
    </xf>
    <xf numFmtId="0" fontId="27" fillId="0" borderId="45" xfId="12" applyFont="1" applyFill="1" applyBorder="1" applyAlignment="1" applyProtection="1">
      <alignment horizontal="center" vertical="center"/>
    </xf>
    <xf numFmtId="0" fontId="24" fillId="0" borderId="15" xfId="12" applyFont="1" applyFill="1" applyBorder="1" applyAlignment="1" applyProtection="1">
      <alignment horizontal="left" vertical="center" indent="1"/>
    </xf>
    <xf numFmtId="0" fontId="24" fillId="0" borderId="25" xfId="12" applyFont="1" applyFill="1" applyBorder="1" applyAlignment="1" applyProtection="1">
      <alignment horizontal="left" vertical="center" indent="1"/>
    </xf>
    <xf numFmtId="0" fontId="24" fillId="0" borderId="26" xfId="12" applyFont="1" applyFill="1" applyBorder="1" applyAlignment="1" applyProtection="1">
      <alignment horizontal="left" vertical="center" indent="1"/>
    </xf>
    <xf numFmtId="167" fontId="24" fillId="0" borderId="26" xfId="12" applyNumberFormat="1" applyFont="1" applyFill="1" applyBorder="1" applyAlignment="1" applyProtection="1">
      <alignment vertical="center"/>
      <protection locked="0"/>
    </xf>
    <xf numFmtId="167" fontId="24" fillId="0" borderId="27" xfId="12" applyNumberFormat="1" applyFont="1" applyFill="1" applyBorder="1" applyAlignment="1" applyProtection="1">
      <alignment vertical="center"/>
    </xf>
    <xf numFmtId="0" fontId="24" fillId="0" borderId="13" xfId="12" applyFont="1" applyFill="1" applyBorder="1" applyAlignment="1" applyProtection="1">
      <alignment horizontal="left" vertical="center" indent="1"/>
    </xf>
    <xf numFmtId="0" fontId="24" fillId="0" borderId="4" xfId="12" applyFont="1" applyFill="1" applyBorder="1" applyAlignment="1" applyProtection="1">
      <alignment horizontal="left" vertical="center" indent="1"/>
    </xf>
    <xf numFmtId="167" fontId="24" fillId="0" borderId="4" xfId="12" applyNumberFormat="1" applyFont="1" applyFill="1" applyBorder="1" applyAlignment="1" applyProtection="1">
      <alignment vertical="center"/>
      <protection locked="0"/>
    </xf>
    <xf numFmtId="167" fontId="24" fillId="0" borderId="11" xfId="12" applyNumberFormat="1" applyFont="1" applyFill="1" applyBorder="1" applyAlignment="1" applyProtection="1">
      <alignment vertical="center"/>
    </xf>
    <xf numFmtId="0" fontId="24" fillId="0" borderId="6" xfId="12" applyFont="1" applyFill="1" applyBorder="1" applyAlignment="1" applyProtection="1">
      <alignment horizontal="left" vertical="center" wrapText="1" indent="1"/>
    </xf>
    <xf numFmtId="167" fontId="24" fillId="0" borderId="6" xfId="12" applyNumberFormat="1" applyFont="1" applyFill="1" applyBorder="1" applyAlignment="1" applyProtection="1">
      <alignment vertical="center"/>
      <protection locked="0"/>
    </xf>
    <xf numFmtId="0" fontId="24" fillId="0" borderId="4" xfId="12" applyFont="1" applyFill="1" applyBorder="1" applyAlignment="1" applyProtection="1">
      <alignment horizontal="left" vertical="center" wrapText="1" indent="1"/>
    </xf>
    <xf numFmtId="0" fontId="24" fillId="0" borderId="5" xfId="12" applyFont="1" applyFill="1" applyBorder="1" applyAlignment="1" applyProtection="1">
      <alignment horizontal="left" vertical="center" indent="1"/>
    </xf>
    <xf numFmtId="167" fontId="24" fillId="0" borderId="7" xfId="12" applyNumberFormat="1" applyFont="1" applyFill="1" applyBorder="1" applyAlignment="1" applyProtection="1">
      <alignment vertical="center"/>
      <protection locked="0"/>
    </xf>
    <xf numFmtId="0" fontId="27" fillId="0" borderId="16" xfId="12" applyFont="1" applyFill="1" applyBorder="1" applyAlignment="1" applyProtection="1">
      <alignment horizontal="left" vertical="center" indent="1"/>
    </xf>
    <xf numFmtId="167" fontId="27" fillId="0" borderId="16" xfId="12" applyNumberFormat="1" applyFont="1" applyFill="1" applyBorder="1" applyAlignment="1" applyProtection="1">
      <alignment vertical="center"/>
    </xf>
    <xf numFmtId="167" fontId="27" fillId="0" borderId="17" xfId="12" applyNumberFormat="1" applyFont="1" applyFill="1" applyBorder="1" applyAlignment="1" applyProtection="1">
      <alignment vertical="center"/>
    </xf>
    <xf numFmtId="0" fontId="24" fillId="0" borderId="19" xfId="12" applyFont="1" applyFill="1" applyBorder="1" applyAlignment="1" applyProtection="1">
      <alignment horizontal="left" vertical="center" indent="1"/>
    </xf>
    <xf numFmtId="0" fontId="24" fillId="0" borderId="6" xfId="12" applyFont="1" applyFill="1" applyBorder="1" applyAlignment="1" applyProtection="1">
      <alignment horizontal="left" vertical="center" indent="1"/>
    </xf>
    <xf numFmtId="0" fontId="24" fillId="0" borderId="4" xfId="12" applyFont="1" applyFill="1" applyBorder="1" applyAlignment="1" applyProtection="1">
      <alignment vertical="center"/>
      <protection locked="0"/>
    </xf>
    <xf numFmtId="0" fontId="24" fillId="0" borderId="28" xfId="12" applyFont="1" applyFill="1" applyBorder="1" applyAlignment="1" applyProtection="1">
      <alignment horizontal="left" vertical="center" indent="1"/>
    </xf>
    <xf numFmtId="0" fontId="24" fillId="0" borderId="7" xfId="12" applyFont="1" applyFill="1" applyBorder="1" applyAlignment="1" applyProtection="1">
      <alignment horizontal="left" vertical="center" indent="1"/>
    </xf>
    <xf numFmtId="0" fontId="27" fillId="0" borderId="15" xfId="12" applyFont="1" applyFill="1" applyBorder="1" applyAlignment="1" applyProtection="1">
      <alignment horizontal="left" vertical="center" indent="1"/>
    </xf>
    <xf numFmtId="0" fontId="27" fillId="0" borderId="16" xfId="12" applyFont="1" applyFill="1" applyBorder="1" applyAlignment="1" applyProtection="1">
      <alignment horizontal="left" indent="1"/>
    </xf>
    <xf numFmtId="167" fontId="27" fillId="0" borderId="16" xfId="12" applyNumberFormat="1" applyFont="1" applyFill="1" applyBorder="1" applyProtection="1"/>
    <xf numFmtId="167" fontId="27" fillId="0" borderId="17" xfId="12" applyNumberFormat="1" applyFont="1" applyFill="1" applyBorder="1" applyProtection="1"/>
    <xf numFmtId="165" fontId="21" fillId="3" borderId="4" xfId="1" applyNumberFormat="1" applyFont="1" applyFill="1" applyBorder="1"/>
    <xf numFmtId="165" fontId="23" fillId="3" borderId="4" xfId="1" applyNumberFormat="1" applyFont="1" applyFill="1" applyBorder="1"/>
    <xf numFmtId="165" fontId="2" fillId="3" borderId="4" xfId="1" applyNumberFormat="1" applyFont="1" applyFill="1" applyBorder="1"/>
    <xf numFmtId="165" fontId="29" fillId="3" borderId="4" xfId="1" applyNumberFormat="1" applyFont="1" applyFill="1" applyBorder="1"/>
    <xf numFmtId="0" fontId="20" fillId="0" borderId="4" xfId="0" applyFont="1" applyBorder="1" applyAlignment="1">
      <alignment horizontal="center" wrapText="1"/>
    </xf>
    <xf numFmtId="0" fontId="24" fillId="0" borderId="0" xfId="6" applyFont="1"/>
    <xf numFmtId="0" fontId="24" fillId="0" borderId="0" xfId="12" applyFont="1" applyFill="1" applyProtection="1"/>
    <xf numFmtId="0" fontId="24" fillId="0" borderId="0" xfId="12" applyFont="1" applyFill="1" applyProtection="1">
      <protection locked="0"/>
    </xf>
    <xf numFmtId="0" fontId="28" fillId="0" borderId="0" xfId="6" applyFont="1" applyFill="1" applyAlignment="1">
      <alignment horizontal="right"/>
    </xf>
    <xf numFmtId="0" fontId="3" fillId="0" borderId="0" xfId="0" applyFont="1" applyAlignment="1">
      <alignment horizontal="center"/>
    </xf>
    <xf numFmtId="165" fontId="6" fillId="3" borderId="1" xfId="1" applyNumberFormat="1" applyFont="1" applyFill="1" applyBorder="1" applyAlignment="1">
      <alignment horizontal="right"/>
    </xf>
    <xf numFmtId="165" fontId="6" fillId="3" borderId="2" xfId="1" applyNumberFormat="1" applyFont="1" applyFill="1" applyBorder="1" applyAlignment="1">
      <alignment horizontal="right"/>
    </xf>
    <xf numFmtId="0" fontId="4" fillId="3" borderId="2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165" fontId="4" fillId="3" borderId="25" xfId="1" applyNumberFormat="1" applyFont="1" applyFill="1" applyBorder="1" applyAlignment="1">
      <alignment horizontal="center" vertical="center" wrapText="1"/>
    </xf>
    <xf numFmtId="165" fontId="4" fillId="3" borderId="26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textRotation="90" wrapText="1"/>
    </xf>
    <xf numFmtId="0" fontId="4" fillId="3" borderId="6" xfId="0" applyFont="1" applyFill="1" applyBorder="1" applyAlignment="1">
      <alignment horizontal="center" textRotation="90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5" fontId="4" fillId="0" borderId="25" xfId="1" applyNumberFormat="1" applyFont="1" applyBorder="1" applyAlignment="1">
      <alignment horizontal="center" vertical="center" wrapText="1"/>
    </xf>
    <xf numFmtId="165" fontId="4" fillId="0" borderId="26" xfId="1" applyNumberFormat="1" applyFont="1" applyBorder="1" applyAlignment="1">
      <alignment horizontal="center" vertical="center" wrapText="1"/>
    </xf>
    <xf numFmtId="165" fontId="4" fillId="0" borderId="41" xfId="1" applyNumberFormat="1" applyFont="1" applyBorder="1" applyAlignment="1">
      <alignment horizontal="center" vertical="center" wrapText="1"/>
    </xf>
    <xf numFmtId="165" fontId="4" fillId="0" borderId="42" xfId="1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165" fontId="6" fillId="0" borderId="29" xfId="1" applyNumberFormat="1" applyFont="1" applyBorder="1" applyAlignment="1">
      <alignment horizontal="right"/>
    </xf>
    <xf numFmtId="165" fontId="6" fillId="0" borderId="9" xfId="1" applyNumberFormat="1" applyFont="1" applyBorder="1" applyAlignment="1">
      <alignment horizontal="right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5" xfId="1" applyNumberFormat="1" applyFont="1" applyBorder="1" applyAlignment="1">
      <alignment horizontal="center" vertical="center"/>
    </xf>
    <xf numFmtId="165" fontId="4" fillId="0" borderId="26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right"/>
    </xf>
    <xf numFmtId="165" fontId="6" fillId="0" borderId="2" xfId="1" applyNumberFormat="1" applyFont="1" applyBorder="1" applyAlignment="1">
      <alignment horizontal="right"/>
    </xf>
    <xf numFmtId="0" fontId="4" fillId="0" borderId="4" xfId="0" applyFont="1" applyFill="1" applyBorder="1" applyAlignment="1">
      <alignment horizontal="center" vertical="center" textRotation="90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4" fillId="0" borderId="2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165" fontId="4" fillId="0" borderId="30" xfId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right"/>
    </xf>
    <xf numFmtId="0" fontId="4" fillId="0" borderId="30" xfId="0" applyFont="1" applyBorder="1" applyAlignment="1">
      <alignment horizontal="center" vertical="center"/>
    </xf>
    <xf numFmtId="165" fontId="4" fillId="0" borderId="33" xfId="1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1" fillId="0" borderId="43" xfId="0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16" fontId="0" fillId="0" borderId="4" xfId="0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4" xfId="0" applyFont="1" applyBorder="1" applyAlignment="1">
      <alignment horizontal="center"/>
    </xf>
    <xf numFmtId="0" fontId="25" fillId="0" borderId="1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0" fillId="0" borderId="4" xfId="0" applyFont="1" applyBorder="1" applyAlignment="1">
      <alignment horizontal="center" vertical="center"/>
    </xf>
    <xf numFmtId="0" fontId="28" fillId="0" borderId="24" xfId="12" applyFont="1" applyFill="1" applyBorder="1" applyAlignment="1" applyProtection="1">
      <alignment horizontal="left" vertical="center" indent="1"/>
    </xf>
    <xf numFmtId="0" fontId="28" fillId="0" borderId="46" xfId="12" applyFont="1" applyFill="1" applyBorder="1" applyAlignment="1" applyProtection="1">
      <alignment horizontal="left" vertical="center" indent="1"/>
    </xf>
    <xf numFmtId="0" fontId="28" fillId="0" borderId="47" xfId="12" applyFont="1" applyFill="1" applyBorder="1" applyAlignment="1" applyProtection="1">
      <alignment horizontal="left" vertical="center" indent="1"/>
    </xf>
    <xf numFmtId="0" fontId="27" fillId="0" borderId="0" xfId="6" applyFont="1" applyAlignment="1">
      <alignment horizontal="center"/>
    </xf>
    <xf numFmtId="0" fontId="27" fillId="0" borderId="0" xfId="12" applyFont="1" applyFill="1" applyAlignment="1" applyProtection="1">
      <alignment horizontal="center" wrapText="1"/>
    </xf>
    <xf numFmtId="0" fontId="27" fillId="0" borderId="0" xfId="12" applyFont="1" applyFill="1" applyAlignment="1" applyProtection="1">
      <alignment horizontal="center"/>
    </xf>
    <xf numFmtId="0" fontId="5" fillId="2" borderId="4" xfId="0" applyFont="1" applyFill="1" applyBorder="1" applyAlignment="1">
      <alignment horizontal="center" vertical="center"/>
    </xf>
    <xf numFmtId="168" fontId="4" fillId="3" borderId="11" xfId="1" applyNumberFormat="1" applyFont="1" applyFill="1" applyBorder="1" applyAlignment="1">
      <alignment vertical="center"/>
    </xf>
    <xf numFmtId="168" fontId="4" fillId="3" borderId="38" xfId="1" applyNumberFormat="1" applyFont="1" applyFill="1" applyBorder="1" applyAlignment="1">
      <alignment horizontal="center" vertical="center" wrapText="1"/>
    </xf>
  </cellXfs>
  <cellStyles count="13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4" xfId="8"/>
    <cellStyle name="Normál 5" xfId="9"/>
    <cellStyle name="Normál_SEGEDLETEK" xfId="12"/>
    <cellStyle name="Pénznem" xfId="10" builtinId="4"/>
    <cellStyle name="Százalék" xfId="1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B13" sqref="B13"/>
    </sheetView>
  </sheetViews>
  <sheetFormatPr defaultRowHeight="15"/>
  <cols>
    <col min="1" max="1" width="18.85546875" style="37" bestFit="1" customWidth="1"/>
    <col min="2" max="2" width="99" style="37" bestFit="1" customWidth="1"/>
    <col min="3" max="256" width="9.140625" style="37"/>
    <col min="257" max="257" width="18.85546875" style="37" bestFit="1" customWidth="1"/>
    <col min="258" max="258" width="99" style="37" bestFit="1" customWidth="1"/>
    <col min="259" max="512" width="9.140625" style="37"/>
    <col min="513" max="513" width="18.85546875" style="37" bestFit="1" customWidth="1"/>
    <col min="514" max="514" width="99" style="37" bestFit="1" customWidth="1"/>
    <col min="515" max="768" width="9.140625" style="37"/>
    <col min="769" max="769" width="18.85546875" style="37" bestFit="1" customWidth="1"/>
    <col min="770" max="770" width="99" style="37" bestFit="1" customWidth="1"/>
    <col min="771" max="1024" width="9.140625" style="37"/>
    <col min="1025" max="1025" width="18.85546875" style="37" bestFit="1" customWidth="1"/>
    <col min="1026" max="1026" width="99" style="37" bestFit="1" customWidth="1"/>
    <col min="1027" max="1280" width="9.140625" style="37"/>
    <col min="1281" max="1281" width="18.85546875" style="37" bestFit="1" customWidth="1"/>
    <col min="1282" max="1282" width="99" style="37" bestFit="1" customWidth="1"/>
    <col min="1283" max="1536" width="9.140625" style="37"/>
    <col min="1537" max="1537" width="18.85546875" style="37" bestFit="1" customWidth="1"/>
    <col min="1538" max="1538" width="99" style="37" bestFit="1" customWidth="1"/>
    <col min="1539" max="1792" width="9.140625" style="37"/>
    <col min="1793" max="1793" width="18.85546875" style="37" bestFit="1" customWidth="1"/>
    <col min="1794" max="1794" width="99" style="37" bestFit="1" customWidth="1"/>
    <col min="1795" max="2048" width="9.140625" style="37"/>
    <col min="2049" max="2049" width="18.85546875" style="37" bestFit="1" customWidth="1"/>
    <col min="2050" max="2050" width="99" style="37" bestFit="1" customWidth="1"/>
    <col min="2051" max="2304" width="9.140625" style="37"/>
    <col min="2305" max="2305" width="18.85546875" style="37" bestFit="1" customWidth="1"/>
    <col min="2306" max="2306" width="99" style="37" bestFit="1" customWidth="1"/>
    <col min="2307" max="2560" width="9.140625" style="37"/>
    <col min="2561" max="2561" width="18.85546875" style="37" bestFit="1" customWidth="1"/>
    <col min="2562" max="2562" width="99" style="37" bestFit="1" customWidth="1"/>
    <col min="2563" max="2816" width="9.140625" style="37"/>
    <col min="2817" max="2817" width="18.85546875" style="37" bestFit="1" customWidth="1"/>
    <col min="2818" max="2818" width="99" style="37" bestFit="1" customWidth="1"/>
    <col min="2819" max="3072" width="9.140625" style="37"/>
    <col min="3073" max="3073" width="18.85546875" style="37" bestFit="1" customWidth="1"/>
    <col min="3074" max="3074" width="99" style="37" bestFit="1" customWidth="1"/>
    <col min="3075" max="3328" width="9.140625" style="37"/>
    <col min="3329" max="3329" width="18.85546875" style="37" bestFit="1" customWidth="1"/>
    <col min="3330" max="3330" width="99" style="37" bestFit="1" customWidth="1"/>
    <col min="3331" max="3584" width="9.140625" style="37"/>
    <col min="3585" max="3585" width="18.85546875" style="37" bestFit="1" customWidth="1"/>
    <col min="3586" max="3586" width="99" style="37" bestFit="1" customWidth="1"/>
    <col min="3587" max="3840" width="9.140625" style="37"/>
    <col min="3841" max="3841" width="18.85546875" style="37" bestFit="1" customWidth="1"/>
    <col min="3842" max="3842" width="99" style="37" bestFit="1" customWidth="1"/>
    <col min="3843" max="4096" width="9.140625" style="37"/>
    <col min="4097" max="4097" width="18.85546875" style="37" bestFit="1" customWidth="1"/>
    <col min="4098" max="4098" width="99" style="37" bestFit="1" customWidth="1"/>
    <col min="4099" max="4352" width="9.140625" style="37"/>
    <col min="4353" max="4353" width="18.85546875" style="37" bestFit="1" customWidth="1"/>
    <col min="4354" max="4354" width="99" style="37" bestFit="1" customWidth="1"/>
    <col min="4355" max="4608" width="9.140625" style="37"/>
    <col min="4609" max="4609" width="18.85546875" style="37" bestFit="1" customWidth="1"/>
    <col min="4610" max="4610" width="99" style="37" bestFit="1" customWidth="1"/>
    <col min="4611" max="4864" width="9.140625" style="37"/>
    <col min="4865" max="4865" width="18.85546875" style="37" bestFit="1" customWidth="1"/>
    <col min="4866" max="4866" width="99" style="37" bestFit="1" customWidth="1"/>
    <col min="4867" max="5120" width="9.140625" style="37"/>
    <col min="5121" max="5121" width="18.85546875" style="37" bestFit="1" customWidth="1"/>
    <col min="5122" max="5122" width="99" style="37" bestFit="1" customWidth="1"/>
    <col min="5123" max="5376" width="9.140625" style="37"/>
    <col min="5377" max="5377" width="18.85546875" style="37" bestFit="1" customWidth="1"/>
    <col min="5378" max="5378" width="99" style="37" bestFit="1" customWidth="1"/>
    <col min="5379" max="5632" width="9.140625" style="37"/>
    <col min="5633" max="5633" width="18.85546875" style="37" bestFit="1" customWidth="1"/>
    <col min="5634" max="5634" width="99" style="37" bestFit="1" customWidth="1"/>
    <col min="5635" max="5888" width="9.140625" style="37"/>
    <col min="5889" max="5889" width="18.85546875" style="37" bestFit="1" customWidth="1"/>
    <col min="5890" max="5890" width="99" style="37" bestFit="1" customWidth="1"/>
    <col min="5891" max="6144" width="9.140625" style="37"/>
    <col min="6145" max="6145" width="18.85546875" style="37" bestFit="1" customWidth="1"/>
    <col min="6146" max="6146" width="99" style="37" bestFit="1" customWidth="1"/>
    <col min="6147" max="6400" width="9.140625" style="37"/>
    <col min="6401" max="6401" width="18.85546875" style="37" bestFit="1" customWidth="1"/>
    <col min="6402" max="6402" width="99" style="37" bestFit="1" customWidth="1"/>
    <col min="6403" max="6656" width="9.140625" style="37"/>
    <col min="6657" max="6657" width="18.85546875" style="37" bestFit="1" customWidth="1"/>
    <col min="6658" max="6658" width="99" style="37" bestFit="1" customWidth="1"/>
    <col min="6659" max="6912" width="9.140625" style="37"/>
    <col min="6913" max="6913" width="18.85546875" style="37" bestFit="1" customWidth="1"/>
    <col min="6914" max="6914" width="99" style="37" bestFit="1" customWidth="1"/>
    <col min="6915" max="7168" width="9.140625" style="37"/>
    <col min="7169" max="7169" width="18.85546875" style="37" bestFit="1" customWidth="1"/>
    <col min="7170" max="7170" width="99" style="37" bestFit="1" customWidth="1"/>
    <col min="7171" max="7424" width="9.140625" style="37"/>
    <col min="7425" max="7425" width="18.85546875" style="37" bestFit="1" customWidth="1"/>
    <col min="7426" max="7426" width="99" style="37" bestFit="1" customWidth="1"/>
    <col min="7427" max="7680" width="9.140625" style="37"/>
    <col min="7681" max="7681" width="18.85546875" style="37" bestFit="1" customWidth="1"/>
    <col min="7682" max="7682" width="99" style="37" bestFit="1" customWidth="1"/>
    <col min="7683" max="7936" width="9.140625" style="37"/>
    <col min="7937" max="7937" width="18.85546875" style="37" bestFit="1" customWidth="1"/>
    <col min="7938" max="7938" width="99" style="37" bestFit="1" customWidth="1"/>
    <col min="7939" max="8192" width="9.140625" style="37"/>
    <col min="8193" max="8193" width="18.85546875" style="37" bestFit="1" customWidth="1"/>
    <col min="8194" max="8194" width="99" style="37" bestFit="1" customWidth="1"/>
    <col min="8195" max="8448" width="9.140625" style="37"/>
    <col min="8449" max="8449" width="18.85546875" style="37" bestFit="1" customWidth="1"/>
    <col min="8450" max="8450" width="99" style="37" bestFit="1" customWidth="1"/>
    <col min="8451" max="8704" width="9.140625" style="37"/>
    <col min="8705" max="8705" width="18.85546875" style="37" bestFit="1" customWidth="1"/>
    <col min="8706" max="8706" width="99" style="37" bestFit="1" customWidth="1"/>
    <col min="8707" max="8960" width="9.140625" style="37"/>
    <col min="8961" max="8961" width="18.85546875" style="37" bestFit="1" customWidth="1"/>
    <col min="8962" max="8962" width="99" style="37" bestFit="1" customWidth="1"/>
    <col min="8963" max="9216" width="9.140625" style="37"/>
    <col min="9217" max="9217" width="18.85546875" style="37" bestFit="1" customWidth="1"/>
    <col min="9218" max="9218" width="99" style="37" bestFit="1" customWidth="1"/>
    <col min="9219" max="9472" width="9.140625" style="37"/>
    <col min="9473" max="9473" width="18.85546875" style="37" bestFit="1" customWidth="1"/>
    <col min="9474" max="9474" width="99" style="37" bestFit="1" customWidth="1"/>
    <col min="9475" max="9728" width="9.140625" style="37"/>
    <col min="9729" max="9729" width="18.85546875" style="37" bestFit="1" customWidth="1"/>
    <col min="9730" max="9730" width="99" style="37" bestFit="1" customWidth="1"/>
    <col min="9731" max="9984" width="9.140625" style="37"/>
    <col min="9985" max="9985" width="18.85546875" style="37" bestFit="1" customWidth="1"/>
    <col min="9986" max="9986" width="99" style="37" bestFit="1" customWidth="1"/>
    <col min="9987" max="10240" width="9.140625" style="37"/>
    <col min="10241" max="10241" width="18.85546875" style="37" bestFit="1" customWidth="1"/>
    <col min="10242" max="10242" width="99" style="37" bestFit="1" customWidth="1"/>
    <col min="10243" max="10496" width="9.140625" style="37"/>
    <col min="10497" max="10497" width="18.85546875" style="37" bestFit="1" customWidth="1"/>
    <col min="10498" max="10498" width="99" style="37" bestFit="1" customWidth="1"/>
    <col min="10499" max="10752" width="9.140625" style="37"/>
    <col min="10753" max="10753" width="18.85546875" style="37" bestFit="1" customWidth="1"/>
    <col min="10754" max="10754" width="99" style="37" bestFit="1" customWidth="1"/>
    <col min="10755" max="11008" width="9.140625" style="37"/>
    <col min="11009" max="11009" width="18.85546875" style="37" bestFit="1" customWidth="1"/>
    <col min="11010" max="11010" width="99" style="37" bestFit="1" customWidth="1"/>
    <col min="11011" max="11264" width="9.140625" style="37"/>
    <col min="11265" max="11265" width="18.85546875" style="37" bestFit="1" customWidth="1"/>
    <col min="11266" max="11266" width="99" style="37" bestFit="1" customWidth="1"/>
    <col min="11267" max="11520" width="9.140625" style="37"/>
    <col min="11521" max="11521" width="18.85546875" style="37" bestFit="1" customWidth="1"/>
    <col min="11522" max="11522" width="99" style="37" bestFit="1" customWidth="1"/>
    <col min="11523" max="11776" width="9.140625" style="37"/>
    <col min="11777" max="11777" width="18.85546875" style="37" bestFit="1" customWidth="1"/>
    <col min="11778" max="11778" width="99" style="37" bestFit="1" customWidth="1"/>
    <col min="11779" max="12032" width="9.140625" style="37"/>
    <col min="12033" max="12033" width="18.85546875" style="37" bestFit="1" customWidth="1"/>
    <col min="12034" max="12034" width="99" style="37" bestFit="1" customWidth="1"/>
    <col min="12035" max="12288" width="9.140625" style="37"/>
    <col min="12289" max="12289" width="18.85546875" style="37" bestFit="1" customWidth="1"/>
    <col min="12290" max="12290" width="99" style="37" bestFit="1" customWidth="1"/>
    <col min="12291" max="12544" width="9.140625" style="37"/>
    <col min="12545" max="12545" width="18.85546875" style="37" bestFit="1" customWidth="1"/>
    <col min="12546" max="12546" width="99" style="37" bestFit="1" customWidth="1"/>
    <col min="12547" max="12800" width="9.140625" style="37"/>
    <col min="12801" max="12801" width="18.85546875" style="37" bestFit="1" customWidth="1"/>
    <col min="12802" max="12802" width="99" style="37" bestFit="1" customWidth="1"/>
    <col min="12803" max="13056" width="9.140625" style="37"/>
    <col min="13057" max="13057" width="18.85546875" style="37" bestFit="1" customWidth="1"/>
    <col min="13058" max="13058" width="99" style="37" bestFit="1" customWidth="1"/>
    <col min="13059" max="13312" width="9.140625" style="37"/>
    <col min="13313" max="13313" width="18.85546875" style="37" bestFit="1" customWidth="1"/>
    <col min="13314" max="13314" width="99" style="37" bestFit="1" customWidth="1"/>
    <col min="13315" max="13568" width="9.140625" style="37"/>
    <col min="13569" max="13569" width="18.85546875" style="37" bestFit="1" customWidth="1"/>
    <col min="13570" max="13570" width="99" style="37" bestFit="1" customWidth="1"/>
    <col min="13571" max="13824" width="9.140625" style="37"/>
    <col min="13825" max="13825" width="18.85546875" style="37" bestFit="1" customWidth="1"/>
    <col min="13826" max="13826" width="99" style="37" bestFit="1" customWidth="1"/>
    <col min="13827" max="14080" width="9.140625" style="37"/>
    <col min="14081" max="14081" width="18.85546875" style="37" bestFit="1" customWidth="1"/>
    <col min="14082" max="14082" width="99" style="37" bestFit="1" customWidth="1"/>
    <col min="14083" max="14336" width="9.140625" style="37"/>
    <col min="14337" max="14337" width="18.85546875" style="37" bestFit="1" customWidth="1"/>
    <col min="14338" max="14338" width="99" style="37" bestFit="1" customWidth="1"/>
    <col min="14339" max="14592" width="9.140625" style="37"/>
    <col min="14593" max="14593" width="18.85546875" style="37" bestFit="1" customWidth="1"/>
    <col min="14594" max="14594" width="99" style="37" bestFit="1" customWidth="1"/>
    <col min="14595" max="14848" width="9.140625" style="37"/>
    <col min="14849" max="14849" width="18.85546875" style="37" bestFit="1" customWidth="1"/>
    <col min="14850" max="14850" width="99" style="37" bestFit="1" customWidth="1"/>
    <col min="14851" max="15104" width="9.140625" style="37"/>
    <col min="15105" max="15105" width="18.85546875" style="37" bestFit="1" customWidth="1"/>
    <col min="15106" max="15106" width="99" style="37" bestFit="1" customWidth="1"/>
    <col min="15107" max="15360" width="9.140625" style="37"/>
    <col min="15361" max="15361" width="18.85546875" style="37" bestFit="1" customWidth="1"/>
    <col min="15362" max="15362" width="99" style="37" bestFit="1" customWidth="1"/>
    <col min="15363" max="15616" width="9.140625" style="37"/>
    <col min="15617" max="15617" width="18.85546875" style="37" bestFit="1" customWidth="1"/>
    <col min="15618" max="15618" width="99" style="37" bestFit="1" customWidth="1"/>
    <col min="15619" max="15872" width="9.140625" style="37"/>
    <col min="15873" max="15873" width="18.85546875" style="37" bestFit="1" customWidth="1"/>
    <col min="15874" max="15874" width="99" style="37" bestFit="1" customWidth="1"/>
    <col min="15875" max="16128" width="9.140625" style="37"/>
    <col min="16129" max="16129" width="18.85546875" style="37" bestFit="1" customWidth="1"/>
    <col min="16130" max="16130" width="99" style="37" bestFit="1" customWidth="1"/>
    <col min="16131" max="16384" width="9.140625" style="37"/>
  </cols>
  <sheetData>
    <row r="1" spans="1:2">
      <c r="A1" s="254" t="s">
        <v>77</v>
      </c>
      <c r="B1" s="254"/>
    </row>
    <row r="2" spans="1:2">
      <c r="A2" s="254" t="s">
        <v>135</v>
      </c>
      <c r="B2" s="254"/>
    </row>
    <row r="4" spans="1:2">
      <c r="A4" s="35" t="s">
        <v>67</v>
      </c>
      <c r="B4" s="31" t="s">
        <v>93</v>
      </c>
    </row>
    <row r="5" spans="1:2">
      <c r="A5" s="35" t="s">
        <v>78</v>
      </c>
      <c r="B5" s="31" t="s">
        <v>79</v>
      </c>
    </row>
    <row r="6" spans="1:2">
      <c r="A6" s="35" t="s">
        <v>68</v>
      </c>
      <c r="B6" s="31" t="s">
        <v>80</v>
      </c>
    </row>
    <row r="7" spans="1:2">
      <c r="A7" s="35" t="s">
        <v>69</v>
      </c>
      <c r="B7" s="31" t="s">
        <v>81</v>
      </c>
    </row>
    <row r="8" spans="1:2">
      <c r="A8" s="35" t="s">
        <v>70</v>
      </c>
      <c r="B8" s="31" t="s">
        <v>82</v>
      </c>
    </row>
    <row r="9" spans="1:2">
      <c r="A9" s="35" t="s">
        <v>71</v>
      </c>
      <c r="B9" s="31" t="s">
        <v>83</v>
      </c>
    </row>
    <row r="10" spans="1:2">
      <c r="A10" s="35" t="s">
        <v>72</v>
      </c>
      <c r="B10" s="31" t="s">
        <v>84</v>
      </c>
    </row>
    <row r="11" spans="1:2">
      <c r="A11" s="35" t="s">
        <v>73</v>
      </c>
      <c r="B11" s="31" t="s">
        <v>85</v>
      </c>
    </row>
    <row r="12" spans="1:2">
      <c r="A12" s="35" t="s">
        <v>74</v>
      </c>
      <c r="B12" s="31" t="s">
        <v>86</v>
      </c>
    </row>
    <row r="16" spans="1:2">
      <c r="A16" s="12" t="s">
        <v>120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20"/>
  <sheetViews>
    <sheetView topLeftCell="A2" workbookViewId="0">
      <selection activeCell="G4" sqref="G4:H4"/>
    </sheetView>
  </sheetViews>
  <sheetFormatPr defaultRowHeight="15"/>
  <cols>
    <col min="1" max="1" width="3.85546875" customWidth="1"/>
    <col min="2" max="2" width="42.42578125" bestFit="1" customWidth="1"/>
    <col min="3" max="3" width="12.5703125" bestFit="1" customWidth="1"/>
    <col min="4" max="4" width="15" customWidth="1"/>
    <col min="5" max="5" width="12.5703125" bestFit="1" customWidth="1"/>
    <col min="6" max="6" width="15.5703125" customWidth="1"/>
    <col min="7" max="7" width="14.28515625" bestFit="1" customWidth="1"/>
    <col min="8" max="10" width="14.28515625" customWidth="1"/>
    <col min="11" max="11" width="12.7109375" customWidth="1"/>
    <col min="12" max="12" width="14.28515625" bestFit="1" customWidth="1"/>
    <col min="13" max="13" width="15.85546875" customWidth="1"/>
    <col min="14" max="14" width="15" customWidth="1"/>
    <col min="15" max="15" width="12.5703125" bestFit="1" customWidth="1"/>
    <col min="16" max="16" width="14.28515625" customWidth="1"/>
    <col min="17" max="17" width="12.5703125" bestFit="1" customWidth="1"/>
    <col min="18" max="18" width="15.42578125" customWidth="1"/>
    <col min="19" max="19" width="12.5703125" bestFit="1" customWidth="1"/>
    <col min="20" max="20" width="14" customWidth="1"/>
    <col min="23" max="23" width="17.28515625" bestFit="1" customWidth="1"/>
  </cols>
  <sheetData>
    <row r="1" spans="1:23" s="1" customFormat="1">
      <c r="A1" s="281" t="s">
        <v>134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</row>
    <row r="2" spans="1:23" s="1" customFormat="1">
      <c r="A2" s="317" t="s">
        <v>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281" t="s">
        <v>75</v>
      </c>
      <c r="V2" s="281"/>
      <c r="W2" s="281"/>
    </row>
    <row r="3" spans="1:23" s="2" customFormat="1" ht="15" customHeight="1" thickBot="1">
      <c r="A3" s="281" t="s">
        <v>26</v>
      </c>
      <c r="B3" s="281"/>
      <c r="C3" s="285" t="s">
        <v>1</v>
      </c>
      <c r="D3" s="285"/>
      <c r="E3" s="285"/>
      <c r="F3" s="285"/>
      <c r="G3" s="285"/>
      <c r="H3" s="285"/>
      <c r="I3" s="285"/>
      <c r="J3" s="285"/>
      <c r="K3" s="285"/>
      <c r="L3" s="285"/>
      <c r="M3" s="307" t="s">
        <v>2</v>
      </c>
      <c r="N3" s="281"/>
      <c r="O3" s="281"/>
      <c r="P3" s="281"/>
      <c r="Q3" s="281"/>
      <c r="R3" s="281"/>
      <c r="S3" s="281"/>
      <c r="T3" s="281"/>
      <c r="U3" s="307" t="s">
        <v>3</v>
      </c>
      <c r="V3" s="281"/>
      <c r="W3" s="281"/>
    </row>
    <row r="4" spans="1:23" s="2" customFormat="1" ht="66.75" customHeight="1">
      <c r="A4" s="330" t="s">
        <v>20</v>
      </c>
      <c r="B4" s="341" t="s">
        <v>94</v>
      </c>
      <c r="C4" s="289" t="s">
        <v>101</v>
      </c>
      <c r="D4" s="290"/>
      <c r="E4" s="310" t="s">
        <v>102</v>
      </c>
      <c r="F4" s="311"/>
      <c r="G4" s="291" t="s">
        <v>98</v>
      </c>
      <c r="H4" s="292"/>
      <c r="I4" s="289" t="s">
        <v>99</v>
      </c>
      <c r="J4" s="290"/>
      <c r="K4" s="289" t="s">
        <v>18</v>
      </c>
      <c r="L4" s="290"/>
      <c r="M4" s="289" t="s">
        <v>103</v>
      </c>
      <c r="N4" s="290"/>
      <c r="O4" s="289" t="s">
        <v>4</v>
      </c>
      <c r="P4" s="290"/>
      <c r="Q4" s="289" t="s">
        <v>104</v>
      </c>
      <c r="R4" s="290"/>
      <c r="S4" s="289" t="s">
        <v>19</v>
      </c>
      <c r="T4" s="290"/>
      <c r="U4" s="312" t="s">
        <v>5</v>
      </c>
      <c r="V4" s="314" t="s">
        <v>6</v>
      </c>
      <c r="W4" s="284" t="s">
        <v>7</v>
      </c>
    </row>
    <row r="5" spans="1:23" s="2" customFormat="1" ht="21.75" customHeight="1">
      <c r="A5" s="331"/>
      <c r="B5" s="342"/>
      <c r="C5" s="107" t="s">
        <v>96</v>
      </c>
      <c r="D5" s="108" t="s">
        <v>95</v>
      </c>
      <c r="E5" s="107" t="s">
        <v>96</v>
      </c>
      <c r="F5" s="108" t="s">
        <v>95</v>
      </c>
      <c r="G5" s="107" t="s">
        <v>96</v>
      </c>
      <c r="H5" s="108" t="s">
        <v>95</v>
      </c>
      <c r="I5" s="107" t="s">
        <v>96</v>
      </c>
      <c r="J5" s="108" t="s">
        <v>95</v>
      </c>
      <c r="K5" s="107" t="s">
        <v>96</v>
      </c>
      <c r="L5" s="108" t="s">
        <v>95</v>
      </c>
      <c r="M5" s="107" t="s">
        <v>96</v>
      </c>
      <c r="N5" s="108" t="s">
        <v>95</v>
      </c>
      <c r="O5" s="107" t="s">
        <v>96</v>
      </c>
      <c r="P5" s="108" t="s">
        <v>95</v>
      </c>
      <c r="Q5" s="107" t="s">
        <v>96</v>
      </c>
      <c r="R5" s="108" t="s">
        <v>95</v>
      </c>
      <c r="S5" s="107" t="s">
        <v>96</v>
      </c>
      <c r="T5" s="108" t="s">
        <v>95</v>
      </c>
      <c r="U5" s="313"/>
      <c r="V5" s="315"/>
      <c r="W5" s="316"/>
    </row>
    <row r="6" spans="1:23" s="1" customFormat="1">
      <c r="A6" s="53" t="s">
        <v>41</v>
      </c>
      <c r="B6" s="115" t="s">
        <v>66</v>
      </c>
      <c r="C6" s="83">
        <v>16964</v>
      </c>
      <c r="D6" s="10">
        <v>21398</v>
      </c>
      <c r="E6" s="83">
        <v>5029</v>
      </c>
      <c r="F6" s="10">
        <v>5469</v>
      </c>
      <c r="G6" s="84"/>
      <c r="H6" s="18">
        <v>43</v>
      </c>
      <c r="I6" s="84"/>
      <c r="J6" s="18">
        <v>6517</v>
      </c>
      <c r="K6" s="83">
        <f t="shared" ref="K6:K16" si="0">C6+E6+G6+I6</f>
        <v>21993</v>
      </c>
      <c r="L6" s="10">
        <f t="shared" ref="L6:L16" si="1">D6+F6+H6+J6</f>
        <v>33427</v>
      </c>
      <c r="M6" s="83">
        <v>1935</v>
      </c>
      <c r="N6" s="10">
        <v>1935</v>
      </c>
      <c r="O6" s="84">
        <v>0</v>
      </c>
      <c r="P6" s="5"/>
      <c r="Q6" s="83">
        <f>K6-M6-O6</f>
        <v>20058</v>
      </c>
      <c r="R6" s="5"/>
      <c r="S6" s="88">
        <f t="shared" ref="S6:S17" si="2">M6+O6+Q6</f>
        <v>21993</v>
      </c>
      <c r="T6" s="4">
        <f t="shared" ref="T6:T17" si="3">N6+P6+R6</f>
        <v>1935</v>
      </c>
      <c r="U6" s="126">
        <v>11</v>
      </c>
      <c r="V6" s="62">
        <v>1</v>
      </c>
      <c r="W6" s="49"/>
    </row>
    <row r="7" spans="1:23" s="1" customFormat="1">
      <c r="A7" s="53" t="s">
        <v>41</v>
      </c>
      <c r="B7" s="116" t="s">
        <v>87</v>
      </c>
      <c r="C7" s="83">
        <v>2101</v>
      </c>
      <c r="D7" s="10">
        <f>1654+447</f>
        <v>2101</v>
      </c>
      <c r="E7" s="83">
        <v>4544</v>
      </c>
      <c r="F7" s="10">
        <v>7559</v>
      </c>
      <c r="G7" s="84"/>
      <c r="H7" s="5"/>
      <c r="I7" s="84"/>
      <c r="J7" s="5"/>
      <c r="K7" s="83">
        <f t="shared" si="0"/>
        <v>6645</v>
      </c>
      <c r="L7" s="10">
        <f t="shared" si="1"/>
        <v>9660</v>
      </c>
      <c r="M7" s="84">
        <v>0</v>
      </c>
      <c r="N7" s="5"/>
      <c r="O7" s="83">
        <v>6645</v>
      </c>
      <c r="P7" s="5"/>
      <c r="Q7" s="84">
        <f>K7-M7-O7</f>
        <v>0</v>
      </c>
      <c r="R7" s="5"/>
      <c r="S7" s="88">
        <f t="shared" si="2"/>
        <v>6645</v>
      </c>
      <c r="T7" s="5">
        <f t="shared" si="3"/>
        <v>0</v>
      </c>
      <c r="U7" s="126">
        <v>1</v>
      </c>
      <c r="V7" s="62"/>
      <c r="W7" s="49"/>
    </row>
    <row r="8" spans="1:23">
      <c r="A8" s="31" t="s">
        <v>41</v>
      </c>
      <c r="B8" s="116" t="s">
        <v>64</v>
      </c>
      <c r="C8" s="120">
        <v>1850</v>
      </c>
      <c r="D8" s="38">
        <f>1525+383</f>
        <v>1908</v>
      </c>
      <c r="E8" s="120">
        <v>1283</v>
      </c>
      <c r="F8" s="38">
        <v>1283</v>
      </c>
      <c r="G8" s="122">
        <v>0</v>
      </c>
      <c r="H8" s="39"/>
      <c r="I8" s="122"/>
      <c r="J8" s="39"/>
      <c r="K8" s="83">
        <f t="shared" si="0"/>
        <v>3133</v>
      </c>
      <c r="L8" s="10">
        <f t="shared" si="1"/>
        <v>3191</v>
      </c>
      <c r="M8" s="120">
        <v>1905</v>
      </c>
      <c r="N8" s="38">
        <v>1905</v>
      </c>
      <c r="O8" s="120">
        <v>2775</v>
      </c>
      <c r="P8" s="39"/>
      <c r="Q8" s="83">
        <v>-1547</v>
      </c>
      <c r="R8" s="5"/>
      <c r="S8" s="88">
        <f t="shared" si="2"/>
        <v>3133</v>
      </c>
      <c r="T8" s="4">
        <f t="shared" si="3"/>
        <v>1905</v>
      </c>
      <c r="U8" s="127">
        <v>1</v>
      </c>
      <c r="V8" s="63"/>
      <c r="W8" s="64"/>
    </row>
    <row r="9" spans="1:23">
      <c r="A9" s="31" t="s">
        <v>41</v>
      </c>
      <c r="B9" s="116" t="s">
        <v>88</v>
      </c>
      <c r="C9" s="120"/>
      <c r="D9" s="38">
        <v>1486</v>
      </c>
      <c r="E9" s="120">
        <v>2412</v>
      </c>
      <c r="F9" s="38">
        <v>2412</v>
      </c>
      <c r="G9" s="122"/>
      <c r="H9" s="39"/>
      <c r="I9" s="122"/>
      <c r="J9" s="39"/>
      <c r="K9" s="83">
        <f t="shared" si="0"/>
        <v>2412</v>
      </c>
      <c r="L9" s="10">
        <f t="shared" si="1"/>
        <v>3898</v>
      </c>
      <c r="M9" s="120">
        <v>2299</v>
      </c>
      <c r="N9" s="38">
        <v>1632</v>
      </c>
      <c r="O9" s="120">
        <v>197</v>
      </c>
      <c r="P9" s="39"/>
      <c r="Q9" s="83">
        <f>K9-M9-O9</f>
        <v>-84</v>
      </c>
      <c r="R9" s="5"/>
      <c r="S9" s="88">
        <f t="shared" si="2"/>
        <v>2412</v>
      </c>
      <c r="T9" s="4">
        <f t="shared" si="3"/>
        <v>1632</v>
      </c>
      <c r="U9" s="127"/>
      <c r="V9" s="63"/>
      <c r="W9" s="64"/>
    </row>
    <row r="10" spans="1:23" s="56" customFormat="1">
      <c r="A10" s="57" t="s">
        <v>42</v>
      </c>
      <c r="B10" s="117" t="s">
        <v>123</v>
      </c>
      <c r="C10" s="121"/>
      <c r="D10" s="114">
        <v>1293</v>
      </c>
      <c r="E10" s="123">
        <v>8647</v>
      </c>
      <c r="F10" s="59">
        <v>2085</v>
      </c>
      <c r="G10" s="121"/>
      <c r="H10" s="60"/>
      <c r="I10" s="121"/>
      <c r="J10" s="60"/>
      <c r="K10" s="83">
        <f t="shared" si="0"/>
        <v>8647</v>
      </c>
      <c r="L10" s="10">
        <f t="shared" si="1"/>
        <v>3378</v>
      </c>
      <c r="M10" s="123">
        <v>6602</v>
      </c>
      <c r="N10" s="59">
        <v>11113</v>
      </c>
      <c r="O10" s="121"/>
      <c r="P10" s="60"/>
      <c r="Q10" s="83">
        <f>K10-M10-O10</f>
        <v>2045</v>
      </c>
      <c r="R10" s="5"/>
      <c r="S10" s="88">
        <f t="shared" si="2"/>
        <v>8647</v>
      </c>
      <c r="T10" s="4">
        <f t="shared" si="3"/>
        <v>11113</v>
      </c>
      <c r="U10" s="128"/>
      <c r="V10" s="65"/>
      <c r="W10" s="66"/>
    </row>
    <row r="11" spans="1:23">
      <c r="A11" s="31" t="s">
        <v>41</v>
      </c>
      <c r="B11" s="116" t="s">
        <v>90</v>
      </c>
      <c r="C11" s="120">
        <v>13418</v>
      </c>
      <c r="D11" s="38">
        <v>14499</v>
      </c>
      <c r="E11" s="120">
        <v>11577</v>
      </c>
      <c r="F11" s="38">
        <f>37550-12827</f>
        <v>24723</v>
      </c>
      <c r="G11" s="122"/>
      <c r="H11" s="61">
        <v>1401</v>
      </c>
      <c r="I11" s="122"/>
      <c r="J11" s="39"/>
      <c r="K11" s="83">
        <f t="shared" si="0"/>
        <v>24995</v>
      </c>
      <c r="L11" s="10">
        <f t="shared" si="1"/>
        <v>40623</v>
      </c>
      <c r="M11" s="120">
        <v>7137</v>
      </c>
      <c r="N11" s="38">
        <v>12190</v>
      </c>
      <c r="O11" s="120">
        <v>15000</v>
      </c>
      <c r="P11" s="39"/>
      <c r="Q11" s="87">
        <v>2858</v>
      </c>
      <c r="R11" s="5"/>
      <c r="S11" s="88">
        <f t="shared" si="2"/>
        <v>24995</v>
      </c>
      <c r="T11" s="4">
        <f t="shared" si="3"/>
        <v>12190</v>
      </c>
      <c r="U11" s="127">
        <v>7</v>
      </c>
      <c r="V11" s="63"/>
      <c r="W11" s="64"/>
    </row>
    <row r="12" spans="1:23">
      <c r="A12" s="31" t="s">
        <v>41</v>
      </c>
      <c r="B12" s="118" t="s">
        <v>91</v>
      </c>
      <c r="C12" s="120">
        <v>3481</v>
      </c>
      <c r="D12" s="38">
        <v>3500</v>
      </c>
      <c r="E12" s="120">
        <v>3004</v>
      </c>
      <c r="F12" s="38">
        <v>2661</v>
      </c>
      <c r="G12" s="122"/>
      <c r="H12" s="61">
        <v>135</v>
      </c>
      <c r="I12" s="122"/>
      <c r="J12" s="39"/>
      <c r="K12" s="83">
        <f t="shared" si="0"/>
        <v>6485</v>
      </c>
      <c r="L12" s="10">
        <f t="shared" si="1"/>
        <v>6296</v>
      </c>
      <c r="M12" s="120">
        <v>583</v>
      </c>
      <c r="N12" s="38">
        <v>318</v>
      </c>
      <c r="O12" s="120">
        <v>5000</v>
      </c>
      <c r="P12" s="39"/>
      <c r="Q12" s="83">
        <f>K12-M12-O12</f>
        <v>902</v>
      </c>
      <c r="R12" s="5"/>
      <c r="S12" s="88">
        <f t="shared" si="2"/>
        <v>6485</v>
      </c>
      <c r="T12" s="4">
        <f t="shared" si="3"/>
        <v>318</v>
      </c>
      <c r="U12" s="127">
        <v>2</v>
      </c>
      <c r="V12" s="63"/>
      <c r="W12" s="64"/>
    </row>
    <row r="13" spans="1:23">
      <c r="A13" s="58" t="s">
        <v>41</v>
      </c>
      <c r="B13" s="118" t="s">
        <v>65</v>
      </c>
      <c r="C13" s="122"/>
      <c r="D13" s="39"/>
      <c r="E13" s="120">
        <v>45</v>
      </c>
      <c r="F13" s="38">
        <v>45</v>
      </c>
      <c r="G13" s="122"/>
      <c r="H13" s="39"/>
      <c r="I13" s="122"/>
      <c r="J13" s="39"/>
      <c r="K13" s="83">
        <f t="shared" si="0"/>
        <v>45</v>
      </c>
      <c r="L13" s="10">
        <f t="shared" si="1"/>
        <v>45</v>
      </c>
      <c r="M13" s="122"/>
      <c r="N13" s="39"/>
      <c r="O13" s="122"/>
      <c r="P13" s="39"/>
      <c r="Q13" s="83">
        <f>K13-M13-O13</f>
        <v>45</v>
      </c>
      <c r="R13" s="5"/>
      <c r="S13" s="88">
        <f t="shared" si="2"/>
        <v>45</v>
      </c>
      <c r="T13" s="5">
        <f t="shared" si="3"/>
        <v>0</v>
      </c>
      <c r="U13" s="129"/>
      <c r="V13" s="63"/>
      <c r="W13" s="64"/>
    </row>
    <row r="14" spans="1:23" s="56" customFormat="1">
      <c r="A14" s="57" t="s">
        <v>42</v>
      </c>
      <c r="B14" s="119" t="s">
        <v>124</v>
      </c>
      <c r="C14" s="121"/>
      <c r="D14" s="60"/>
      <c r="E14" s="123">
        <v>2132</v>
      </c>
      <c r="F14" s="60"/>
      <c r="G14" s="121"/>
      <c r="H14" s="60"/>
      <c r="I14" s="121"/>
      <c r="J14" s="60"/>
      <c r="K14" s="83">
        <f t="shared" si="0"/>
        <v>2132</v>
      </c>
      <c r="L14" s="5">
        <f t="shared" si="1"/>
        <v>0</v>
      </c>
      <c r="M14" s="123">
        <v>3778</v>
      </c>
      <c r="N14" s="60"/>
      <c r="O14" s="121"/>
      <c r="P14" s="60"/>
      <c r="Q14" s="83">
        <f>K14-M14-O14</f>
        <v>-1646</v>
      </c>
      <c r="R14" s="5"/>
      <c r="S14" s="88">
        <f t="shared" si="2"/>
        <v>2132</v>
      </c>
      <c r="T14" s="5">
        <f t="shared" si="3"/>
        <v>0</v>
      </c>
      <c r="U14" s="130"/>
      <c r="V14" s="65"/>
      <c r="W14" s="66"/>
    </row>
    <row r="15" spans="1:23">
      <c r="A15" s="58" t="s">
        <v>41</v>
      </c>
      <c r="B15" s="118" t="s">
        <v>92</v>
      </c>
      <c r="C15" s="122"/>
      <c r="D15" s="39"/>
      <c r="E15" s="120">
        <v>12827</v>
      </c>
      <c r="F15" s="61">
        <v>12827</v>
      </c>
      <c r="G15" s="122"/>
      <c r="H15" s="39"/>
      <c r="I15" s="122"/>
      <c r="J15" s="39"/>
      <c r="K15" s="83">
        <f t="shared" si="0"/>
        <v>12827</v>
      </c>
      <c r="L15" s="10">
        <f t="shared" si="1"/>
        <v>12827</v>
      </c>
      <c r="M15" s="120">
        <v>1673</v>
      </c>
      <c r="N15" s="39"/>
      <c r="O15" s="131">
        <v>12000</v>
      </c>
      <c r="P15" s="39"/>
      <c r="Q15" s="83">
        <v>-846</v>
      </c>
      <c r="R15" s="5"/>
      <c r="S15" s="88">
        <f t="shared" si="2"/>
        <v>12827</v>
      </c>
      <c r="T15" s="5">
        <f t="shared" si="3"/>
        <v>0</v>
      </c>
      <c r="U15" s="129"/>
      <c r="V15" s="63"/>
      <c r="W15" s="64"/>
    </row>
    <row r="16" spans="1:23">
      <c r="A16" s="58" t="s">
        <v>42</v>
      </c>
      <c r="B16" s="118" t="s">
        <v>122</v>
      </c>
      <c r="C16" s="122"/>
      <c r="D16" s="39"/>
      <c r="E16" s="122"/>
      <c r="F16" s="38">
        <v>40</v>
      </c>
      <c r="G16" s="122"/>
      <c r="H16" s="39"/>
      <c r="I16" s="122"/>
      <c r="J16" s="39"/>
      <c r="K16" s="84">
        <f t="shared" si="0"/>
        <v>0</v>
      </c>
      <c r="L16" s="10">
        <f t="shared" si="1"/>
        <v>40</v>
      </c>
      <c r="M16" s="122"/>
      <c r="N16" s="39"/>
      <c r="O16" s="122"/>
      <c r="P16" s="39"/>
      <c r="Q16" s="84"/>
      <c r="R16" s="5"/>
      <c r="S16" s="84">
        <f t="shared" si="2"/>
        <v>0</v>
      </c>
      <c r="T16" s="5">
        <f t="shared" si="3"/>
        <v>0</v>
      </c>
      <c r="U16" s="129"/>
      <c r="V16" s="63"/>
      <c r="W16" s="64"/>
    </row>
    <row r="17" spans="1:23">
      <c r="A17" s="58" t="s">
        <v>41</v>
      </c>
      <c r="B17" s="118" t="s">
        <v>100</v>
      </c>
      <c r="C17" s="122"/>
      <c r="D17" s="39"/>
      <c r="E17" s="122"/>
      <c r="F17" s="39"/>
      <c r="G17" s="122"/>
      <c r="H17" s="39"/>
      <c r="I17" s="122"/>
      <c r="J17" s="39"/>
      <c r="K17" s="84"/>
      <c r="L17" s="5"/>
      <c r="M17" s="122"/>
      <c r="N17" s="39"/>
      <c r="O17" s="122"/>
      <c r="P17" s="39"/>
      <c r="Q17" s="84"/>
      <c r="R17" s="10">
        <f>72966+11326</f>
        <v>84292</v>
      </c>
      <c r="S17" s="84">
        <f t="shared" si="2"/>
        <v>0</v>
      </c>
      <c r="T17" s="4">
        <f t="shared" si="3"/>
        <v>84292</v>
      </c>
      <c r="U17" s="129"/>
      <c r="V17" s="63"/>
      <c r="W17" s="64"/>
    </row>
    <row r="18" spans="1:23" s="29" customFormat="1" ht="15.75" thickBot="1">
      <c r="A18" s="339" t="s">
        <v>17</v>
      </c>
      <c r="B18" s="340"/>
      <c r="C18" s="102">
        <f>SUM(C6:C15)</f>
        <v>37814</v>
      </c>
      <c r="D18" s="103">
        <f t="shared" ref="D18" si="4">SUM(D6:D15)</f>
        <v>46185</v>
      </c>
      <c r="E18" s="102">
        <f>SUM(E6:E15)</f>
        <v>51500</v>
      </c>
      <c r="F18" s="103">
        <f>SUM(F6:F16)</f>
        <v>59104</v>
      </c>
      <c r="G18" s="102">
        <f>SUM(G6:G15)</f>
        <v>0</v>
      </c>
      <c r="H18" s="103">
        <f t="shared" ref="H18" si="5">SUM(H6:H15)</f>
        <v>1579</v>
      </c>
      <c r="I18" s="124">
        <f>SUM(I6:I15)</f>
        <v>0</v>
      </c>
      <c r="J18" s="125">
        <f t="shared" ref="J18" si="6">SUM(J6:J15)</f>
        <v>6517</v>
      </c>
      <c r="K18" s="102">
        <f>SUM(K6:K15)</f>
        <v>89314</v>
      </c>
      <c r="L18" s="103">
        <f>SUM(L6:L16)</f>
        <v>113385</v>
      </c>
      <c r="M18" s="102">
        <f>SUM(M6:M15)</f>
        <v>25912</v>
      </c>
      <c r="N18" s="103">
        <f t="shared" ref="N18" si="7">SUM(N6:N15)</f>
        <v>29093</v>
      </c>
      <c r="O18" s="102">
        <f>SUM(O6:O15)</f>
        <v>41617</v>
      </c>
      <c r="P18" s="103">
        <f t="shared" ref="P18" si="8">SUM(P6:P15)</f>
        <v>0</v>
      </c>
      <c r="Q18" s="102">
        <f>SUM(Q6:Q15)</f>
        <v>21785</v>
      </c>
      <c r="R18" s="103">
        <f>SUM(R6:R17)</f>
        <v>84292</v>
      </c>
      <c r="S18" s="102">
        <f>SUM(S6:S17)</f>
        <v>89314</v>
      </c>
      <c r="T18" s="103">
        <f t="shared" ref="T18" si="9">SUM(T6:T17)</f>
        <v>113385</v>
      </c>
      <c r="U18" s="112">
        <f>SUM(U6:U15)</f>
        <v>22</v>
      </c>
      <c r="V18" s="74">
        <f>SUM(V6:V15)</f>
        <v>1</v>
      </c>
      <c r="W18" s="113"/>
    </row>
    <row r="20" spans="1:23">
      <c r="B20" s="13" t="str">
        <f>Tartalomjegyzék!A16</f>
        <v>Cibakháza, 2016. május</v>
      </c>
    </row>
  </sheetData>
  <mergeCells count="22">
    <mergeCell ref="A18:B18"/>
    <mergeCell ref="A1:W1"/>
    <mergeCell ref="U2:W2"/>
    <mergeCell ref="A3:B3"/>
    <mergeCell ref="U3:W3"/>
    <mergeCell ref="C4:D4"/>
    <mergeCell ref="A4:A5"/>
    <mergeCell ref="B4:B5"/>
    <mergeCell ref="E4:F4"/>
    <mergeCell ref="G4:H4"/>
    <mergeCell ref="I4:J4"/>
    <mergeCell ref="K4:L4"/>
    <mergeCell ref="C3:L3"/>
    <mergeCell ref="U4:U5"/>
    <mergeCell ref="V4:V5"/>
    <mergeCell ref="W4:W5"/>
    <mergeCell ref="M4:N4"/>
    <mergeCell ref="O4:P4"/>
    <mergeCell ref="Q4:R4"/>
    <mergeCell ref="A2:T2"/>
    <mergeCell ref="M3:T3"/>
    <mergeCell ref="S4:T4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8"/>
  <sheetViews>
    <sheetView topLeftCell="A3" workbookViewId="0">
      <selection activeCell="A27" sqref="A27:A28"/>
    </sheetView>
  </sheetViews>
  <sheetFormatPr defaultRowHeight="15"/>
  <cols>
    <col min="1" max="1" width="48" customWidth="1"/>
    <col min="2" max="2" width="17.5703125" customWidth="1"/>
    <col min="3" max="3" width="15.85546875" customWidth="1"/>
    <col min="4" max="4" width="18.28515625" customWidth="1"/>
    <col min="5" max="5" width="23.85546875" customWidth="1"/>
  </cols>
  <sheetData>
    <row r="1" spans="1:5">
      <c r="A1" s="186"/>
      <c r="B1" s="186"/>
      <c r="C1" s="343" t="s">
        <v>75</v>
      </c>
      <c r="D1" s="343"/>
      <c r="E1" s="343"/>
    </row>
    <row r="2" spans="1:5">
      <c r="A2" s="344" t="s">
        <v>151</v>
      </c>
      <c r="B2" s="344"/>
      <c r="C2" s="344"/>
      <c r="D2" s="344"/>
      <c r="E2" s="344"/>
    </row>
    <row r="3" spans="1:5">
      <c r="A3" s="344" t="s">
        <v>139</v>
      </c>
      <c r="B3" s="344"/>
      <c r="C3" s="344"/>
      <c r="D3" s="344"/>
      <c r="E3" s="344"/>
    </row>
    <row r="4" spans="1:5">
      <c r="A4" s="187"/>
      <c r="B4" s="187"/>
      <c r="C4" s="187"/>
      <c r="D4" s="186"/>
      <c r="E4" s="186"/>
    </row>
    <row r="5" spans="1:5">
      <c r="A5" s="345" t="s">
        <v>140</v>
      </c>
      <c r="B5" s="345"/>
      <c r="C5" s="345"/>
      <c r="D5" s="345"/>
      <c r="E5" s="345"/>
    </row>
    <row r="6" spans="1:5">
      <c r="A6" s="346" t="s">
        <v>141</v>
      </c>
      <c r="B6" s="346" t="s">
        <v>1</v>
      </c>
      <c r="C6" s="348" t="s">
        <v>2</v>
      </c>
      <c r="D6" s="349"/>
      <c r="E6" s="350"/>
    </row>
    <row r="7" spans="1:5">
      <c r="A7" s="347"/>
      <c r="B7" s="347"/>
      <c r="C7" s="188" t="s">
        <v>142</v>
      </c>
      <c r="D7" s="188" t="s">
        <v>143</v>
      </c>
      <c r="E7" s="188" t="s">
        <v>54</v>
      </c>
    </row>
    <row r="8" spans="1:5">
      <c r="A8" s="189" t="s">
        <v>144</v>
      </c>
      <c r="B8" s="190">
        <v>15500</v>
      </c>
      <c r="C8" s="191"/>
      <c r="D8" s="192">
        <v>15500</v>
      </c>
      <c r="E8" s="193">
        <f>SUM(C8:D8)</f>
        <v>15500</v>
      </c>
    </row>
    <row r="9" spans="1:5">
      <c r="A9" s="189" t="s">
        <v>145</v>
      </c>
      <c r="B9" s="190">
        <f>342</f>
        <v>342</v>
      </c>
      <c r="C9" s="191"/>
      <c r="D9" s="194">
        <v>400</v>
      </c>
      <c r="E9" s="193">
        <f t="shared" ref="E9:E14" si="0">SUM(C9:D9)</f>
        <v>400</v>
      </c>
    </row>
    <row r="10" spans="1:5">
      <c r="A10" s="189" t="s">
        <v>146</v>
      </c>
      <c r="B10" s="190">
        <v>1927</v>
      </c>
      <c r="C10" s="191">
        <v>15100</v>
      </c>
      <c r="D10" s="194"/>
      <c r="E10" s="193">
        <f t="shared" si="0"/>
        <v>15100</v>
      </c>
    </row>
    <row r="11" spans="1:5">
      <c r="A11" s="189" t="s">
        <v>12</v>
      </c>
      <c r="B11" s="190">
        <v>1972</v>
      </c>
      <c r="C11" s="195"/>
      <c r="D11" s="196"/>
      <c r="E11" s="193">
        <f t="shared" si="0"/>
        <v>0</v>
      </c>
    </row>
    <row r="12" spans="1:5">
      <c r="A12" s="197" t="s">
        <v>147</v>
      </c>
      <c r="B12" s="190"/>
      <c r="C12" s="191"/>
      <c r="D12" s="198"/>
      <c r="E12" s="193">
        <f t="shared" si="0"/>
        <v>0</v>
      </c>
    </row>
    <row r="13" spans="1:5">
      <c r="A13" s="189" t="s">
        <v>148</v>
      </c>
      <c r="B13" s="190">
        <v>400</v>
      </c>
      <c r="C13" s="195"/>
      <c r="D13" s="196"/>
      <c r="E13" s="193">
        <f t="shared" si="0"/>
        <v>0</v>
      </c>
    </row>
    <row r="14" spans="1:5">
      <c r="A14" s="188" t="s">
        <v>17</v>
      </c>
      <c r="B14" s="193">
        <f>SUM(B8:B13)</f>
        <v>20141</v>
      </c>
      <c r="C14" s="193">
        <f>SUM(C8:C13)</f>
        <v>15100</v>
      </c>
      <c r="D14" s="193">
        <f>SUM(D8:D13)</f>
        <v>15900</v>
      </c>
      <c r="E14" s="193">
        <f t="shared" si="0"/>
        <v>31000</v>
      </c>
    </row>
    <row r="15" spans="1:5">
      <c r="A15" s="199"/>
      <c r="B15" s="193"/>
      <c r="C15" s="200"/>
      <c r="D15" s="192"/>
      <c r="E15" s="200"/>
    </row>
    <row r="16" spans="1:5">
      <c r="A16" s="188" t="s">
        <v>149</v>
      </c>
      <c r="B16" s="201">
        <f>SUM(B14:B15)</f>
        <v>20141</v>
      </c>
      <c r="C16" s="201">
        <f>SUM(C14:C15)</f>
        <v>15100</v>
      </c>
      <c r="D16" s="201">
        <f>SUM(D8:D13)</f>
        <v>15900</v>
      </c>
      <c r="E16" s="193">
        <f>E14</f>
        <v>31000</v>
      </c>
    </row>
    <row r="17" spans="1:5">
      <c r="A17" s="186"/>
      <c r="B17" s="186"/>
      <c r="C17" s="186"/>
      <c r="D17" s="186"/>
      <c r="E17" s="186"/>
    </row>
    <row r="18" spans="1:5">
      <c r="A18" s="202" t="s">
        <v>150</v>
      </c>
      <c r="B18" s="186"/>
      <c r="C18" s="186"/>
      <c r="D18" s="186"/>
      <c r="E18" s="186"/>
    </row>
  </sheetData>
  <mergeCells count="7">
    <mergeCell ref="C1:E1"/>
    <mergeCell ref="A2:E2"/>
    <mergeCell ref="A3:E3"/>
    <mergeCell ref="A5:E5"/>
    <mergeCell ref="A6:A7"/>
    <mergeCell ref="B6:B7"/>
    <mergeCell ref="C6: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29"/>
  <sheetViews>
    <sheetView topLeftCell="I1" zoomScaleNormal="100" workbookViewId="0">
      <selection activeCell="A2" sqref="A2:T3"/>
    </sheetView>
  </sheetViews>
  <sheetFormatPr defaultRowHeight="15"/>
  <cols>
    <col min="1" max="1" width="2.5703125" customWidth="1"/>
    <col min="2" max="2" width="45.5703125" customWidth="1"/>
    <col min="3" max="3" width="15.7109375" bestFit="1" customWidth="1"/>
    <col min="4" max="4" width="12.28515625" customWidth="1"/>
    <col min="5" max="5" width="15.5703125" customWidth="1"/>
    <col min="6" max="6" width="14" bestFit="1" customWidth="1"/>
    <col min="7" max="8" width="14" customWidth="1"/>
    <col min="9" max="9" width="14.85546875" customWidth="1"/>
    <col min="10" max="10" width="14" customWidth="1"/>
    <col min="11" max="11" width="4.5703125" customWidth="1"/>
    <col min="12" max="12" width="39" customWidth="1"/>
    <col min="13" max="13" width="15.7109375" bestFit="1" customWidth="1"/>
    <col min="14" max="14" width="13.42578125" bestFit="1" customWidth="1"/>
    <col min="15" max="15" width="14.7109375" bestFit="1" customWidth="1"/>
    <col min="16" max="16" width="14" bestFit="1" customWidth="1"/>
    <col min="17" max="17" width="15.85546875" bestFit="1" customWidth="1"/>
    <col min="18" max="18" width="13.28515625" bestFit="1" customWidth="1"/>
    <col min="19" max="19" width="14.7109375" customWidth="1"/>
    <col min="20" max="20" width="14.85546875" bestFit="1" customWidth="1"/>
  </cols>
  <sheetData>
    <row r="1" spans="1:20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59" t="s">
        <v>138</v>
      </c>
      <c r="T1" s="359"/>
    </row>
    <row r="2" spans="1:20">
      <c r="A2" s="360" t="s">
        <v>152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>
      <c r="A3" s="360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</row>
    <row r="4" spans="1:20">
      <c r="A4" s="361" t="s">
        <v>153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3"/>
    </row>
    <row r="5" spans="1:20">
      <c r="A5" s="364" t="s">
        <v>154</v>
      </c>
      <c r="B5" s="364"/>
      <c r="C5" s="354">
        <v>2015</v>
      </c>
      <c r="D5" s="354"/>
      <c r="E5" s="354"/>
      <c r="F5" s="354"/>
      <c r="G5" s="354">
        <v>2015</v>
      </c>
      <c r="H5" s="354"/>
      <c r="I5" s="354"/>
      <c r="J5" s="354"/>
      <c r="K5" s="364" t="s">
        <v>155</v>
      </c>
      <c r="L5" s="364"/>
      <c r="M5" s="354">
        <v>2015</v>
      </c>
      <c r="N5" s="354"/>
      <c r="O5" s="354"/>
      <c r="P5" s="354"/>
      <c r="Q5" s="354">
        <v>2015</v>
      </c>
      <c r="R5" s="354"/>
      <c r="S5" s="354"/>
      <c r="T5" s="354"/>
    </row>
    <row r="6" spans="1:20">
      <c r="A6" s="364"/>
      <c r="B6" s="364"/>
      <c r="C6" s="354" t="s">
        <v>156</v>
      </c>
      <c r="D6" s="354"/>
      <c r="E6" s="354"/>
      <c r="F6" s="354"/>
      <c r="G6" s="354" t="s">
        <v>247</v>
      </c>
      <c r="H6" s="354"/>
      <c r="I6" s="354"/>
      <c r="J6" s="354"/>
      <c r="K6" s="364"/>
      <c r="L6" s="364"/>
      <c r="M6" s="355" t="s">
        <v>156</v>
      </c>
      <c r="N6" s="355"/>
      <c r="O6" s="355"/>
      <c r="P6" s="355"/>
      <c r="Q6" s="355" t="s">
        <v>251</v>
      </c>
      <c r="R6" s="355"/>
      <c r="S6" s="355"/>
      <c r="T6" s="355"/>
    </row>
    <row r="7" spans="1:20">
      <c r="A7" s="364"/>
      <c r="B7" s="364"/>
      <c r="C7" s="355" t="s">
        <v>157</v>
      </c>
      <c r="D7" s="355" t="s">
        <v>158</v>
      </c>
      <c r="E7" s="355" t="s">
        <v>159</v>
      </c>
      <c r="F7" s="354" t="s">
        <v>160</v>
      </c>
      <c r="G7" s="355" t="s">
        <v>157</v>
      </c>
      <c r="H7" s="355" t="s">
        <v>158</v>
      </c>
      <c r="I7" s="355" t="s">
        <v>159</v>
      </c>
      <c r="J7" s="354" t="s">
        <v>160</v>
      </c>
      <c r="K7" s="364"/>
      <c r="L7" s="364"/>
      <c r="M7" s="355" t="s">
        <v>157</v>
      </c>
      <c r="N7" s="355" t="s">
        <v>158</v>
      </c>
      <c r="O7" s="355" t="s">
        <v>159</v>
      </c>
      <c r="P7" s="354" t="s">
        <v>160</v>
      </c>
      <c r="Q7" s="355" t="s">
        <v>157</v>
      </c>
      <c r="R7" s="355" t="s">
        <v>158</v>
      </c>
      <c r="S7" s="355" t="s">
        <v>159</v>
      </c>
      <c r="T7" s="354" t="s">
        <v>160</v>
      </c>
    </row>
    <row r="8" spans="1:20">
      <c r="A8" s="364"/>
      <c r="B8" s="364"/>
      <c r="C8" s="355"/>
      <c r="D8" s="354"/>
      <c r="E8" s="354"/>
      <c r="F8" s="354"/>
      <c r="G8" s="355"/>
      <c r="H8" s="354"/>
      <c r="I8" s="354"/>
      <c r="J8" s="354"/>
      <c r="K8" s="364"/>
      <c r="L8" s="364"/>
      <c r="M8" s="355"/>
      <c r="N8" s="354"/>
      <c r="O8" s="355"/>
      <c r="P8" s="354"/>
      <c r="Q8" s="355"/>
      <c r="R8" s="354"/>
      <c r="S8" s="355"/>
      <c r="T8" s="354"/>
    </row>
    <row r="9" spans="1:20">
      <c r="A9" s="203" t="s">
        <v>161</v>
      </c>
      <c r="B9" s="203" t="s">
        <v>162</v>
      </c>
      <c r="C9" s="204">
        <f>SUM(C10:C13)</f>
        <v>672781</v>
      </c>
      <c r="D9" s="204">
        <f>SUM(D10:D12)</f>
        <v>180521</v>
      </c>
      <c r="E9" s="204">
        <f>SUM(E11:E12)</f>
        <v>83584</v>
      </c>
      <c r="F9" s="204">
        <f t="shared" ref="F9:F16" si="0">SUM(C9:E9)</f>
        <v>936886</v>
      </c>
      <c r="G9" s="204">
        <f>SUM(G10:G13)</f>
        <v>1059909</v>
      </c>
      <c r="H9" s="204">
        <f>SUM(H10:H12)</f>
        <v>99881</v>
      </c>
      <c r="I9" s="204">
        <f>SUM(I10:I13)</f>
        <v>95313</v>
      </c>
      <c r="J9" s="204">
        <f t="shared" ref="J9:J16" si="1">SUM(G9:I9)</f>
        <v>1255103</v>
      </c>
      <c r="K9" s="205" t="s">
        <v>161</v>
      </c>
      <c r="L9" s="205" t="s">
        <v>162</v>
      </c>
      <c r="M9" s="204">
        <f>SUM(M10:M13)</f>
        <v>775559</v>
      </c>
      <c r="N9" s="204">
        <f>SUM(N10:N13)</f>
        <v>72857</v>
      </c>
      <c r="O9" s="204">
        <f>SUM(O10:O13)</f>
        <v>70206</v>
      </c>
      <c r="P9" s="204">
        <f t="shared" ref="P9:P16" si="2">SUM(M9:O9)</f>
        <v>918622</v>
      </c>
      <c r="Q9" s="204">
        <f>SUM(Q10:Q13)</f>
        <v>998610</v>
      </c>
      <c r="R9" s="204">
        <f>SUM(R10:R13)</f>
        <v>101141</v>
      </c>
      <c r="S9" s="204">
        <f>SUM(S10:S13)</f>
        <v>107105</v>
      </c>
      <c r="T9" s="204">
        <f t="shared" ref="T9:T16" si="3">SUM(Q9:S9)</f>
        <v>1206856</v>
      </c>
    </row>
    <row r="10" spans="1:20">
      <c r="A10" s="357"/>
      <c r="B10" s="35" t="s">
        <v>163</v>
      </c>
      <c r="C10" s="61">
        <v>369513</v>
      </c>
      <c r="D10" s="61">
        <v>137777</v>
      </c>
      <c r="E10" s="61"/>
      <c r="F10" s="61">
        <f t="shared" si="0"/>
        <v>507290</v>
      </c>
      <c r="G10" s="61">
        <v>359407</v>
      </c>
      <c r="H10" s="61">
        <v>76642</v>
      </c>
      <c r="I10" s="61">
        <v>16751</v>
      </c>
      <c r="J10" s="61">
        <f t="shared" si="1"/>
        <v>452800</v>
      </c>
      <c r="K10" s="358"/>
      <c r="L10" s="35" t="s">
        <v>164</v>
      </c>
      <c r="M10" s="61">
        <v>344863</v>
      </c>
      <c r="N10" s="61">
        <v>28044</v>
      </c>
      <c r="O10" s="61">
        <v>61602</v>
      </c>
      <c r="P10" s="38">
        <f t="shared" si="2"/>
        <v>434509</v>
      </c>
      <c r="Q10" s="61">
        <v>352327</v>
      </c>
      <c r="R10" s="61">
        <v>29897</v>
      </c>
      <c r="S10" s="61">
        <v>79176</v>
      </c>
      <c r="T10" s="38">
        <f t="shared" si="3"/>
        <v>461400</v>
      </c>
    </row>
    <row r="11" spans="1:20">
      <c r="A11" s="357"/>
      <c r="B11" s="35" t="s">
        <v>165</v>
      </c>
      <c r="C11" s="61">
        <v>247540</v>
      </c>
      <c r="D11" s="61">
        <v>26915</v>
      </c>
      <c r="E11" s="61">
        <v>83584</v>
      </c>
      <c r="F11" s="61">
        <f t="shared" si="0"/>
        <v>358039</v>
      </c>
      <c r="G11" s="61">
        <v>406473</v>
      </c>
      <c r="H11" s="61">
        <v>0</v>
      </c>
      <c r="I11" s="61">
        <v>62609</v>
      </c>
      <c r="J11" s="61">
        <f t="shared" si="1"/>
        <v>469082</v>
      </c>
      <c r="K11" s="358"/>
      <c r="L11" s="35" t="s">
        <v>166</v>
      </c>
      <c r="M11" s="61">
        <v>174430</v>
      </c>
      <c r="N11" s="61">
        <v>44813</v>
      </c>
      <c r="O11" s="61">
        <v>8604</v>
      </c>
      <c r="P11" s="38">
        <f t="shared" si="2"/>
        <v>227847</v>
      </c>
      <c r="Q11" s="61">
        <v>194147</v>
      </c>
      <c r="R11" s="61">
        <v>69754</v>
      </c>
      <c r="S11" s="61">
        <v>11814</v>
      </c>
      <c r="T11" s="38">
        <f t="shared" si="3"/>
        <v>275715</v>
      </c>
    </row>
    <row r="12" spans="1:20">
      <c r="A12" s="357"/>
      <c r="B12" s="35" t="s">
        <v>167</v>
      </c>
      <c r="C12" s="61"/>
      <c r="D12" s="61">
        <v>15829</v>
      </c>
      <c r="E12" s="61"/>
      <c r="F12" s="61">
        <f t="shared" si="0"/>
        <v>15829</v>
      </c>
      <c r="G12" s="61">
        <v>12415</v>
      </c>
      <c r="H12" s="61">
        <v>23239</v>
      </c>
      <c r="I12" s="61"/>
      <c r="J12" s="61">
        <f t="shared" si="1"/>
        <v>35654</v>
      </c>
      <c r="K12" s="358"/>
      <c r="L12" s="35" t="s">
        <v>168</v>
      </c>
      <c r="M12" s="61">
        <v>22000</v>
      </c>
      <c r="N12" s="61"/>
      <c r="O12" s="61"/>
      <c r="P12" s="61">
        <f t="shared" si="2"/>
        <v>22000</v>
      </c>
      <c r="Q12" s="61">
        <v>24298</v>
      </c>
      <c r="R12" s="61"/>
      <c r="S12" s="61"/>
      <c r="T12" s="61">
        <f t="shared" si="3"/>
        <v>24298</v>
      </c>
    </row>
    <row r="13" spans="1:20">
      <c r="A13" s="357"/>
      <c r="B13" s="31" t="s">
        <v>169</v>
      </c>
      <c r="C13" s="61">
        <v>55728</v>
      </c>
      <c r="D13" s="61"/>
      <c r="E13" s="61"/>
      <c r="F13" s="61">
        <f t="shared" si="0"/>
        <v>55728</v>
      </c>
      <c r="G13" s="61">
        <v>281614</v>
      </c>
      <c r="H13" s="61"/>
      <c r="I13" s="61">
        <v>15953</v>
      </c>
      <c r="J13" s="61">
        <f t="shared" si="1"/>
        <v>297567</v>
      </c>
      <c r="K13" s="358"/>
      <c r="L13" s="35" t="s">
        <v>170</v>
      </c>
      <c r="M13" s="61">
        <v>234266</v>
      </c>
      <c r="N13" s="61"/>
      <c r="O13" s="61"/>
      <c r="P13" s="61">
        <f t="shared" si="2"/>
        <v>234266</v>
      </c>
      <c r="Q13" s="61">
        <v>427838</v>
      </c>
      <c r="R13" s="61">
        <v>1490</v>
      </c>
      <c r="S13" s="61">
        <v>16115</v>
      </c>
      <c r="T13" s="61">
        <f t="shared" si="3"/>
        <v>445443</v>
      </c>
    </row>
    <row r="14" spans="1:20">
      <c r="A14" s="203" t="s">
        <v>171</v>
      </c>
      <c r="B14" s="203" t="s">
        <v>172</v>
      </c>
      <c r="C14" s="245"/>
      <c r="D14" s="245">
        <f>SUM(D15:D18)</f>
        <v>8900</v>
      </c>
      <c r="E14" s="245"/>
      <c r="F14" s="245">
        <f t="shared" si="0"/>
        <v>8900</v>
      </c>
      <c r="G14" s="245"/>
      <c r="H14" s="245">
        <f>SUM(H15:H18)</f>
        <v>0</v>
      </c>
      <c r="I14" s="245"/>
      <c r="J14" s="245">
        <f t="shared" si="1"/>
        <v>0</v>
      </c>
      <c r="K14" s="203" t="s">
        <v>171</v>
      </c>
      <c r="L14" s="203" t="s">
        <v>172</v>
      </c>
      <c r="M14" s="245">
        <f>SUM(M15:M18)</f>
        <v>0</v>
      </c>
      <c r="N14" s="245">
        <f>SUM(N15:N18)</f>
        <v>27164</v>
      </c>
      <c r="O14" s="245">
        <f>SUM(O15:O18)</f>
        <v>0</v>
      </c>
      <c r="P14" s="245">
        <f t="shared" si="2"/>
        <v>27164</v>
      </c>
      <c r="Q14" s="245">
        <f>SUM(Q15:Q18)</f>
        <v>0</v>
      </c>
      <c r="R14" s="245">
        <v>47776</v>
      </c>
      <c r="S14" s="245">
        <v>471</v>
      </c>
      <c r="T14" s="245">
        <f t="shared" si="3"/>
        <v>48247</v>
      </c>
    </row>
    <row r="15" spans="1:20" ht="33.75" customHeight="1">
      <c r="A15" s="357"/>
      <c r="B15" s="206" t="s">
        <v>173</v>
      </c>
      <c r="C15" s="61"/>
      <c r="D15" s="61">
        <v>8900</v>
      </c>
      <c r="E15" s="61"/>
      <c r="F15" s="61">
        <f t="shared" si="0"/>
        <v>8900</v>
      </c>
      <c r="G15" s="61"/>
      <c r="H15" s="61"/>
      <c r="I15" s="61"/>
      <c r="J15" s="61">
        <f t="shared" si="1"/>
        <v>0</v>
      </c>
      <c r="K15" s="357"/>
      <c r="L15" s="207" t="s">
        <v>174</v>
      </c>
      <c r="M15" s="61"/>
      <c r="N15" s="61">
        <v>0</v>
      </c>
      <c r="O15" s="61"/>
      <c r="P15" s="246">
        <f t="shared" si="2"/>
        <v>0</v>
      </c>
      <c r="Q15" s="61"/>
      <c r="R15" s="61">
        <v>0</v>
      </c>
      <c r="S15" s="61"/>
      <c r="T15" s="246">
        <f t="shared" si="3"/>
        <v>0</v>
      </c>
    </row>
    <row r="16" spans="1:20" ht="29.25" customHeight="1">
      <c r="A16" s="357"/>
      <c r="B16" s="35" t="s">
        <v>175</v>
      </c>
      <c r="C16" s="61"/>
      <c r="D16" s="61">
        <v>0</v>
      </c>
      <c r="E16" s="61"/>
      <c r="F16" s="61">
        <f t="shared" si="0"/>
        <v>0</v>
      </c>
      <c r="G16" s="61"/>
      <c r="H16" s="61">
        <v>0</v>
      </c>
      <c r="I16" s="61"/>
      <c r="J16" s="61">
        <f t="shared" si="1"/>
        <v>0</v>
      </c>
      <c r="K16" s="357"/>
      <c r="L16" s="208" t="s">
        <v>176</v>
      </c>
      <c r="M16" s="61"/>
      <c r="N16" s="247">
        <v>18264</v>
      </c>
      <c r="O16" s="247"/>
      <c r="P16" s="248">
        <f t="shared" si="2"/>
        <v>18264</v>
      </c>
      <c r="Q16" s="247"/>
      <c r="R16" s="247">
        <v>18264</v>
      </c>
      <c r="S16" s="247"/>
      <c r="T16" s="248">
        <f t="shared" si="3"/>
        <v>18264</v>
      </c>
    </row>
    <row r="17" spans="1:20">
      <c r="A17" s="357"/>
      <c r="B17" s="35" t="s">
        <v>177</v>
      </c>
      <c r="C17" s="61"/>
      <c r="D17" s="61"/>
      <c r="E17" s="61"/>
      <c r="F17" s="61"/>
      <c r="G17" s="61"/>
      <c r="H17" s="61"/>
      <c r="I17" s="61"/>
      <c r="J17" s="61"/>
      <c r="K17" s="357"/>
      <c r="L17" s="209" t="s">
        <v>178</v>
      </c>
      <c r="M17" s="61"/>
      <c r="N17" s="247">
        <v>8900</v>
      </c>
      <c r="O17" s="247"/>
      <c r="P17" s="247"/>
      <c r="Q17" s="247"/>
      <c r="R17" s="247"/>
      <c r="S17" s="247"/>
      <c r="T17" s="247"/>
    </row>
    <row r="18" spans="1:20" ht="30" customHeight="1">
      <c r="A18" s="357"/>
      <c r="B18" s="207" t="s">
        <v>179</v>
      </c>
      <c r="C18" s="61"/>
      <c r="D18" s="61">
        <v>0</v>
      </c>
      <c r="E18" s="61"/>
      <c r="F18" s="61">
        <f>SUM(C18:E18)</f>
        <v>0</v>
      </c>
      <c r="G18" s="61"/>
      <c r="H18" s="61">
        <v>0</v>
      </c>
      <c r="I18" s="61"/>
      <c r="J18" s="61">
        <f>SUM(G18:I18)</f>
        <v>0</v>
      </c>
      <c r="K18" s="357"/>
      <c r="L18" s="210"/>
      <c r="M18" s="61"/>
      <c r="N18" s="247"/>
      <c r="O18" s="247"/>
      <c r="P18" s="247"/>
      <c r="Q18" s="247"/>
      <c r="R18" s="247"/>
      <c r="S18" s="247"/>
      <c r="T18" s="247"/>
    </row>
    <row r="19" spans="1:20">
      <c r="A19" s="203" t="s">
        <v>180</v>
      </c>
      <c r="B19" s="203" t="s">
        <v>181</v>
      </c>
      <c r="C19" s="245"/>
      <c r="D19" s="245">
        <v>0</v>
      </c>
      <c r="E19" s="245"/>
      <c r="F19" s="245">
        <f>SUM(C19:E19)</f>
        <v>0</v>
      </c>
      <c r="G19" s="245"/>
      <c r="H19" s="245">
        <v>0</v>
      </c>
      <c r="I19" s="245"/>
      <c r="J19" s="245">
        <f>SUM(G19:I19)</f>
        <v>0</v>
      </c>
      <c r="K19" s="357"/>
      <c r="L19" s="210"/>
      <c r="M19" s="61"/>
      <c r="N19" s="61"/>
      <c r="O19" s="61"/>
      <c r="P19" s="61"/>
      <c r="Q19" s="61"/>
      <c r="R19" s="61"/>
      <c r="S19" s="61"/>
      <c r="T19" s="61"/>
    </row>
    <row r="20" spans="1:20">
      <c r="A20" s="354" t="s">
        <v>17</v>
      </c>
      <c r="B20" s="354"/>
      <c r="C20" s="211">
        <f t="shared" ref="C20:H20" si="4">SUM(C9+C14+C19)</f>
        <v>672781</v>
      </c>
      <c r="D20" s="211">
        <f t="shared" si="4"/>
        <v>189421</v>
      </c>
      <c r="E20" s="211">
        <f t="shared" si="4"/>
        <v>83584</v>
      </c>
      <c r="F20" s="211">
        <f t="shared" si="4"/>
        <v>945786</v>
      </c>
      <c r="G20" s="211">
        <f t="shared" si="4"/>
        <v>1059909</v>
      </c>
      <c r="H20" s="211">
        <f t="shared" si="4"/>
        <v>99881</v>
      </c>
      <c r="I20" s="211">
        <f>SUM(I9+I19)</f>
        <v>95313</v>
      </c>
      <c r="J20" s="211">
        <f>SUM(J9+J14+J19)</f>
        <v>1255103</v>
      </c>
      <c r="K20" s="357"/>
      <c r="L20" s="188" t="s">
        <v>17</v>
      </c>
      <c r="M20" s="211">
        <f t="shared" ref="M20:T20" si="5">M9+M14</f>
        <v>775559</v>
      </c>
      <c r="N20" s="211">
        <f t="shared" si="5"/>
        <v>100021</v>
      </c>
      <c r="O20" s="211">
        <f t="shared" si="5"/>
        <v>70206</v>
      </c>
      <c r="P20" s="211">
        <f t="shared" si="5"/>
        <v>945786</v>
      </c>
      <c r="Q20" s="211">
        <f t="shared" si="5"/>
        <v>998610</v>
      </c>
      <c r="R20" s="211">
        <f t="shared" si="5"/>
        <v>148917</v>
      </c>
      <c r="S20" s="211">
        <f t="shared" si="5"/>
        <v>107576</v>
      </c>
      <c r="T20" s="211">
        <f t="shared" si="5"/>
        <v>1255103</v>
      </c>
    </row>
    <row r="2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pans="1:20">
      <c r="A22" s="356"/>
      <c r="B22" s="35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ht="30">
      <c r="A23" s="37"/>
      <c r="B23" s="354" t="s">
        <v>141</v>
      </c>
      <c r="C23" s="249" t="s">
        <v>157</v>
      </c>
      <c r="D23" s="249" t="s">
        <v>182</v>
      </c>
      <c r="E23" s="249" t="s">
        <v>183</v>
      </c>
      <c r="F23" s="249" t="s">
        <v>157</v>
      </c>
      <c r="G23" s="249" t="s">
        <v>182</v>
      </c>
      <c r="H23" s="249" t="s">
        <v>183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>
      <c r="A24" s="37"/>
      <c r="B24" s="354"/>
      <c r="C24" s="351" t="s">
        <v>250</v>
      </c>
      <c r="D24" s="352"/>
      <c r="E24" s="353"/>
      <c r="F24" s="351" t="s">
        <v>247</v>
      </c>
      <c r="G24" s="352"/>
      <c r="H24" s="353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20">
      <c r="A25" s="37"/>
      <c r="B25" s="354"/>
      <c r="C25" s="354" t="s">
        <v>184</v>
      </c>
      <c r="D25" s="354"/>
      <c r="E25" s="354"/>
      <c r="F25" s="354" t="s">
        <v>184</v>
      </c>
      <c r="G25" s="354"/>
      <c r="H25" s="354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1:20">
      <c r="A26" s="37"/>
      <c r="B26" s="31" t="s">
        <v>248</v>
      </c>
      <c r="C26" s="212">
        <f>C20/F20</f>
        <v>0.71134590700221823</v>
      </c>
      <c r="D26" s="212">
        <f>D20/F20</f>
        <v>0.20027892144734644</v>
      </c>
      <c r="E26" s="212">
        <f>E20/F20</f>
        <v>8.8375171550435297E-2</v>
      </c>
      <c r="F26" s="212">
        <f>G20/J20</f>
        <v>0.84447969608868756</v>
      </c>
      <c r="G26" s="212">
        <f>H20/J20</f>
        <v>7.9579922922660529E-2</v>
      </c>
      <c r="H26" s="212">
        <f>I20/J20</f>
        <v>7.5940380988651926E-2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0">
      <c r="A27" s="37"/>
      <c r="B27" s="31" t="s">
        <v>249</v>
      </c>
      <c r="C27" s="212">
        <f>Q20/T20</f>
        <v>0.79563987975488859</v>
      </c>
      <c r="D27" s="212">
        <f>R20/T20</f>
        <v>0.11864922639815219</v>
      </c>
      <c r="E27" s="212">
        <f>S20/T20</f>
        <v>8.571089384695918E-2</v>
      </c>
      <c r="F27" s="212">
        <f>Q20/T20</f>
        <v>0.79563987975488859</v>
      </c>
      <c r="G27" s="212">
        <f>R20/T20</f>
        <v>0.11864922639815219</v>
      </c>
      <c r="H27" s="212">
        <f>S20/T20-1%</f>
        <v>7.5710893846959185E-2</v>
      </c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13"/>
    </row>
    <row r="28" spans="1:20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14"/>
    </row>
    <row r="29" spans="1:20">
      <c r="A29" s="37"/>
      <c r="B29" s="215" t="s">
        <v>185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14"/>
    </row>
  </sheetData>
  <mergeCells count="40">
    <mergeCell ref="S1:T1"/>
    <mergeCell ref="A2:T3"/>
    <mergeCell ref="A4:T4"/>
    <mergeCell ref="A5:B8"/>
    <mergeCell ref="C5:F5"/>
    <mergeCell ref="K5:L8"/>
    <mergeCell ref="Q5:T5"/>
    <mergeCell ref="C6:F6"/>
    <mergeCell ref="Q6:T6"/>
    <mergeCell ref="C7:C8"/>
    <mergeCell ref="T7:T8"/>
    <mergeCell ref="A10:A13"/>
    <mergeCell ref="K10:K13"/>
    <mergeCell ref="A15:A18"/>
    <mergeCell ref="K15:K20"/>
    <mergeCell ref="A20:B20"/>
    <mergeCell ref="D7:D8"/>
    <mergeCell ref="E7:E8"/>
    <mergeCell ref="F7:F8"/>
    <mergeCell ref="Q7:Q8"/>
    <mergeCell ref="R7:R8"/>
    <mergeCell ref="S7:S8"/>
    <mergeCell ref="A22:B22"/>
    <mergeCell ref="B23:B25"/>
    <mergeCell ref="C25:E25"/>
    <mergeCell ref="G5:J5"/>
    <mergeCell ref="G6:J6"/>
    <mergeCell ref="G7:G8"/>
    <mergeCell ref="H7:H8"/>
    <mergeCell ref="I7:I8"/>
    <mergeCell ref="J7:J8"/>
    <mergeCell ref="F25:H25"/>
    <mergeCell ref="C24:E24"/>
    <mergeCell ref="F24:H24"/>
    <mergeCell ref="M5:P5"/>
    <mergeCell ref="M6:P6"/>
    <mergeCell ref="M7:M8"/>
    <mergeCell ref="N7:N8"/>
    <mergeCell ref="O7:O8"/>
    <mergeCell ref="P7:P8"/>
  </mergeCells>
  <pageMargins left="0.7" right="0.7" top="0.75" bottom="0.75" header="0.3" footer="0.3"/>
  <pageSetup paperSize="9" scale="63" orientation="landscape" horizontalDpi="4294967293" verticalDpi="0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A3" sqref="A3"/>
    </sheetView>
  </sheetViews>
  <sheetFormatPr defaultRowHeight="15"/>
  <cols>
    <col min="1" max="1" width="4.28515625" customWidth="1"/>
    <col min="2" max="2" width="45.28515625" customWidth="1"/>
  </cols>
  <sheetData>
    <row r="1" spans="1:1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368" t="s">
        <v>254</v>
      </c>
      <c r="N1" s="368"/>
      <c r="O1" s="368"/>
    </row>
    <row r="2" spans="1:15" ht="25.5" customHeight="1">
      <c r="A2" s="369" t="s">
        <v>255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</row>
    <row r="3" spans="1:15" ht="15.75" thickBot="1">
      <c r="A3" s="251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3" t="s">
        <v>0</v>
      </c>
    </row>
    <row r="4" spans="1:15" ht="39" thickBot="1">
      <c r="A4" s="216" t="s">
        <v>186</v>
      </c>
      <c r="B4" s="217" t="s">
        <v>141</v>
      </c>
      <c r="C4" s="217" t="s">
        <v>187</v>
      </c>
      <c r="D4" s="217" t="s">
        <v>188</v>
      </c>
      <c r="E4" s="217" t="s">
        <v>189</v>
      </c>
      <c r="F4" s="217" t="s">
        <v>190</v>
      </c>
      <c r="G4" s="217" t="s">
        <v>191</v>
      </c>
      <c r="H4" s="217" t="s">
        <v>192</v>
      </c>
      <c r="I4" s="217" t="s">
        <v>193</v>
      </c>
      <c r="J4" s="217" t="s">
        <v>194</v>
      </c>
      <c r="K4" s="217" t="s">
        <v>195</v>
      </c>
      <c r="L4" s="217" t="s">
        <v>196</v>
      </c>
      <c r="M4" s="217" t="s">
        <v>197</v>
      </c>
      <c r="N4" s="217" t="s">
        <v>198</v>
      </c>
      <c r="O4" s="218" t="s">
        <v>17</v>
      </c>
    </row>
    <row r="5" spans="1:15" ht="15.75" thickBot="1">
      <c r="A5" s="219" t="s">
        <v>161</v>
      </c>
      <c r="B5" s="365" t="s">
        <v>199</v>
      </c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7"/>
    </row>
    <row r="6" spans="1:15" ht="15.75" thickBot="1">
      <c r="A6" s="220" t="s">
        <v>171</v>
      </c>
      <c r="B6" s="221" t="s">
        <v>253</v>
      </c>
      <c r="C6" s="222">
        <v>30500</v>
      </c>
      <c r="D6" s="222">
        <v>37733</v>
      </c>
      <c r="E6" s="222">
        <v>37733</v>
      </c>
      <c r="F6" s="222">
        <v>37733</v>
      </c>
      <c r="G6" s="222">
        <v>37733</v>
      </c>
      <c r="H6" s="222">
        <v>37733</v>
      </c>
      <c r="I6" s="222">
        <v>37733</v>
      </c>
      <c r="J6" s="222">
        <v>33733</v>
      </c>
      <c r="K6" s="222">
        <v>17333</v>
      </c>
      <c r="L6" s="222">
        <v>23589</v>
      </c>
      <c r="M6" s="222">
        <v>25668</v>
      </c>
      <c r="N6" s="222">
        <v>26773</v>
      </c>
      <c r="O6" s="223">
        <f>SUM(C6:N6)</f>
        <v>383994</v>
      </c>
    </row>
    <row r="7" spans="1:15" ht="15.75" thickBot="1">
      <c r="A7" s="224" t="s">
        <v>180</v>
      </c>
      <c r="B7" s="225" t="s">
        <v>200</v>
      </c>
      <c r="C7" s="226"/>
      <c r="D7" s="226"/>
      <c r="E7" s="226">
        <v>30000</v>
      </c>
      <c r="F7" s="226"/>
      <c r="G7" s="226">
        <v>30000</v>
      </c>
      <c r="H7" s="226"/>
      <c r="I7" s="226"/>
      <c r="J7" s="226"/>
      <c r="K7" s="226">
        <v>26000</v>
      </c>
      <c r="L7" s="226"/>
      <c r="M7" s="226"/>
      <c r="N7" s="226">
        <v>5001</v>
      </c>
      <c r="O7" s="223">
        <f t="shared" ref="O7:O14" si="0">SUM(C7:N7)</f>
        <v>91001</v>
      </c>
    </row>
    <row r="8" spans="1:15" ht="15.75" thickBot="1">
      <c r="A8" s="224" t="s">
        <v>201</v>
      </c>
      <c r="B8" s="228" t="s">
        <v>202</v>
      </c>
      <c r="C8" s="229">
        <v>52168</v>
      </c>
      <c r="D8" s="229">
        <v>52009</v>
      </c>
      <c r="E8" s="229">
        <v>62000</v>
      </c>
      <c r="F8" s="229">
        <v>50000</v>
      </c>
      <c r="G8" s="229">
        <v>46659</v>
      </c>
      <c r="H8" s="229">
        <v>57900</v>
      </c>
      <c r="I8" s="229">
        <v>55000</v>
      </c>
      <c r="J8" s="229">
        <v>45000</v>
      </c>
      <c r="K8" s="229">
        <v>49285</v>
      </c>
      <c r="L8" s="229">
        <v>47389</v>
      </c>
      <c r="M8" s="229">
        <v>45000</v>
      </c>
      <c r="N8" s="229">
        <v>43345</v>
      </c>
      <c r="O8" s="223">
        <f t="shared" si="0"/>
        <v>605755</v>
      </c>
    </row>
    <row r="9" spans="1:15" ht="15.75" thickBot="1">
      <c r="A9" s="224" t="s">
        <v>203</v>
      </c>
      <c r="B9" s="225" t="s">
        <v>204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3">
        <f t="shared" si="0"/>
        <v>0</v>
      </c>
    </row>
    <row r="10" spans="1:15" ht="15.75" thickBot="1">
      <c r="A10" s="224" t="s">
        <v>205</v>
      </c>
      <c r="B10" s="225" t="s">
        <v>206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3">
        <f t="shared" si="0"/>
        <v>0</v>
      </c>
    </row>
    <row r="11" spans="1:15" ht="15.75" thickBot="1">
      <c r="A11" s="224" t="s">
        <v>207</v>
      </c>
      <c r="B11" s="225" t="s">
        <v>208</v>
      </c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>
        <v>32165</v>
      </c>
      <c r="N11" s="226">
        <v>21559</v>
      </c>
      <c r="O11" s="223">
        <f t="shared" si="0"/>
        <v>53724</v>
      </c>
    </row>
    <row r="12" spans="1:15" ht="15.75" thickBot="1">
      <c r="A12" s="224" t="s">
        <v>209</v>
      </c>
      <c r="B12" s="225" t="s">
        <v>210</v>
      </c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3">
        <f t="shared" si="0"/>
        <v>0</v>
      </c>
    </row>
    <row r="13" spans="1:15" ht="15.75" thickBot="1">
      <c r="A13" s="225" t="s">
        <v>211</v>
      </c>
      <c r="B13" s="230" t="s">
        <v>212</v>
      </c>
      <c r="C13" s="226">
        <v>10000</v>
      </c>
      <c r="D13" s="226">
        <v>10000</v>
      </c>
      <c r="E13" s="226"/>
      <c r="F13" s="226">
        <v>12000</v>
      </c>
      <c r="G13" s="226"/>
      <c r="H13" s="226">
        <v>10000</v>
      </c>
      <c r="I13" s="226">
        <v>10000</v>
      </c>
      <c r="J13" s="226">
        <v>24000</v>
      </c>
      <c r="K13" s="226"/>
      <c r="L13" s="226">
        <v>24114</v>
      </c>
      <c r="M13" s="226">
        <v>5015</v>
      </c>
      <c r="N13" s="226"/>
      <c r="O13" s="223">
        <f t="shared" si="0"/>
        <v>105129</v>
      </c>
    </row>
    <row r="14" spans="1:15" ht="15.75" thickBot="1">
      <c r="A14" s="225" t="s">
        <v>213</v>
      </c>
      <c r="B14" s="225" t="s">
        <v>214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3">
        <f t="shared" si="0"/>
        <v>0</v>
      </c>
    </row>
    <row r="15" spans="1:15" ht="15.75" thickBot="1">
      <c r="A15" s="231" t="s">
        <v>215</v>
      </c>
      <c r="B15" s="231" t="s">
        <v>252</v>
      </c>
      <c r="C15" s="232"/>
      <c r="D15" s="232"/>
      <c r="E15" s="232"/>
      <c r="F15" s="232"/>
      <c r="G15" s="232"/>
      <c r="H15" s="232"/>
      <c r="I15" s="232"/>
      <c r="J15" s="232">
        <v>5500</v>
      </c>
      <c r="K15" s="232"/>
      <c r="L15" s="232"/>
      <c r="M15" s="232"/>
      <c r="N15" s="232">
        <v>10000</v>
      </c>
      <c r="O15" s="223">
        <f t="shared" ref="O15" si="1">SUM(C15:N15)</f>
        <v>15500</v>
      </c>
    </row>
    <row r="16" spans="1:15" ht="15.75" thickBot="1">
      <c r="A16" s="219" t="s">
        <v>216</v>
      </c>
      <c r="B16" s="233" t="s">
        <v>217</v>
      </c>
      <c r="C16" s="234">
        <f>SUM(C6:C15)</f>
        <v>92668</v>
      </c>
      <c r="D16" s="234">
        <f t="shared" ref="D16:N16" si="2">SUM(D6:D15)</f>
        <v>99742</v>
      </c>
      <c r="E16" s="234">
        <f t="shared" si="2"/>
        <v>129733</v>
      </c>
      <c r="F16" s="234">
        <f t="shared" si="2"/>
        <v>99733</v>
      </c>
      <c r="G16" s="234">
        <f t="shared" si="2"/>
        <v>114392</v>
      </c>
      <c r="H16" s="234">
        <f t="shared" si="2"/>
        <v>105633</v>
      </c>
      <c r="I16" s="234">
        <f t="shared" si="2"/>
        <v>102733</v>
      </c>
      <c r="J16" s="234">
        <f t="shared" si="2"/>
        <v>108233</v>
      </c>
      <c r="K16" s="234">
        <f t="shared" si="2"/>
        <v>92618</v>
      </c>
      <c r="L16" s="234">
        <f t="shared" si="2"/>
        <v>95092</v>
      </c>
      <c r="M16" s="234">
        <f t="shared" si="2"/>
        <v>107848</v>
      </c>
      <c r="N16" s="234">
        <f t="shared" si="2"/>
        <v>106678</v>
      </c>
      <c r="O16" s="235">
        <f>SUM(C16:N16)</f>
        <v>1255103</v>
      </c>
    </row>
    <row r="17" spans="1:15" ht="15.75" thickBot="1">
      <c r="A17" s="219" t="s">
        <v>218</v>
      </c>
      <c r="B17" s="365" t="s">
        <v>219</v>
      </c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7"/>
    </row>
    <row r="18" spans="1:15">
      <c r="A18" s="236" t="s">
        <v>220</v>
      </c>
      <c r="B18" s="237" t="s">
        <v>221</v>
      </c>
      <c r="C18" s="229">
        <v>32450</v>
      </c>
      <c r="D18" s="229">
        <v>36500</v>
      </c>
      <c r="E18" s="229">
        <v>40250</v>
      </c>
      <c r="F18" s="229">
        <v>38450</v>
      </c>
      <c r="G18" s="229">
        <v>40100</v>
      </c>
      <c r="H18" s="229">
        <v>36200</v>
      </c>
      <c r="I18" s="229">
        <v>35500</v>
      </c>
      <c r="J18" s="229">
        <v>42300</v>
      </c>
      <c r="K18" s="229">
        <v>40500</v>
      </c>
      <c r="L18" s="229">
        <v>39600</v>
      </c>
      <c r="M18" s="229">
        <v>38450</v>
      </c>
      <c r="N18" s="229">
        <v>41100</v>
      </c>
      <c r="O18" s="227">
        <f>SUM(C18:N18)</f>
        <v>461400</v>
      </c>
    </row>
    <row r="19" spans="1:15">
      <c r="A19" s="224" t="s">
        <v>222</v>
      </c>
      <c r="B19" s="225" t="s">
        <v>166</v>
      </c>
      <c r="C19" s="226">
        <v>22976</v>
      </c>
      <c r="D19" s="226">
        <v>23500</v>
      </c>
      <c r="E19" s="226">
        <v>37950</v>
      </c>
      <c r="F19" s="226">
        <v>22241</v>
      </c>
      <c r="G19" s="226">
        <v>35550</v>
      </c>
      <c r="H19" s="226">
        <v>23600</v>
      </c>
      <c r="I19" s="226">
        <v>28266</v>
      </c>
      <c r="J19" s="226">
        <v>14900</v>
      </c>
      <c r="K19" s="226">
        <v>12976</v>
      </c>
      <c r="L19" s="226">
        <v>15800</v>
      </c>
      <c r="M19" s="226">
        <v>17465</v>
      </c>
      <c r="N19" s="226">
        <v>20491</v>
      </c>
      <c r="O19" s="227">
        <f t="shared" ref="O19:O29" si="3">SUM(C19:N19)</f>
        <v>275715</v>
      </c>
    </row>
    <row r="20" spans="1:15">
      <c r="A20" s="224" t="s">
        <v>223</v>
      </c>
      <c r="B20" s="225" t="s">
        <v>224</v>
      </c>
      <c r="C20" s="226">
        <v>1500</v>
      </c>
      <c r="D20" s="226">
        <v>3500</v>
      </c>
      <c r="E20" s="226">
        <v>2500</v>
      </c>
      <c r="F20" s="226">
        <v>2800</v>
      </c>
      <c r="G20" s="226">
        <v>3000</v>
      </c>
      <c r="H20" s="226">
        <v>2300</v>
      </c>
      <c r="I20" s="226">
        <v>2225</v>
      </c>
      <c r="J20" s="226">
        <v>2500</v>
      </c>
      <c r="K20" s="226">
        <v>3400</v>
      </c>
      <c r="L20" s="226">
        <v>3450</v>
      </c>
      <c r="M20" s="226">
        <v>3160</v>
      </c>
      <c r="N20" s="226">
        <v>3839</v>
      </c>
      <c r="O20" s="227">
        <f t="shared" si="3"/>
        <v>34174</v>
      </c>
    </row>
    <row r="21" spans="1:15">
      <c r="A21" s="224" t="s">
        <v>225</v>
      </c>
      <c r="B21" s="225" t="s">
        <v>226</v>
      </c>
      <c r="C21" s="226">
        <v>12000</v>
      </c>
      <c r="D21" s="226">
        <v>12500</v>
      </c>
      <c r="E21" s="226">
        <v>13000</v>
      </c>
      <c r="F21" s="226">
        <v>12500</v>
      </c>
      <c r="G21" s="226">
        <v>12000</v>
      </c>
      <c r="H21" s="226">
        <v>10500</v>
      </c>
      <c r="I21" s="226">
        <v>13000</v>
      </c>
      <c r="J21" s="226">
        <v>12500</v>
      </c>
      <c r="K21" s="226">
        <v>12000</v>
      </c>
      <c r="L21" s="226">
        <v>12500</v>
      </c>
      <c r="M21" s="226">
        <v>13657</v>
      </c>
      <c r="N21" s="226">
        <v>12500</v>
      </c>
      <c r="O21" s="227">
        <f t="shared" si="3"/>
        <v>148657</v>
      </c>
    </row>
    <row r="22" spans="1:15">
      <c r="A22" s="224" t="s">
        <v>227</v>
      </c>
      <c r="B22" s="225" t="s">
        <v>228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7">
        <f t="shared" si="3"/>
        <v>0</v>
      </c>
    </row>
    <row r="23" spans="1:15">
      <c r="A23" s="224" t="s">
        <v>229</v>
      </c>
      <c r="B23" s="225" t="s">
        <v>230</v>
      </c>
      <c r="C23" s="226">
        <v>23742</v>
      </c>
      <c r="D23" s="226">
        <v>23742</v>
      </c>
      <c r="E23" s="226">
        <v>23742</v>
      </c>
      <c r="F23" s="226">
        <v>23742</v>
      </c>
      <c r="G23" s="226">
        <v>23742</v>
      </c>
      <c r="H23" s="226">
        <v>20742</v>
      </c>
      <c r="I23" s="226">
        <v>23742</v>
      </c>
      <c r="J23" s="226">
        <v>23742</v>
      </c>
      <c r="K23" s="226">
        <v>23742</v>
      </c>
      <c r="L23" s="226">
        <v>23742</v>
      </c>
      <c r="M23" s="226">
        <v>23742</v>
      </c>
      <c r="N23" s="226">
        <v>28748</v>
      </c>
      <c r="O23" s="227">
        <f t="shared" si="3"/>
        <v>286910</v>
      </c>
    </row>
    <row r="24" spans="1:15" ht="25.5">
      <c r="A24" s="224" t="s">
        <v>231</v>
      </c>
      <c r="B24" s="230" t="s">
        <v>232</v>
      </c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7">
        <f t="shared" si="3"/>
        <v>0</v>
      </c>
    </row>
    <row r="25" spans="1:15">
      <c r="A25" s="224" t="s">
        <v>233</v>
      </c>
      <c r="B25" s="225" t="s">
        <v>234</v>
      </c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7">
        <f t="shared" si="3"/>
        <v>0</v>
      </c>
    </row>
    <row r="26" spans="1:15">
      <c r="A26" s="224" t="s">
        <v>235</v>
      </c>
      <c r="B26" s="225" t="s">
        <v>236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7">
        <f t="shared" si="3"/>
        <v>0</v>
      </c>
    </row>
    <row r="27" spans="1:15">
      <c r="A27" s="224" t="s">
        <v>237</v>
      </c>
      <c r="B27" s="225" t="s">
        <v>238</v>
      </c>
      <c r="C27" s="226"/>
      <c r="D27" s="226"/>
      <c r="E27" s="226">
        <v>12291</v>
      </c>
      <c r="F27" s="226"/>
      <c r="G27" s="226"/>
      <c r="H27" s="226">
        <v>12291</v>
      </c>
      <c r="I27" s="226"/>
      <c r="J27" s="226">
        <v>12291</v>
      </c>
      <c r="K27" s="238"/>
      <c r="L27" s="238"/>
      <c r="M27" s="238">
        <v>11374</v>
      </c>
      <c r="N27" s="226"/>
      <c r="O27" s="227">
        <f t="shared" si="3"/>
        <v>48247</v>
      </c>
    </row>
    <row r="28" spans="1:15">
      <c r="A28" s="224" t="s">
        <v>239</v>
      </c>
      <c r="B28" s="225" t="s">
        <v>240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7">
        <f t="shared" si="3"/>
        <v>0</v>
      </c>
    </row>
    <row r="29" spans="1:15" ht="15.75" thickBot="1">
      <c r="A29" s="239" t="s">
        <v>241</v>
      </c>
      <c r="B29" s="240" t="s">
        <v>242</v>
      </c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27">
        <f t="shared" si="3"/>
        <v>0</v>
      </c>
    </row>
    <row r="30" spans="1:15" ht="15.75" thickBot="1">
      <c r="A30" s="241" t="s">
        <v>243</v>
      </c>
      <c r="B30" s="233" t="s">
        <v>244</v>
      </c>
      <c r="C30" s="234">
        <f>SUM(C18:C29)</f>
        <v>92668</v>
      </c>
      <c r="D30" s="234">
        <f t="shared" ref="D30:N30" si="4">SUM(D18:D29)</f>
        <v>99742</v>
      </c>
      <c r="E30" s="234">
        <f t="shared" si="4"/>
        <v>129733</v>
      </c>
      <c r="F30" s="234">
        <f t="shared" si="4"/>
        <v>99733</v>
      </c>
      <c r="G30" s="234">
        <f t="shared" si="4"/>
        <v>114392</v>
      </c>
      <c r="H30" s="234">
        <f t="shared" si="4"/>
        <v>105633</v>
      </c>
      <c r="I30" s="234">
        <f t="shared" si="4"/>
        <v>102733</v>
      </c>
      <c r="J30" s="234">
        <f t="shared" si="4"/>
        <v>108233</v>
      </c>
      <c r="K30" s="234">
        <f t="shared" si="4"/>
        <v>92618</v>
      </c>
      <c r="L30" s="234">
        <f t="shared" si="4"/>
        <v>95092</v>
      </c>
      <c r="M30" s="234">
        <f t="shared" si="4"/>
        <v>107848</v>
      </c>
      <c r="N30" s="234">
        <f t="shared" si="4"/>
        <v>106678</v>
      </c>
      <c r="O30" s="235">
        <f>SUM(C30:N30)</f>
        <v>1255103</v>
      </c>
    </row>
    <row r="31" spans="1:15" ht="15.75" thickBot="1">
      <c r="A31" s="241" t="s">
        <v>245</v>
      </c>
      <c r="B31" s="242" t="s">
        <v>246</v>
      </c>
      <c r="C31" s="243">
        <f t="shared" ref="C31:O31" si="5">C16-C30</f>
        <v>0</v>
      </c>
      <c r="D31" s="243">
        <f t="shared" si="5"/>
        <v>0</v>
      </c>
      <c r="E31" s="243">
        <f t="shared" si="5"/>
        <v>0</v>
      </c>
      <c r="F31" s="243">
        <f t="shared" si="5"/>
        <v>0</v>
      </c>
      <c r="G31" s="243">
        <f t="shared" si="5"/>
        <v>0</v>
      </c>
      <c r="H31" s="243">
        <f t="shared" si="5"/>
        <v>0</v>
      </c>
      <c r="I31" s="243">
        <f t="shared" si="5"/>
        <v>0</v>
      </c>
      <c r="J31" s="243">
        <f t="shared" si="5"/>
        <v>0</v>
      </c>
      <c r="K31" s="243">
        <f t="shared" si="5"/>
        <v>0</v>
      </c>
      <c r="L31" s="243">
        <f t="shared" si="5"/>
        <v>0</v>
      </c>
      <c r="M31" s="243">
        <f t="shared" si="5"/>
        <v>0</v>
      </c>
      <c r="N31" s="243">
        <f t="shared" si="5"/>
        <v>0</v>
      </c>
      <c r="O31" s="244">
        <f t="shared" si="5"/>
        <v>0</v>
      </c>
    </row>
  </sheetData>
  <mergeCells count="4">
    <mergeCell ref="B5:O5"/>
    <mergeCell ref="B17:O17"/>
    <mergeCell ref="M1:O1"/>
    <mergeCell ref="A2:O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2"/>
  <sheetViews>
    <sheetView tabSelected="1" topLeftCell="A20" zoomScaleNormal="100" workbookViewId="0">
      <pane xSplit="10410" topLeftCell="R1" activePane="topRight"/>
      <selection activeCell="C40" sqref="C40"/>
      <selection pane="topRight" activeCell="W43" sqref="W43"/>
    </sheetView>
  </sheetViews>
  <sheetFormatPr defaultRowHeight="15"/>
  <cols>
    <col min="1" max="1" width="5.28515625" style="146" customWidth="1"/>
    <col min="2" max="2" width="57.5703125" style="170" bestFit="1" customWidth="1"/>
    <col min="3" max="3" width="13.85546875" style="169" bestFit="1" customWidth="1"/>
    <col min="4" max="4" width="14.85546875" style="169" bestFit="1" customWidth="1"/>
    <col min="5" max="5" width="12.7109375" style="169" bestFit="1" customWidth="1"/>
    <col min="6" max="6" width="14.85546875" style="169" bestFit="1" customWidth="1"/>
    <col min="7" max="7" width="11.5703125" style="169" bestFit="1" customWidth="1"/>
    <col min="8" max="8" width="14.85546875" style="169" bestFit="1" customWidth="1"/>
    <col min="9" max="9" width="12.7109375" style="169" bestFit="1" customWidth="1"/>
    <col min="10" max="10" width="14.85546875" style="169" bestFit="1" customWidth="1"/>
    <col min="11" max="11" width="12.7109375" style="169" bestFit="1" customWidth="1"/>
    <col min="12" max="12" width="14.85546875" style="169" bestFit="1" customWidth="1"/>
    <col min="13" max="13" width="12.7109375" style="169" bestFit="1" customWidth="1"/>
    <col min="14" max="14" width="14.85546875" style="169" bestFit="1" customWidth="1"/>
    <col min="15" max="15" width="12.7109375" style="169" bestFit="1" customWidth="1"/>
    <col min="16" max="16" width="14.85546875" style="169" bestFit="1" customWidth="1"/>
    <col min="17" max="17" width="12.7109375" style="169" bestFit="1" customWidth="1"/>
    <col min="18" max="18" width="14.85546875" style="169" bestFit="1" customWidth="1"/>
    <col min="19" max="19" width="12.7109375" style="169" bestFit="1" customWidth="1"/>
    <col min="20" max="20" width="14.85546875" style="169" bestFit="1" customWidth="1"/>
    <col min="21" max="21" width="11" style="146" customWidth="1"/>
    <col min="22" max="22" width="10.7109375" style="146" bestFit="1" customWidth="1"/>
    <col min="23" max="23" width="17.28515625" style="146" bestFit="1" customWidth="1"/>
    <col min="24" max="24" width="10" style="146" bestFit="1" customWidth="1"/>
    <col min="25" max="269" width="9.140625" style="146"/>
    <col min="270" max="270" width="49.5703125" style="146" bestFit="1" customWidth="1"/>
    <col min="271" max="271" width="18" style="146" bestFit="1" customWidth="1"/>
    <col min="272" max="272" width="11" style="146" customWidth="1"/>
    <col min="273" max="273" width="14.42578125" style="146" bestFit="1" customWidth="1"/>
    <col min="274" max="274" width="20.28515625" style="146" customWidth="1"/>
    <col min="275" max="275" width="12.7109375" style="146" bestFit="1" customWidth="1"/>
    <col min="276" max="276" width="12.85546875" style="146" bestFit="1" customWidth="1"/>
    <col min="277" max="277" width="11" style="146" customWidth="1"/>
    <col min="278" max="278" width="10.7109375" style="146" bestFit="1" customWidth="1"/>
    <col min="279" max="279" width="17.28515625" style="146" bestFit="1" customWidth="1"/>
    <col min="280" max="525" width="9.140625" style="146"/>
    <col min="526" max="526" width="49.5703125" style="146" bestFit="1" customWidth="1"/>
    <col min="527" max="527" width="18" style="146" bestFit="1" customWidth="1"/>
    <col min="528" max="528" width="11" style="146" customWidth="1"/>
    <col min="529" max="529" width="14.42578125" style="146" bestFit="1" customWidth="1"/>
    <col min="530" max="530" width="20.28515625" style="146" customWidth="1"/>
    <col min="531" max="531" width="12.7109375" style="146" bestFit="1" customWidth="1"/>
    <col min="532" max="532" width="12.85546875" style="146" bestFit="1" customWidth="1"/>
    <col min="533" max="533" width="11" style="146" customWidth="1"/>
    <col min="534" max="534" width="10.7109375" style="146" bestFit="1" customWidth="1"/>
    <col min="535" max="535" width="17.28515625" style="146" bestFit="1" customWidth="1"/>
    <col min="536" max="781" width="9.140625" style="146"/>
    <col min="782" max="782" width="49.5703125" style="146" bestFit="1" customWidth="1"/>
    <col min="783" max="783" width="18" style="146" bestFit="1" customWidth="1"/>
    <col min="784" max="784" width="11" style="146" customWidth="1"/>
    <col min="785" max="785" width="14.42578125" style="146" bestFit="1" customWidth="1"/>
    <col min="786" max="786" width="20.28515625" style="146" customWidth="1"/>
    <col min="787" max="787" width="12.7109375" style="146" bestFit="1" customWidth="1"/>
    <col min="788" max="788" width="12.85546875" style="146" bestFit="1" customWidth="1"/>
    <col min="789" max="789" width="11" style="146" customWidth="1"/>
    <col min="790" max="790" width="10.7109375" style="146" bestFit="1" customWidth="1"/>
    <col min="791" max="791" width="17.28515625" style="146" bestFit="1" customWidth="1"/>
    <col min="792" max="1037" width="9.140625" style="146"/>
    <col min="1038" max="1038" width="49.5703125" style="146" bestFit="1" customWidth="1"/>
    <col min="1039" max="1039" width="18" style="146" bestFit="1" customWidth="1"/>
    <col min="1040" max="1040" width="11" style="146" customWidth="1"/>
    <col min="1041" max="1041" width="14.42578125" style="146" bestFit="1" customWidth="1"/>
    <col min="1042" max="1042" width="20.28515625" style="146" customWidth="1"/>
    <col min="1043" max="1043" width="12.7109375" style="146" bestFit="1" customWidth="1"/>
    <col min="1044" max="1044" width="12.85546875" style="146" bestFit="1" customWidth="1"/>
    <col min="1045" max="1045" width="11" style="146" customWidth="1"/>
    <col min="1046" max="1046" width="10.7109375" style="146" bestFit="1" customWidth="1"/>
    <col min="1047" max="1047" width="17.28515625" style="146" bestFit="1" customWidth="1"/>
    <col min="1048" max="1293" width="9.140625" style="146"/>
    <col min="1294" max="1294" width="49.5703125" style="146" bestFit="1" customWidth="1"/>
    <col min="1295" max="1295" width="18" style="146" bestFit="1" customWidth="1"/>
    <col min="1296" max="1296" width="11" style="146" customWidth="1"/>
    <col min="1297" max="1297" width="14.42578125" style="146" bestFit="1" customWidth="1"/>
    <col min="1298" max="1298" width="20.28515625" style="146" customWidth="1"/>
    <col min="1299" max="1299" width="12.7109375" style="146" bestFit="1" customWidth="1"/>
    <col min="1300" max="1300" width="12.85546875" style="146" bestFit="1" customWidth="1"/>
    <col min="1301" max="1301" width="11" style="146" customWidth="1"/>
    <col min="1302" max="1302" width="10.7109375" style="146" bestFit="1" customWidth="1"/>
    <col min="1303" max="1303" width="17.28515625" style="146" bestFit="1" customWidth="1"/>
    <col min="1304" max="1549" width="9.140625" style="146"/>
    <col min="1550" max="1550" width="49.5703125" style="146" bestFit="1" customWidth="1"/>
    <col min="1551" max="1551" width="18" style="146" bestFit="1" customWidth="1"/>
    <col min="1552" max="1552" width="11" style="146" customWidth="1"/>
    <col min="1553" max="1553" width="14.42578125" style="146" bestFit="1" customWidth="1"/>
    <col min="1554" max="1554" width="20.28515625" style="146" customWidth="1"/>
    <col min="1555" max="1555" width="12.7109375" style="146" bestFit="1" customWidth="1"/>
    <col min="1556" max="1556" width="12.85546875" style="146" bestFit="1" customWidth="1"/>
    <col min="1557" max="1557" width="11" style="146" customWidth="1"/>
    <col min="1558" max="1558" width="10.7109375" style="146" bestFit="1" customWidth="1"/>
    <col min="1559" max="1559" width="17.28515625" style="146" bestFit="1" customWidth="1"/>
    <col min="1560" max="1805" width="9.140625" style="146"/>
    <col min="1806" max="1806" width="49.5703125" style="146" bestFit="1" customWidth="1"/>
    <col min="1807" max="1807" width="18" style="146" bestFit="1" customWidth="1"/>
    <col min="1808" max="1808" width="11" style="146" customWidth="1"/>
    <col min="1809" max="1809" width="14.42578125" style="146" bestFit="1" customWidth="1"/>
    <col min="1810" max="1810" width="20.28515625" style="146" customWidth="1"/>
    <col min="1811" max="1811" width="12.7109375" style="146" bestFit="1" customWidth="1"/>
    <col min="1812" max="1812" width="12.85546875" style="146" bestFit="1" customWidth="1"/>
    <col min="1813" max="1813" width="11" style="146" customWidth="1"/>
    <col min="1814" max="1814" width="10.7109375" style="146" bestFit="1" customWidth="1"/>
    <col min="1815" max="1815" width="17.28515625" style="146" bestFit="1" customWidth="1"/>
    <col min="1816" max="2061" width="9.140625" style="146"/>
    <col min="2062" max="2062" width="49.5703125" style="146" bestFit="1" customWidth="1"/>
    <col min="2063" max="2063" width="18" style="146" bestFit="1" customWidth="1"/>
    <col min="2064" max="2064" width="11" style="146" customWidth="1"/>
    <col min="2065" max="2065" width="14.42578125" style="146" bestFit="1" customWidth="1"/>
    <col min="2066" max="2066" width="20.28515625" style="146" customWidth="1"/>
    <col min="2067" max="2067" width="12.7109375" style="146" bestFit="1" customWidth="1"/>
    <col min="2068" max="2068" width="12.85546875" style="146" bestFit="1" customWidth="1"/>
    <col min="2069" max="2069" width="11" style="146" customWidth="1"/>
    <col min="2070" max="2070" width="10.7109375" style="146" bestFit="1" customWidth="1"/>
    <col min="2071" max="2071" width="17.28515625" style="146" bestFit="1" customWidth="1"/>
    <col min="2072" max="2317" width="9.140625" style="146"/>
    <col min="2318" max="2318" width="49.5703125" style="146" bestFit="1" customWidth="1"/>
    <col min="2319" max="2319" width="18" style="146" bestFit="1" customWidth="1"/>
    <col min="2320" max="2320" width="11" style="146" customWidth="1"/>
    <col min="2321" max="2321" width="14.42578125" style="146" bestFit="1" customWidth="1"/>
    <col min="2322" max="2322" width="20.28515625" style="146" customWidth="1"/>
    <col min="2323" max="2323" width="12.7109375" style="146" bestFit="1" customWidth="1"/>
    <col min="2324" max="2324" width="12.85546875" style="146" bestFit="1" customWidth="1"/>
    <col min="2325" max="2325" width="11" style="146" customWidth="1"/>
    <col min="2326" max="2326" width="10.7109375" style="146" bestFit="1" customWidth="1"/>
    <col min="2327" max="2327" width="17.28515625" style="146" bestFit="1" customWidth="1"/>
    <col min="2328" max="2573" width="9.140625" style="146"/>
    <col min="2574" max="2574" width="49.5703125" style="146" bestFit="1" customWidth="1"/>
    <col min="2575" max="2575" width="18" style="146" bestFit="1" customWidth="1"/>
    <col min="2576" max="2576" width="11" style="146" customWidth="1"/>
    <col min="2577" max="2577" width="14.42578125" style="146" bestFit="1" customWidth="1"/>
    <col min="2578" max="2578" width="20.28515625" style="146" customWidth="1"/>
    <col min="2579" max="2579" width="12.7109375" style="146" bestFit="1" customWidth="1"/>
    <col min="2580" max="2580" width="12.85546875" style="146" bestFit="1" customWidth="1"/>
    <col min="2581" max="2581" width="11" style="146" customWidth="1"/>
    <col min="2582" max="2582" width="10.7109375" style="146" bestFit="1" customWidth="1"/>
    <col min="2583" max="2583" width="17.28515625" style="146" bestFit="1" customWidth="1"/>
    <col min="2584" max="2829" width="9.140625" style="146"/>
    <col min="2830" max="2830" width="49.5703125" style="146" bestFit="1" customWidth="1"/>
    <col min="2831" max="2831" width="18" style="146" bestFit="1" customWidth="1"/>
    <col min="2832" max="2832" width="11" style="146" customWidth="1"/>
    <col min="2833" max="2833" width="14.42578125" style="146" bestFit="1" customWidth="1"/>
    <col min="2834" max="2834" width="20.28515625" style="146" customWidth="1"/>
    <col min="2835" max="2835" width="12.7109375" style="146" bestFit="1" customWidth="1"/>
    <col min="2836" max="2836" width="12.85546875" style="146" bestFit="1" customWidth="1"/>
    <col min="2837" max="2837" width="11" style="146" customWidth="1"/>
    <col min="2838" max="2838" width="10.7109375" style="146" bestFit="1" customWidth="1"/>
    <col min="2839" max="2839" width="17.28515625" style="146" bestFit="1" customWidth="1"/>
    <col min="2840" max="3085" width="9.140625" style="146"/>
    <col min="3086" max="3086" width="49.5703125" style="146" bestFit="1" customWidth="1"/>
    <col min="3087" max="3087" width="18" style="146" bestFit="1" customWidth="1"/>
    <col min="3088" max="3088" width="11" style="146" customWidth="1"/>
    <col min="3089" max="3089" width="14.42578125" style="146" bestFit="1" customWidth="1"/>
    <col min="3090" max="3090" width="20.28515625" style="146" customWidth="1"/>
    <col min="3091" max="3091" width="12.7109375" style="146" bestFit="1" customWidth="1"/>
    <col min="3092" max="3092" width="12.85546875" style="146" bestFit="1" customWidth="1"/>
    <col min="3093" max="3093" width="11" style="146" customWidth="1"/>
    <col min="3094" max="3094" width="10.7109375" style="146" bestFit="1" customWidth="1"/>
    <col min="3095" max="3095" width="17.28515625" style="146" bestFit="1" customWidth="1"/>
    <col min="3096" max="3341" width="9.140625" style="146"/>
    <col min="3342" max="3342" width="49.5703125" style="146" bestFit="1" customWidth="1"/>
    <col min="3343" max="3343" width="18" style="146" bestFit="1" customWidth="1"/>
    <col min="3344" max="3344" width="11" style="146" customWidth="1"/>
    <col min="3345" max="3345" width="14.42578125" style="146" bestFit="1" customWidth="1"/>
    <col min="3346" max="3346" width="20.28515625" style="146" customWidth="1"/>
    <col min="3347" max="3347" width="12.7109375" style="146" bestFit="1" customWidth="1"/>
    <col min="3348" max="3348" width="12.85546875" style="146" bestFit="1" customWidth="1"/>
    <col min="3349" max="3349" width="11" style="146" customWidth="1"/>
    <col min="3350" max="3350" width="10.7109375" style="146" bestFit="1" customWidth="1"/>
    <col min="3351" max="3351" width="17.28515625" style="146" bestFit="1" customWidth="1"/>
    <col min="3352" max="3597" width="9.140625" style="146"/>
    <col min="3598" max="3598" width="49.5703125" style="146" bestFit="1" customWidth="1"/>
    <col min="3599" max="3599" width="18" style="146" bestFit="1" customWidth="1"/>
    <col min="3600" max="3600" width="11" style="146" customWidth="1"/>
    <col min="3601" max="3601" width="14.42578125" style="146" bestFit="1" customWidth="1"/>
    <col min="3602" max="3602" width="20.28515625" style="146" customWidth="1"/>
    <col min="3603" max="3603" width="12.7109375" style="146" bestFit="1" customWidth="1"/>
    <col min="3604" max="3604" width="12.85546875" style="146" bestFit="1" customWidth="1"/>
    <col min="3605" max="3605" width="11" style="146" customWidth="1"/>
    <col min="3606" max="3606" width="10.7109375" style="146" bestFit="1" customWidth="1"/>
    <col min="3607" max="3607" width="17.28515625" style="146" bestFit="1" customWidth="1"/>
    <col min="3608" max="3853" width="9.140625" style="146"/>
    <col min="3854" max="3854" width="49.5703125" style="146" bestFit="1" customWidth="1"/>
    <col min="3855" max="3855" width="18" style="146" bestFit="1" customWidth="1"/>
    <col min="3856" max="3856" width="11" style="146" customWidth="1"/>
    <col min="3857" max="3857" width="14.42578125" style="146" bestFit="1" customWidth="1"/>
    <col min="3858" max="3858" width="20.28515625" style="146" customWidth="1"/>
    <col min="3859" max="3859" width="12.7109375" style="146" bestFit="1" customWidth="1"/>
    <col min="3860" max="3860" width="12.85546875" style="146" bestFit="1" customWidth="1"/>
    <col min="3861" max="3861" width="11" style="146" customWidth="1"/>
    <col min="3862" max="3862" width="10.7109375" style="146" bestFit="1" customWidth="1"/>
    <col min="3863" max="3863" width="17.28515625" style="146" bestFit="1" customWidth="1"/>
    <col min="3864" max="4109" width="9.140625" style="146"/>
    <col min="4110" max="4110" width="49.5703125" style="146" bestFit="1" customWidth="1"/>
    <col min="4111" max="4111" width="18" style="146" bestFit="1" customWidth="1"/>
    <col min="4112" max="4112" width="11" style="146" customWidth="1"/>
    <col min="4113" max="4113" width="14.42578125" style="146" bestFit="1" customWidth="1"/>
    <col min="4114" max="4114" width="20.28515625" style="146" customWidth="1"/>
    <col min="4115" max="4115" width="12.7109375" style="146" bestFit="1" customWidth="1"/>
    <col min="4116" max="4116" width="12.85546875" style="146" bestFit="1" customWidth="1"/>
    <col min="4117" max="4117" width="11" style="146" customWidth="1"/>
    <col min="4118" max="4118" width="10.7109375" style="146" bestFit="1" customWidth="1"/>
    <col min="4119" max="4119" width="17.28515625" style="146" bestFit="1" customWidth="1"/>
    <col min="4120" max="4365" width="9.140625" style="146"/>
    <col min="4366" max="4366" width="49.5703125" style="146" bestFit="1" customWidth="1"/>
    <col min="4367" max="4367" width="18" style="146" bestFit="1" customWidth="1"/>
    <col min="4368" max="4368" width="11" style="146" customWidth="1"/>
    <col min="4369" max="4369" width="14.42578125" style="146" bestFit="1" customWidth="1"/>
    <col min="4370" max="4370" width="20.28515625" style="146" customWidth="1"/>
    <col min="4371" max="4371" width="12.7109375" style="146" bestFit="1" customWidth="1"/>
    <col min="4372" max="4372" width="12.85546875" style="146" bestFit="1" customWidth="1"/>
    <col min="4373" max="4373" width="11" style="146" customWidth="1"/>
    <col min="4374" max="4374" width="10.7109375" style="146" bestFit="1" customWidth="1"/>
    <col min="4375" max="4375" width="17.28515625" style="146" bestFit="1" customWidth="1"/>
    <col min="4376" max="4621" width="9.140625" style="146"/>
    <col min="4622" max="4622" width="49.5703125" style="146" bestFit="1" customWidth="1"/>
    <col min="4623" max="4623" width="18" style="146" bestFit="1" customWidth="1"/>
    <col min="4624" max="4624" width="11" style="146" customWidth="1"/>
    <col min="4625" max="4625" width="14.42578125" style="146" bestFit="1" customWidth="1"/>
    <col min="4626" max="4626" width="20.28515625" style="146" customWidth="1"/>
    <col min="4627" max="4627" width="12.7109375" style="146" bestFit="1" customWidth="1"/>
    <col min="4628" max="4628" width="12.85546875" style="146" bestFit="1" customWidth="1"/>
    <col min="4629" max="4629" width="11" style="146" customWidth="1"/>
    <col min="4630" max="4630" width="10.7109375" style="146" bestFit="1" customWidth="1"/>
    <col min="4631" max="4631" width="17.28515625" style="146" bestFit="1" customWidth="1"/>
    <col min="4632" max="4877" width="9.140625" style="146"/>
    <col min="4878" max="4878" width="49.5703125" style="146" bestFit="1" customWidth="1"/>
    <col min="4879" max="4879" width="18" style="146" bestFit="1" customWidth="1"/>
    <col min="4880" max="4880" width="11" style="146" customWidth="1"/>
    <col min="4881" max="4881" width="14.42578125" style="146" bestFit="1" customWidth="1"/>
    <col min="4882" max="4882" width="20.28515625" style="146" customWidth="1"/>
    <col min="4883" max="4883" width="12.7109375" style="146" bestFit="1" customWidth="1"/>
    <col min="4884" max="4884" width="12.85546875" style="146" bestFit="1" customWidth="1"/>
    <col min="4885" max="4885" width="11" style="146" customWidth="1"/>
    <col min="4886" max="4886" width="10.7109375" style="146" bestFit="1" customWidth="1"/>
    <col min="4887" max="4887" width="17.28515625" style="146" bestFit="1" customWidth="1"/>
    <col min="4888" max="5133" width="9.140625" style="146"/>
    <col min="5134" max="5134" width="49.5703125" style="146" bestFit="1" customWidth="1"/>
    <col min="5135" max="5135" width="18" style="146" bestFit="1" customWidth="1"/>
    <col min="5136" max="5136" width="11" style="146" customWidth="1"/>
    <col min="5137" max="5137" width="14.42578125" style="146" bestFit="1" customWidth="1"/>
    <col min="5138" max="5138" width="20.28515625" style="146" customWidth="1"/>
    <col min="5139" max="5139" width="12.7109375" style="146" bestFit="1" customWidth="1"/>
    <col min="5140" max="5140" width="12.85546875" style="146" bestFit="1" customWidth="1"/>
    <col min="5141" max="5141" width="11" style="146" customWidth="1"/>
    <col min="5142" max="5142" width="10.7109375" style="146" bestFit="1" customWidth="1"/>
    <col min="5143" max="5143" width="17.28515625" style="146" bestFit="1" customWidth="1"/>
    <col min="5144" max="5389" width="9.140625" style="146"/>
    <col min="5390" max="5390" width="49.5703125" style="146" bestFit="1" customWidth="1"/>
    <col min="5391" max="5391" width="18" style="146" bestFit="1" customWidth="1"/>
    <col min="5392" max="5392" width="11" style="146" customWidth="1"/>
    <col min="5393" max="5393" width="14.42578125" style="146" bestFit="1" customWidth="1"/>
    <col min="5394" max="5394" width="20.28515625" style="146" customWidth="1"/>
    <col min="5395" max="5395" width="12.7109375" style="146" bestFit="1" customWidth="1"/>
    <col min="5396" max="5396" width="12.85546875" style="146" bestFit="1" customWidth="1"/>
    <col min="5397" max="5397" width="11" style="146" customWidth="1"/>
    <col min="5398" max="5398" width="10.7109375" style="146" bestFit="1" customWidth="1"/>
    <col min="5399" max="5399" width="17.28515625" style="146" bestFit="1" customWidth="1"/>
    <col min="5400" max="5645" width="9.140625" style="146"/>
    <col min="5646" max="5646" width="49.5703125" style="146" bestFit="1" customWidth="1"/>
    <col min="5647" max="5647" width="18" style="146" bestFit="1" customWidth="1"/>
    <col min="5648" max="5648" width="11" style="146" customWidth="1"/>
    <col min="5649" max="5649" width="14.42578125" style="146" bestFit="1" customWidth="1"/>
    <col min="5650" max="5650" width="20.28515625" style="146" customWidth="1"/>
    <col min="5651" max="5651" width="12.7109375" style="146" bestFit="1" customWidth="1"/>
    <col min="5652" max="5652" width="12.85546875" style="146" bestFit="1" customWidth="1"/>
    <col min="5653" max="5653" width="11" style="146" customWidth="1"/>
    <col min="5654" max="5654" width="10.7109375" style="146" bestFit="1" customWidth="1"/>
    <col min="5655" max="5655" width="17.28515625" style="146" bestFit="1" customWidth="1"/>
    <col min="5656" max="5901" width="9.140625" style="146"/>
    <col min="5902" max="5902" width="49.5703125" style="146" bestFit="1" customWidth="1"/>
    <col min="5903" max="5903" width="18" style="146" bestFit="1" customWidth="1"/>
    <col min="5904" max="5904" width="11" style="146" customWidth="1"/>
    <col min="5905" max="5905" width="14.42578125" style="146" bestFit="1" customWidth="1"/>
    <col min="5906" max="5906" width="20.28515625" style="146" customWidth="1"/>
    <col min="5907" max="5907" width="12.7109375" style="146" bestFit="1" customWidth="1"/>
    <col min="5908" max="5908" width="12.85546875" style="146" bestFit="1" customWidth="1"/>
    <col min="5909" max="5909" width="11" style="146" customWidth="1"/>
    <col min="5910" max="5910" width="10.7109375" style="146" bestFit="1" customWidth="1"/>
    <col min="5911" max="5911" width="17.28515625" style="146" bestFit="1" customWidth="1"/>
    <col min="5912" max="6157" width="9.140625" style="146"/>
    <col min="6158" max="6158" width="49.5703125" style="146" bestFit="1" customWidth="1"/>
    <col min="6159" max="6159" width="18" style="146" bestFit="1" customWidth="1"/>
    <col min="6160" max="6160" width="11" style="146" customWidth="1"/>
    <col min="6161" max="6161" width="14.42578125" style="146" bestFit="1" customWidth="1"/>
    <col min="6162" max="6162" width="20.28515625" style="146" customWidth="1"/>
    <col min="6163" max="6163" width="12.7109375" style="146" bestFit="1" customWidth="1"/>
    <col min="6164" max="6164" width="12.85546875" style="146" bestFit="1" customWidth="1"/>
    <col min="6165" max="6165" width="11" style="146" customWidth="1"/>
    <col min="6166" max="6166" width="10.7109375" style="146" bestFit="1" customWidth="1"/>
    <col min="6167" max="6167" width="17.28515625" style="146" bestFit="1" customWidth="1"/>
    <col min="6168" max="6413" width="9.140625" style="146"/>
    <col min="6414" max="6414" width="49.5703125" style="146" bestFit="1" customWidth="1"/>
    <col min="6415" max="6415" width="18" style="146" bestFit="1" customWidth="1"/>
    <col min="6416" max="6416" width="11" style="146" customWidth="1"/>
    <col min="6417" max="6417" width="14.42578125" style="146" bestFit="1" customWidth="1"/>
    <col min="6418" max="6418" width="20.28515625" style="146" customWidth="1"/>
    <col min="6419" max="6419" width="12.7109375" style="146" bestFit="1" customWidth="1"/>
    <col min="6420" max="6420" width="12.85546875" style="146" bestFit="1" customWidth="1"/>
    <col min="6421" max="6421" width="11" style="146" customWidth="1"/>
    <col min="6422" max="6422" width="10.7109375" style="146" bestFit="1" customWidth="1"/>
    <col min="6423" max="6423" width="17.28515625" style="146" bestFit="1" customWidth="1"/>
    <col min="6424" max="6669" width="9.140625" style="146"/>
    <col min="6670" max="6670" width="49.5703125" style="146" bestFit="1" customWidth="1"/>
    <col min="6671" max="6671" width="18" style="146" bestFit="1" customWidth="1"/>
    <col min="6672" max="6672" width="11" style="146" customWidth="1"/>
    <col min="6673" max="6673" width="14.42578125" style="146" bestFit="1" customWidth="1"/>
    <col min="6674" max="6674" width="20.28515625" style="146" customWidth="1"/>
    <col min="6675" max="6675" width="12.7109375" style="146" bestFit="1" customWidth="1"/>
    <col min="6676" max="6676" width="12.85546875" style="146" bestFit="1" customWidth="1"/>
    <col min="6677" max="6677" width="11" style="146" customWidth="1"/>
    <col min="6678" max="6678" width="10.7109375" style="146" bestFit="1" customWidth="1"/>
    <col min="6679" max="6679" width="17.28515625" style="146" bestFit="1" customWidth="1"/>
    <col min="6680" max="6925" width="9.140625" style="146"/>
    <col min="6926" max="6926" width="49.5703125" style="146" bestFit="1" customWidth="1"/>
    <col min="6927" max="6927" width="18" style="146" bestFit="1" customWidth="1"/>
    <col min="6928" max="6928" width="11" style="146" customWidth="1"/>
    <col min="6929" max="6929" width="14.42578125" style="146" bestFit="1" customWidth="1"/>
    <col min="6930" max="6930" width="20.28515625" style="146" customWidth="1"/>
    <col min="6931" max="6931" width="12.7109375" style="146" bestFit="1" customWidth="1"/>
    <col min="6932" max="6932" width="12.85546875" style="146" bestFit="1" customWidth="1"/>
    <col min="6933" max="6933" width="11" style="146" customWidth="1"/>
    <col min="6934" max="6934" width="10.7109375" style="146" bestFit="1" customWidth="1"/>
    <col min="6935" max="6935" width="17.28515625" style="146" bestFit="1" customWidth="1"/>
    <col min="6936" max="7181" width="9.140625" style="146"/>
    <col min="7182" max="7182" width="49.5703125" style="146" bestFit="1" customWidth="1"/>
    <col min="7183" max="7183" width="18" style="146" bestFit="1" customWidth="1"/>
    <col min="7184" max="7184" width="11" style="146" customWidth="1"/>
    <col min="7185" max="7185" width="14.42578125" style="146" bestFit="1" customWidth="1"/>
    <col min="7186" max="7186" width="20.28515625" style="146" customWidth="1"/>
    <col min="7187" max="7187" width="12.7109375" style="146" bestFit="1" customWidth="1"/>
    <col min="7188" max="7188" width="12.85546875" style="146" bestFit="1" customWidth="1"/>
    <col min="7189" max="7189" width="11" style="146" customWidth="1"/>
    <col min="7190" max="7190" width="10.7109375" style="146" bestFit="1" customWidth="1"/>
    <col min="7191" max="7191" width="17.28515625" style="146" bestFit="1" customWidth="1"/>
    <col min="7192" max="7437" width="9.140625" style="146"/>
    <col min="7438" max="7438" width="49.5703125" style="146" bestFit="1" customWidth="1"/>
    <col min="7439" max="7439" width="18" style="146" bestFit="1" customWidth="1"/>
    <col min="7440" max="7440" width="11" style="146" customWidth="1"/>
    <col min="7441" max="7441" width="14.42578125" style="146" bestFit="1" customWidth="1"/>
    <col min="7442" max="7442" width="20.28515625" style="146" customWidth="1"/>
    <col min="7443" max="7443" width="12.7109375" style="146" bestFit="1" customWidth="1"/>
    <col min="7444" max="7444" width="12.85546875" style="146" bestFit="1" customWidth="1"/>
    <col min="7445" max="7445" width="11" style="146" customWidth="1"/>
    <col min="7446" max="7446" width="10.7109375" style="146" bestFit="1" customWidth="1"/>
    <col min="7447" max="7447" width="17.28515625" style="146" bestFit="1" customWidth="1"/>
    <col min="7448" max="7693" width="9.140625" style="146"/>
    <col min="7694" max="7694" width="49.5703125" style="146" bestFit="1" customWidth="1"/>
    <col min="7695" max="7695" width="18" style="146" bestFit="1" customWidth="1"/>
    <col min="7696" max="7696" width="11" style="146" customWidth="1"/>
    <col min="7697" max="7697" width="14.42578125" style="146" bestFit="1" customWidth="1"/>
    <col min="7698" max="7698" width="20.28515625" style="146" customWidth="1"/>
    <col min="7699" max="7699" width="12.7109375" style="146" bestFit="1" customWidth="1"/>
    <col min="7700" max="7700" width="12.85546875" style="146" bestFit="1" customWidth="1"/>
    <col min="7701" max="7701" width="11" style="146" customWidth="1"/>
    <col min="7702" max="7702" width="10.7109375" style="146" bestFit="1" customWidth="1"/>
    <col min="7703" max="7703" width="17.28515625" style="146" bestFit="1" customWidth="1"/>
    <col min="7704" max="7949" width="9.140625" style="146"/>
    <col min="7950" max="7950" width="49.5703125" style="146" bestFit="1" customWidth="1"/>
    <col min="7951" max="7951" width="18" style="146" bestFit="1" customWidth="1"/>
    <col min="7952" max="7952" width="11" style="146" customWidth="1"/>
    <col min="7953" max="7953" width="14.42578125" style="146" bestFit="1" customWidth="1"/>
    <col min="7954" max="7954" width="20.28515625" style="146" customWidth="1"/>
    <col min="7955" max="7955" width="12.7109375" style="146" bestFit="1" customWidth="1"/>
    <col min="7956" max="7956" width="12.85546875" style="146" bestFit="1" customWidth="1"/>
    <col min="7957" max="7957" width="11" style="146" customWidth="1"/>
    <col min="7958" max="7958" width="10.7109375" style="146" bestFit="1" customWidth="1"/>
    <col min="7959" max="7959" width="17.28515625" style="146" bestFit="1" customWidth="1"/>
    <col min="7960" max="8205" width="9.140625" style="146"/>
    <col min="8206" max="8206" width="49.5703125" style="146" bestFit="1" customWidth="1"/>
    <col min="8207" max="8207" width="18" style="146" bestFit="1" customWidth="1"/>
    <col min="8208" max="8208" width="11" style="146" customWidth="1"/>
    <col min="8209" max="8209" width="14.42578125" style="146" bestFit="1" customWidth="1"/>
    <col min="8210" max="8210" width="20.28515625" style="146" customWidth="1"/>
    <col min="8211" max="8211" width="12.7109375" style="146" bestFit="1" customWidth="1"/>
    <col min="8212" max="8212" width="12.85546875" style="146" bestFit="1" customWidth="1"/>
    <col min="8213" max="8213" width="11" style="146" customWidth="1"/>
    <col min="8214" max="8214" width="10.7109375" style="146" bestFit="1" customWidth="1"/>
    <col min="8215" max="8215" width="17.28515625" style="146" bestFit="1" customWidth="1"/>
    <col min="8216" max="8461" width="9.140625" style="146"/>
    <col min="8462" max="8462" width="49.5703125" style="146" bestFit="1" customWidth="1"/>
    <col min="8463" max="8463" width="18" style="146" bestFit="1" customWidth="1"/>
    <col min="8464" max="8464" width="11" style="146" customWidth="1"/>
    <col min="8465" max="8465" width="14.42578125" style="146" bestFit="1" customWidth="1"/>
    <col min="8466" max="8466" width="20.28515625" style="146" customWidth="1"/>
    <col min="8467" max="8467" width="12.7109375" style="146" bestFit="1" customWidth="1"/>
    <col min="8468" max="8468" width="12.85546875" style="146" bestFit="1" customWidth="1"/>
    <col min="8469" max="8469" width="11" style="146" customWidth="1"/>
    <col min="8470" max="8470" width="10.7109375" style="146" bestFit="1" customWidth="1"/>
    <col min="8471" max="8471" width="17.28515625" style="146" bestFit="1" customWidth="1"/>
    <col min="8472" max="8717" width="9.140625" style="146"/>
    <col min="8718" max="8718" width="49.5703125" style="146" bestFit="1" customWidth="1"/>
    <col min="8719" max="8719" width="18" style="146" bestFit="1" customWidth="1"/>
    <col min="8720" max="8720" width="11" style="146" customWidth="1"/>
    <col min="8721" max="8721" width="14.42578125" style="146" bestFit="1" customWidth="1"/>
    <col min="8722" max="8722" width="20.28515625" style="146" customWidth="1"/>
    <col min="8723" max="8723" width="12.7109375" style="146" bestFit="1" customWidth="1"/>
    <col min="8724" max="8724" width="12.85546875" style="146" bestFit="1" customWidth="1"/>
    <col min="8725" max="8725" width="11" style="146" customWidth="1"/>
    <col min="8726" max="8726" width="10.7109375" style="146" bestFit="1" customWidth="1"/>
    <col min="8727" max="8727" width="17.28515625" style="146" bestFit="1" customWidth="1"/>
    <col min="8728" max="8973" width="9.140625" style="146"/>
    <col min="8974" max="8974" width="49.5703125" style="146" bestFit="1" customWidth="1"/>
    <col min="8975" max="8975" width="18" style="146" bestFit="1" customWidth="1"/>
    <col min="8976" max="8976" width="11" style="146" customWidth="1"/>
    <col min="8977" max="8977" width="14.42578125" style="146" bestFit="1" customWidth="1"/>
    <col min="8978" max="8978" width="20.28515625" style="146" customWidth="1"/>
    <col min="8979" max="8979" width="12.7109375" style="146" bestFit="1" customWidth="1"/>
    <col min="8980" max="8980" width="12.85546875" style="146" bestFit="1" customWidth="1"/>
    <col min="8981" max="8981" width="11" style="146" customWidth="1"/>
    <col min="8982" max="8982" width="10.7109375" style="146" bestFit="1" customWidth="1"/>
    <col min="8983" max="8983" width="17.28515625" style="146" bestFit="1" customWidth="1"/>
    <col min="8984" max="9229" width="9.140625" style="146"/>
    <col min="9230" max="9230" width="49.5703125" style="146" bestFit="1" customWidth="1"/>
    <col min="9231" max="9231" width="18" style="146" bestFit="1" customWidth="1"/>
    <col min="9232" max="9232" width="11" style="146" customWidth="1"/>
    <col min="9233" max="9233" width="14.42578125" style="146" bestFit="1" customWidth="1"/>
    <col min="9234" max="9234" width="20.28515625" style="146" customWidth="1"/>
    <col min="9235" max="9235" width="12.7109375" style="146" bestFit="1" customWidth="1"/>
    <col min="9236" max="9236" width="12.85546875" style="146" bestFit="1" customWidth="1"/>
    <col min="9237" max="9237" width="11" style="146" customWidth="1"/>
    <col min="9238" max="9238" width="10.7109375" style="146" bestFit="1" customWidth="1"/>
    <col min="9239" max="9239" width="17.28515625" style="146" bestFit="1" customWidth="1"/>
    <col min="9240" max="9485" width="9.140625" style="146"/>
    <col min="9486" max="9486" width="49.5703125" style="146" bestFit="1" customWidth="1"/>
    <col min="9487" max="9487" width="18" style="146" bestFit="1" customWidth="1"/>
    <col min="9488" max="9488" width="11" style="146" customWidth="1"/>
    <col min="9489" max="9489" width="14.42578125" style="146" bestFit="1" customWidth="1"/>
    <col min="9490" max="9490" width="20.28515625" style="146" customWidth="1"/>
    <col min="9491" max="9491" width="12.7109375" style="146" bestFit="1" customWidth="1"/>
    <col min="9492" max="9492" width="12.85546875" style="146" bestFit="1" customWidth="1"/>
    <col min="9493" max="9493" width="11" style="146" customWidth="1"/>
    <col min="9494" max="9494" width="10.7109375" style="146" bestFit="1" customWidth="1"/>
    <col min="9495" max="9495" width="17.28515625" style="146" bestFit="1" customWidth="1"/>
    <col min="9496" max="9741" width="9.140625" style="146"/>
    <col min="9742" max="9742" width="49.5703125" style="146" bestFit="1" customWidth="1"/>
    <col min="9743" max="9743" width="18" style="146" bestFit="1" customWidth="1"/>
    <col min="9744" max="9744" width="11" style="146" customWidth="1"/>
    <col min="9745" max="9745" width="14.42578125" style="146" bestFit="1" customWidth="1"/>
    <col min="9746" max="9746" width="20.28515625" style="146" customWidth="1"/>
    <col min="9747" max="9747" width="12.7109375" style="146" bestFit="1" customWidth="1"/>
    <col min="9748" max="9748" width="12.85546875" style="146" bestFit="1" customWidth="1"/>
    <col min="9749" max="9749" width="11" style="146" customWidth="1"/>
    <col min="9750" max="9750" width="10.7109375" style="146" bestFit="1" customWidth="1"/>
    <col min="9751" max="9751" width="17.28515625" style="146" bestFit="1" customWidth="1"/>
    <col min="9752" max="9997" width="9.140625" style="146"/>
    <col min="9998" max="9998" width="49.5703125" style="146" bestFit="1" customWidth="1"/>
    <col min="9999" max="9999" width="18" style="146" bestFit="1" customWidth="1"/>
    <col min="10000" max="10000" width="11" style="146" customWidth="1"/>
    <col min="10001" max="10001" width="14.42578125" style="146" bestFit="1" customWidth="1"/>
    <col min="10002" max="10002" width="20.28515625" style="146" customWidth="1"/>
    <col min="10003" max="10003" width="12.7109375" style="146" bestFit="1" customWidth="1"/>
    <col min="10004" max="10004" width="12.85546875" style="146" bestFit="1" customWidth="1"/>
    <col min="10005" max="10005" width="11" style="146" customWidth="1"/>
    <col min="10006" max="10006" width="10.7109375" style="146" bestFit="1" customWidth="1"/>
    <col min="10007" max="10007" width="17.28515625" style="146" bestFit="1" customWidth="1"/>
    <col min="10008" max="10253" width="9.140625" style="146"/>
    <col min="10254" max="10254" width="49.5703125" style="146" bestFit="1" customWidth="1"/>
    <col min="10255" max="10255" width="18" style="146" bestFit="1" customWidth="1"/>
    <col min="10256" max="10256" width="11" style="146" customWidth="1"/>
    <col min="10257" max="10257" width="14.42578125" style="146" bestFit="1" customWidth="1"/>
    <col min="10258" max="10258" width="20.28515625" style="146" customWidth="1"/>
    <col min="10259" max="10259" width="12.7109375" style="146" bestFit="1" customWidth="1"/>
    <col min="10260" max="10260" width="12.85546875" style="146" bestFit="1" customWidth="1"/>
    <col min="10261" max="10261" width="11" style="146" customWidth="1"/>
    <col min="10262" max="10262" width="10.7109375" style="146" bestFit="1" customWidth="1"/>
    <col min="10263" max="10263" width="17.28515625" style="146" bestFit="1" customWidth="1"/>
    <col min="10264" max="10509" width="9.140625" style="146"/>
    <col min="10510" max="10510" width="49.5703125" style="146" bestFit="1" customWidth="1"/>
    <col min="10511" max="10511" width="18" style="146" bestFit="1" customWidth="1"/>
    <col min="10512" max="10512" width="11" style="146" customWidth="1"/>
    <col min="10513" max="10513" width="14.42578125" style="146" bestFit="1" customWidth="1"/>
    <col min="10514" max="10514" width="20.28515625" style="146" customWidth="1"/>
    <col min="10515" max="10515" width="12.7109375" style="146" bestFit="1" customWidth="1"/>
    <col min="10516" max="10516" width="12.85546875" style="146" bestFit="1" customWidth="1"/>
    <col min="10517" max="10517" width="11" style="146" customWidth="1"/>
    <col min="10518" max="10518" width="10.7109375" style="146" bestFit="1" customWidth="1"/>
    <col min="10519" max="10519" width="17.28515625" style="146" bestFit="1" customWidth="1"/>
    <col min="10520" max="10765" width="9.140625" style="146"/>
    <col min="10766" max="10766" width="49.5703125" style="146" bestFit="1" customWidth="1"/>
    <col min="10767" max="10767" width="18" style="146" bestFit="1" customWidth="1"/>
    <col min="10768" max="10768" width="11" style="146" customWidth="1"/>
    <col min="10769" max="10769" width="14.42578125" style="146" bestFit="1" customWidth="1"/>
    <col min="10770" max="10770" width="20.28515625" style="146" customWidth="1"/>
    <col min="10771" max="10771" width="12.7109375" style="146" bestFit="1" customWidth="1"/>
    <col min="10772" max="10772" width="12.85546875" style="146" bestFit="1" customWidth="1"/>
    <col min="10773" max="10773" width="11" style="146" customWidth="1"/>
    <col min="10774" max="10774" width="10.7109375" style="146" bestFit="1" customWidth="1"/>
    <col min="10775" max="10775" width="17.28515625" style="146" bestFit="1" customWidth="1"/>
    <col min="10776" max="11021" width="9.140625" style="146"/>
    <col min="11022" max="11022" width="49.5703125" style="146" bestFit="1" customWidth="1"/>
    <col min="11023" max="11023" width="18" style="146" bestFit="1" customWidth="1"/>
    <col min="11024" max="11024" width="11" style="146" customWidth="1"/>
    <col min="11025" max="11025" width="14.42578125" style="146" bestFit="1" customWidth="1"/>
    <col min="11026" max="11026" width="20.28515625" style="146" customWidth="1"/>
    <col min="11027" max="11027" width="12.7109375" style="146" bestFit="1" customWidth="1"/>
    <col min="11028" max="11028" width="12.85546875" style="146" bestFit="1" customWidth="1"/>
    <col min="11029" max="11029" width="11" style="146" customWidth="1"/>
    <col min="11030" max="11030" width="10.7109375" style="146" bestFit="1" customWidth="1"/>
    <col min="11031" max="11031" width="17.28515625" style="146" bestFit="1" customWidth="1"/>
    <col min="11032" max="11277" width="9.140625" style="146"/>
    <col min="11278" max="11278" width="49.5703125" style="146" bestFit="1" customWidth="1"/>
    <col min="11279" max="11279" width="18" style="146" bestFit="1" customWidth="1"/>
    <col min="11280" max="11280" width="11" style="146" customWidth="1"/>
    <col min="11281" max="11281" width="14.42578125" style="146" bestFit="1" customWidth="1"/>
    <col min="11282" max="11282" width="20.28515625" style="146" customWidth="1"/>
    <col min="11283" max="11283" width="12.7109375" style="146" bestFit="1" customWidth="1"/>
    <col min="11284" max="11284" width="12.85546875" style="146" bestFit="1" customWidth="1"/>
    <col min="11285" max="11285" width="11" style="146" customWidth="1"/>
    <col min="11286" max="11286" width="10.7109375" style="146" bestFit="1" customWidth="1"/>
    <col min="11287" max="11287" width="17.28515625" style="146" bestFit="1" customWidth="1"/>
    <col min="11288" max="11533" width="9.140625" style="146"/>
    <col min="11534" max="11534" width="49.5703125" style="146" bestFit="1" customWidth="1"/>
    <col min="11535" max="11535" width="18" style="146" bestFit="1" customWidth="1"/>
    <col min="11536" max="11536" width="11" style="146" customWidth="1"/>
    <col min="11537" max="11537" width="14.42578125" style="146" bestFit="1" customWidth="1"/>
    <col min="11538" max="11538" width="20.28515625" style="146" customWidth="1"/>
    <col min="11539" max="11539" width="12.7109375" style="146" bestFit="1" customWidth="1"/>
    <col min="11540" max="11540" width="12.85546875" style="146" bestFit="1" customWidth="1"/>
    <col min="11541" max="11541" width="11" style="146" customWidth="1"/>
    <col min="11542" max="11542" width="10.7109375" style="146" bestFit="1" customWidth="1"/>
    <col min="11543" max="11543" width="17.28515625" style="146" bestFit="1" customWidth="1"/>
    <col min="11544" max="11789" width="9.140625" style="146"/>
    <col min="11790" max="11790" width="49.5703125" style="146" bestFit="1" customWidth="1"/>
    <col min="11791" max="11791" width="18" style="146" bestFit="1" customWidth="1"/>
    <col min="11792" max="11792" width="11" style="146" customWidth="1"/>
    <col min="11793" max="11793" width="14.42578125" style="146" bestFit="1" customWidth="1"/>
    <col min="11794" max="11794" width="20.28515625" style="146" customWidth="1"/>
    <col min="11795" max="11795" width="12.7109375" style="146" bestFit="1" customWidth="1"/>
    <col min="11796" max="11796" width="12.85546875" style="146" bestFit="1" customWidth="1"/>
    <col min="11797" max="11797" width="11" style="146" customWidth="1"/>
    <col min="11798" max="11798" width="10.7109375" style="146" bestFit="1" customWidth="1"/>
    <col min="11799" max="11799" width="17.28515625" style="146" bestFit="1" customWidth="1"/>
    <col min="11800" max="12045" width="9.140625" style="146"/>
    <col min="12046" max="12046" width="49.5703125" style="146" bestFit="1" customWidth="1"/>
    <col min="12047" max="12047" width="18" style="146" bestFit="1" customWidth="1"/>
    <col min="12048" max="12048" width="11" style="146" customWidth="1"/>
    <col min="12049" max="12049" width="14.42578125" style="146" bestFit="1" customWidth="1"/>
    <col min="12050" max="12050" width="20.28515625" style="146" customWidth="1"/>
    <col min="12051" max="12051" width="12.7109375" style="146" bestFit="1" customWidth="1"/>
    <col min="12052" max="12052" width="12.85546875" style="146" bestFit="1" customWidth="1"/>
    <col min="12053" max="12053" width="11" style="146" customWidth="1"/>
    <col min="12054" max="12054" width="10.7109375" style="146" bestFit="1" customWidth="1"/>
    <col min="12055" max="12055" width="17.28515625" style="146" bestFit="1" customWidth="1"/>
    <col min="12056" max="12301" width="9.140625" style="146"/>
    <col min="12302" max="12302" width="49.5703125" style="146" bestFit="1" customWidth="1"/>
    <col min="12303" max="12303" width="18" style="146" bestFit="1" customWidth="1"/>
    <col min="12304" max="12304" width="11" style="146" customWidth="1"/>
    <col min="12305" max="12305" width="14.42578125" style="146" bestFit="1" customWidth="1"/>
    <col min="12306" max="12306" width="20.28515625" style="146" customWidth="1"/>
    <col min="12307" max="12307" width="12.7109375" style="146" bestFit="1" customWidth="1"/>
    <col min="12308" max="12308" width="12.85546875" style="146" bestFit="1" customWidth="1"/>
    <col min="12309" max="12309" width="11" style="146" customWidth="1"/>
    <col min="12310" max="12310" width="10.7109375" style="146" bestFit="1" customWidth="1"/>
    <col min="12311" max="12311" width="17.28515625" style="146" bestFit="1" customWidth="1"/>
    <col min="12312" max="12557" width="9.140625" style="146"/>
    <col min="12558" max="12558" width="49.5703125" style="146" bestFit="1" customWidth="1"/>
    <col min="12559" max="12559" width="18" style="146" bestFit="1" customWidth="1"/>
    <col min="12560" max="12560" width="11" style="146" customWidth="1"/>
    <col min="12561" max="12561" width="14.42578125" style="146" bestFit="1" customWidth="1"/>
    <col min="12562" max="12562" width="20.28515625" style="146" customWidth="1"/>
    <col min="12563" max="12563" width="12.7109375" style="146" bestFit="1" customWidth="1"/>
    <col min="12564" max="12564" width="12.85546875" style="146" bestFit="1" customWidth="1"/>
    <col min="12565" max="12565" width="11" style="146" customWidth="1"/>
    <col min="12566" max="12566" width="10.7109375" style="146" bestFit="1" customWidth="1"/>
    <col min="12567" max="12567" width="17.28515625" style="146" bestFit="1" customWidth="1"/>
    <col min="12568" max="12813" width="9.140625" style="146"/>
    <col min="12814" max="12814" width="49.5703125" style="146" bestFit="1" customWidth="1"/>
    <col min="12815" max="12815" width="18" style="146" bestFit="1" customWidth="1"/>
    <col min="12816" max="12816" width="11" style="146" customWidth="1"/>
    <col min="12817" max="12817" width="14.42578125" style="146" bestFit="1" customWidth="1"/>
    <col min="12818" max="12818" width="20.28515625" style="146" customWidth="1"/>
    <col min="12819" max="12819" width="12.7109375" style="146" bestFit="1" customWidth="1"/>
    <col min="12820" max="12820" width="12.85546875" style="146" bestFit="1" customWidth="1"/>
    <col min="12821" max="12821" width="11" style="146" customWidth="1"/>
    <col min="12822" max="12822" width="10.7109375" style="146" bestFit="1" customWidth="1"/>
    <col min="12823" max="12823" width="17.28515625" style="146" bestFit="1" customWidth="1"/>
    <col min="12824" max="13069" width="9.140625" style="146"/>
    <col min="13070" max="13070" width="49.5703125" style="146" bestFit="1" customWidth="1"/>
    <col min="13071" max="13071" width="18" style="146" bestFit="1" customWidth="1"/>
    <col min="13072" max="13072" width="11" style="146" customWidth="1"/>
    <col min="13073" max="13073" width="14.42578125" style="146" bestFit="1" customWidth="1"/>
    <col min="13074" max="13074" width="20.28515625" style="146" customWidth="1"/>
    <col min="13075" max="13075" width="12.7109375" style="146" bestFit="1" customWidth="1"/>
    <col min="13076" max="13076" width="12.85546875" style="146" bestFit="1" customWidth="1"/>
    <col min="13077" max="13077" width="11" style="146" customWidth="1"/>
    <col min="13078" max="13078" width="10.7109375" style="146" bestFit="1" customWidth="1"/>
    <col min="13079" max="13079" width="17.28515625" style="146" bestFit="1" customWidth="1"/>
    <col min="13080" max="13325" width="9.140625" style="146"/>
    <col min="13326" max="13326" width="49.5703125" style="146" bestFit="1" customWidth="1"/>
    <col min="13327" max="13327" width="18" style="146" bestFit="1" customWidth="1"/>
    <col min="13328" max="13328" width="11" style="146" customWidth="1"/>
    <col min="13329" max="13329" width="14.42578125" style="146" bestFit="1" customWidth="1"/>
    <col min="13330" max="13330" width="20.28515625" style="146" customWidth="1"/>
    <col min="13331" max="13331" width="12.7109375" style="146" bestFit="1" customWidth="1"/>
    <col min="13332" max="13332" width="12.85546875" style="146" bestFit="1" customWidth="1"/>
    <col min="13333" max="13333" width="11" style="146" customWidth="1"/>
    <col min="13334" max="13334" width="10.7109375" style="146" bestFit="1" customWidth="1"/>
    <col min="13335" max="13335" width="17.28515625" style="146" bestFit="1" customWidth="1"/>
    <col min="13336" max="13581" width="9.140625" style="146"/>
    <col min="13582" max="13582" width="49.5703125" style="146" bestFit="1" customWidth="1"/>
    <col min="13583" max="13583" width="18" style="146" bestFit="1" customWidth="1"/>
    <col min="13584" max="13584" width="11" style="146" customWidth="1"/>
    <col min="13585" max="13585" width="14.42578125" style="146" bestFit="1" customWidth="1"/>
    <col min="13586" max="13586" width="20.28515625" style="146" customWidth="1"/>
    <col min="13587" max="13587" width="12.7109375" style="146" bestFit="1" customWidth="1"/>
    <col min="13588" max="13588" width="12.85546875" style="146" bestFit="1" customWidth="1"/>
    <col min="13589" max="13589" width="11" style="146" customWidth="1"/>
    <col min="13590" max="13590" width="10.7109375" style="146" bestFit="1" customWidth="1"/>
    <col min="13591" max="13591" width="17.28515625" style="146" bestFit="1" customWidth="1"/>
    <col min="13592" max="13837" width="9.140625" style="146"/>
    <col min="13838" max="13838" width="49.5703125" style="146" bestFit="1" customWidth="1"/>
    <col min="13839" max="13839" width="18" style="146" bestFit="1" customWidth="1"/>
    <col min="13840" max="13840" width="11" style="146" customWidth="1"/>
    <col min="13841" max="13841" width="14.42578125" style="146" bestFit="1" customWidth="1"/>
    <col min="13842" max="13842" width="20.28515625" style="146" customWidth="1"/>
    <col min="13843" max="13843" width="12.7109375" style="146" bestFit="1" customWidth="1"/>
    <col min="13844" max="13844" width="12.85546875" style="146" bestFit="1" customWidth="1"/>
    <col min="13845" max="13845" width="11" style="146" customWidth="1"/>
    <col min="13846" max="13846" width="10.7109375" style="146" bestFit="1" customWidth="1"/>
    <col min="13847" max="13847" width="17.28515625" style="146" bestFit="1" customWidth="1"/>
    <col min="13848" max="14093" width="9.140625" style="146"/>
    <col min="14094" max="14094" width="49.5703125" style="146" bestFit="1" customWidth="1"/>
    <col min="14095" max="14095" width="18" style="146" bestFit="1" customWidth="1"/>
    <col min="14096" max="14096" width="11" style="146" customWidth="1"/>
    <col min="14097" max="14097" width="14.42578125" style="146" bestFit="1" customWidth="1"/>
    <col min="14098" max="14098" width="20.28515625" style="146" customWidth="1"/>
    <col min="14099" max="14099" width="12.7109375" style="146" bestFit="1" customWidth="1"/>
    <col min="14100" max="14100" width="12.85546875" style="146" bestFit="1" customWidth="1"/>
    <col min="14101" max="14101" width="11" style="146" customWidth="1"/>
    <col min="14102" max="14102" width="10.7109375" style="146" bestFit="1" customWidth="1"/>
    <col min="14103" max="14103" width="17.28515625" style="146" bestFit="1" customWidth="1"/>
    <col min="14104" max="14349" width="9.140625" style="146"/>
    <col min="14350" max="14350" width="49.5703125" style="146" bestFit="1" customWidth="1"/>
    <col min="14351" max="14351" width="18" style="146" bestFit="1" customWidth="1"/>
    <col min="14352" max="14352" width="11" style="146" customWidth="1"/>
    <col min="14353" max="14353" width="14.42578125" style="146" bestFit="1" customWidth="1"/>
    <col min="14354" max="14354" width="20.28515625" style="146" customWidth="1"/>
    <col min="14355" max="14355" width="12.7109375" style="146" bestFit="1" customWidth="1"/>
    <col min="14356" max="14356" width="12.85546875" style="146" bestFit="1" customWidth="1"/>
    <col min="14357" max="14357" width="11" style="146" customWidth="1"/>
    <col min="14358" max="14358" width="10.7109375" style="146" bestFit="1" customWidth="1"/>
    <col min="14359" max="14359" width="17.28515625" style="146" bestFit="1" customWidth="1"/>
    <col min="14360" max="14605" width="9.140625" style="146"/>
    <col min="14606" max="14606" width="49.5703125" style="146" bestFit="1" customWidth="1"/>
    <col min="14607" max="14607" width="18" style="146" bestFit="1" customWidth="1"/>
    <col min="14608" max="14608" width="11" style="146" customWidth="1"/>
    <col min="14609" max="14609" width="14.42578125" style="146" bestFit="1" customWidth="1"/>
    <col min="14610" max="14610" width="20.28515625" style="146" customWidth="1"/>
    <col min="14611" max="14611" width="12.7109375" style="146" bestFit="1" customWidth="1"/>
    <col min="14612" max="14612" width="12.85546875" style="146" bestFit="1" customWidth="1"/>
    <col min="14613" max="14613" width="11" style="146" customWidth="1"/>
    <col min="14614" max="14614" width="10.7109375" style="146" bestFit="1" customWidth="1"/>
    <col min="14615" max="14615" width="17.28515625" style="146" bestFit="1" customWidth="1"/>
    <col min="14616" max="14861" width="9.140625" style="146"/>
    <col min="14862" max="14862" width="49.5703125" style="146" bestFit="1" customWidth="1"/>
    <col min="14863" max="14863" width="18" style="146" bestFit="1" customWidth="1"/>
    <col min="14864" max="14864" width="11" style="146" customWidth="1"/>
    <col min="14865" max="14865" width="14.42578125" style="146" bestFit="1" customWidth="1"/>
    <col min="14866" max="14866" width="20.28515625" style="146" customWidth="1"/>
    <col min="14867" max="14867" width="12.7109375" style="146" bestFit="1" customWidth="1"/>
    <col min="14868" max="14868" width="12.85546875" style="146" bestFit="1" customWidth="1"/>
    <col min="14869" max="14869" width="11" style="146" customWidth="1"/>
    <col min="14870" max="14870" width="10.7109375" style="146" bestFit="1" customWidth="1"/>
    <col min="14871" max="14871" width="17.28515625" style="146" bestFit="1" customWidth="1"/>
    <col min="14872" max="15117" width="9.140625" style="146"/>
    <col min="15118" max="15118" width="49.5703125" style="146" bestFit="1" customWidth="1"/>
    <col min="15119" max="15119" width="18" style="146" bestFit="1" customWidth="1"/>
    <col min="15120" max="15120" width="11" style="146" customWidth="1"/>
    <col min="15121" max="15121" width="14.42578125" style="146" bestFit="1" customWidth="1"/>
    <col min="15122" max="15122" width="20.28515625" style="146" customWidth="1"/>
    <col min="15123" max="15123" width="12.7109375" style="146" bestFit="1" customWidth="1"/>
    <col min="15124" max="15124" width="12.85546875" style="146" bestFit="1" customWidth="1"/>
    <col min="15125" max="15125" width="11" style="146" customWidth="1"/>
    <col min="15126" max="15126" width="10.7109375" style="146" bestFit="1" customWidth="1"/>
    <col min="15127" max="15127" width="17.28515625" style="146" bestFit="1" customWidth="1"/>
    <col min="15128" max="15373" width="9.140625" style="146"/>
    <col min="15374" max="15374" width="49.5703125" style="146" bestFit="1" customWidth="1"/>
    <col min="15375" max="15375" width="18" style="146" bestFit="1" customWidth="1"/>
    <col min="15376" max="15376" width="11" style="146" customWidth="1"/>
    <col min="15377" max="15377" width="14.42578125" style="146" bestFit="1" customWidth="1"/>
    <col min="15378" max="15378" width="20.28515625" style="146" customWidth="1"/>
    <col min="15379" max="15379" width="12.7109375" style="146" bestFit="1" customWidth="1"/>
    <col min="15380" max="15380" width="12.85546875" style="146" bestFit="1" customWidth="1"/>
    <col min="15381" max="15381" width="11" style="146" customWidth="1"/>
    <col min="15382" max="15382" width="10.7109375" style="146" bestFit="1" customWidth="1"/>
    <col min="15383" max="15383" width="17.28515625" style="146" bestFit="1" customWidth="1"/>
    <col min="15384" max="15629" width="9.140625" style="146"/>
    <col min="15630" max="15630" width="49.5703125" style="146" bestFit="1" customWidth="1"/>
    <col min="15631" max="15631" width="18" style="146" bestFit="1" customWidth="1"/>
    <col min="15632" max="15632" width="11" style="146" customWidth="1"/>
    <col min="15633" max="15633" width="14.42578125" style="146" bestFit="1" customWidth="1"/>
    <col min="15634" max="15634" width="20.28515625" style="146" customWidth="1"/>
    <col min="15635" max="15635" width="12.7109375" style="146" bestFit="1" customWidth="1"/>
    <col min="15636" max="15636" width="12.85546875" style="146" bestFit="1" customWidth="1"/>
    <col min="15637" max="15637" width="11" style="146" customWidth="1"/>
    <col min="15638" max="15638" width="10.7109375" style="146" bestFit="1" customWidth="1"/>
    <col min="15639" max="15639" width="17.28515625" style="146" bestFit="1" customWidth="1"/>
    <col min="15640" max="15885" width="9.140625" style="146"/>
    <col min="15886" max="15886" width="49.5703125" style="146" bestFit="1" customWidth="1"/>
    <col min="15887" max="15887" width="18" style="146" bestFit="1" customWidth="1"/>
    <col min="15888" max="15888" width="11" style="146" customWidth="1"/>
    <col min="15889" max="15889" width="14.42578125" style="146" bestFit="1" customWidth="1"/>
    <col min="15890" max="15890" width="20.28515625" style="146" customWidth="1"/>
    <col min="15891" max="15891" width="12.7109375" style="146" bestFit="1" customWidth="1"/>
    <col min="15892" max="15892" width="12.85546875" style="146" bestFit="1" customWidth="1"/>
    <col min="15893" max="15893" width="11" style="146" customWidth="1"/>
    <col min="15894" max="15894" width="10.7109375" style="146" bestFit="1" customWidth="1"/>
    <col min="15895" max="15895" width="17.28515625" style="146" bestFit="1" customWidth="1"/>
    <col min="15896" max="16141" width="9.140625" style="146"/>
    <col min="16142" max="16142" width="49.5703125" style="146" bestFit="1" customWidth="1"/>
    <col min="16143" max="16143" width="18" style="146" bestFit="1" customWidth="1"/>
    <col min="16144" max="16144" width="11" style="146" customWidth="1"/>
    <col min="16145" max="16145" width="14.42578125" style="146" bestFit="1" customWidth="1"/>
    <col min="16146" max="16146" width="20.28515625" style="146" customWidth="1"/>
    <col min="16147" max="16147" width="12.7109375" style="146" bestFit="1" customWidth="1"/>
    <col min="16148" max="16148" width="12.85546875" style="146" bestFit="1" customWidth="1"/>
    <col min="16149" max="16149" width="11" style="146" customWidth="1"/>
    <col min="16150" max="16150" width="10.7109375" style="146" bestFit="1" customWidth="1"/>
    <col min="16151" max="16151" width="17.28515625" style="146" bestFit="1" customWidth="1"/>
    <col min="16152" max="16384" width="9.140625" style="146"/>
  </cols>
  <sheetData>
    <row r="1" spans="1:24">
      <c r="A1" s="263" t="s">
        <v>137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</row>
    <row r="2" spans="1:24">
      <c r="A2" s="255" t="s">
        <v>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63" t="s">
        <v>126</v>
      </c>
      <c r="V2" s="263"/>
      <c r="W2" s="263"/>
    </row>
    <row r="3" spans="1:24" s="147" customFormat="1" ht="15" customHeight="1" thickBot="1">
      <c r="A3" s="264" t="s">
        <v>26</v>
      </c>
      <c r="B3" s="264"/>
      <c r="C3" s="267" t="s">
        <v>1</v>
      </c>
      <c r="D3" s="267"/>
      <c r="E3" s="267"/>
      <c r="F3" s="267"/>
      <c r="G3" s="267"/>
      <c r="H3" s="267"/>
      <c r="I3" s="267"/>
      <c r="J3" s="267"/>
      <c r="K3" s="267"/>
      <c r="L3" s="267"/>
      <c r="M3" s="268" t="s">
        <v>2</v>
      </c>
      <c r="N3" s="269"/>
      <c r="O3" s="269"/>
      <c r="P3" s="269"/>
      <c r="Q3" s="269"/>
      <c r="R3" s="269"/>
      <c r="S3" s="269"/>
      <c r="T3" s="269"/>
      <c r="U3" s="265" t="s">
        <v>3</v>
      </c>
      <c r="V3" s="266"/>
      <c r="W3" s="266"/>
    </row>
    <row r="4" spans="1:24" s="147" customFormat="1" ht="45" customHeight="1">
      <c r="A4" s="272" t="s">
        <v>20</v>
      </c>
      <c r="B4" s="274" t="s">
        <v>97</v>
      </c>
      <c r="C4" s="270" t="s">
        <v>101</v>
      </c>
      <c r="D4" s="271"/>
      <c r="E4" s="270" t="s">
        <v>102</v>
      </c>
      <c r="F4" s="271"/>
      <c r="G4" s="270" t="s">
        <v>98</v>
      </c>
      <c r="H4" s="271"/>
      <c r="I4" s="270" t="s">
        <v>99</v>
      </c>
      <c r="J4" s="271"/>
      <c r="K4" s="270" t="s">
        <v>18</v>
      </c>
      <c r="L4" s="271"/>
      <c r="M4" s="270" t="s">
        <v>103</v>
      </c>
      <c r="N4" s="271"/>
      <c r="O4" s="270" t="s">
        <v>4</v>
      </c>
      <c r="P4" s="271"/>
      <c r="Q4" s="270" t="s">
        <v>104</v>
      </c>
      <c r="R4" s="271"/>
      <c r="S4" s="270" t="s">
        <v>19</v>
      </c>
      <c r="T4" s="271"/>
      <c r="U4" s="257" t="s">
        <v>5</v>
      </c>
      <c r="V4" s="259" t="s">
        <v>6</v>
      </c>
      <c r="W4" s="261" t="s">
        <v>7</v>
      </c>
    </row>
    <row r="5" spans="1:24" s="147" customFormat="1">
      <c r="A5" s="273"/>
      <c r="B5" s="275"/>
      <c r="C5" s="145" t="s">
        <v>96</v>
      </c>
      <c r="D5" s="142" t="s">
        <v>95</v>
      </c>
      <c r="E5" s="145" t="s">
        <v>96</v>
      </c>
      <c r="F5" s="142" t="s">
        <v>95</v>
      </c>
      <c r="G5" s="145" t="s">
        <v>96</v>
      </c>
      <c r="H5" s="142" t="s">
        <v>95</v>
      </c>
      <c r="I5" s="145" t="s">
        <v>96</v>
      </c>
      <c r="J5" s="142" t="s">
        <v>95</v>
      </c>
      <c r="K5" s="145" t="s">
        <v>96</v>
      </c>
      <c r="L5" s="142" t="s">
        <v>95</v>
      </c>
      <c r="M5" s="145" t="s">
        <v>96</v>
      </c>
      <c r="N5" s="142" t="s">
        <v>95</v>
      </c>
      <c r="O5" s="145" t="s">
        <v>96</v>
      </c>
      <c r="P5" s="142" t="s">
        <v>95</v>
      </c>
      <c r="Q5" s="145" t="s">
        <v>96</v>
      </c>
      <c r="R5" s="142" t="s">
        <v>95</v>
      </c>
      <c r="S5" s="145" t="s">
        <v>96</v>
      </c>
      <c r="T5" s="142" t="s">
        <v>95</v>
      </c>
      <c r="U5" s="258"/>
      <c r="V5" s="260"/>
      <c r="W5" s="262"/>
    </row>
    <row r="6" spans="1:24" s="147" customFormat="1">
      <c r="A6" s="148"/>
      <c r="B6" s="149" t="s">
        <v>53</v>
      </c>
      <c r="C6" s="145">
        <f>'2.sz.Önkormányzat'!C6</f>
        <v>198223</v>
      </c>
      <c r="D6" s="142">
        <f>'2.sz.Önkormányzat'!D6</f>
        <v>216972</v>
      </c>
      <c r="E6" s="145">
        <f>'2.sz.Önkormányzat'!E6</f>
        <v>145773</v>
      </c>
      <c r="F6" s="142">
        <f>'2.sz.Önkormányzat'!F6</f>
        <v>177345</v>
      </c>
      <c r="G6" s="145">
        <f>'2.sz.Önkormányzat'!G6</f>
        <v>46664</v>
      </c>
      <c r="H6" s="142">
        <f>'2.sz.Önkormányzat'!H6</f>
        <v>68616</v>
      </c>
      <c r="I6" s="145">
        <f>'2.sz.Önkormányzat'!I6</f>
        <v>234266</v>
      </c>
      <c r="J6" s="142">
        <f>'2.sz.Önkormányzat'!J6</f>
        <v>414686</v>
      </c>
      <c r="K6" s="145">
        <f>'2.sz.Önkormányzat'!K6</f>
        <v>624926</v>
      </c>
      <c r="L6" s="142">
        <f>'2.sz.Önkormányzat'!L6</f>
        <v>877619</v>
      </c>
      <c r="M6" s="145">
        <f>'2.sz.Önkormányzat'!M6</f>
        <v>464431</v>
      </c>
      <c r="N6" s="142">
        <f>'2.sz.Önkormányzat'!N6</f>
        <v>402006</v>
      </c>
      <c r="O6" s="145">
        <f>'2.sz.Önkormányzat'!O6</f>
        <v>145319</v>
      </c>
      <c r="P6" s="142">
        <f>'2.sz.Önkormányzat'!P6</f>
        <v>406473</v>
      </c>
      <c r="Q6" s="145">
        <f>'2.sz.Önkormányzat'!Q6</f>
        <v>17523</v>
      </c>
      <c r="R6" s="142">
        <f>'2.sz.Önkormányzat'!R6</f>
        <v>69140</v>
      </c>
      <c r="S6" s="145">
        <f>'2.sz.Önkormányzat'!S6</f>
        <v>627273</v>
      </c>
      <c r="T6" s="142">
        <f>'2.sz.Önkormányzat'!T6</f>
        <v>877619</v>
      </c>
      <c r="U6" s="174">
        <f>SUM(U7:U27)</f>
        <v>5</v>
      </c>
      <c r="V6" s="175">
        <f t="shared" ref="V6:W6" si="0">SUM(V7:V27)</f>
        <v>0</v>
      </c>
      <c r="W6" s="176">
        <v>103</v>
      </c>
    </row>
    <row r="7" spans="1:24" s="154" customFormat="1">
      <c r="A7" s="150" t="s">
        <v>41</v>
      </c>
      <c r="B7" s="151" t="s">
        <v>21</v>
      </c>
      <c r="C7" s="144">
        <f>'2.sz.Önkormányzat'!C7</f>
        <v>0</v>
      </c>
      <c r="D7" s="143">
        <f>'2.sz.Önkormányzat'!D7</f>
        <v>0</v>
      </c>
      <c r="E7" s="144">
        <f>'2.sz.Önkormányzat'!E7</f>
        <v>15960</v>
      </c>
      <c r="F7" s="143">
        <f>'2.sz.Önkormányzat'!F7</f>
        <v>22662</v>
      </c>
      <c r="G7" s="144">
        <f>'2.sz.Önkormányzat'!G7</f>
        <v>0</v>
      </c>
      <c r="H7" s="143">
        <f>'2.sz.Önkormányzat'!H7</f>
        <v>0</v>
      </c>
      <c r="I7" s="144">
        <f>'2.sz.Önkormányzat'!I7</f>
        <v>0</v>
      </c>
      <c r="J7" s="143">
        <f>'2.sz.Önkormányzat'!J7</f>
        <v>0</v>
      </c>
      <c r="K7" s="144">
        <f t="shared" ref="K7:K22" si="1">C7+E7+G7+I7</f>
        <v>15960</v>
      </c>
      <c r="L7" s="143">
        <f t="shared" ref="L7:L22" si="2">D7+F7+H7+J7</f>
        <v>22662</v>
      </c>
      <c r="M7" s="144">
        <f>'2.sz.Önkormányzat'!M7</f>
        <v>0</v>
      </c>
      <c r="N7" s="143">
        <f>'2.sz.Önkormányzat'!N7</f>
        <v>0</v>
      </c>
      <c r="O7" s="144">
        <f>'2.sz.Önkormányzat'!O7</f>
        <v>10610</v>
      </c>
      <c r="P7" s="143">
        <f>'2.sz.Önkormányzat'!P7</f>
        <v>0</v>
      </c>
      <c r="Q7" s="144">
        <f>'2.sz.Önkormányzat'!Q7</f>
        <v>0</v>
      </c>
      <c r="R7" s="143">
        <f>'2.sz.Önkormányzat'!R7</f>
        <v>0</v>
      </c>
      <c r="S7" s="144">
        <f t="shared" ref="S7:S22" si="3">M7+O7+Q7</f>
        <v>10610</v>
      </c>
      <c r="T7" s="143">
        <f t="shared" ref="T7:T22" si="4">N7+P7+R7</f>
        <v>0</v>
      </c>
      <c r="U7" s="177"/>
      <c r="V7" s="152"/>
      <c r="W7" s="178"/>
      <c r="X7" s="153"/>
    </row>
    <row r="8" spans="1:24">
      <c r="A8" s="155" t="s">
        <v>42</v>
      </c>
      <c r="B8" s="151" t="s">
        <v>22</v>
      </c>
      <c r="C8" s="144">
        <f>'2.sz.Önkormányzat'!C8</f>
        <v>0</v>
      </c>
      <c r="D8" s="143">
        <f>'2.sz.Önkormányzat'!D8</f>
        <v>8938</v>
      </c>
      <c r="E8" s="144">
        <f>'2.sz.Önkormányzat'!E8</f>
        <v>356</v>
      </c>
      <c r="F8" s="143">
        <f>'2.sz.Önkormányzat'!F8</f>
        <v>24841</v>
      </c>
      <c r="G8" s="144">
        <f>'2.sz.Önkormányzat'!G8</f>
        <v>0</v>
      </c>
      <c r="H8" s="143">
        <f>'2.sz.Önkormányzat'!H8</f>
        <v>0</v>
      </c>
      <c r="I8" s="144">
        <f>'2.sz.Önkormányzat'!I8</f>
        <v>0</v>
      </c>
      <c r="J8" s="143">
        <f>'2.sz.Önkormányzat'!J8</f>
        <v>0</v>
      </c>
      <c r="K8" s="144">
        <f t="shared" si="1"/>
        <v>356</v>
      </c>
      <c r="L8" s="143">
        <f t="shared" si="2"/>
        <v>33779</v>
      </c>
      <c r="M8" s="144">
        <f>'2.sz.Önkormányzat'!M8</f>
        <v>356</v>
      </c>
      <c r="N8" s="143">
        <f>'2.sz.Önkormányzat'!N8</f>
        <v>379</v>
      </c>
      <c r="O8" s="144">
        <f>'2.sz.Önkormányzat'!O8</f>
        <v>0</v>
      </c>
      <c r="P8" s="143">
        <f>'2.sz.Önkormányzat'!P8</f>
        <v>0</v>
      </c>
      <c r="Q8" s="144">
        <f>'2.sz.Önkormányzat'!Q8</f>
        <v>0</v>
      </c>
      <c r="R8" s="143">
        <f>'2.sz.Önkormányzat'!R8</f>
        <v>0</v>
      </c>
      <c r="S8" s="144">
        <f t="shared" si="3"/>
        <v>356</v>
      </c>
      <c r="T8" s="143">
        <f t="shared" si="4"/>
        <v>379</v>
      </c>
      <c r="U8" s="87">
        <v>0</v>
      </c>
      <c r="V8" s="18">
        <v>0</v>
      </c>
      <c r="W8" s="25">
        <v>0</v>
      </c>
    </row>
    <row r="9" spans="1:24">
      <c r="A9" s="155" t="s">
        <v>42</v>
      </c>
      <c r="B9" s="151" t="s">
        <v>23</v>
      </c>
      <c r="C9" s="144">
        <f>'2.sz.Önkormányzat'!C9</f>
        <v>0</v>
      </c>
      <c r="D9" s="143">
        <f>'2.sz.Önkormányzat'!D9</f>
        <v>0</v>
      </c>
      <c r="E9" s="144">
        <f>'2.sz.Önkormányzat'!E9</f>
        <v>0</v>
      </c>
      <c r="F9" s="143">
        <f>'2.sz.Önkormányzat'!F9</f>
        <v>0</v>
      </c>
      <c r="G9" s="144">
        <f>'2.sz.Önkormányzat'!G9</f>
        <v>8900</v>
      </c>
      <c r="H9" s="143">
        <f>'2.sz.Önkormányzat'!H9</f>
        <v>0</v>
      </c>
      <c r="I9" s="144">
        <f>'2.sz.Önkormányzat'!I9</f>
        <v>0</v>
      </c>
      <c r="J9" s="143">
        <f>'2.sz.Önkormányzat'!J9</f>
        <v>0</v>
      </c>
      <c r="K9" s="144">
        <f t="shared" si="1"/>
        <v>8900</v>
      </c>
      <c r="L9" s="143">
        <f t="shared" si="2"/>
        <v>0</v>
      </c>
      <c r="M9" s="144">
        <f>'2.sz.Önkormányzat'!M9</f>
        <v>9624</v>
      </c>
      <c r="N9" s="143">
        <f>'2.sz.Önkormányzat'!N9</f>
        <v>0</v>
      </c>
      <c r="O9" s="144">
        <f>'2.sz.Önkormányzat'!O9</f>
        <v>0</v>
      </c>
      <c r="P9" s="143">
        <f>'2.sz.Önkormányzat'!P9</f>
        <v>0</v>
      </c>
      <c r="Q9" s="144">
        <f>'2.sz.Önkormányzat'!Q9</f>
        <v>0</v>
      </c>
      <c r="R9" s="143">
        <f>'2.sz.Önkormányzat'!R9</f>
        <v>0</v>
      </c>
      <c r="S9" s="144">
        <f t="shared" si="3"/>
        <v>9624</v>
      </c>
      <c r="T9" s="143">
        <f t="shared" si="4"/>
        <v>0</v>
      </c>
      <c r="U9" s="87">
        <v>0</v>
      </c>
      <c r="V9" s="18">
        <v>0</v>
      </c>
      <c r="W9" s="25">
        <v>0</v>
      </c>
    </row>
    <row r="10" spans="1:24">
      <c r="A10" s="155" t="s">
        <v>42</v>
      </c>
      <c r="B10" s="151" t="s">
        <v>24</v>
      </c>
      <c r="C10" s="144">
        <f>'2.sz.Önkormányzat'!C10</f>
        <v>0</v>
      </c>
      <c r="D10" s="143">
        <f>'2.sz.Önkormányzat'!D10</f>
        <v>0</v>
      </c>
      <c r="E10" s="144">
        <f>'2.sz.Önkormányzat'!E10</f>
        <v>11635</v>
      </c>
      <c r="F10" s="143">
        <f>'2.sz.Önkormányzat'!F10</f>
        <v>19995</v>
      </c>
      <c r="G10" s="144">
        <f>'2.sz.Önkormányzat'!G10</f>
        <v>0</v>
      </c>
      <c r="H10" s="143">
        <f>'2.sz.Önkormányzat'!H10</f>
        <v>9264</v>
      </c>
      <c r="I10" s="144">
        <f>'2.sz.Önkormányzat'!I10</f>
        <v>0</v>
      </c>
      <c r="J10" s="143">
        <f>'2.sz.Önkormányzat'!J10</f>
        <v>1490</v>
      </c>
      <c r="K10" s="144">
        <f t="shared" si="1"/>
        <v>11635</v>
      </c>
      <c r="L10" s="143">
        <f t="shared" si="2"/>
        <v>30749</v>
      </c>
      <c r="M10" s="144">
        <f>'2.sz.Önkormányzat'!M10</f>
        <v>0</v>
      </c>
      <c r="N10" s="143">
        <f>'2.sz.Önkormányzat'!N10</f>
        <v>13489</v>
      </c>
      <c r="O10" s="144">
        <f>'2.sz.Önkormányzat'!O10</f>
        <v>0</v>
      </c>
      <c r="P10" s="143">
        <f>'2.sz.Önkormányzat'!P10</f>
        <v>0</v>
      </c>
      <c r="Q10" s="144">
        <f>'2.sz.Önkormányzat'!Q10</f>
        <v>0</v>
      </c>
      <c r="R10" s="143">
        <f>'2.sz.Önkormányzat'!R10</f>
        <v>0</v>
      </c>
      <c r="S10" s="144">
        <f t="shared" si="3"/>
        <v>0</v>
      </c>
      <c r="T10" s="143">
        <f t="shared" si="4"/>
        <v>13489</v>
      </c>
      <c r="U10" s="87">
        <v>0</v>
      </c>
      <c r="V10" s="18">
        <v>0</v>
      </c>
      <c r="W10" s="25">
        <v>0</v>
      </c>
    </row>
    <row r="11" spans="1:24">
      <c r="A11" s="155" t="s">
        <v>41</v>
      </c>
      <c r="B11" s="151" t="s">
        <v>25</v>
      </c>
      <c r="C11" s="144">
        <f>'2.sz.Önkormányzat'!C11</f>
        <v>0</v>
      </c>
      <c r="D11" s="143">
        <f>'2.sz.Önkormányzat'!D11</f>
        <v>0</v>
      </c>
      <c r="E11" s="144">
        <f>'2.sz.Önkormányzat'!E11</f>
        <v>15616</v>
      </c>
      <c r="F11" s="143">
        <f>'2.sz.Önkormányzat'!F11</f>
        <v>15616</v>
      </c>
      <c r="G11" s="144">
        <f>'2.sz.Önkormányzat'!G11</f>
        <v>0</v>
      </c>
      <c r="H11" s="143">
        <f>'2.sz.Önkormányzat'!H11</f>
        <v>0</v>
      </c>
      <c r="I11" s="144">
        <f>'2.sz.Önkormányzat'!I11</f>
        <v>0</v>
      </c>
      <c r="J11" s="143">
        <f>'2.sz.Önkormányzat'!J11</f>
        <v>0</v>
      </c>
      <c r="K11" s="144">
        <f t="shared" si="1"/>
        <v>15616</v>
      </c>
      <c r="L11" s="143">
        <f t="shared" si="2"/>
        <v>15616</v>
      </c>
      <c r="M11" s="144">
        <f>'2.sz.Önkormányzat'!M11</f>
        <v>0</v>
      </c>
      <c r="N11" s="143">
        <f>'2.sz.Önkormányzat'!N11</f>
        <v>0</v>
      </c>
      <c r="O11" s="144">
        <f>'2.sz.Önkormányzat'!O11</f>
        <v>15616</v>
      </c>
      <c r="P11" s="143">
        <f>'2.sz.Önkormányzat'!P11</f>
        <v>0</v>
      </c>
      <c r="Q11" s="144">
        <f>'2.sz.Önkormányzat'!Q11</f>
        <v>0</v>
      </c>
      <c r="R11" s="143">
        <f>'2.sz.Önkormányzat'!R11</f>
        <v>0</v>
      </c>
      <c r="S11" s="144">
        <f t="shared" si="3"/>
        <v>15616</v>
      </c>
      <c r="T11" s="143">
        <f t="shared" si="4"/>
        <v>0</v>
      </c>
      <c r="U11" s="87">
        <v>0</v>
      </c>
      <c r="V11" s="18">
        <v>0</v>
      </c>
      <c r="W11" s="25">
        <v>0</v>
      </c>
    </row>
    <row r="12" spans="1:24" ht="33.75" customHeight="1">
      <c r="A12" s="155" t="s">
        <v>41</v>
      </c>
      <c r="B12" s="156" t="s">
        <v>29</v>
      </c>
      <c r="C12" s="144">
        <f>'2.sz.Önkormányzat'!C12</f>
        <v>0</v>
      </c>
      <c r="D12" s="143">
        <f>'2.sz.Önkormányzat'!D12</f>
        <v>0</v>
      </c>
      <c r="E12" s="144">
        <f>'2.sz.Önkormányzat'!E12</f>
        <v>0</v>
      </c>
      <c r="F12" s="143">
        <f>'2.sz.Önkormányzat'!F12</f>
        <v>0</v>
      </c>
      <c r="G12" s="144">
        <f>'2.sz.Önkormányzat'!G12</f>
        <v>0</v>
      </c>
      <c r="H12" s="143">
        <f>'2.sz.Önkormányzat'!H12</f>
        <v>0</v>
      </c>
      <c r="I12" s="144">
        <f>'2.sz.Önkormányzat'!I12</f>
        <v>130487</v>
      </c>
      <c r="J12" s="143">
        <f>'2.sz.Önkormányzat'!J12</f>
        <v>0</v>
      </c>
      <c r="K12" s="144">
        <f t="shared" si="1"/>
        <v>130487</v>
      </c>
      <c r="L12" s="143">
        <f t="shared" si="2"/>
        <v>0</v>
      </c>
      <c r="M12" s="144">
        <f>'2.sz.Önkormányzat'!M12</f>
        <v>71986</v>
      </c>
      <c r="N12" s="143">
        <f>'2.sz.Önkormányzat'!N12</f>
        <v>0</v>
      </c>
      <c r="O12" s="144">
        <f>'2.sz.Önkormányzat'!O12</f>
        <v>58503</v>
      </c>
      <c r="P12" s="143">
        <f>'2.sz.Önkormányzat'!P12</f>
        <v>0</v>
      </c>
      <c r="Q12" s="144">
        <f>'2.sz.Önkormányzat'!Q12</f>
        <v>0</v>
      </c>
      <c r="R12" s="143">
        <f>'2.sz.Önkormányzat'!R12</f>
        <v>0</v>
      </c>
      <c r="S12" s="144">
        <f t="shared" si="3"/>
        <v>130489</v>
      </c>
      <c r="T12" s="143">
        <f t="shared" si="4"/>
        <v>0</v>
      </c>
      <c r="U12" s="87">
        <v>0</v>
      </c>
      <c r="V12" s="18">
        <v>0</v>
      </c>
      <c r="W12" s="25">
        <v>0</v>
      </c>
    </row>
    <row r="13" spans="1:24" ht="33.75" customHeight="1">
      <c r="A13" s="155" t="s">
        <v>41</v>
      </c>
      <c r="B13" s="156" t="s">
        <v>89</v>
      </c>
      <c r="C13" s="144">
        <f>'2.sz.Önkormányzat'!C13</f>
        <v>0</v>
      </c>
      <c r="D13" s="143">
        <f>'2.sz.Önkormányzat'!D13</f>
        <v>2942</v>
      </c>
      <c r="E13" s="144">
        <f>'2.sz.Önkormányzat'!E13</f>
        <v>0</v>
      </c>
      <c r="F13" s="143">
        <f>'2.sz.Önkormányzat'!F13</f>
        <v>4</v>
      </c>
      <c r="G13" s="144">
        <f>'2.sz.Önkormányzat'!G13</f>
        <v>0</v>
      </c>
      <c r="H13" s="143">
        <f>'2.sz.Önkormányzat'!H13</f>
        <v>0</v>
      </c>
      <c r="I13" s="144">
        <f>'2.sz.Önkormányzat'!I13</f>
        <v>0</v>
      </c>
      <c r="J13" s="143">
        <f>'2.sz.Önkormányzat'!J13</f>
        <v>4261</v>
      </c>
      <c r="K13" s="144">
        <f t="shared" si="1"/>
        <v>0</v>
      </c>
      <c r="L13" s="143">
        <f t="shared" si="2"/>
        <v>7207</v>
      </c>
      <c r="M13" s="144">
        <f>'2.sz.Önkormányzat'!M13</f>
        <v>102894</v>
      </c>
      <c r="N13" s="143">
        <f>'2.sz.Önkormányzat'!N13</f>
        <v>0</v>
      </c>
      <c r="O13" s="144">
        <f>'2.sz.Önkormányzat'!O13</f>
        <v>11564</v>
      </c>
      <c r="P13" s="143">
        <f>'2.sz.Önkormányzat'!P13</f>
        <v>406473</v>
      </c>
      <c r="Q13" s="144">
        <f>'2.sz.Önkormányzat'!Q13</f>
        <v>0</v>
      </c>
      <c r="R13" s="143">
        <f>'2.sz.Önkormányzat'!R13</f>
        <v>12415</v>
      </c>
      <c r="S13" s="144">
        <f t="shared" si="3"/>
        <v>114458</v>
      </c>
      <c r="T13" s="143">
        <f t="shared" si="4"/>
        <v>418888</v>
      </c>
      <c r="U13" s="87"/>
      <c r="V13" s="18"/>
      <c r="W13" s="25"/>
    </row>
    <row r="14" spans="1:24">
      <c r="A14" s="155" t="s">
        <v>41</v>
      </c>
      <c r="B14" s="151" t="s">
        <v>27</v>
      </c>
      <c r="C14" s="144">
        <f>'2.sz.Önkormányzat'!C14</f>
        <v>0</v>
      </c>
      <c r="D14" s="143">
        <f>'2.sz.Önkormányzat'!D14</f>
        <v>0</v>
      </c>
      <c r="E14" s="144">
        <f>'2.sz.Önkormányzat'!E14</f>
        <v>4411</v>
      </c>
      <c r="F14" s="143">
        <f>'2.sz.Önkormányzat'!F14</f>
        <v>0</v>
      </c>
      <c r="G14" s="144">
        <f>'2.sz.Önkormányzat'!G14</f>
        <v>0</v>
      </c>
      <c r="H14" s="143">
        <f>'2.sz.Önkormányzat'!H14</f>
        <v>0</v>
      </c>
      <c r="I14" s="144">
        <f>'2.sz.Önkormányzat'!I14</f>
        <v>0</v>
      </c>
      <c r="J14" s="143">
        <f>'2.sz.Önkormányzat'!J14</f>
        <v>0</v>
      </c>
      <c r="K14" s="144">
        <f t="shared" si="1"/>
        <v>4411</v>
      </c>
      <c r="L14" s="143">
        <f t="shared" si="2"/>
        <v>0</v>
      </c>
      <c r="M14" s="144">
        <f>'2.sz.Önkormányzat'!M14</f>
        <v>0</v>
      </c>
      <c r="N14" s="143">
        <f>'2.sz.Önkormányzat'!N14</f>
        <v>0</v>
      </c>
      <c r="O14" s="144">
        <f>'2.sz.Önkormányzat'!O14</f>
        <v>0</v>
      </c>
      <c r="P14" s="143">
        <f>'2.sz.Önkormányzat'!P14</f>
        <v>0</v>
      </c>
      <c r="Q14" s="144">
        <f>'2.sz.Önkormányzat'!Q14</f>
        <v>0</v>
      </c>
      <c r="R14" s="143">
        <f>'2.sz.Önkormányzat'!R14</f>
        <v>0</v>
      </c>
      <c r="S14" s="144">
        <f t="shared" si="3"/>
        <v>0</v>
      </c>
      <c r="T14" s="143">
        <f t="shared" si="4"/>
        <v>0</v>
      </c>
      <c r="U14" s="87">
        <v>0</v>
      </c>
      <c r="V14" s="18">
        <v>0</v>
      </c>
      <c r="W14" s="25">
        <v>0</v>
      </c>
    </row>
    <row r="15" spans="1:24">
      <c r="A15" s="155" t="s">
        <v>41</v>
      </c>
      <c r="B15" s="151" t="s">
        <v>28</v>
      </c>
      <c r="C15" s="144">
        <f>'2.sz.Önkormányzat'!C15</f>
        <v>0</v>
      </c>
      <c r="D15" s="143">
        <f>'2.sz.Önkormányzat'!D15</f>
        <v>0</v>
      </c>
      <c r="E15" s="144">
        <f>'2.sz.Önkormányzat'!E15</f>
        <v>0</v>
      </c>
      <c r="F15" s="143">
        <f>'2.sz.Önkormányzat'!F15</f>
        <v>0</v>
      </c>
      <c r="G15" s="144">
        <f>'2.sz.Önkormányzat'!G15</f>
        <v>0</v>
      </c>
      <c r="H15" s="143">
        <f>'2.sz.Önkormányzat'!H15</f>
        <v>0</v>
      </c>
      <c r="I15" s="144">
        <f>'2.sz.Önkormányzat'!I15</f>
        <v>103779</v>
      </c>
      <c r="J15" s="143">
        <f>'2.sz.Önkormányzat'!J15</f>
        <v>408935</v>
      </c>
      <c r="K15" s="144">
        <f t="shared" si="1"/>
        <v>103779</v>
      </c>
      <c r="L15" s="143">
        <f t="shared" si="2"/>
        <v>408935</v>
      </c>
      <c r="M15" s="144">
        <f>'2.sz.Önkormányzat'!M15</f>
        <v>0</v>
      </c>
      <c r="N15" s="143">
        <f>'2.sz.Önkormányzat'!N15</f>
        <v>53724</v>
      </c>
      <c r="O15" s="144">
        <f>'2.sz.Önkormányzat'!O15</f>
        <v>0</v>
      </c>
      <c r="P15" s="143">
        <f>'2.sz.Önkormányzat'!P15</f>
        <v>0</v>
      </c>
      <c r="Q15" s="144">
        <f>'2.sz.Önkormányzat'!Q15</f>
        <v>0</v>
      </c>
      <c r="R15" s="143">
        <f>'2.sz.Önkormányzat'!R15</f>
        <v>56725</v>
      </c>
      <c r="S15" s="144">
        <f t="shared" si="3"/>
        <v>0</v>
      </c>
      <c r="T15" s="143">
        <f t="shared" si="4"/>
        <v>110449</v>
      </c>
      <c r="U15" s="87"/>
      <c r="V15" s="18"/>
      <c r="W15" s="25"/>
    </row>
    <row r="16" spans="1:24">
      <c r="A16" s="155" t="s">
        <v>41</v>
      </c>
      <c r="B16" s="151" t="s">
        <v>30</v>
      </c>
      <c r="C16" s="144">
        <f>'2.sz.Önkormányzat'!C16</f>
        <v>0</v>
      </c>
      <c r="D16" s="143">
        <f>'2.sz.Önkormányzat'!D16</f>
        <v>245</v>
      </c>
      <c r="E16" s="144">
        <f>'2.sz.Önkormányzat'!E16</f>
        <v>3566</v>
      </c>
      <c r="F16" s="143">
        <f>'2.sz.Önkormányzat'!F16</f>
        <v>3773</v>
      </c>
      <c r="G16" s="144">
        <f>'2.sz.Önkormányzat'!G16</f>
        <v>0</v>
      </c>
      <c r="H16" s="143">
        <f>'2.sz.Önkormányzat'!H16</f>
        <v>0</v>
      </c>
      <c r="I16" s="144">
        <f>'2.sz.Önkormányzat'!I16</f>
        <v>0</v>
      </c>
      <c r="J16" s="143">
        <f>'2.sz.Önkormányzat'!J16</f>
        <v>0</v>
      </c>
      <c r="K16" s="144">
        <f t="shared" si="1"/>
        <v>3566</v>
      </c>
      <c r="L16" s="143">
        <f t="shared" si="2"/>
        <v>4018</v>
      </c>
      <c r="M16" s="144">
        <f>'2.sz.Önkormányzat'!M16</f>
        <v>0</v>
      </c>
      <c r="N16" s="143">
        <f>'2.sz.Önkormányzat'!N16</f>
        <v>0</v>
      </c>
      <c r="O16" s="144">
        <f>'2.sz.Önkormányzat'!O16</f>
        <v>0</v>
      </c>
      <c r="P16" s="143">
        <f>'2.sz.Önkormányzat'!P16</f>
        <v>0</v>
      </c>
      <c r="Q16" s="144">
        <f>'2.sz.Önkormányzat'!Q16</f>
        <v>0</v>
      </c>
      <c r="R16" s="143">
        <f>'2.sz.Önkormányzat'!R16</f>
        <v>0</v>
      </c>
      <c r="S16" s="144">
        <f t="shared" si="3"/>
        <v>0</v>
      </c>
      <c r="T16" s="143">
        <f t="shared" si="4"/>
        <v>0</v>
      </c>
      <c r="U16" s="87">
        <v>0</v>
      </c>
      <c r="V16" s="18">
        <v>0</v>
      </c>
      <c r="W16" s="25">
        <v>0</v>
      </c>
    </row>
    <row r="17" spans="1:23">
      <c r="A17" s="155" t="s">
        <v>42</v>
      </c>
      <c r="B17" s="151" t="s">
        <v>31</v>
      </c>
      <c r="C17" s="144">
        <f>'2.sz.Önkormányzat'!C17</f>
        <v>0</v>
      </c>
      <c r="D17" s="143">
        <f>'2.sz.Önkormányzat'!D17</f>
        <v>0</v>
      </c>
      <c r="E17" s="144">
        <f>'2.sz.Önkormányzat'!E17</f>
        <v>12054</v>
      </c>
      <c r="F17" s="143">
        <f>'2.sz.Önkormányzat'!F17</f>
        <v>12054</v>
      </c>
      <c r="G17" s="144">
        <f>'2.sz.Önkormányzat'!G17</f>
        <v>0</v>
      </c>
      <c r="H17" s="143">
        <f>'2.sz.Önkormányzat'!H17</f>
        <v>2306</v>
      </c>
      <c r="I17" s="144">
        <f>'2.sz.Önkormányzat'!I17</f>
        <v>0</v>
      </c>
      <c r="J17" s="143">
        <f>'2.sz.Önkormányzat'!J17</f>
        <v>0</v>
      </c>
      <c r="K17" s="144">
        <f t="shared" si="1"/>
        <v>12054</v>
      </c>
      <c r="L17" s="143">
        <f t="shared" si="2"/>
        <v>14360</v>
      </c>
      <c r="M17" s="144">
        <f>'2.sz.Önkormányzat'!M17</f>
        <v>0</v>
      </c>
      <c r="N17" s="143">
        <f>'2.sz.Önkormányzat'!N17</f>
        <v>0</v>
      </c>
      <c r="O17" s="144">
        <f>'2.sz.Önkormányzat'!O17</f>
        <v>0</v>
      </c>
      <c r="P17" s="143">
        <f>'2.sz.Önkormányzat'!P17</f>
        <v>0</v>
      </c>
      <c r="Q17" s="144">
        <f>'2.sz.Önkormányzat'!Q17</f>
        <v>0</v>
      </c>
      <c r="R17" s="143">
        <f>'2.sz.Önkormányzat'!R17</f>
        <v>0</v>
      </c>
      <c r="S17" s="144">
        <f t="shared" si="3"/>
        <v>0</v>
      </c>
      <c r="T17" s="143">
        <f t="shared" si="4"/>
        <v>0</v>
      </c>
      <c r="U17" s="87">
        <v>0</v>
      </c>
      <c r="V17" s="18">
        <v>0</v>
      </c>
      <c r="W17" s="25">
        <v>0</v>
      </c>
    </row>
    <row r="18" spans="1:23">
      <c r="A18" s="155" t="s">
        <v>41</v>
      </c>
      <c r="B18" s="151" t="s">
        <v>8</v>
      </c>
      <c r="C18" s="144">
        <f>'2.sz.Önkormányzat'!C18</f>
        <v>0</v>
      </c>
      <c r="D18" s="143">
        <f>'2.sz.Önkormányzat'!D18</f>
        <v>0</v>
      </c>
      <c r="E18" s="144">
        <f>'2.sz.Önkormányzat'!E18</f>
        <v>38610</v>
      </c>
      <c r="F18" s="143">
        <f>'2.sz.Önkormányzat'!F18</f>
        <v>45565</v>
      </c>
      <c r="G18" s="144">
        <f>'2.sz.Önkormányzat'!G18</f>
        <v>0</v>
      </c>
      <c r="H18" s="143">
        <f>'2.sz.Önkormányzat'!H18</f>
        <v>0</v>
      </c>
      <c r="I18" s="144">
        <f>'2.sz.Önkormányzat'!I18</f>
        <v>0</v>
      </c>
      <c r="J18" s="143">
        <f>'2.sz.Önkormányzat'!J18</f>
        <v>0</v>
      </c>
      <c r="K18" s="144">
        <f t="shared" si="1"/>
        <v>38610</v>
      </c>
      <c r="L18" s="143">
        <f t="shared" si="2"/>
        <v>45565</v>
      </c>
      <c r="M18" s="144">
        <f>'2.sz.Önkormányzat'!M18</f>
        <v>28742</v>
      </c>
      <c r="N18" s="143">
        <f>'2.sz.Önkormányzat'!N18</f>
        <v>0</v>
      </c>
      <c r="O18" s="144">
        <f>'2.sz.Önkormányzat'!O18</f>
        <v>47226</v>
      </c>
      <c r="P18" s="143">
        <f>'2.sz.Önkormányzat'!P18</f>
        <v>0</v>
      </c>
      <c r="Q18" s="144">
        <f>'2.sz.Önkormányzat'!Q18</f>
        <v>0</v>
      </c>
      <c r="R18" s="143">
        <f>'2.sz.Önkormányzat'!R18</f>
        <v>0</v>
      </c>
      <c r="S18" s="144">
        <f t="shared" si="3"/>
        <v>75968</v>
      </c>
      <c r="T18" s="143">
        <f t="shared" si="4"/>
        <v>0</v>
      </c>
      <c r="U18" s="87">
        <v>0</v>
      </c>
      <c r="V18" s="18">
        <v>0</v>
      </c>
      <c r="W18" s="25">
        <v>0</v>
      </c>
    </row>
    <row r="19" spans="1:23">
      <c r="A19" s="155" t="s">
        <v>41</v>
      </c>
      <c r="B19" s="151" t="s">
        <v>9</v>
      </c>
      <c r="C19" s="144">
        <f>'2.sz.Önkormányzat'!C19</f>
        <v>184204</v>
      </c>
      <c r="D19" s="143">
        <f>'2.sz.Önkormányzat'!D19</f>
        <v>177195</v>
      </c>
      <c r="E19" s="144">
        <f>'2.sz.Önkormányzat'!E19</f>
        <v>24077</v>
      </c>
      <c r="F19" s="143">
        <f>'2.sz.Önkormányzat'!F19</f>
        <v>19686</v>
      </c>
      <c r="G19" s="144">
        <f>'2.sz.Önkormányzat'!G19</f>
        <v>19500</v>
      </c>
      <c r="H19" s="143">
        <f>'2.sz.Önkormányzat'!H19</f>
        <v>19000</v>
      </c>
      <c r="I19" s="144">
        <f>'2.sz.Önkormányzat'!I19</f>
        <v>0</v>
      </c>
      <c r="J19" s="143">
        <f>'2.sz.Önkormányzat'!J19</f>
        <v>0</v>
      </c>
      <c r="K19" s="144">
        <f t="shared" si="1"/>
        <v>227781</v>
      </c>
      <c r="L19" s="143">
        <f t="shared" si="2"/>
        <v>215881</v>
      </c>
      <c r="M19" s="144">
        <f>'2.sz.Önkormányzat'!M19</f>
        <v>221245</v>
      </c>
      <c r="N19" s="143">
        <f>'2.sz.Önkormányzat'!N19</f>
        <v>163514</v>
      </c>
      <c r="O19" s="144">
        <f>'2.sz.Önkormányzat'!O19</f>
        <v>0</v>
      </c>
      <c r="P19" s="143">
        <f>'2.sz.Önkormányzat'!P19</f>
        <v>0</v>
      </c>
      <c r="Q19" s="144">
        <f>'2.sz.Önkormányzat'!Q19</f>
        <v>0</v>
      </c>
      <c r="R19" s="143">
        <f>'2.sz.Önkormányzat'!R19</f>
        <v>0</v>
      </c>
      <c r="S19" s="144">
        <f t="shared" si="3"/>
        <v>221245</v>
      </c>
      <c r="T19" s="143">
        <f t="shared" si="4"/>
        <v>163514</v>
      </c>
      <c r="U19" s="87">
        <v>0</v>
      </c>
      <c r="V19" s="18">
        <v>0</v>
      </c>
      <c r="W19" s="25">
        <v>103</v>
      </c>
    </row>
    <row r="20" spans="1:23">
      <c r="A20" s="155" t="s">
        <v>42</v>
      </c>
      <c r="B20" s="151" t="s">
        <v>10</v>
      </c>
      <c r="C20" s="144">
        <f>'2.sz.Önkormányzat'!C20</f>
        <v>0</v>
      </c>
      <c r="D20" s="143">
        <f>'2.sz.Önkormányzat'!D20</f>
        <v>0</v>
      </c>
      <c r="E20" s="144">
        <f>'2.sz.Önkormányzat'!E20</f>
        <v>0</v>
      </c>
      <c r="F20" s="143">
        <f>'2.sz.Önkormányzat'!F20</f>
        <v>9297</v>
      </c>
      <c r="G20" s="144">
        <f>'2.sz.Önkormányzat'!G20</f>
        <v>18264</v>
      </c>
      <c r="H20" s="143">
        <f>'2.sz.Önkormányzat'!H20</f>
        <v>36003</v>
      </c>
      <c r="I20" s="144">
        <f>'2.sz.Önkormányzat'!I20</f>
        <v>0</v>
      </c>
      <c r="J20" s="143">
        <f>'2.sz.Önkormányzat'!J20</f>
        <v>0</v>
      </c>
      <c r="K20" s="144">
        <f t="shared" si="1"/>
        <v>18264</v>
      </c>
      <c r="L20" s="143">
        <f t="shared" si="2"/>
        <v>45300</v>
      </c>
      <c r="M20" s="144">
        <f>'2.sz.Önkormányzat'!M20</f>
        <v>15400</v>
      </c>
      <c r="N20" s="143">
        <f>'2.sz.Önkormányzat'!N20</f>
        <v>61400</v>
      </c>
      <c r="O20" s="144">
        <f>'2.sz.Önkormányzat'!O20</f>
        <v>0</v>
      </c>
      <c r="P20" s="143">
        <f>'2.sz.Önkormányzat'!P20</f>
        <v>0</v>
      </c>
      <c r="Q20" s="144">
        <f>'2.sz.Önkormányzat'!Q20</f>
        <v>0</v>
      </c>
      <c r="R20" s="143">
        <f>'2.sz.Önkormányzat'!R20</f>
        <v>0</v>
      </c>
      <c r="S20" s="144">
        <f t="shared" si="3"/>
        <v>15400</v>
      </c>
      <c r="T20" s="143">
        <f t="shared" si="4"/>
        <v>61400</v>
      </c>
      <c r="U20" s="87">
        <v>0</v>
      </c>
      <c r="V20" s="18">
        <v>0</v>
      </c>
      <c r="W20" s="25">
        <v>0</v>
      </c>
    </row>
    <row r="21" spans="1:23">
      <c r="A21" s="155" t="s">
        <v>41</v>
      </c>
      <c r="B21" s="157" t="s">
        <v>32</v>
      </c>
      <c r="C21" s="144">
        <f>'2.sz.Önkormányzat'!C21</f>
        <v>7146</v>
      </c>
      <c r="D21" s="143">
        <f>'2.sz.Önkormányzat'!D21</f>
        <v>7943</v>
      </c>
      <c r="E21" s="144">
        <f>'2.sz.Önkormányzat'!E21</f>
        <v>1673</v>
      </c>
      <c r="F21" s="143">
        <f>'2.sz.Önkormányzat'!F21</f>
        <v>1756</v>
      </c>
      <c r="G21" s="144">
        <f>'2.sz.Önkormányzat'!G21</f>
        <v>0</v>
      </c>
      <c r="H21" s="143">
        <f>'2.sz.Önkormányzat'!H21</f>
        <v>0</v>
      </c>
      <c r="I21" s="144">
        <f>'2.sz.Önkormányzat'!I21</f>
        <v>0</v>
      </c>
      <c r="J21" s="143">
        <f>'2.sz.Önkormányzat'!J21</f>
        <v>0</v>
      </c>
      <c r="K21" s="144">
        <f t="shared" si="1"/>
        <v>8819</v>
      </c>
      <c r="L21" s="143">
        <f t="shared" si="2"/>
        <v>9699</v>
      </c>
      <c r="M21" s="144">
        <f>'2.sz.Önkormányzat'!M21</f>
        <v>6000</v>
      </c>
      <c r="N21" s="143">
        <f>'2.sz.Önkormányzat'!N21</f>
        <v>5500</v>
      </c>
      <c r="O21" s="144">
        <f>'2.sz.Önkormányzat'!O21</f>
        <v>0</v>
      </c>
      <c r="P21" s="143">
        <f>'2.sz.Önkormányzat'!P21</f>
        <v>0</v>
      </c>
      <c r="Q21" s="144">
        <f>'2.sz.Önkormányzat'!Q21</f>
        <v>2819</v>
      </c>
      <c r="R21" s="143">
        <f>'2.sz.Önkormányzat'!R21</f>
        <v>0</v>
      </c>
      <c r="S21" s="144">
        <f t="shared" si="3"/>
        <v>8819</v>
      </c>
      <c r="T21" s="143">
        <f t="shared" si="4"/>
        <v>5500</v>
      </c>
      <c r="U21" s="87">
        <v>3</v>
      </c>
      <c r="V21" s="18">
        <v>0</v>
      </c>
      <c r="W21" s="25">
        <v>0</v>
      </c>
    </row>
    <row r="22" spans="1:23">
      <c r="A22" s="155" t="s">
        <v>41</v>
      </c>
      <c r="B22" s="157" t="s">
        <v>33</v>
      </c>
      <c r="C22" s="144">
        <f>'2.sz.Önkormányzat'!C22</f>
        <v>6873</v>
      </c>
      <c r="D22" s="143">
        <f>'2.sz.Önkormányzat'!D22</f>
        <v>7446</v>
      </c>
      <c r="E22" s="144">
        <f>'2.sz.Önkormányzat'!E22</f>
        <v>1610</v>
      </c>
      <c r="F22" s="143">
        <f>'2.sz.Önkormányzat'!F22</f>
        <v>1610</v>
      </c>
      <c r="G22" s="144">
        <f>'2.sz.Önkormányzat'!G22</f>
        <v>0</v>
      </c>
      <c r="H22" s="143">
        <f>'2.sz.Önkormányzat'!H22</f>
        <v>0</v>
      </c>
      <c r="I22" s="144">
        <f>'2.sz.Önkormányzat'!I22</f>
        <v>0</v>
      </c>
      <c r="J22" s="143">
        <f>'2.sz.Önkormányzat'!J22</f>
        <v>0</v>
      </c>
      <c r="K22" s="144">
        <f t="shared" si="1"/>
        <v>8483</v>
      </c>
      <c r="L22" s="143">
        <f t="shared" si="2"/>
        <v>9056</v>
      </c>
      <c r="M22" s="144">
        <f>'2.sz.Önkormányzat'!M22</f>
        <v>8184</v>
      </c>
      <c r="N22" s="143">
        <f>'2.sz.Önkormányzat'!N22</f>
        <v>9000</v>
      </c>
      <c r="O22" s="144">
        <f>'2.sz.Önkormányzat'!O22</f>
        <v>0</v>
      </c>
      <c r="P22" s="143">
        <f>'2.sz.Önkormányzat'!P22</f>
        <v>0</v>
      </c>
      <c r="Q22" s="144">
        <f>'2.sz.Önkormányzat'!Q22</f>
        <v>299</v>
      </c>
      <c r="R22" s="143">
        <f>'2.sz.Önkormányzat'!R22</f>
        <v>0</v>
      </c>
      <c r="S22" s="144">
        <f t="shared" si="3"/>
        <v>8483</v>
      </c>
      <c r="T22" s="143">
        <f t="shared" si="4"/>
        <v>9000</v>
      </c>
      <c r="U22" s="87">
        <v>2</v>
      </c>
      <c r="V22" s="18">
        <v>0</v>
      </c>
      <c r="W22" s="25">
        <v>0</v>
      </c>
    </row>
    <row r="23" spans="1:23" ht="17.25" customHeight="1">
      <c r="A23" s="155" t="s">
        <v>42</v>
      </c>
      <c r="B23" s="151" t="s">
        <v>43</v>
      </c>
      <c r="C23" s="144">
        <f>'2.sz.Önkormányzat'!C23</f>
        <v>0</v>
      </c>
      <c r="D23" s="143">
        <f>'2.sz.Önkormányzat'!D23</f>
        <v>0</v>
      </c>
      <c r="E23" s="144">
        <f>'2.sz.Önkormányzat'!E23</f>
        <v>16205</v>
      </c>
      <c r="F23" s="143">
        <f>'2.sz.Önkormányzat'!F23</f>
        <v>0</v>
      </c>
      <c r="G23" s="144">
        <f>'2.sz.Önkormányzat'!G23</f>
        <v>0</v>
      </c>
      <c r="H23" s="143">
        <f>'2.sz.Önkormányzat'!H23</f>
        <v>0</v>
      </c>
      <c r="I23" s="144">
        <f>'2.sz.Önkormányzat'!I23</f>
        <v>0</v>
      </c>
      <c r="J23" s="143">
        <f>'2.sz.Önkormányzat'!J23</f>
        <v>0</v>
      </c>
      <c r="K23" s="144">
        <f>'2.sz.Önkormányzat'!K23</f>
        <v>16205</v>
      </c>
      <c r="L23" s="143">
        <f>'2.sz.Önkormányzat'!L23</f>
        <v>0</v>
      </c>
      <c r="M23" s="144">
        <f>'2.sz.Önkormányzat'!M23</f>
        <v>0</v>
      </c>
      <c r="N23" s="143">
        <f>'2.sz.Önkormányzat'!N23</f>
        <v>0</v>
      </c>
      <c r="O23" s="144">
        <f>'2.sz.Önkormányzat'!O23</f>
        <v>1800</v>
      </c>
      <c r="P23" s="143">
        <f>'2.sz.Önkormányzat'!P23</f>
        <v>0</v>
      </c>
      <c r="Q23" s="144">
        <f>'2.sz.Önkormányzat'!Q23</f>
        <v>14405</v>
      </c>
      <c r="R23" s="143">
        <f>'2.sz.Önkormányzat'!R23</f>
        <v>0</v>
      </c>
      <c r="S23" s="144">
        <f>'2.sz.Önkormányzat'!S23</f>
        <v>16205</v>
      </c>
      <c r="T23" s="143">
        <f>'2.sz.Önkormányzat'!T23</f>
        <v>0</v>
      </c>
      <c r="U23" s="87">
        <v>0</v>
      </c>
      <c r="V23" s="18">
        <v>0</v>
      </c>
      <c r="W23" s="25">
        <v>0</v>
      </c>
    </row>
    <row r="24" spans="1:23" ht="17.25" customHeight="1">
      <c r="A24" s="155" t="s">
        <v>41</v>
      </c>
      <c r="B24" s="151" t="s">
        <v>107</v>
      </c>
      <c r="C24" s="144">
        <f>'2.sz.Önkormányzat'!C24</f>
        <v>0</v>
      </c>
      <c r="D24" s="143">
        <f>'2.sz.Önkormányzat'!D24</f>
        <v>12263</v>
      </c>
      <c r="E24" s="144">
        <f>'2.sz.Önkormányzat'!E24</f>
        <v>0</v>
      </c>
      <c r="F24" s="143">
        <f>'2.sz.Önkormányzat'!F24</f>
        <v>0</v>
      </c>
      <c r="G24" s="144">
        <f>'2.sz.Önkormányzat'!G24</f>
        <v>0</v>
      </c>
      <c r="H24" s="143">
        <f>'2.sz.Önkormányzat'!H24</f>
        <v>0</v>
      </c>
      <c r="I24" s="144">
        <f>'2.sz.Önkormányzat'!I24</f>
        <v>0</v>
      </c>
      <c r="J24" s="143">
        <f>'2.sz.Önkormányzat'!J24</f>
        <v>0</v>
      </c>
      <c r="K24" s="144">
        <f>'2.sz.Önkormányzat'!K24</f>
        <v>0</v>
      </c>
      <c r="L24" s="143">
        <f>'2.sz.Önkormányzat'!L24</f>
        <v>12263</v>
      </c>
      <c r="M24" s="144">
        <f>'2.sz.Önkormányzat'!M24</f>
        <v>0</v>
      </c>
      <c r="N24" s="143">
        <f>'2.sz.Önkormányzat'!N24</f>
        <v>0</v>
      </c>
      <c r="O24" s="144">
        <f>'2.sz.Önkormányzat'!O24</f>
        <v>0</v>
      </c>
      <c r="P24" s="143">
        <f>'2.sz.Önkormányzat'!P24</f>
        <v>0</v>
      </c>
      <c r="Q24" s="144">
        <f>'2.sz.Önkormányzat'!Q24</f>
        <v>0</v>
      </c>
      <c r="R24" s="143">
        <f>'2.sz.Önkormányzat'!R24</f>
        <v>0</v>
      </c>
      <c r="S24" s="144">
        <f>'2.sz.Önkormányzat'!S24</f>
        <v>0</v>
      </c>
      <c r="T24" s="143">
        <f>'2.sz.Önkormányzat'!T24</f>
        <v>0</v>
      </c>
      <c r="U24" s="87"/>
      <c r="V24" s="18"/>
      <c r="W24" s="25"/>
    </row>
    <row r="25" spans="1:23" ht="17.25" customHeight="1">
      <c r="A25" s="155" t="s">
        <v>41</v>
      </c>
      <c r="B25" s="151" t="s">
        <v>110</v>
      </c>
      <c r="C25" s="144">
        <f>'2.sz.Önkormányzat'!C25</f>
        <v>0</v>
      </c>
      <c r="D25" s="143">
        <f>'2.sz.Önkormányzat'!D25</f>
        <v>0</v>
      </c>
      <c r="E25" s="144">
        <f>'2.sz.Önkormányzat'!E25</f>
        <v>0</v>
      </c>
      <c r="F25" s="143">
        <f>'2.sz.Önkormányzat'!F25</f>
        <v>486</v>
      </c>
      <c r="G25" s="144">
        <f>'2.sz.Önkormányzat'!G25</f>
        <v>0</v>
      </c>
      <c r="H25" s="143">
        <f>'2.sz.Önkormányzat'!H25</f>
        <v>1927</v>
      </c>
      <c r="I25" s="144">
        <f>'2.sz.Önkormányzat'!I25</f>
        <v>0</v>
      </c>
      <c r="J25" s="143">
        <f>'2.sz.Önkormányzat'!J25</f>
        <v>0</v>
      </c>
      <c r="K25" s="144">
        <f>'2.sz.Önkormányzat'!K25</f>
        <v>0</v>
      </c>
      <c r="L25" s="143">
        <f>'2.sz.Önkormányzat'!L25</f>
        <v>2413</v>
      </c>
      <c r="M25" s="144">
        <f>'2.sz.Önkormányzat'!M25</f>
        <v>0</v>
      </c>
      <c r="N25" s="143">
        <f>'2.sz.Önkormányzat'!N25</f>
        <v>0</v>
      </c>
      <c r="O25" s="144">
        <f>'2.sz.Önkormányzat'!O25</f>
        <v>0</v>
      </c>
      <c r="P25" s="143">
        <f>'2.sz.Önkormányzat'!P25</f>
        <v>0</v>
      </c>
      <c r="Q25" s="144">
        <f>'2.sz.Önkormányzat'!Q25</f>
        <v>0</v>
      </c>
      <c r="R25" s="143">
        <f>'2.sz.Önkormányzat'!R25</f>
        <v>0</v>
      </c>
      <c r="S25" s="144">
        <f>'2.sz.Önkormányzat'!S25</f>
        <v>0</v>
      </c>
      <c r="T25" s="143">
        <f>'2.sz.Önkormányzat'!T25</f>
        <v>0</v>
      </c>
      <c r="U25" s="87"/>
      <c r="V25" s="18"/>
      <c r="W25" s="25"/>
    </row>
    <row r="26" spans="1:23" ht="17.25" customHeight="1">
      <c r="A26" s="155" t="s">
        <v>42</v>
      </c>
      <c r="B26" s="151" t="s">
        <v>111</v>
      </c>
      <c r="C26" s="144">
        <f>'2.sz.Önkormányzat'!C26</f>
        <v>0</v>
      </c>
      <c r="D26" s="143">
        <f>'2.sz.Önkormányzat'!D26</f>
        <v>0</v>
      </c>
      <c r="E26" s="144">
        <f>'2.sz.Önkormányzat'!E26</f>
        <v>0</v>
      </c>
      <c r="F26" s="143">
        <f>'2.sz.Önkormányzat'!F26</f>
        <v>0</v>
      </c>
      <c r="G26" s="144">
        <f>'2.sz.Önkormányzat'!G26</f>
        <v>0</v>
      </c>
      <c r="H26" s="143">
        <f>'2.sz.Önkormányzat'!H26</f>
        <v>116</v>
      </c>
      <c r="I26" s="144">
        <f>'2.sz.Önkormányzat'!I26</f>
        <v>0</v>
      </c>
      <c r="J26" s="143">
        <f>'2.sz.Önkormányzat'!J26</f>
        <v>0</v>
      </c>
      <c r="K26" s="144">
        <f>'2.sz.Önkormányzat'!K26</f>
        <v>0</v>
      </c>
      <c r="L26" s="143">
        <f>'2.sz.Önkormányzat'!L26</f>
        <v>116</v>
      </c>
      <c r="M26" s="144">
        <f>'2.sz.Önkormányzat'!M26</f>
        <v>0</v>
      </c>
      <c r="N26" s="143">
        <f>'2.sz.Önkormányzat'!N26</f>
        <v>0</v>
      </c>
      <c r="O26" s="144">
        <f>'2.sz.Önkormányzat'!O26</f>
        <v>0</v>
      </c>
      <c r="P26" s="143">
        <f>'2.sz.Önkormányzat'!P26</f>
        <v>0</v>
      </c>
      <c r="Q26" s="144">
        <f>'2.sz.Önkormányzat'!Q26</f>
        <v>0</v>
      </c>
      <c r="R26" s="143">
        <f>'2.sz.Önkormányzat'!R26</f>
        <v>0</v>
      </c>
      <c r="S26" s="144">
        <f>'2.sz.Önkormányzat'!S26</f>
        <v>0</v>
      </c>
      <c r="T26" s="143">
        <f>'2.sz.Önkormányzat'!T26</f>
        <v>0</v>
      </c>
      <c r="U26" s="87"/>
      <c r="V26" s="18"/>
      <c r="W26" s="25"/>
    </row>
    <row r="27" spans="1:23" ht="17.25" customHeight="1">
      <c r="A27" s="155" t="s">
        <v>41</v>
      </c>
      <c r="B27" s="151" t="s">
        <v>112</v>
      </c>
      <c r="C27" s="144">
        <f>'2.sz.Önkormányzat'!C27</f>
        <v>0</v>
      </c>
      <c r="D27" s="143">
        <f>'2.sz.Önkormányzat'!D27</f>
        <v>0</v>
      </c>
      <c r="E27" s="144">
        <f>'2.sz.Önkormányzat'!E27</f>
        <v>0</v>
      </c>
      <c r="F27" s="143">
        <f>'2.sz.Önkormányzat'!F27</f>
        <v>0</v>
      </c>
      <c r="G27" s="144">
        <f>'2.sz.Önkormányzat'!G27</f>
        <v>0</v>
      </c>
      <c r="H27" s="143">
        <f>'2.sz.Önkormányzat'!H27</f>
        <v>0</v>
      </c>
      <c r="I27" s="144">
        <f>'2.sz.Önkormányzat'!I27</f>
        <v>0</v>
      </c>
      <c r="J27" s="143">
        <f>'2.sz.Önkormányzat'!J27</f>
        <v>0</v>
      </c>
      <c r="K27" s="144">
        <f>'2.sz.Önkormányzat'!K27</f>
        <v>0</v>
      </c>
      <c r="L27" s="143">
        <f>'2.sz.Önkormányzat'!L27</f>
        <v>0</v>
      </c>
      <c r="M27" s="144">
        <f>'2.sz.Önkormányzat'!M27</f>
        <v>0</v>
      </c>
      <c r="N27" s="143">
        <f>'2.sz.Önkormányzat'!N27</f>
        <v>95000</v>
      </c>
      <c r="O27" s="144">
        <f>'2.sz.Önkormányzat'!O27</f>
        <v>0</v>
      </c>
      <c r="P27" s="143">
        <f>'2.sz.Önkormányzat'!P27</f>
        <v>0</v>
      </c>
      <c r="Q27" s="144">
        <f>'2.sz.Önkormányzat'!Q27</f>
        <v>0</v>
      </c>
      <c r="R27" s="143">
        <f>'2.sz.Önkormányzat'!R27</f>
        <v>0</v>
      </c>
      <c r="S27" s="144">
        <f>'2.sz.Önkormányzat'!S27</f>
        <v>0</v>
      </c>
      <c r="T27" s="143">
        <f>'2.sz.Önkormányzat'!T27</f>
        <v>95000</v>
      </c>
      <c r="U27" s="87"/>
      <c r="V27" s="18"/>
      <c r="W27" s="25"/>
    </row>
    <row r="28" spans="1:23" s="160" customFormat="1">
      <c r="A28" s="158"/>
      <c r="B28" s="159" t="s">
        <v>34</v>
      </c>
      <c r="C28" s="145">
        <f>SUM(C29:C30)</f>
        <v>74980</v>
      </c>
      <c r="D28" s="142">
        <f t="shared" ref="D28" si="5">SUM(D29:D30)</f>
        <v>66913</v>
      </c>
      <c r="E28" s="145">
        <f>SUM(E29:E30)</f>
        <v>8604</v>
      </c>
      <c r="F28" s="142">
        <f t="shared" ref="F28" si="6">SUM(F29:F30)</f>
        <v>11814</v>
      </c>
      <c r="G28" s="145">
        <f>SUM(G29:G30)</f>
        <v>0</v>
      </c>
      <c r="H28" s="142">
        <f t="shared" ref="H28" si="7">SUM(H29:H30)</f>
        <v>471</v>
      </c>
      <c r="I28" s="145">
        <f>SUM(I29:I30)</f>
        <v>0</v>
      </c>
      <c r="J28" s="142">
        <f t="shared" ref="J28" si="8">SUM(J29:J30)</f>
        <v>16115</v>
      </c>
      <c r="K28" s="145">
        <f t="shared" ref="K28:L30" si="9">C28+E28+G28+I28</f>
        <v>83584</v>
      </c>
      <c r="L28" s="142">
        <f t="shared" si="9"/>
        <v>95313</v>
      </c>
      <c r="M28" s="145">
        <f>SUM(M29:M30)</f>
        <v>0</v>
      </c>
      <c r="N28" s="142">
        <f t="shared" ref="N28" si="10">SUM(N29:N30)</f>
        <v>16751</v>
      </c>
      <c r="O28" s="145">
        <f>SUM(O29:O30)</f>
        <v>62609</v>
      </c>
      <c r="P28" s="142">
        <f t="shared" ref="P28" si="11">SUM(P29:P30)</f>
        <v>62609</v>
      </c>
      <c r="Q28" s="145">
        <f>SUM(Q29:Q30)</f>
        <v>20975</v>
      </c>
      <c r="R28" s="142">
        <f t="shared" ref="R28" si="12">SUM(R29:R30)</f>
        <v>15953</v>
      </c>
      <c r="S28" s="145">
        <f t="shared" ref="S28:T30" si="13">M28+O28+Q28</f>
        <v>83584</v>
      </c>
      <c r="T28" s="142">
        <f t="shared" si="13"/>
        <v>95313</v>
      </c>
      <c r="U28" s="141">
        <v>20</v>
      </c>
      <c r="V28" s="20">
        <v>0</v>
      </c>
      <c r="W28" s="26">
        <v>0</v>
      </c>
    </row>
    <row r="29" spans="1:23" ht="25.5">
      <c r="A29" s="155" t="s">
        <v>44</v>
      </c>
      <c r="B29" s="161" t="s">
        <v>35</v>
      </c>
      <c r="C29" s="144">
        <f>'3.sz.Cházi Közös Önk.Hiv.'!C6</f>
        <v>61602</v>
      </c>
      <c r="D29" s="143">
        <f>'3.sz.Cházi Közös Önk.Hiv.'!D6</f>
        <v>66913</v>
      </c>
      <c r="E29" s="144">
        <f>'3.sz.Cházi Közös Önk.Hiv.'!E6</f>
        <v>8604</v>
      </c>
      <c r="F29" s="143">
        <f>'3.sz.Cházi Közös Önk.Hiv.'!F6</f>
        <v>11814</v>
      </c>
      <c r="G29" s="144">
        <f>'3.sz.Cházi Közös Önk.Hiv.'!G6</f>
        <v>0</v>
      </c>
      <c r="H29" s="143">
        <f>'3.sz.Cházi Közös Önk.Hiv.'!H6</f>
        <v>471</v>
      </c>
      <c r="I29" s="144">
        <f>'3.sz.Cházi Közös Önk.Hiv.'!I6</f>
        <v>0</v>
      </c>
      <c r="J29" s="143">
        <f>'3.sz.Cházi Közös Önk.Hiv.'!J6</f>
        <v>16115</v>
      </c>
      <c r="K29" s="145">
        <f t="shared" si="9"/>
        <v>70206</v>
      </c>
      <c r="L29" s="142">
        <f t="shared" si="9"/>
        <v>95313</v>
      </c>
      <c r="M29" s="144">
        <f>'3.sz.Cházi Közös Önk.Hiv.'!M6</f>
        <v>0</v>
      </c>
      <c r="N29" s="143">
        <f>'3.sz.Cházi Közös Önk.Hiv.'!N6</f>
        <v>16751</v>
      </c>
      <c r="O29" s="144">
        <f>'3.sz.Cházi Közös Önk.Hiv.'!O6</f>
        <v>62609</v>
      </c>
      <c r="P29" s="143">
        <f>'3.sz.Cházi Közös Önk.Hiv.'!P6</f>
        <v>62609</v>
      </c>
      <c r="Q29" s="144">
        <f>'3.sz.Cházi Közös Önk.Hiv.'!Q6</f>
        <v>20975</v>
      </c>
      <c r="R29" s="143">
        <f>'3.sz.Cházi Közös Önk.Hiv.'!R6</f>
        <v>15953</v>
      </c>
      <c r="S29" s="145">
        <f t="shared" si="13"/>
        <v>83584</v>
      </c>
      <c r="T29" s="142">
        <f>N29+P29+R29</f>
        <v>95313</v>
      </c>
      <c r="U29" s="87">
        <v>18</v>
      </c>
      <c r="V29" s="18">
        <v>0</v>
      </c>
      <c r="W29" s="25">
        <v>0</v>
      </c>
    </row>
    <row r="30" spans="1:23">
      <c r="A30" s="155" t="s">
        <v>41</v>
      </c>
      <c r="B30" s="157" t="s">
        <v>11</v>
      </c>
      <c r="C30" s="144">
        <f>'3.sz.Cházi Közös Önk.Hiv.'!C7</f>
        <v>13378</v>
      </c>
      <c r="D30" s="143">
        <f>'3.sz.Cházi Közös Önk.Hiv.'!D7</f>
        <v>0</v>
      </c>
      <c r="E30" s="144">
        <v>0</v>
      </c>
      <c r="F30" s="143">
        <v>0</v>
      </c>
      <c r="G30" s="144">
        <f>'3.sz.Cházi Közös Önk.Hiv.'!G7</f>
        <v>0</v>
      </c>
      <c r="H30" s="143">
        <f>'3.sz.Cházi Közös Önk.Hiv.'!H7</f>
        <v>0</v>
      </c>
      <c r="I30" s="144">
        <f>'3.sz.Cházi Közös Önk.Hiv.'!I7</f>
        <v>0</v>
      </c>
      <c r="J30" s="143">
        <f>'3.sz.Cházi Közös Önk.Hiv.'!J7</f>
        <v>0</v>
      </c>
      <c r="K30" s="145">
        <f t="shared" si="9"/>
        <v>13378</v>
      </c>
      <c r="L30" s="142">
        <f t="shared" si="9"/>
        <v>0</v>
      </c>
      <c r="M30" s="144">
        <f>'3.sz.Cházi Közös Önk.Hiv.'!M7</f>
        <v>0</v>
      </c>
      <c r="N30" s="143">
        <f>'3.sz.Cházi Közös Önk.Hiv.'!N7</f>
        <v>0</v>
      </c>
      <c r="O30" s="144">
        <f>'3.sz.Cházi Közös Önk.Hiv.'!O7</f>
        <v>0</v>
      </c>
      <c r="P30" s="143">
        <f>'3.sz.Cházi Közös Önk.Hiv.'!P7</f>
        <v>0</v>
      </c>
      <c r="Q30" s="144">
        <f>'3.sz.Cházi Közös Önk.Hiv.'!Q7</f>
        <v>0</v>
      </c>
      <c r="R30" s="143">
        <f>'3.sz.Cházi Közös Önk.Hiv.'!R7</f>
        <v>0</v>
      </c>
      <c r="S30" s="145">
        <f t="shared" si="13"/>
        <v>0</v>
      </c>
      <c r="T30" s="142">
        <f t="shared" si="13"/>
        <v>0</v>
      </c>
      <c r="U30" s="87">
        <v>2</v>
      </c>
      <c r="V30" s="18">
        <v>0</v>
      </c>
      <c r="W30" s="25">
        <v>0</v>
      </c>
    </row>
    <row r="31" spans="1:23" s="160" customFormat="1">
      <c r="A31" s="158"/>
      <c r="B31" s="159" t="s">
        <v>36</v>
      </c>
      <c r="C31" s="145">
        <f>SUM(C32:C36)</f>
        <v>73473</v>
      </c>
      <c r="D31" s="142">
        <f t="shared" ref="D31:M31" si="14">SUM(D32:D36)</f>
        <v>77878</v>
      </c>
      <c r="E31" s="145">
        <f t="shared" si="14"/>
        <v>7743</v>
      </c>
      <c r="F31" s="142">
        <f t="shared" si="14"/>
        <v>10639</v>
      </c>
      <c r="G31" s="145">
        <f t="shared" si="14"/>
        <v>1200</v>
      </c>
      <c r="H31" s="142">
        <f t="shared" si="14"/>
        <v>1219</v>
      </c>
      <c r="I31" s="145">
        <f t="shared" si="14"/>
        <v>0</v>
      </c>
      <c r="J31" s="142">
        <f t="shared" si="14"/>
        <v>6659</v>
      </c>
      <c r="K31" s="145">
        <f t="shared" si="14"/>
        <v>82416</v>
      </c>
      <c r="L31" s="142">
        <f t="shared" si="14"/>
        <v>96395</v>
      </c>
      <c r="M31" s="145">
        <f t="shared" si="14"/>
        <v>14647</v>
      </c>
      <c r="N31" s="142">
        <f>SUM(N32:N37)</f>
        <v>514</v>
      </c>
      <c r="O31" s="145">
        <f>SUM(O32:O37)</f>
        <v>57493</v>
      </c>
      <c r="P31" s="142">
        <f t="shared" ref="P31:R31" si="15">SUM(P32:P37)</f>
        <v>0</v>
      </c>
      <c r="Q31" s="145">
        <f>SUM(Q32:Q37)</f>
        <v>10276</v>
      </c>
      <c r="R31" s="142">
        <f t="shared" si="15"/>
        <v>95881</v>
      </c>
      <c r="S31" s="145">
        <f>SUM(S32:S37)</f>
        <v>82416</v>
      </c>
      <c r="T31" s="142">
        <f t="shared" ref="T31" si="16">SUM(T32:T37)</f>
        <v>96395</v>
      </c>
      <c r="U31" s="141">
        <f>SUM(U32:U33)</f>
        <v>18</v>
      </c>
      <c r="V31" s="20">
        <v>0</v>
      </c>
      <c r="W31" s="372">
        <v>2</v>
      </c>
    </row>
    <row r="32" spans="1:23">
      <c r="A32" s="155" t="s">
        <v>41</v>
      </c>
      <c r="B32" s="151" t="s">
        <v>37</v>
      </c>
      <c r="C32" s="144">
        <f>'4.sz.Óvoda'!C6</f>
        <v>60785</v>
      </c>
      <c r="D32" s="143">
        <f>'4.sz.Óvoda'!D6</f>
        <v>73521</v>
      </c>
      <c r="E32" s="144">
        <f>'4.sz.Óvoda'!E6</f>
        <v>0</v>
      </c>
      <c r="F32" s="143">
        <f>'4.sz.Óvoda'!F6</f>
        <v>3549</v>
      </c>
      <c r="G32" s="144">
        <f>'4.sz.Óvoda'!G6</f>
        <v>0</v>
      </c>
      <c r="H32" s="143">
        <f>'4.sz.Óvoda'!H6</f>
        <v>19</v>
      </c>
      <c r="I32" s="144">
        <f>'4.sz.Óvoda'!I6</f>
        <v>0</v>
      </c>
      <c r="J32" s="143">
        <f>'4.sz.Óvoda'!J6</f>
        <v>6659</v>
      </c>
      <c r="K32" s="144">
        <f t="shared" ref="K32:L35" si="17">C32+E32+G32+I32</f>
        <v>60785</v>
      </c>
      <c r="L32" s="143">
        <f t="shared" si="17"/>
        <v>83748</v>
      </c>
      <c r="M32" s="144">
        <f>'4.sz.Óvoda'!M6</f>
        <v>0</v>
      </c>
      <c r="N32" s="143">
        <f>'4.sz.Óvoda'!N6</f>
        <v>0</v>
      </c>
      <c r="O32" s="144">
        <f>'4.sz.Óvoda'!O6</f>
        <v>50283</v>
      </c>
      <c r="P32" s="143">
        <f>'4.sz.Óvoda'!P6</f>
        <v>0</v>
      </c>
      <c r="Q32" s="144">
        <f>'4.sz.Óvoda'!Q6</f>
        <v>10276</v>
      </c>
      <c r="R32" s="143">
        <f>'4.sz.Óvoda'!R6</f>
        <v>0</v>
      </c>
      <c r="S32" s="144">
        <f t="shared" ref="S32:T35" si="18">M32+O32+Q32</f>
        <v>60559</v>
      </c>
      <c r="T32" s="143">
        <f t="shared" si="18"/>
        <v>0</v>
      </c>
      <c r="U32" s="87">
        <v>16</v>
      </c>
      <c r="V32" s="18">
        <v>0</v>
      </c>
      <c r="W32" s="25">
        <v>0</v>
      </c>
    </row>
    <row r="33" spans="1:23">
      <c r="A33" s="155" t="s">
        <v>41</v>
      </c>
      <c r="B33" s="151" t="s">
        <v>38</v>
      </c>
      <c r="C33" s="144">
        <f>'4.sz.Óvoda'!C7</f>
        <v>4358</v>
      </c>
      <c r="D33" s="143">
        <f>'4.sz.Óvoda'!D7</f>
        <v>1420</v>
      </c>
      <c r="E33" s="144">
        <f>'4.sz.Óvoda'!E7</f>
        <v>5325</v>
      </c>
      <c r="F33" s="143">
        <f>'4.sz.Óvoda'!F7</f>
        <v>7090</v>
      </c>
      <c r="G33" s="144">
        <f>'4.sz.Óvoda'!G7</f>
        <v>1200</v>
      </c>
      <c r="H33" s="143">
        <f>'4.sz.Óvoda'!H7</f>
        <v>1200</v>
      </c>
      <c r="I33" s="144">
        <f>'4.sz.Óvoda'!I7</f>
        <v>0</v>
      </c>
      <c r="J33" s="143">
        <f>'4.sz.Óvoda'!J7</f>
        <v>0</v>
      </c>
      <c r="K33" s="144">
        <f t="shared" si="17"/>
        <v>10883</v>
      </c>
      <c r="L33" s="143">
        <f t="shared" si="17"/>
        <v>9710</v>
      </c>
      <c r="M33" s="144">
        <f>'4.sz.Óvoda'!M7</f>
        <v>5144</v>
      </c>
      <c r="N33" s="143">
        <f>'4.sz.Óvoda'!N7</f>
        <v>0</v>
      </c>
      <c r="O33" s="144">
        <f>'4.sz.Óvoda'!O7</f>
        <v>7210</v>
      </c>
      <c r="P33" s="143">
        <f>'4.sz.Óvoda'!P7</f>
        <v>0</v>
      </c>
      <c r="Q33" s="144">
        <f>'4.sz.Óvoda'!Q7</f>
        <v>0</v>
      </c>
      <c r="R33" s="143">
        <f>'4.sz.Óvoda'!R7</f>
        <v>0</v>
      </c>
      <c r="S33" s="144">
        <f t="shared" si="18"/>
        <v>12354</v>
      </c>
      <c r="T33" s="143">
        <f t="shared" si="18"/>
        <v>0</v>
      </c>
      <c r="U33" s="87">
        <v>2</v>
      </c>
      <c r="V33" s="18">
        <v>0</v>
      </c>
      <c r="W33" s="25">
        <v>0</v>
      </c>
    </row>
    <row r="34" spans="1:23">
      <c r="A34" s="155" t="s">
        <v>41</v>
      </c>
      <c r="B34" s="151" t="s">
        <v>39</v>
      </c>
      <c r="C34" s="144">
        <f>'4.sz.Óvoda'!C8</f>
        <v>1245</v>
      </c>
      <c r="D34" s="143">
        <f>'4.sz.Óvoda'!D8</f>
        <v>1245</v>
      </c>
      <c r="E34" s="144">
        <f>'4.sz.Óvoda'!E8</f>
        <v>0</v>
      </c>
      <c r="F34" s="143">
        <f>'4.sz.Óvoda'!F8</f>
        <v>0</v>
      </c>
      <c r="G34" s="144">
        <f>'4.sz.Óvoda'!G8</f>
        <v>0</v>
      </c>
      <c r="H34" s="143">
        <f>'4.sz.Óvoda'!H8</f>
        <v>0</v>
      </c>
      <c r="I34" s="144">
        <f>'4.sz.Óvoda'!I8</f>
        <v>0</v>
      </c>
      <c r="J34" s="143">
        <f>'4.sz.Óvoda'!J8</f>
        <v>0</v>
      </c>
      <c r="K34" s="144">
        <f t="shared" si="17"/>
        <v>1245</v>
      </c>
      <c r="L34" s="143">
        <f t="shared" si="17"/>
        <v>1245</v>
      </c>
      <c r="M34" s="144">
        <f>'4.sz.Óvoda'!M8</f>
        <v>0</v>
      </c>
      <c r="N34" s="143">
        <f>'4.sz.Óvoda'!N8</f>
        <v>0</v>
      </c>
      <c r="O34" s="144">
        <f>'4.sz.Óvoda'!O8</f>
        <v>0</v>
      </c>
      <c r="P34" s="143">
        <f>'4.sz.Óvoda'!P8</f>
        <v>0</v>
      </c>
      <c r="Q34" s="144">
        <f>'4.sz.Óvoda'!Q8</f>
        <v>0</v>
      </c>
      <c r="R34" s="143">
        <f>'4.sz.Óvoda'!R8</f>
        <v>0</v>
      </c>
      <c r="S34" s="144">
        <f t="shared" si="18"/>
        <v>0</v>
      </c>
      <c r="T34" s="143">
        <f t="shared" si="18"/>
        <v>0</v>
      </c>
      <c r="U34" s="87">
        <v>0</v>
      </c>
      <c r="V34" s="18">
        <v>0</v>
      </c>
      <c r="W34" s="25">
        <v>0</v>
      </c>
    </row>
    <row r="35" spans="1:23">
      <c r="A35" s="155" t="s">
        <v>42</v>
      </c>
      <c r="B35" s="163" t="s">
        <v>40</v>
      </c>
      <c r="C35" s="144">
        <f>'4.sz.Óvoda'!C9</f>
        <v>7085</v>
      </c>
      <c r="D35" s="143">
        <f>'4.sz.Óvoda'!D9</f>
        <v>0</v>
      </c>
      <c r="E35" s="144">
        <f>'4.sz.Óvoda'!E9</f>
        <v>2418</v>
      </c>
      <c r="F35" s="143">
        <f>'4.sz.Óvoda'!F9</f>
        <v>0</v>
      </c>
      <c r="G35" s="144">
        <f>'4.sz.Óvoda'!G9</f>
        <v>0</v>
      </c>
      <c r="H35" s="143">
        <f>'4.sz.Óvoda'!H9</f>
        <v>0</v>
      </c>
      <c r="I35" s="144">
        <f>'4.sz.Óvoda'!I9</f>
        <v>0</v>
      </c>
      <c r="J35" s="143">
        <f>'4.sz.Óvoda'!J9</f>
        <v>0</v>
      </c>
      <c r="K35" s="144">
        <f t="shared" si="17"/>
        <v>9503</v>
      </c>
      <c r="L35" s="143">
        <f t="shared" si="17"/>
        <v>0</v>
      </c>
      <c r="M35" s="144">
        <f>'4.sz.Óvoda'!M9</f>
        <v>9503</v>
      </c>
      <c r="N35" s="143">
        <f>'4.sz.Óvoda'!N9</f>
        <v>0</v>
      </c>
      <c r="O35" s="144">
        <f>'4.sz.Óvoda'!O9</f>
        <v>0</v>
      </c>
      <c r="P35" s="143">
        <f>'4.sz.Óvoda'!P9</f>
        <v>0</v>
      </c>
      <c r="Q35" s="144">
        <f>'4.sz.Óvoda'!Q9</f>
        <v>0</v>
      </c>
      <c r="R35" s="143">
        <f>'4.sz.Óvoda'!R9</f>
        <v>0</v>
      </c>
      <c r="S35" s="144">
        <f t="shared" si="18"/>
        <v>9503</v>
      </c>
      <c r="T35" s="143">
        <f t="shared" si="18"/>
        <v>0</v>
      </c>
      <c r="U35" s="87" t="s">
        <v>76</v>
      </c>
      <c r="V35" s="18">
        <v>0</v>
      </c>
      <c r="W35" s="25">
        <v>0</v>
      </c>
    </row>
    <row r="36" spans="1:23">
      <c r="A36" s="155" t="s">
        <v>41</v>
      </c>
      <c r="B36" s="163" t="s">
        <v>109</v>
      </c>
      <c r="C36" s="144">
        <f>'4.sz.Óvoda'!C10</f>
        <v>0</v>
      </c>
      <c r="D36" s="143">
        <f>'4.sz.Óvoda'!D10</f>
        <v>1692</v>
      </c>
      <c r="E36" s="144">
        <f>'4.sz.Óvoda'!E10</f>
        <v>0</v>
      </c>
      <c r="F36" s="143">
        <f>'4.sz.Óvoda'!F10</f>
        <v>0</v>
      </c>
      <c r="G36" s="144">
        <f>'4.sz.Óvoda'!G10</f>
        <v>0</v>
      </c>
      <c r="H36" s="143">
        <f>'4.sz.Óvoda'!H10</f>
        <v>0</v>
      </c>
      <c r="I36" s="144">
        <f>'4.sz.Óvoda'!I10</f>
        <v>0</v>
      </c>
      <c r="J36" s="143">
        <f>'4.sz.Óvoda'!J10</f>
        <v>0</v>
      </c>
      <c r="K36" s="144">
        <f>'4.sz.Óvoda'!K10</f>
        <v>0</v>
      </c>
      <c r="L36" s="143">
        <f>'4.sz.Óvoda'!L10</f>
        <v>1692</v>
      </c>
      <c r="M36" s="144">
        <f>'4.sz.Óvoda'!M10</f>
        <v>0</v>
      </c>
      <c r="N36" s="143">
        <f>'4.sz.Óvoda'!N10</f>
        <v>514</v>
      </c>
      <c r="O36" s="144">
        <f>'4.sz.Óvoda'!O10</f>
        <v>0</v>
      </c>
      <c r="P36" s="143">
        <f>'4.sz.Óvoda'!P10</f>
        <v>0</v>
      </c>
      <c r="Q36" s="144">
        <f>'4.sz.Óvoda'!Q10</f>
        <v>0</v>
      </c>
      <c r="R36" s="143">
        <f>'4.sz.Óvoda'!R10</f>
        <v>0</v>
      </c>
      <c r="S36" s="144">
        <f>'4.sz.Óvoda'!S10</f>
        <v>0</v>
      </c>
      <c r="T36" s="143">
        <f>'4.sz.Óvoda'!T10</f>
        <v>514</v>
      </c>
      <c r="U36" s="144" t="s">
        <v>76</v>
      </c>
      <c r="V36" s="143" t="s">
        <v>76</v>
      </c>
      <c r="W36" s="162" t="s">
        <v>76</v>
      </c>
    </row>
    <row r="37" spans="1:23">
      <c r="A37" s="155" t="s">
        <v>41</v>
      </c>
      <c r="B37" s="163" t="s">
        <v>28</v>
      </c>
      <c r="C37" s="144">
        <f>'4.sz.Óvoda'!C11</f>
        <v>0</v>
      </c>
      <c r="D37" s="143">
        <f>'4.sz.Óvoda'!D11</f>
        <v>0</v>
      </c>
      <c r="E37" s="144">
        <f>'4.sz.Óvoda'!E11</f>
        <v>0</v>
      </c>
      <c r="F37" s="143">
        <f>'4.sz.Óvoda'!F11</f>
        <v>0</v>
      </c>
      <c r="G37" s="144">
        <f>'4.sz.Óvoda'!G11</f>
        <v>0</v>
      </c>
      <c r="H37" s="143">
        <f>'4.sz.Óvoda'!H11</f>
        <v>0</v>
      </c>
      <c r="I37" s="144">
        <f>'4.sz.Óvoda'!I11</f>
        <v>0</v>
      </c>
      <c r="J37" s="143">
        <f>'4.sz.Óvoda'!J11</f>
        <v>0</v>
      </c>
      <c r="K37" s="144">
        <f>'4.sz.Óvoda'!K11</f>
        <v>0</v>
      </c>
      <c r="L37" s="143">
        <f>'4.sz.Óvoda'!L11</f>
        <v>0</v>
      </c>
      <c r="M37" s="144">
        <f>'4.sz.Óvoda'!M11</f>
        <v>0</v>
      </c>
      <c r="N37" s="143">
        <f>'4.sz.Óvoda'!N11</f>
        <v>0</v>
      </c>
      <c r="O37" s="144">
        <f>'4.sz.Óvoda'!O11</f>
        <v>0</v>
      </c>
      <c r="P37" s="143">
        <f>'4.sz.Óvoda'!P11</f>
        <v>0</v>
      </c>
      <c r="Q37" s="144">
        <f>'4.sz.Óvoda'!Q11</f>
        <v>0</v>
      </c>
      <c r="R37" s="143">
        <f>'4.sz.Óvoda'!R11</f>
        <v>95881</v>
      </c>
      <c r="S37" s="144">
        <f>'4.sz.Óvoda'!S11</f>
        <v>0</v>
      </c>
      <c r="T37" s="143">
        <f>'4.sz.Óvoda'!T11</f>
        <v>95881</v>
      </c>
      <c r="U37" s="144" t="s">
        <v>76</v>
      </c>
      <c r="V37" s="143" t="s">
        <v>76</v>
      </c>
      <c r="W37" s="162" t="s">
        <v>76</v>
      </c>
    </row>
    <row r="38" spans="1:23" s="160" customFormat="1">
      <c r="A38" s="158" t="s">
        <v>41</v>
      </c>
      <c r="B38" s="159" t="s">
        <v>12</v>
      </c>
      <c r="C38" s="145">
        <f>'5.sz.Könyvtár'!C8</f>
        <v>5692</v>
      </c>
      <c r="D38" s="142">
        <f>'5.sz.Könyvtár'!D8</f>
        <v>5692</v>
      </c>
      <c r="E38" s="145">
        <f>'5.sz.Könyvtár'!E8</f>
        <v>1208</v>
      </c>
      <c r="F38" s="142">
        <f>'5.sz.Könyvtár'!F8</f>
        <v>1457</v>
      </c>
      <c r="G38" s="145">
        <f>'5.sz.Könyvtár'!G8</f>
        <v>0</v>
      </c>
      <c r="H38" s="142">
        <f>'5.sz.Könyvtár'!H8</f>
        <v>12</v>
      </c>
      <c r="I38" s="145">
        <f>'5.sz.Könyvtár'!I8</f>
        <v>0</v>
      </c>
      <c r="J38" s="142">
        <f>'5.sz.Könyvtár'!J8</f>
        <v>497</v>
      </c>
      <c r="K38" s="145">
        <f>C38+E38+G38+I38</f>
        <v>6900</v>
      </c>
      <c r="L38" s="142">
        <f>D38+F38+H38+J38</f>
        <v>7658</v>
      </c>
      <c r="M38" s="145">
        <f>'5.sz.Könyvtár'!M8</f>
        <v>500</v>
      </c>
      <c r="N38" s="142">
        <f>'5.sz.Könyvtár'!N8</f>
        <v>786</v>
      </c>
      <c r="O38" s="145">
        <f>'5.sz.Könyvtár'!O8</f>
        <v>2469</v>
      </c>
      <c r="P38" s="142">
        <f>'5.sz.Könyvtár'!P8</f>
        <v>0</v>
      </c>
      <c r="Q38" s="145">
        <f>'5.sz.Könyvtár'!Q8</f>
        <v>3931</v>
      </c>
      <c r="R38" s="142">
        <f>'5.sz.Könyvtár'!R8</f>
        <v>6872</v>
      </c>
      <c r="S38" s="145">
        <f t="shared" ref="S38:T41" si="19">M38+O38+Q38</f>
        <v>6900</v>
      </c>
      <c r="T38" s="142">
        <f t="shared" si="19"/>
        <v>7658</v>
      </c>
      <c r="U38" s="141">
        <v>2</v>
      </c>
      <c r="V38" s="20">
        <v>0</v>
      </c>
      <c r="W38" s="26">
        <v>0</v>
      </c>
    </row>
    <row r="39" spans="1:23" s="160" customFormat="1">
      <c r="A39" s="158" t="s">
        <v>41</v>
      </c>
      <c r="B39" s="159" t="s">
        <v>13</v>
      </c>
      <c r="C39" s="145">
        <f>'6.sz.Műv.Ház'!C8</f>
        <v>8456</v>
      </c>
      <c r="D39" s="142">
        <f>'6.sz.Műv.Ház'!D8</f>
        <v>9326</v>
      </c>
      <c r="E39" s="145">
        <f>'6.sz.Műv.Ház'!E8</f>
        <v>7930</v>
      </c>
      <c r="F39" s="142">
        <f>'6.sz.Műv.Ház'!F8</f>
        <v>8036</v>
      </c>
      <c r="G39" s="145">
        <f>'6.sz.Műv.Ház'!G8</f>
        <v>500</v>
      </c>
      <c r="H39" s="142">
        <f>'6.sz.Műv.Ház'!H8</f>
        <v>0</v>
      </c>
      <c r="I39" s="145">
        <f>'6.sz.Műv.Ház'!I8</f>
        <v>0</v>
      </c>
      <c r="J39" s="142">
        <f>'6.sz.Műv.Ház'!J8</f>
        <v>469</v>
      </c>
      <c r="K39" s="145">
        <f>C39+E39+G39+I39</f>
        <v>16886</v>
      </c>
      <c r="L39" s="142">
        <f>D39+F39+H39+J39</f>
        <v>17831</v>
      </c>
      <c r="M39" s="145">
        <f>'6.sz.Műv.Ház'!M8</f>
        <v>1800</v>
      </c>
      <c r="N39" s="142">
        <f>'6.sz.Műv.Ház'!N8</f>
        <v>2276</v>
      </c>
      <c r="O39" s="145">
        <f>'6.sz.Műv.Ház'!O8</f>
        <v>2469</v>
      </c>
      <c r="P39" s="142">
        <f>'6.sz.Műv.Ház'!P8</f>
        <v>0</v>
      </c>
      <c r="Q39" s="145">
        <f>'6.sz.Műv.Ház'!Q8</f>
        <v>12617</v>
      </c>
      <c r="R39" s="142">
        <f>'6.sz.Műv.Ház'!R8</f>
        <v>15555</v>
      </c>
      <c r="S39" s="145">
        <f t="shared" si="19"/>
        <v>16886</v>
      </c>
      <c r="T39" s="142">
        <f t="shared" si="19"/>
        <v>17831</v>
      </c>
      <c r="U39" s="141">
        <v>3</v>
      </c>
      <c r="V39" s="20">
        <v>1</v>
      </c>
      <c r="W39" s="26">
        <v>0</v>
      </c>
    </row>
    <row r="40" spans="1:23" s="160" customFormat="1">
      <c r="A40" s="158" t="s">
        <v>41</v>
      </c>
      <c r="B40" s="159" t="s">
        <v>14</v>
      </c>
      <c r="C40" s="145">
        <f>'8.sz.CSSK'!C11</f>
        <v>14912</v>
      </c>
      <c r="D40" s="142">
        <f>'8.sz.CSSK'!D11</f>
        <v>17475</v>
      </c>
      <c r="E40" s="145">
        <f>'8.sz.CSSK'!E11</f>
        <v>2944</v>
      </c>
      <c r="F40" s="142">
        <f>'8.sz.CSSK'!F11</f>
        <v>3753</v>
      </c>
      <c r="G40" s="145">
        <f>'8.sz.CSSK'!G11</f>
        <v>800</v>
      </c>
      <c r="H40" s="142">
        <f>'8.sz.CSSK'!H11</f>
        <v>561</v>
      </c>
      <c r="I40" s="145">
        <f>'8.sz.CSSK'!I11</f>
        <v>0</v>
      </c>
      <c r="J40" s="142">
        <f>'8.sz.CSSK'!J11</f>
        <v>500</v>
      </c>
      <c r="K40" s="145">
        <f>'8.sz.CSSK'!K11</f>
        <v>18656</v>
      </c>
      <c r="L40" s="142">
        <f>'8.sz.CSSK'!L11</f>
        <v>22289</v>
      </c>
      <c r="M40" s="145">
        <f>'8.sz.CSSK'!M11</f>
        <v>0</v>
      </c>
      <c r="N40" s="142">
        <f>'8.sz.CSSK'!N11</f>
        <v>0</v>
      </c>
      <c r="O40" s="145">
        <f>'8.sz.CSSK'!O11</f>
        <v>11537</v>
      </c>
      <c r="P40" s="142">
        <f>'8.sz.CSSK'!P11</f>
        <v>0</v>
      </c>
      <c r="Q40" s="145">
        <f>'8.sz.CSSK'!Q11</f>
        <v>7119</v>
      </c>
      <c r="R40" s="142">
        <f>'8.sz.CSSK'!R11</f>
        <v>22289</v>
      </c>
      <c r="S40" s="145">
        <f t="shared" si="19"/>
        <v>18656</v>
      </c>
      <c r="T40" s="142">
        <f t="shared" si="19"/>
        <v>22289</v>
      </c>
      <c r="U40" s="141">
        <v>6</v>
      </c>
      <c r="V40" s="20">
        <v>0</v>
      </c>
      <c r="W40" s="372">
        <v>1.5</v>
      </c>
    </row>
    <row r="41" spans="1:23" s="160" customFormat="1">
      <c r="A41" s="158" t="s">
        <v>42</v>
      </c>
      <c r="B41" s="159" t="s">
        <v>15</v>
      </c>
      <c r="C41" s="145">
        <f>'7.sz.Bölcsőde'!C9</f>
        <v>20959</v>
      </c>
      <c r="D41" s="142">
        <f>'7.sz.Bölcsőde'!D9</f>
        <v>20959</v>
      </c>
      <c r="E41" s="145">
        <f>'7.sz.Bölcsőde'!E9</f>
        <v>2145</v>
      </c>
      <c r="F41" s="142">
        <f>'7.sz.Bölcsőde'!F9</f>
        <v>3567</v>
      </c>
      <c r="G41" s="145">
        <f>'7.sz.Bölcsőde'!G9</f>
        <v>0</v>
      </c>
      <c r="H41" s="142">
        <f>'7.sz.Bölcsőde'!H9</f>
        <v>87</v>
      </c>
      <c r="I41" s="145">
        <f>'7.sz.Bölcsőde'!I9</f>
        <v>0</v>
      </c>
      <c r="J41" s="142">
        <f>'7.sz.Bölcsőde'!J9</f>
        <v>0</v>
      </c>
      <c r="K41" s="145">
        <f>C41+E41+G41+I41</f>
        <v>23104</v>
      </c>
      <c r="L41" s="142">
        <f>D41+F41+H41+J41</f>
        <v>24613</v>
      </c>
      <c r="M41" s="145">
        <f>'7.sz.Bölcsőde'!M9</f>
        <v>0</v>
      </c>
      <c r="N41" s="142">
        <f>'7.sz.Bölcsőde'!N9</f>
        <v>1374</v>
      </c>
      <c r="O41" s="145">
        <f>'7.sz.Bölcsőde'!O9</f>
        <v>13551</v>
      </c>
      <c r="P41" s="142">
        <f>'7.sz.Bölcsőde'!P9</f>
        <v>0</v>
      </c>
      <c r="Q41" s="145">
        <f>'7.sz.Bölcsőde'!Q9</f>
        <v>9553</v>
      </c>
      <c r="R41" s="142">
        <f>'7.sz.Bölcsőde'!R9</f>
        <v>23239</v>
      </c>
      <c r="S41" s="145">
        <f t="shared" si="19"/>
        <v>23104</v>
      </c>
      <c r="T41" s="142">
        <f t="shared" si="19"/>
        <v>24613</v>
      </c>
      <c r="U41" s="141">
        <v>8</v>
      </c>
      <c r="V41" s="20">
        <v>1</v>
      </c>
      <c r="W41" s="26">
        <v>0</v>
      </c>
    </row>
    <row r="42" spans="1:23" s="160" customFormat="1" ht="15.75" thickBot="1">
      <c r="A42" s="158" t="s">
        <v>41</v>
      </c>
      <c r="B42" s="159" t="s">
        <v>16</v>
      </c>
      <c r="C42" s="164">
        <f>'9.sz.KSZKI'!C18</f>
        <v>37814</v>
      </c>
      <c r="D42" s="165">
        <f>'9.sz.KSZKI'!D18</f>
        <v>46185</v>
      </c>
      <c r="E42" s="164">
        <f>'9.sz.KSZKI'!E18</f>
        <v>51500</v>
      </c>
      <c r="F42" s="165">
        <f>'9.sz.KSZKI'!F18</f>
        <v>59104</v>
      </c>
      <c r="G42" s="145">
        <f>'9.sz.KSZKI'!G18</f>
        <v>0</v>
      </c>
      <c r="H42" s="142">
        <f>'9.sz.KSZKI'!H18</f>
        <v>1579</v>
      </c>
      <c r="I42" s="164">
        <f>'9.sz.KSZKI'!I18</f>
        <v>0</v>
      </c>
      <c r="J42" s="165">
        <f>'9.sz.KSZKI'!J18</f>
        <v>6517</v>
      </c>
      <c r="K42" s="145">
        <f>'9.sz.KSZKI'!K18</f>
        <v>89314</v>
      </c>
      <c r="L42" s="142">
        <f>'9.sz.KSZKI'!L18</f>
        <v>113385</v>
      </c>
      <c r="M42" s="164">
        <f>'9.sz.KSZKI'!M18</f>
        <v>25912</v>
      </c>
      <c r="N42" s="165">
        <f>'9.sz.KSZKI'!N18</f>
        <v>29093</v>
      </c>
      <c r="O42" s="164">
        <f>'9.sz.KSZKI'!O18</f>
        <v>41617</v>
      </c>
      <c r="P42" s="165">
        <f>'9.sz.KSZKI'!P18</f>
        <v>0</v>
      </c>
      <c r="Q42" s="145">
        <f>'9.sz.KSZKI'!Q18</f>
        <v>21785</v>
      </c>
      <c r="R42" s="142">
        <f>'9.sz.KSZKI'!R18</f>
        <v>84292</v>
      </c>
      <c r="S42" s="145">
        <f>'9.sz.KSZKI'!S18</f>
        <v>89314</v>
      </c>
      <c r="T42" s="142">
        <f>'9.sz.KSZKI'!T18</f>
        <v>113385</v>
      </c>
      <c r="U42" s="141">
        <v>22</v>
      </c>
      <c r="V42" s="20">
        <v>1</v>
      </c>
      <c r="W42" s="26">
        <v>0</v>
      </c>
    </row>
    <row r="43" spans="1:23" ht="15.75" thickBot="1">
      <c r="A43" s="171"/>
      <c r="B43" s="172" t="s">
        <v>17</v>
      </c>
      <c r="C43" s="173">
        <f>SUM(C6,C28,C23,C31,C38,C39,C40,C41,C42)</f>
        <v>434509</v>
      </c>
      <c r="D43" s="173">
        <f>SUM(D6,D28,D23,D31,D38,D39,D40,D41,D42)</f>
        <v>461400</v>
      </c>
      <c r="E43" s="173">
        <f>SUM(E6,E28,E31,E38,E39,E40,E41,E42,)</f>
        <v>227847</v>
      </c>
      <c r="F43" s="173">
        <f>SUM(F6,F28,F31,F38,F39,F40,F41,F42,)</f>
        <v>275715</v>
      </c>
      <c r="G43" s="173">
        <f>SUM(G6,G28,G23,G31,G38,G39,G40,G41,G42,)</f>
        <v>49164</v>
      </c>
      <c r="H43" s="173">
        <f t="shared" ref="H43:W43" si="20">SUM(H6,H28,H23,H31,H38,H39,H40,H41,H42,)</f>
        <v>72545</v>
      </c>
      <c r="I43" s="173">
        <f t="shared" si="20"/>
        <v>234266</v>
      </c>
      <c r="J43" s="173">
        <f t="shared" si="20"/>
        <v>445443</v>
      </c>
      <c r="K43" s="173">
        <f t="shared" si="20"/>
        <v>961991</v>
      </c>
      <c r="L43" s="173">
        <f t="shared" si="20"/>
        <v>1255103</v>
      </c>
      <c r="M43" s="173">
        <f t="shared" si="20"/>
        <v>507290</v>
      </c>
      <c r="N43" s="173">
        <f t="shared" si="20"/>
        <v>452800</v>
      </c>
      <c r="O43" s="173">
        <f t="shared" si="20"/>
        <v>338864</v>
      </c>
      <c r="P43" s="173">
        <f t="shared" si="20"/>
        <v>469082</v>
      </c>
      <c r="Q43" s="173">
        <f t="shared" si="20"/>
        <v>118184</v>
      </c>
      <c r="R43" s="173">
        <f t="shared" si="20"/>
        <v>333221</v>
      </c>
      <c r="S43" s="173">
        <f t="shared" si="20"/>
        <v>964338</v>
      </c>
      <c r="T43" s="173">
        <f t="shared" si="20"/>
        <v>1255103</v>
      </c>
      <c r="U43" s="173">
        <f t="shared" si="20"/>
        <v>84</v>
      </c>
      <c r="V43" s="173">
        <f t="shared" si="20"/>
        <v>3</v>
      </c>
      <c r="W43" s="373">
        <f t="shared" si="20"/>
        <v>106.5</v>
      </c>
    </row>
    <row r="44" spans="1:23"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76"/>
      <c r="P44" s="76"/>
      <c r="Q44" s="76"/>
      <c r="R44" s="76"/>
      <c r="S44" s="76"/>
      <c r="T44" s="76"/>
      <c r="U44" s="76"/>
      <c r="V44" s="76"/>
      <c r="W44" s="76"/>
    </row>
    <row r="45" spans="1:23">
      <c r="B45" s="168" t="str">
        <f>Tartalomjegyzék!A16</f>
        <v>Cibakháza, 2016. május</v>
      </c>
      <c r="O45" s="76"/>
      <c r="P45" s="76"/>
      <c r="Q45" s="76"/>
      <c r="R45" s="76"/>
      <c r="S45" s="76"/>
      <c r="T45" s="76"/>
      <c r="U45" s="76"/>
      <c r="V45" s="76"/>
      <c r="W45" s="76"/>
    </row>
    <row r="46" spans="1:23">
      <c r="C46" s="169" t="s">
        <v>45</v>
      </c>
      <c r="E46" s="169" t="s">
        <v>46</v>
      </c>
      <c r="G46" s="169" t="s">
        <v>47</v>
      </c>
      <c r="I46" s="169" t="s">
        <v>48</v>
      </c>
      <c r="K46" s="169" t="s">
        <v>49</v>
      </c>
      <c r="M46" s="169" t="s">
        <v>50</v>
      </c>
      <c r="O46" s="169" t="s">
        <v>51</v>
      </c>
      <c r="Q46" s="169" t="s">
        <v>52</v>
      </c>
      <c r="S46" s="169" t="s">
        <v>49</v>
      </c>
    </row>
    <row r="47" spans="1:23">
      <c r="B47" s="170" t="s">
        <v>41</v>
      </c>
      <c r="C47" s="169">
        <f>C7+C11+C12+C14+C15+C16+C18+C19+C21+C22+C30+C32+C33+C34+C38+C39+C40+C42</f>
        <v>344863</v>
      </c>
      <c r="D47" s="169">
        <f>D7+D11+D13+D14+D15+D16+D18+D19+D21+D22+D30+D32+D33+D34+D38+D39+D40+D42+D36</f>
        <v>352327</v>
      </c>
      <c r="E47" s="169">
        <f>E7+E11+E12+E14+E15+E16+E18+E19+E21+E22+E30+E32+E33+E34+E38+E39+E40+E42</f>
        <v>174430</v>
      </c>
      <c r="F47" s="169">
        <f>F7+F11+F12+F14+F15+F16+F18+F19+F21+F22+F30+F32+F33+F34+F38+F39+F40+F42+F25+F13</f>
        <v>194147</v>
      </c>
      <c r="G47" s="169">
        <f>G7+G11+G12+G14+G15+G16+G18+G19+G21+G22+G30+G32+G33+G34+G38+G39+G40+G42</f>
        <v>22000</v>
      </c>
      <c r="H47" s="169">
        <f>H7+H11+H12+H14+H15+H16+H18+H19+H21+H22+H30+H32+H33+H34+H38+H39+H40+H42+H25</f>
        <v>24298</v>
      </c>
      <c r="I47" s="169">
        <f>I7+I11+I12+I14+I15+I16+I18+I19+I21+I22+I28+I32+I33+I34+I38+I39+I40+I42</f>
        <v>234266</v>
      </c>
      <c r="J47" s="169">
        <f>J11+J13+J14+J15+J16+J18+J19+J21+J22+J32+J33+J34+J38+J39+J40+J42</f>
        <v>427838</v>
      </c>
      <c r="K47" s="169">
        <f>K7+K11+K12+K14+K15+K16+K18+K19+K21+K22+K30+K32+K33+K34+K38+K39+K40+K42</f>
        <v>775559</v>
      </c>
      <c r="L47" s="169">
        <f>L7+L11+L12+L14+L15+L16+L18+L19+L21+L22+L30+L32+L33+L34+L38+L39+L40+L42+L13+L36+L25</f>
        <v>998610</v>
      </c>
      <c r="M47" s="169">
        <f>M7+M11+M12+M14+M15+M16+M18+M19+M21+M22+M30+M32+M33+M34+M38+M39+M40+M42</f>
        <v>369513</v>
      </c>
      <c r="N47" s="169">
        <f>N7+N11+N12+N14+N15+N16+N18+N19+N21+N22+N30+N32+N33+N34+N38+N39+N40+N42+N27+N36</f>
        <v>359407</v>
      </c>
      <c r="O47" s="169">
        <f>O7+O11+O12+O14+O15+O16+O18+O19+O21+O22+O30+O32+O33+O34+O38+O39+O40+O42</f>
        <v>247540</v>
      </c>
      <c r="P47" s="169">
        <f>P7+P11+P12+P14+P15+P16+P18+P19+P21+P22+P30+P32+P33+P34+P38+P39+P40+P42+P13</f>
        <v>406473</v>
      </c>
      <c r="Q47" s="169">
        <f>Q7+Q11+Q12+Q14+Q15+Q16+Q18+Q19+Q21+Q22+Q30+Q32+Q33+Q34+Q38+Q39+Q40+Q42</f>
        <v>58846</v>
      </c>
      <c r="R47" s="169">
        <f>R7+R11+R13+R14+R15+R16+R18+R19+R21+R22+R30+R32+R33+R37+R38+R39+R40+R42</f>
        <v>294029</v>
      </c>
      <c r="S47" s="169">
        <f>S7+S11+S12+S14+S15+S16+S18+S19+S21+S22+S30+S32+S33+S34+S38+S39+S40+S42</f>
        <v>675899</v>
      </c>
      <c r="T47" s="169">
        <f>T7+T12+T14+T15+T16+T18+T19+T21+T22+T30+T32+T33+T36+T38+T39+T40+T42+T27+T37+T13</f>
        <v>1059909</v>
      </c>
    </row>
    <row r="48" spans="1:23">
      <c r="B48" s="170" t="s">
        <v>42</v>
      </c>
      <c r="C48" s="169">
        <f>C8+C9+C10+C17+C20+C23+C35+C41</f>
        <v>28044</v>
      </c>
      <c r="D48" s="169">
        <f>D8+D9+D10+D17+D20+D23+D35+D41</f>
        <v>29897</v>
      </c>
      <c r="E48" s="169">
        <f t="shared" ref="E48:Q48" si="21">E8+E9+E10+E17+E20+E23+E35+E41</f>
        <v>44813</v>
      </c>
      <c r="F48" s="169">
        <f t="shared" si="21"/>
        <v>69754</v>
      </c>
      <c r="G48" s="169">
        <f t="shared" si="21"/>
        <v>27164</v>
      </c>
      <c r="H48" s="169">
        <f t="shared" si="21"/>
        <v>47660</v>
      </c>
      <c r="I48" s="169">
        <f t="shared" si="21"/>
        <v>0</v>
      </c>
      <c r="J48" s="169">
        <f t="shared" si="21"/>
        <v>1490</v>
      </c>
      <c r="K48" s="169">
        <f t="shared" si="21"/>
        <v>100021</v>
      </c>
      <c r="L48" s="169">
        <f>L8+L9+L10+L17+L20+L23+L35+L41+L26</f>
        <v>148917</v>
      </c>
      <c r="M48" s="169">
        <f t="shared" si="21"/>
        <v>34883</v>
      </c>
      <c r="N48" s="169">
        <f>N8+N9+N10+N17+N20+N23+N35+N41</f>
        <v>76642</v>
      </c>
      <c r="O48" s="169">
        <f t="shared" si="21"/>
        <v>15351</v>
      </c>
      <c r="P48" s="169">
        <f t="shared" si="21"/>
        <v>0</v>
      </c>
      <c r="Q48" s="169">
        <f t="shared" si="21"/>
        <v>23958</v>
      </c>
      <c r="R48" s="169">
        <f>R8+R9+R10+R17+R20+R23+R35+R41</f>
        <v>23239</v>
      </c>
      <c r="S48" s="169">
        <f>S8+S9+S10+S17+S20+S23+S35+S41</f>
        <v>74192</v>
      </c>
      <c r="T48" s="169">
        <f>T8+T9+T10+T17+T20+T23+T35+T41</f>
        <v>99881</v>
      </c>
    </row>
    <row r="49" spans="2:20">
      <c r="B49" s="170" t="s">
        <v>44</v>
      </c>
      <c r="C49" s="169">
        <f>C29</f>
        <v>61602</v>
      </c>
      <c r="D49" s="169">
        <f>D29+D24</f>
        <v>79176</v>
      </c>
      <c r="E49" s="169">
        <f>E29</f>
        <v>8604</v>
      </c>
      <c r="F49" s="169">
        <f>F29</f>
        <v>11814</v>
      </c>
      <c r="G49" s="169">
        <f>G29</f>
        <v>0</v>
      </c>
      <c r="H49" s="169">
        <f t="shared" ref="H49" si="22">H29</f>
        <v>471</v>
      </c>
      <c r="I49" s="169">
        <f t="shared" ref="I49:S49" si="23">I29</f>
        <v>0</v>
      </c>
      <c r="J49" s="169">
        <f>J29</f>
        <v>16115</v>
      </c>
      <c r="K49" s="169">
        <f t="shared" si="23"/>
        <v>70206</v>
      </c>
      <c r="L49" s="169">
        <f>L29+L24</f>
        <v>107576</v>
      </c>
      <c r="M49" s="169">
        <f t="shared" si="23"/>
        <v>0</v>
      </c>
      <c r="N49" s="169">
        <f t="shared" ref="N49" si="24">N29</f>
        <v>16751</v>
      </c>
      <c r="O49" s="169">
        <f>O29</f>
        <v>62609</v>
      </c>
      <c r="P49" s="169">
        <f t="shared" ref="P49" si="25">P29</f>
        <v>62609</v>
      </c>
      <c r="Q49" s="169">
        <f t="shared" si="23"/>
        <v>20975</v>
      </c>
      <c r="R49" s="169">
        <f t="shared" ref="R49" si="26">R29</f>
        <v>15953</v>
      </c>
      <c r="S49" s="169">
        <f t="shared" si="23"/>
        <v>83584</v>
      </c>
      <c r="T49" s="169">
        <f>T29</f>
        <v>95313</v>
      </c>
    </row>
    <row r="50" spans="2:20">
      <c r="C50" s="169">
        <f>SUM(C47:C49)</f>
        <v>434509</v>
      </c>
      <c r="D50" s="169">
        <f t="shared" ref="D50" si="27">SUM(D47:D49)</f>
        <v>461400</v>
      </c>
      <c r="E50" s="169">
        <f t="shared" ref="E50:Q50" si="28">SUM(E47:E49)</f>
        <v>227847</v>
      </c>
      <c r="F50" s="169">
        <f t="shared" ref="F50" si="29">SUM(F47:F49)</f>
        <v>275715</v>
      </c>
      <c r="G50" s="169">
        <f t="shared" si="28"/>
        <v>49164</v>
      </c>
      <c r="H50" s="169">
        <f t="shared" ref="H50" si="30">SUM(H47:H49)</f>
        <v>72429</v>
      </c>
      <c r="I50" s="169">
        <f t="shared" si="28"/>
        <v>234266</v>
      </c>
      <c r="J50" s="169">
        <f t="shared" si="28"/>
        <v>445443</v>
      </c>
      <c r="K50" s="169">
        <f t="shared" si="28"/>
        <v>945786</v>
      </c>
      <c r="L50" s="169">
        <f>SUM(L47:L49)</f>
        <v>1255103</v>
      </c>
      <c r="M50" s="169">
        <f>SUM(M47:M49)</f>
        <v>404396</v>
      </c>
      <c r="N50" s="169">
        <f t="shared" ref="N50" si="31">SUM(N47:N49)</f>
        <v>452800</v>
      </c>
      <c r="O50" s="169">
        <f t="shared" si="28"/>
        <v>325500</v>
      </c>
      <c r="P50" s="169">
        <f t="shared" ref="P50" si="32">SUM(P47:P49)</f>
        <v>469082</v>
      </c>
      <c r="Q50" s="169">
        <f t="shared" si="28"/>
        <v>103779</v>
      </c>
      <c r="R50" s="169">
        <f t="shared" ref="R50" si="33">SUM(R47:R49)</f>
        <v>333221</v>
      </c>
      <c r="S50" s="169">
        <f>SUM(S47:S49)</f>
        <v>833675</v>
      </c>
      <c r="T50" s="169">
        <f t="shared" ref="T50" si="34">SUM(T47:T49)</f>
        <v>1255103</v>
      </c>
    </row>
    <row r="52" spans="2:20">
      <c r="B52" s="170" t="s">
        <v>127</v>
      </c>
      <c r="C52" s="169">
        <f>'2.sz.Önkormányzat'!C28+'3.sz.Cházi Közös Önk.Hiv.'!C8+'4.sz.Óvoda'!C12+'5.sz.Könyvtár'!C8+'6.sz.Műv.Ház'!C8+'8.sz.CSSK'!C11+'7.sz.Bölcsőde'!C9+'9.sz.KSZKI'!C18</f>
        <v>434509</v>
      </c>
      <c r="D52" s="169">
        <f>'2.sz.Önkormányzat'!D28+'3.sz.Cházi Közös Önk.Hiv.'!D8+'4.sz.Óvoda'!D12+'5.sz.Könyvtár'!D8+'6.sz.Műv.Ház'!D8+'8.sz.CSSK'!D11+'7.sz.Bölcsőde'!D9+'9.sz.KSZKI'!D18</f>
        <v>461400</v>
      </c>
      <c r="E52" s="169">
        <f>'2.sz.Önkormányzat'!E28+'3.sz.Cházi Közös Önk.Hiv.'!E8+'4.sz.Óvoda'!E12+'5.sz.Könyvtár'!E8+'6.sz.Műv.Ház'!E8+'8.sz.CSSK'!E11+'7.sz.Bölcsőde'!E9+'9.sz.KSZKI'!E18</f>
        <v>227847</v>
      </c>
      <c r="F52" s="169">
        <f>'2.sz.Önkormányzat'!F28+'3.sz.Cházi Közös Önk.Hiv.'!F8+'4.sz.Óvoda'!F12+'5.sz.Könyvtár'!F8+'6.sz.Műv.Ház'!F8+'8.sz.CSSK'!F11+'7.sz.Bölcsőde'!F9+'9.sz.KSZKI'!F18</f>
        <v>275715</v>
      </c>
      <c r="G52" s="169">
        <f>'2.sz.Önkormányzat'!G28+'3.sz.Cházi Közös Önk.Hiv.'!G8+'4.sz.Óvoda'!G12+'5.sz.Könyvtár'!G8+'6.sz.Műv.Ház'!G8+'8.sz.CSSK'!G11+'7.sz.Bölcsőde'!G9+'9.sz.KSZKI'!G18</f>
        <v>49164</v>
      </c>
      <c r="H52" s="169">
        <f>'2.sz.Önkormányzat'!H28+'3.sz.Cházi Közös Önk.Hiv.'!H8+'4.sz.Óvoda'!H12+'5.sz.Könyvtár'!H8+'6.sz.Műv.Ház'!H8+'8.sz.CSSK'!H11+'7.sz.Bölcsőde'!H9+'9.sz.KSZKI'!H18</f>
        <v>72545</v>
      </c>
      <c r="I52" s="169">
        <f>'2.sz.Önkormányzat'!I28+'3.sz.Cházi Közös Önk.Hiv.'!I8+'4.sz.Óvoda'!I12+'5.sz.Könyvtár'!I8+'6.sz.Műv.Ház'!I8+'7.sz.Bölcsőde'!I9+'8.sz.CSSK'!I11+'9.sz.KSZKI'!I18</f>
        <v>234266</v>
      </c>
      <c r="J52" s="169">
        <f>'2.sz.Önkormányzat'!J28+'3.sz.Cházi Közös Önk.Hiv.'!J8+'4.sz.Óvoda'!J12+'5.sz.Könyvtár'!J8+'6.sz.Műv.Ház'!J8+'7.sz.Bölcsőde'!J9+'8.sz.CSSK'!J11+'9.sz.KSZKI'!J18</f>
        <v>445443</v>
      </c>
      <c r="K52" s="169">
        <f>'2.sz.Önkormányzat'!K28+'3.sz.Cházi Közös Önk.Hiv.'!K8+'4.sz.Óvoda'!K12+'5.sz.Könyvtár'!K8+'6.sz.Műv.Ház'!K8+'7.sz.Bölcsőde'!K9+'8.sz.CSSK'!K11+'9.sz.KSZKI'!K18</f>
        <v>945786</v>
      </c>
      <c r="L52" s="169">
        <f>'2.sz.Önkormányzat'!L28+'3.sz.Cházi Közös Önk.Hiv.'!L8+'4.sz.Óvoda'!L12+'5.sz.Könyvtár'!L8+'6.sz.Műv.Ház'!L8+'7.sz.Bölcsőde'!L9+'8.sz.CSSK'!L11+'9.sz.KSZKI'!L18</f>
        <v>1255103</v>
      </c>
      <c r="M52" s="169">
        <f>'2.sz.Önkormányzat'!M28+'3.sz.Cházi Közös Önk.Hiv.'!M8+'4.sz.Óvoda'!M12+'5.sz.Könyvtár'!M8+'6.sz.Műv.Ház'!M8+'7.sz.Bölcsőde'!M9+'8.sz.CSSK'!M11+'9.sz.KSZKI'!M18</f>
        <v>507290</v>
      </c>
      <c r="N52" s="169">
        <f>'2.sz.Önkormányzat'!N28+'3.sz.Cházi Közös Önk.Hiv.'!N8+'4.sz.Óvoda'!N12+'5.sz.Könyvtár'!N8+'6.sz.Műv.Ház'!N8+'7.sz.Bölcsőde'!N9+'8.sz.CSSK'!N11+'9.sz.KSZKI'!N18</f>
        <v>452800</v>
      </c>
      <c r="O52" s="169">
        <f>'2.sz.Önkormányzat'!O28+'3.sz.Cházi Közös Önk.Hiv.'!O8+'4.sz.Óvoda'!O12+'5.sz.Könyvtár'!O8+'6.sz.Műv.Ház'!O8+'7.sz.Bölcsőde'!O9+'8.sz.CSSK'!O11+'9.sz.KSZKI'!O18</f>
        <v>337064</v>
      </c>
      <c r="P52" s="169">
        <f>'2.sz.Önkormányzat'!P28+'3.sz.Cházi Közös Önk.Hiv.'!P8+'4.sz.Óvoda'!P12+'5.sz.Könyvtár'!P8+'6.sz.Műv.Ház'!P8+'7.sz.Bölcsőde'!P9+'8.sz.CSSK'!P11+'9.sz.KSZKI'!P18</f>
        <v>469082</v>
      </c>
      <c r="Q52" s="169">
        <f>'2.sz.Önkormányzat'!Q28+'3.sz.Cházi Közös Önk.Hiv.'!Q8+'4.sz.Óvoda'!Q12+'5.sz.Könyvtár'!Q8+'6.sz.Műv.Ház'!Q8+'7.sz.Bölcsőde'!Q9+'8.sz.CSSK'!Q11+'9.sz.KSZKI'!Q18</f>
        <v>103779</v>
      </c>
      <c r="R52" s="169">
        <f>'2.sz.Önkormányzat'!R28+'3.sz.Cházi Közös Önk.Hiv.'!R8+'4.sz.Óvoda'!R12+'5.sz.Könyvtár'!R8+'6.sz.Műv.Ház'!R8+'7.sz.Bölcsőde'!R9+'8.sz.CSSK'!R11+'9.sz.KSZKI'!R18</f>
        <v>333221</v>
      </c>
      <c r="S52" s="169">
        <f>'2.sz.Önkormányzat'!S28+'3.sz.Cházi Közös Önk.Hiv.'!S8+'4.sz.Óvoda'!S12+'5.sz.Könyvtár'!S8+'6.sz.Műv.Ház'!S8+'8.sz.CSSK'!S11+'7.sz.Bölcsőde'!S9+'9.sz.KSZKI'!S18</f>
        <v>948133</v>
      </c>
      <c r="T52" s="169">
        <f>'2.sz.Önkormányzat'!T28+'3.sz.Cházi Közös Önk.Hiv.'!T8+'4.sz.Óvoda'!T12+'5.sz.Könyvtár'!T8+'6.sz.Műv.Ház'!T8+'8.sz.CSSK'!T11+'7.sz.Bölcsőde'!T9+'9.sz.KSZKI'!T18</f>
        <v>1255103</v>
      </c>
    </row>
  </sheetData>
  <mergeCells count="21">
    <mergeCell ref="B4:B5"/>
    <mergeCell ref="G4:H4"/>
    <mergeCell ref="I4:J4"/>
    <mergeCell ref="K4:L4"/>
    <mergeCell ref="M4:N4"/>
    <mergeCell ref="A2:T2"/>
    <mergeCell ref="U4:U5"/>
    <mergeCell ref="V4:V5"/>
    <mergeCell ref="W4:W5"/>
    <mergeCell ref="A1:W1"/>
    <mergeCell ref="A3:B3"/>
    <mergeCell ref="U2:W2"/>
    <mergeCell ref="U3:W3"/>
    <mergeCell ref="C3:L3"/>
    <mergeCell ref="M3:T3"/>
    <mergeCell ref="C4:D4"/>
    <mergeCell ref="E4:F4"/>
    <mergeCell ref="Q4:R4"/>
    <mergeCell ref="S4:T4"/>
    <mergeCell ref="A4:A5"/>
    <mergeCell ref="O4:P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2" orientation="landscape" r:id="rId1"/>
  <headerFooter>
    <oddHeader>&amp;R&amp;"-,Félkövér"1.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37"/>
  <sheetViews>
    <sheetView topLeftCell="K1" zoomScaleSheetLayoutView="100" workbookViewId="0">
      <selection activeCell="W20" sqref="W20"/>
    </sheetView>
  </sheetViews>
  <sheetFormatPr defaultRowHeight="15"/>
  <cols>
    <col min="1" max="1" width="4.85546875" customWidth="1"/>
    <col min="2" max="2" width="58.85546875" customWidth="1"/>
    <col min="3" max="3" width="11" bestFit="1" customWidth="1"/>
    <col min="4" max="4" width="14.28515625" bestFit="1" customWidth="1"/>
    <col min="5" max="5" width="11" bestFit="1" customWidth="1"/>
    <col min="6" max="6" width="14.28515625" bestFit="1" customWidth="1"/>
    <col min="7" max="7" width="10.5703125" bestFit="1" customWidth="1"/>
    <col min="8" max="8" width="14.28515625" bestFit="1" customWidth="1"/>
    <col min="9" max="9" width="11" bestFit="1" customWidth="1"/>
    <col min="10" max="10" width="14.28515625" bestFit="1" customWidth="1"/>
    <col min="11" max="11" width="11" bestFit="1" customWidth="1"/>
    <col min="12" max="12" width="14.28515625" bestFit="1" customWidth="1"/>
    <col min="13" max="13" width="11" bestFit="1" customWidth="1"/>
    <col min="14" max="14" width="14.28515625" bestFit="1" customWidth="1"/>
    <col min="15" max="15" width="11" bestFit="1" customWidth="1"/>
    <col min="16" max="16" width="14.28515625" bestFit="1" customWidth="1"/>
    <col min="17" max="17" width="10.5703125" bestFit="1" customWidth="1"/>
    <col min="18" max="18" width="14.28515625" bestFit="1" customWidth="1"/>
    <col min="19" max="19" width="11" bestFit="1" customWidth="1"/>
    <col min="20" max="20" width="14.28515625" bestFit="1" customWidth="1"/>
    <col min="21" max="21" width="11.42578125" customWidth="1"/>
    <col min="22" max="22" width="10.7109375" customWidth="1"/>
    <col min="23" max="23" width="17.42578125" bestFit="1" customWidth="1"/>
  </cols>
  <sheetData>
    <row r="1" spans="1:24" s="1" customFormat="1">
      <c r="A1" s="281" t="s">
        <v>128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</row>
    <row r="2" spans="1:24" s="1" customFormat="1" ht="15.75" thickBot="1">
      <c r="A2" s="299" t="s">
        <v>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281" t="s">
        <v>78</v>
      </c>
      <c r="V2" s="281"/>
      <c r="W2" s="281"/>
    </row>
    <row r="3" spans="1:24" s="2" customFormat="1" ht="15" customHeight="1" thickBot="1">
      <c r="A3" s="282" t="s">
        <v>26</v>
      </c>
      <c r="B3" s="282"/>
      <c r="C3" s="285" t="s">
        <v>1</v>
      </c>
      <c r="D3" s="285"/>
      <c r="E3" s="285"/>
      <c r="F3" s="285"/>
      <c r="G3" s="285"/>
      <c r="H3" s="285"/>
      <c r="I3" s="285"/>
      <c r="J3" s="285"/>
      <c r="K3" s="285"/>
      <c r="L3" s="285"/>
      <c r="M3" s="286" t="s">
        <v>2</v>
      </c>
      <c r="N3" s="287"/>
      <c r="O3" s="288"/>
      <c r="P3" s="288"/>
      <c r="Q3" s="288"/>
      <c r="R3" s="288"/>
      <c r="S3" s="288"/>
      <c r="T3" s="288"/>
      <c r="U3" s="283" t="s">
        <v>3</v>
      </c>
      <c r="V3" s="284"/>
      <c r="W3" s="284"/>
    </row>
    <row r="4" spans="1:24" s="2" customFormat="1" ht="63.75" customHeight="1">
      <c r="A4" s="296" t="s">
        <v>20</v>
      </c>
      <c r="B4" s="293" t="s">
        <v>53</v>
      </c>
      <c r="C4" s="289" t="s">
        <v>101</v>
      </c>
      <c r="D4" s="290"/>
      <c r="E4" s="291" t="s">
        <v>115</v>
      </c>
      <c r="F4" s="292"/>
      <c r="G4" s="289" t="s">
        <v>116</v>
      </c>
      <c r="H4" s="290"/>
      <c r="I4" s="289" t="s">
        <v>117</v>
      </c>
      <c r="J4" s="290"/>
      <c r="K4" s="289" t="s">
        <v>18</v>
      </c>
      <c r="L4" s="290"/>
      <c r="M4" s="303" t="s">
        <v>103</v>
      </c>
      <c r="N4" s="304"/>
      <c r="O4" s="289" t="s">
        <v>4</v>
      </c>
      <c r="P4" s="290"/>
      <c r="Q4" s="289" t="s">
        <v>104</v>
      </c>
      <c r="R4" s="290"/>
      <c r="S4" s="289" t="s">
        <v>19</v>
      </c>
      <c r="T4" s="290"/>
      <c r="U4" s="301" t="s">
        <v>5</v>
      </c>
      <c r="V4" s="276" t="s">
        <v>6</v>
      </c>
      <c r="W4" s="278" t="s">
        <v>7</v>
      </c>
    </row>
    <row r="5" spans="1:24" s="2" customFormat="1" ht="28.5" customHeight="1">
      <c r="A5" s="297"/>
      <c r="B5" s="294"/>
      <c r="C5" s="107" t="s">
        <v>96</v>
      </c>
      <c r="D5" s="108" t="s">
        <v>95</v>
      </c>
      <c r="E5" s="107" t="s">
        <v>96</v>
      </c>
      <c r="F5" s="108" t="s">
        <v>95</v>
      </c>
      <c r="G5" s="107" t="s">
        <v>96</v>
      </c>
      <c r="H5" s="108" t="s">
        <v>95</v>
      </c>
      <c r="I5" s="107" t="s">
        <v>96</v>
      </c>
      <c r="J5" s="108" t="s">
        <v>95</v>
      </c>
      <c r="K5" s="82" t="s">
        <v>96</v>
      </c>
      <c r="L5" s="77" t="s">
        <v>95</v>
      </c>
      <c r="M5" s="82" t="s">
        <v>96</v>
      </c>
      <c r="N5" s="77" t="s">
        <v>95</v>
      </c>
      <c r="O5" s="82" t="s">
        <v>96</v>
      </c>
      <c r="P5" s="77" t="s">
        <v>95</v>
      </c>
      <c r="Q5" s="82" t="s">
        <v>96</v>
      </c>
      <c r="R5" s="77" t="s">
        <v>95</v>
      </c>
      <c r="S5" s="82" t="s">
        <v>96</v>
      </c>
      <c r="T5" s="77" t="s">
        <v>95</v>
      </c>
      <c r="U5" s="302"/>
      <c r="V5" s="277"/>
      <c r="W5" s="279"/>
      <c r="X5" s="19"/>
    </row>
    <row r="6" spans="1:24" s="2" customFormat="1" ht="28.5" customHeight="1">
      <c r="A6" s="298"/>
      <c r="B6" s="295"/>
      <c r="C6" s="107">
        <f>SUM(C7:C27)</f>
        <v>198223</v>
      </c>
      <c r="D6" s="108">
        <f t="shared" ref="D6:T6" si="0">SUM(D7:D27)</f>
        <v>216972</v>
      </c>
      <c r="E6" s="107">
        <f t="shared" si="0"/>
        <v>145773</v>
      </c>
      <c r="F6" s="108">
        <f t="shared" si="0"/>
        <v>177345</v>
      </c>
      <c r="G6" s="107">
        <f t="shared" si="0"/>
        <v>46664</v>
      </c>
      <c r="H6" s="108">
        <f t="shared" si="0"/>
        <v>68616</v>
      </c>
      <c r="I6" s="107">
        <f t="shared" si="0"/>
        <v>234266</v>
      </c>
      <c r="J6" s="108">
        <f t="shared" si="0"/>
        <v>414686</v>
      </c>
      <c r="K6" s="82">
        <f t="shared" si="0"/>
        <v>624926</v>
      </c>
      <c r="L6" s="77">
        <f t="shared" si="0"/>
        <v>877619</v>
      </c>
      <c r="M6" s="82">
        <f t="shared" si="0"/>
        <v>464431</v>
      </c>
      <c r="N6" s="77">
        <f t="shared" si="0"/>
        <v>402006</v>
      </c>
      <c r="O6" s="82">
        <f t="shared" si="0"/>
        <v>145319</v>
      </c>
      <c r="P6" s="77">
        <f t="shared" si="0"/>
        <v>406473</v>
      </c>
      <c r="Q6" s="82">
        <f t="shared" si="0"/>
        <v>17523</v>
      </c>
      <c r="R6" s="77">
        <f t="shared" si="0"/>
        <v>69140</v>
      </c>
      <c r="S6" s="82">
        <f t="shared" si="0"/>
        <v>627273</v>
      </c>
      <c r="T6" s="77">
        <f t="shared" si="0"/>
        <v>877619</v>
      </c>
      <c r="U6" s="184">
        <f>SUM(U7:U27)</f>
        <v>6</v>
      </c>
      <c r="V6" s="184">
        <f t="shared" ref="V6:W6" si="1">SUM(V7:V27)</f>
        <v>0</v>
      </c>
      <c r="W6" s="184">
        <v>103</v>
      </c>
      <c r="X6" s="19"/>
    </row>
    <row r="7" spans="1:24" s="8" customFormat="1">
      <c r="A7" s="14" t="s">
        <v>41</v>
      </c>
      <c r="B7" s="137" t="s">
        <v>21</v>
      </c>
      <c r="C7" s="84"/>
      <c r="D7" s="5"/>
      <c r="E7" s="179">
        <v>15960</v>
      </c>
      <c r="F7" s="6">
        <v>22662</v>
      </c>
      <c r="G7" s="84"/>
      <c r="H7" s="5"/>
      <c r="I7" s="84"/>
      <c r="J7" s="5"/>
      <c r="K7" s="87">
        <f>C7+E7+G7+I7</f>
        <v>15960</v>
      </c>
      <c r="L7" s="18">
        <f>D7+F7+H7+J7</f>
        <v>22662</v>
      </c>
      <c r="M7" s="104">
        <v>0</v>
      </c>
      <c r="N7" s="7"/>
      <c r="O7" s="87">
        <v>10610</v>
      </c>
      <c r="P7" s="5"/>
      <c r="Q7" s="84"/>
      <c r="R7" s="5"/>
      <c r="S7" s="88">
        <f t="shared" ref="S7:T9" si="2">M7+O7+Q7</f>
        <v>10610</v>
      </c>
      <c r="T7" s="4">
        <f t="shared" si="2"/>
        <v>0</v>
      </c>
      <c r="U7" s="104"/>
      <c r="V7" s="7"/>
      <c r="W7" s="185"/>
      <c r="X7" s="27"/>
    </row>
    <row r="8" spans="1:24" s="9" customFormat="1">
      <c r="A8" s="15" t="s">
        <v>42</v>
      </c>
      <c r="B8" s="138" t="s">
        <v>114</v>
      </c>
      <c r="C8" s="84"/>
      <c r="D8" s="18">
        <v>8938</v>
      </c>
      <c r="E8" s="88">
        <v>356</v>
      </c>
      <c r="F8" s="4">
        <v>24841</v>
      </c>
      <c r="G8" s="84"/>
      <c r="H8" s="5"/>
      <c r="I8" s="84"/>
      <c r="J8" s="5"/>
      <c r="K8" s="87">
        <f>C8+E8+G8+I8</f>
        <v>356</v>
      </c>
      <c r="L8" s="18">
        <f>D8+F8+H8+J8</f>
        <v>33779</v>
      </c>
      <c r="M8" s="88">
        <v>356</v>
      </c>
      <c r="N8" s="4">
        <v>379</v>
      </c>
      <c r="O8" s="84"/>
      <c r="P8" s="5"/>
      <c r="Q8" s="84"/>
      <c r="R8" s="5"/>
      <c r="S8" s="88">
        <f t="shared" si="2"/>
        <v>356</v>
      </c>
      <c r="T8" s="4">
        <f t="shared" si="2"/>
        <v>379</v>
      </c>
      <c r="U8" s="84">
        <v>0</v>
      </c>
      <c r="V8" s="5">
        <v>0</v>
      </c>
      <c r="W8" s="86">
        <v>0</v>
      </c>
    </row>
    <row r="9" spans="1:24" s="9" customFormat="1">
      <c r="A9" s="15" t="s">
        <v>42</v>
      </c>
      <c r="B9" s="138" t="s">
        <v>23</v>
      </c>
      <c r="C9" s="84"/>
      <c r="D9" s="5"/>
      <c r="E9" s="84"/>
      <c r="F9" s="5"/>
      <c r="G9" s="87">
        <v>8900</v>
      </c>
      <c r="H9" s="5"/>
      <c r="I9" s="84"/>
      <c r="J9" s="5"/>
      <c r="K9" s="87">
        <f t="shared" ref="K9:K23" si="3">C9+E9+G9+I9</f>
        <v>8900</v>
      </c>
      <c r="L9" s="5"/>
      <c r="M9" s="88">
        <v>9624</v>
      </c>
      <c r="N9" s="5"/>
      <c r="O9" s="84"/>
      <c r="P9" s="5"/>
      <c r="Q9" s="84"/>
      <c r="R9" s="5"/>
      <c r="S9" s="88">
        <f t="shared" si="2"/>
        <v>9624</v>
      </c>
      <c r="T9" s="5">
        <f t="shared" si="2"/>
        <v>0</v>
      </c>
      <c r="U9" s="84">
        <v>0</v>
      </c>
      <c r="V9" s="5">
        <v>0</v>
      </c>
      <c r="W9" s="86">
        <v>0</v>
      </c>
    </row>
    <row r="10" spans="1:24" s="9" customFormat="1">
      <c r="A10" s="15" t="s">
        <v>42</v>
      </c>
      <c r="B10" s="138" t="s">
        <v>24</v>
      </c>
      <c r="C10" s="84"/>
      <c r="D10" s="5"/>
      <c r="E10" s="88">
        <v>11635</v>
      </c>
      <c r="F10" s="4">
        <v>19995</v>
      </c>
      <c r="G10" s="84"/>
      <c r="H10" s="18">
        <v>9264</v>
      </c>
      <c r="I10" s="84"/>
      <c r="J10" s="18">
        <f>320+1170</f>
        <v>1490</v>
      </c>
      <c r="K10" s="87">
        <f t="shared" si="3"/>
        <v>11635</v>
      </c>
      <c r="L10" s="18">
        <f>D10+F10+H10+J10</f>
        <v>30749</v>
      </c>
      <c r="M10" s="84"/>
      <c r="N10" s="18">
        <f>5612+7877</f>
        <v>13489</v>
      </c>
      <c r="O10" s="84"/>
      <c r="P10" s="5"/>
      <c r="Q10" s="84"/>
      <c r="R10" s="5"/>
      <c r="S10" s="84"/>
      <c r="T10" s="4">
        <f t="shared" ref="T10:T22" si="4">N10+P10+R10</f>
        <v>13489</v>
      </c>
      <c r="U10" s="84">
        <v>0</v>
      </c>
      <c r="V10" s="5">
        <v>0</v>
      </c>
      <c r="W10" s="86">
        <v>0</v>
      </c>
    </row>
    <row r="11" spans="1:24" s="9" customFormat="1">
      <c r="A11" s="15" t="s">
        <v>41</v>
      </c>
      <c r="B11" s="138" t="s">
        <v>25</v>
      </c>
      <c r="C11" s="84"/>
      <c r="D11" s="5"/>
      <c r="E11" s="88">
        <v>15616</v>
      </c>
      <c r="F11" s="4">
        <v>15616</v>
      </c>
      <c r="G11" s="84"/>
      <c r="H11" s="5"/>
      <c r="I11" s="84"/>
      <c r="J11" s="5"/>
      <c r="K11" s="87">
        <f t="shared" si="3"/>
        <v>15616</v>
      </c>
      <c r="L11" s="18">
        <f>D11+F11+H11+J11</f>
        <v>15616</v>
      </c>
      <c r="M11" s="84"/>
      <c r="N11" s="5"/>
      <c r="O11" s="88">
        <v>15616</v>
      </c>
      <c r="P11" s="5"/>
      <c r="Q11" s="84"/>
      <c r="R11" s="5"/>
      <c r="S11" s="88">
        <f t="shared" ref="S11:S23" si="5">M11+O11+Q11</f>
        <v>15616</v>
      </c>
      <c r="T11" s="5">
        <f t="shared" si="4"/>
        <v>0</v>
      </c>
      <c r="U11" s="84">
        <v>0</v>
      </c>
      <c r="V11" s="5">
        <v>0</v>
      </c>
      <c r="W11" s="86">
        <v>0</v>
      </c>
    </row>
    <row r="12" spans="1:24" s="9" customFormat="1" ht="33.75" customHeight="1">
      <c r="A12" s="15" t="s">
        <v>41</v>
      </c>
      <c r="B12" s="139" t="s">
        <v>29</v>
      </c>
      <c r="C12" s="84"/>
      <c r="D12" s="5"/>
      <c r="E12" s="84"/>
      <c r="F12" s="5"/>
      <c r="G12" s="84"/>
      <c r="H12" s="5"/>
      <c r="I12" s="87">
        <v>130487</v>
      </c>
      <c r="J12" s="5"/>
      <c r="K12" s="87">
        <f t="shared" si="3"/>
        <v>130487</v>
      </c>
      <c r="L12" s="5"/>
      <c r="M12" s="88">
        <v>71986</v>
      </c>
      <c r="N12" s="5"/>
      <c r="O12" s="88">
        <v>58503</v>
      </c>
      <c r="P12" s="5"/>
      <c r="Q12" s="84"/>
      <c r="R12" s="5"/>
      <c r="S12" s="88">
        <f t="shared" si="5"/>
        <v>130489</v>
      </c>
      <c r="T12" s="5">
        <f t="shared" si="4"/>
        <v>0</v>
      </c>
      <c r="U12" s="84">
        <v>0</v>
      </c>
      <c r="V12" s="5">
        <v>0</v>
      </c>
      <c r="W12" s="86">
        <v>0</v>
      </c>
    </row>
    <row r="13" spans="1:24" s="9" customFormat="1">
      <c r="A13" s="15" t="s">
        <v>41</v>
      </c>
      <c r="B13" s="139" t="s">
        <v>119</v>
      </c>
      <c r="C13" s="84"/>
      <c r="D13" s="18">
        <v>2942</v>
      </c>
      <c r="E13" s="84"/>
      <c r="F13" s="18">
        <v>4</v>
      </c>
      <c r="G13" s="84"/>
      <c r="H13" s="5"/>
      <c r="I13" s="84"/>
      <c r="J13" s="18">
        <v>4261</v>
      </c>
      <c r="K13" s="84">
        <f t="shared" si="3"/>
        <v>0</v>
      </c>
      <c r="L13" s="18">
        <f>D13+F13+H13+J13</f>
        <v>7207</v>
      </c>
      <c r="M13" s="88">
        <v>102894</v>
      </c>
      <c r="N13" s="5"/>
      <c r="O13" s="88">
        <v>11564</v>
      </c>
      <c r="P13" s="4">
        <v>406473</v>
      </c>
      <c r="Q13" s="84"/>
      <c r="R13" s="18">
        <v>12415</v>
      </c>
      <c r="S13" s="88">
        <f t="shared" si="5"/>
        <v>114458</v>
      </c>
      <c r="T13" s="4">
        <f t="shared" si="4"/>
        <v>418888</v>
      </c>
      <c r="U13" s="84"/>
      <c r="V13" s="5"/>
      <c r="W13" s="86"/>
    </row>
    <row r="14" spans="1:24" s="9" customFormat="1">
      <c r="A14" s="15" t="s">
        <v>41</v>
      </c>
      <c r="B14" s="138" t="s">
        <v>27</v>
      </c>
      <c r="C14" s="84"/>
      <c r="D14" s="5"/>
      <c r="E14" s="88">
        <v>4411</v>
      </c>
      <c r="F14" s="5"/>
      <c r="G14" s="84"/>
      <c r="H14" s="5"/>
      <c r="I14" s="84"/>
      <c r="J14" s="5"/>
      <c r="K14" s="87">
        <f t="shared" si="3"/>
        <v>4411</v>
      </c>
      <c r="L14" s="5"/>
      <c r="M14" s="84">
        <v>0</v>
      </c>
      <c r="N14" s="5"/>
      <c r="O14" s="84"/>
      <c r="P14" s="5"/>
      <c r="Q14" s="84"/>
      <c r="R14" s="5"/>
      <c r="S14" s="84">
        <f t="shared" si="5"/>
        <v>0</v>
      </c>
      <c r="T14" s="5">
        <f t="shared" si="4"/>
        <v>0</v>
      </c>
      <c r="U14" s="84">
        <v>0</v>
      </c>
      <c r="V14" s="5">
        <v>0</v>
      </c>
      <c r="W14" s="86">
        <v>0</v>
      </c>
    </row>
    <row r="15" spans="1:24" s="9" customFormat="1">
      <c r="A15" s="15" t="s">
        <v>41</v>
      </c>
      <c r="B15" s="138" t="s">
        <v>28</v>
      </c>
      <c r="C15" s="84"/>
      <c r="D15" s="5"/>
      <c r="E15" s="84"/>
      <c r="F15" s="5"/>
      <c r="G15" s="84"/>
      <c r="H15" s="5"/>
      <c r="I15" s="87">
        <v>103779</v>
      </c>
      <c r="J15" s="18">
        <f>114149+294786</f>
        <v>408935</v>
      </c>
      <c r="K15" s="87">
        <f t="shared" si="3"/>
        <v>103779</v>
      </c>
      <c r="L15" s="18">
        <f t="shared" ref="L15:L22" si="6">D15+F15+H15+J15</f>
        <v>408935</v>
      </c>
      <c r="M15" s="84"/>
      <c r="N15" s="18">
        <v>53724</v>
      </c>
      <c r="O15" s="84"/>
      <c r="P15" s="5"/>
      <c r="Q15" s="84"/>
      <c r="R15" s="18">
        <v>56725</v>
      </c>
      <c r="S15" s="84">
        <f t="shared" si="5"/>
        <v>0</v>
      </c>
      <c r="T15" s="4">
        <f t="shared" si="4"/>
        <v>110449</v>
      </c>
      <c r="U15" s="84"/>
      <c r="V15" s="5"/>
      <c r="W15" s="86"/>
    </row>
    <row r="16" spans="1:24" s="9" customFormat="1">
      <c r="A16" s="15" t="s">
        <v>41</v>
      </c>
      <c r="B16" s="138" t="s">
        <v>118</v>
      </c>
      <c r="C16" s="84"/>
      <c r="D16" s="18">
        <v>245</v>
      </c>
      <c r="E16" s="88">
        <v>3566</v>
      </c>
      <c r="F16" s="4">
        <v>3773</v>
      </c>
      <c r="G16" s="84"/>
      <c r="H16" s="5"/>
      <c r="I16" s="84"/>
      <c r="J16" s="5"/>
      <c r="K16" s="87">
        <f t="shared" si="3"/>
        <v>3566</v>
      </c>
      <c r="L16" s="18">
        <f t="shared" si="6"/>
        <v>4018</v>
      </c>
      <c r="M16" s="84"/>
      <c r="N16" s="5"/>
      <c r="O16" s="106"/>
      <c r="P16" s="16"/>
      <c r="Q16" s="106"/>
      <c r="R16" s="16"/>
      <c r="S16" s="84">
        <f t="shared" si="5"/>
        <v>0</v>
      </c>
      <c r="T16" s="5">
        <f t="shared" si="4"/>
        <v>0</v>
      </c>
      <c r="U16" s="84">
        <v>0</v>
      </c>
      <c r="V16" s="5">
        <v>0</v>
      </c>
      <c r="W16" s="86">
        <v>0</v>
      </c>
    </row>
    <row r="17" spans="1:23" s="9" customFormat="1">
      <c r="A17" s="15" t="s">
        <v>42</v>
      </c>
      <c r="B17" s="138" t="s">
        <v>31</v>
      </c>
      <c r="C17" s="84"/>
      <c r="D17" s="5"/>
      <c r="E17" s="88">
        <v>12054</v>
      </c>
      <c r="F17" s="4">
        <v>12054</v>
      </c>
      <c r="G17" s="84"/>
      <c r="H17" s="18">
        <v>2306</v>
      </c>
      <c r="I17" s="84"/>
      <c r="J17" s="5"/>
      <c r="K17" s="87">
        <f t="shared" si="3"/>
        <v>12054</v>
      </c>
      <c r="L17" s="18">
        <f t="shared" si="6"/>
        <v>14360</v>
      </c>
      <c r="M17" s="84">
        <v>0</v>
      </c>
      <c r="N17" s="5"/>
      <c r="O17" s="84"/>
      <c r="P17" s="5"/>
      <c r="Q17" s="84"/>
      <c r="R17" s="5"/>
      <c r="S17" s="84">
        <f t="shared" si="5"/>
        <v>0</v>
      </c>
      <c r="T17" s="5">
        <f t="shared" si="4"/>
        <v>0</v>
      </c>
      <c r="U17" s="84">
        <v>0</v>
      </c>
      <c r="V17" s="5">
        <v>0</v>
      </c>
      <c r="W17" s="86">
        <v>0</v>
      </c>
    </row>
    <row r="18" spans="1:23" s="9" customFormat="1">
      <c r="A18" s="15" t="s">
        <v>41</v>
      </c>
      <c r="B18" s="138" t="s">
        <v>8</v>
      </c>
      <c r="C18" s="84"/>
      <c r="D18" s="5"/>
      <c r="E18" s="88">
        <v>38610</v>
      </c>
      <c r="F18" s="4">
        <f>421+290+13050+19+13863+17922</f>
        <v>45565</v>
      </c>
      <c r="G18" s="84"/>
      <c r="H18" s="5"/>
      <c r="I18" s="84"/>
      <c r="J18" s="5"/>
      <c r="K18" s="87">
        <f t="shared" si="3"/>
        <v>38610</v>
      </c>
      <c r="L18" s="18">
        <f t="shared" si="6"/>
        <v>45565</v>
      </c>
      <c r="M18" s="88">
        <v>28742</v>
      </c>
      <c r="N18" s="5"/>
      <c r="O18" s="87">
        <v>47226</v>
      </c>
      <c r="P18" s="5"/>
      <c r="Q18" s="84"/>
      <c r="R18" s="5"/>
      <c r="S18" s="88">
        <f t="shared" si="5"/>
        <v>75968</v>
      </c>
      <c r="T18" s="5">
        <f t="shared" si="4"/>
        <v>0</v>
      </c>
      <c r="U18" s="84">
        <v>0</v>
      </c>
      <c r="V18" s="5">
        <v>0</v>
      </c>
      <c r="W18" s="86">
        <v>0</v>
      </c>
    </row>
    <row r="19" spans="1:23" s="9" customFormat="1">
      <c r="A19" s="15" t="s">
        <v>41</v>
      </c>
      <c r="B19" s="138" t="s">
        <v>109</v>
      </c>
      <c r="C19" s="88">
        <v>184204</v>
      </c>
      <c r="D19" s="4">
        <v>177195</v>
      </c>
      <c r="E19" s="88">
        <v>24077</v>
      </c>
      <c r="F19" s="4">
        <v>19686</v>
      </c>
      <c r="G19" s="87">
        <v>19500</v>
      </c>
      <c r="H19" s="18">
        <v>19000</v>
      </c>
      <c r="I19" s="84"/>
      <c r="J19" s="5"/>
      <c r="K19" s="87">
        <f t="shared" si="3"/>
        <v>227781</v>
      </c>
      <c r="L19" s="18">
        <f t="shared" si="6"/>
        <v>215881</v>
      </c>
      <c r="M19" s="88">
        <v>221245</v>
      </c>
      <c r="N19" s="4">
        <f>178014-14500</f>
        <v>163514</v>
      </c>
      <c r="O19" s="84"/>
      <c r="P19" s="5"/>
      <c r="Q19" s="84"/>
      <c r="R19" s="5"/>
      <c r="S19" s="88">
        <f t="shared" si="5"/>
        <v>221245</v>
      </c>
      <c r="T19" s="4">
        <f t="shared" si="4"/>
        <v>163514</v>
      </c>
      <c r="U19" s="84">
        <v>0</v>
      </c>
      <c r="V19" s="5">
        <v>0</v>
      </c>
      <c r="W19" s="105">
        <v>103</v>
      </c>
    </row>
    <row r="20" spans="1:23" s="9" customFormat="1">
      <c r="A20" s="15" t="s">
        <v>42</v>
      </c>
      <c r="B20" s="138" t="s">
        <v>108</v>
      </c>
      <c r="C20" s="84"/>
      <c r="D20" s="5"/>
      <c r="E20" s="84"/>
      <c r="F20" s="18">
        <v>9297</v>
      </c>
      <c r="G20" s="88">
        <v>18264</v>
      </c>
      <c r="H20" s="4">
        <v>36003</v>
      </c>
      <c r="I20" s="84"/>
      <c r="J20" s="5"/>
      <c r="K20" s="87">
        <f t="shared" si="3"/>
        <v>18264</v>
      </c>
      <c r="L20" s="18">
        <f t="shared" si="6"/>
        <v>45300</v>
      </c>
      <c r="M20" s="88">
        <v>15400</v>
      </c>
      <c r="N20" s="4">
        <v>61400</v>
      </c>
      <c r="O20" s="84"/>
      <c r="P20" s="5"/>
      <c r="Q20" s="84"/>
      <c r="R20" s="5"/>
      <c r="S20" s="88">
        <f t="shared" si="5"/>
        <v>15400</v>
      </c>
      <c r="T20" s="4">
        <f t="shared" si="4"/>
        <v>61400</v>
      </c>
      <c r="U20" s="84">
        <v>0</v>
      </c>
      <c r="V20" s="5">
        <v>0</v>
      </c>
      <c r="W20" s="86">
        <v>0</v>
      </c>
    </row>
    <row r="21" spans="1:23" s="1" customFormat="1">
      <c r="A21" s="17" t="s">
        <v>41</v>
      </c>
      <c r="B21" s="140" t="s">
        <v>32</v>
      </c>
      <c r="C21" s="83">
        <v>7146</v>
      </c>
      <c r="D21" s="10">
        <f>6424+1519</f>
        <v>7943</v>
      </c>
      <c r="E21" s="83">
        <v>1673</v>
      </c>
      <c r="F21" s="10">
        <v>1756</v>
      </c>
      <c r="G21" s="84">
        <v>0</v>
      </c>
      <c r="H21" s="5"/>
      <c r="I21" s="84"/>
      <c r="J21" s="5"/>
      <c r="K21" s="87">
        <f t="shared" si="3"/>
        <v>8819</v>
      </c>
      <c r="L21" s="18">
        <f t="shared" si="6"/>
        <v>9699</v>
      </c>
      <c r="M21" s="83">
        <v>6000</v>
      </c>
      <c r="N21" s="10">
        <v>5500</v>
      </c>
      <c r="O21" s="84">
        <v>0</v>
      </c>
      <c r="P21" s="5"/>
      <c r="Q21" s="87">
        <v>2819</v>
      </c>
      <c r="R21" s="5"/>
      <c r="S21" s="88">
        <f t="shared" si="5"/>
        <v>8819</v>
      </c>
      <c r="T21" s="4">
        <f t="shared" si="4"/>
        <v>5500</v>
      </c>
      <c r="U21" s="83">
        <v>3</v>
      </c>
      <c r="V21" s="5">
        <v>0</v>
      </c>
      <c r="W21" s="86">
        <v>0</v>
      </c>
    </row>
    <row r="22" spans="1:23" s="1" customFormat="1">
      <c r="A22" s="17" t="s">
        <v>41</v>
      </c>
      <c r="B22" s="140" t="s">
        <v>33</v>
      </c>
      <c r="C22" s="83">
        <v>6873</v>
      </c>
      <c r="D22" s="10">
        <f>5985+1461</f>
        <v>7446</v>
      </c>
      <c r="E22" s="83">
        <v>1610</v>
      </c>
      <c r="F22" s="10">
        <v>1610</v>
      </c>
      <c r="G22" s="84"/>
      <c r="H22" s="5"/>
      <c r="I22" s="84"/>
      <c r="J22" s="5"/>
      <c r="K22" s="87">
        <f t="shared" si="3"/>
        <v>8483</v>
      </c>
      <c r="L22" s="18">
        <f t="shared" si="6"/>
        <v>9056</v>
      </c>
      <c r="M22" s="83">
        <v>8184</v>
      </c>
      <c r="N22" s="10">
        <v>9000</v>
      </c>
      <c r="O22" s="84">
        <v>0</v>
      </c>
      <c r="P22" s="5"/>
      <c r="Q22" s="87">
        <v>299</v>
      </c>
      <c r="R22" s="5"/>
      <c r="S22" s="88">
        <f t="shared" si="5"/>
        <v>8483</v>
      </c>
      <c r="T22" s="4">
        <f t="shared" si="4"/>
        <v>9000</v>
      </c>
      <c r="U22" s="83">
        <v>2</v>
      </c>
      <c r="V22" s="5">
        <v>0</v>
      </c>
      <c r="W22" s="86">
        <v>0</v>
      </c>
    </row>
    <row r="23" spans="1:23" s="1" customFormat="1">
      <c r="A23" s="17" t="s">
        <v>42</v>
      </c>
      <c r="B23" s="138" t="s">
        <v>43</v>
      </c>
      <c r="C23" s="84">
        <v>0</v>
      </c>
      <c r="D23" s="5"/>
      <c r="E23" s="83">
        <v>16205</v>
      </c>
      <c r="F23" s="5"/>
      <c r="G23" s="84"/>
      <c r="H23" s="5"/>
      <c r="I23" s="84"/>
      <c r="J23" s="5"/>
      <c r="K23" s="87">
        <f t="shared" si="3"/>
        <v>16205</v>
      </c>
      <c r="L23" s="5"/>
      <c r="M23" s="84">
        <v>0</v>
      </c>
      <c r="N23" s="5"/>
      <c r="O23" s="87">
        <v>1800</v>
      </c>
      <c r="P23" s="5"/>
      <c r="Q23" s="87">
        <v>14405</v>
      </c>
      <c r="R23" s="5"/>
      <c r="S23" s="88">
        <f t="shared" si="5"/>
        <v>16205</v>
      </c>
      <c r="T23" s="5"/>
      <c r="U23" s="84">
        <v>0</v>
      </c>
      <c r="V23" s="5">
        <v>0</v>
      </c>
      <c r="W23" s="86">
        <v>0</v>
      </c>
    </row>
    <row r="24" spans="1:23" s="1" customFormat="1">
      <c r="A24" s="17" t="s">
        <v>41</v>
      </c>
      <c r="B24" s="138" t="s">
        <v>113</v>
      </c>
      <c r="C24" s="84"/>
      <c r="D24" s="10">
        <v>12263</v>
      </c>
      <c r="E24" s="84"/>
      <c r="F24" s="5"/>
      <c r="G24" s="84"/>
      <c r="H24" s="5"/>
      <c r="I24" s="84"/>
      <c r="J24" s="5"/>
      <c r="K24" s="84"/>
      <c r="L24" s="18">
        <f>D24+F24+H24+J24</f>
        <v>12263</v>
      </c>
      <c r="M24" s="84"/>
      <c r="N24" s="5"/>
      <c r="O24" s="84"/>
      <c r="P24" s="5"/>
      <c r="Q24" s="84"/>
      <c r="R24" s="5"/>
      <c r="S24" s="84"/>
      <c r="T24" s="5"/>
      <c r="U24" s="84">
        <v>1</v>
      </c>
      <c r="V24" s="5"/>
      <c r="W24" s="86"/>
    </row>
    <row r="25" spans="1:23" s="1" customFormat="1">
      <c r="A25" s="17" t="s">
        <v>41</v>
      </c>
      <c r="B25" s="138" t="s">
        <v>110</v>
      </c>
      <c r="C25" s="84"/>
      <c r="D25" s="5"/>
      <c r="E25" s="84"/>
      <c r="F25" s="10">
        <v>486</v>
      </c>
      <c r="G25" s="84"/>
      <c r="H25" s="18">
        <v>1927</v>
      </c>
      <c r="I25" s="84"/>
      <c r="J25" s="5"/>
      <c r="K25" s="84"/>
      <c r="L25" s="18">
        <f>D25+F25+H25+J25</f>
        <v>2413</v>
      </c>
      <c r="M25" s="84"/>
      <c r="N25" s="5"/>
      <c r="O25" s="84"/>
      <c r="P25" s="5"/>
      <c r="Q25" s="84"/>
      <c r="R25" s="5"/>
      <c r="S25" s="84"/>
      <c r="T25" s="5"/>
      <c r="U25" s="84"/>
      <c r="V25" s="5"/>
      <c r="W25" s="86"/>
    </row>
    <row r="26" spans="1:23" s="1" customFormat="1">
      <c r="A26" s="17" t="s">
        <v>42</v>
      </c>
      <c r="B26" s="138" t="s">
        <v>111</v>
      </c>
      <c r="C26" s="84"/>
      <c r="D26" s="5"/>
      <c r="E26" s="84"/>
      <c r="F26" s="5"/>
      <c r="G26" s="84"/>
      <c r="H26" s="18">
        <v>116</v>
      </c>
      <c r="I26" s="84"/>
      <c r="J26" s="5"/>
      <c r="K26" s="84"/>
      <c r="L26" s="18">
        <f>D26+F26+H26+J26</f>
        <v>116</v>
      </c>
      <c r="M26" s="84"/>
      <c r="N26" s="5"/>
      <c r="O26" s="84"/>
      <c r="P26" s="5"/>
      <c r="Q26" s="84"/>
      <c r="R26" s="5"/>
      <c r="S26" s="84"/>
      <c r="T26" s="5"/>
      <c r="U26" s="84"/>
      <c r="V26" s="5"/>
      <c r="W26" s="86"/>
    </row>
    <row r="27" spans="1:23" s="1" customFormat="1" ht="15.75" thickBot="1">
      <c r="A27" s="53" t="s">
        <v>41</v>
      </c>
      <c r="B27" s="180" t="s">
        <v>112</v>
      </c>
      <c r="C27" s="90"/>
      <c r="D27" s="49"/>
      <c r="E27" s="90"/>
      <c r="F27" s="49"/>
      <c r="G27" s="90"/>
      <c r="H27" s="49"/>
      <c r="I27" s="90"/>
      <c r="J27" s="49"/>
      <c r="K27" s="90"/>
      <c r="L27" s="49"/>
      <c r="M27" s="181"/>
      <c r="N27" s="54">
        <v>95000</v>
      </c>
      <c r="O27" s="90"/>
      <c r="P27" s="49"/>
      <c r="Q27" s="90"/>
      <c r="R27" s="49"/>
      <c r="S27" s="90"/>
      <c r="T27" s="48">
        <f>N27+P27+R27</f>
        <v>95000</v>
      </c>
      <c r="U27" s="90"/>
      <c r="V27" s="49"/>
      <c r="W27" s="94"/>
    </row>
    <row r="28" spans="1:23" ht="15.75" thickBot="1">
      <c r="A28" s="280" t="s">
        <v>54</v>
      </c>
      <c r="B28" s="280"/>
      <c r="C28" s="182">
        <f>SUM(C7:C27)</f>
        <v>198223</v>
      </c>
      <c r="D28" s="182">
        <f t="shared" ref="D28:T28" si="7">SUM(D7:D27)</f>
        <v>216972</v>
      </c>
      <c r="E28" s="182">
        <f t="shared" si="7"/>
        <v>145773</v>
      </c>
      <c r="F28" s="182">
        <f t="shared" si="7"/>
        <v>177345</v>
      </c>
      <c r="G28" s="182">
        <f t="shared" si="7"/>
        <v>46664</v>
      </c>
      <c r="H28" s="182">
        <f t="shared" si="7"/>
        <v>68616</v>
      </c>
      <c r="I28" s="182">
        <f t="shared" si="7"/>
        <v>234266</v>
      </c>
      <c r="J28" s="182">
        <f t="shared" si="7"/>
        <v>414686</v>
      </c>
      <c r="K28" s="182">
        <f t="shared" si="7"/>
        <v>624926</v>
      </c>
      <c r="L28" s="182">
        <f t="shared" si="7"/>
        <v>877619</v>
      </c>
      <c r="M28" s="182">
        <f t="shared" si="7"/>
        <v>464431</v>
      </c>
      <c r="N28" s="182">
        <f t="shared" si="7"/>
        <v>402006</v>
      </c>
      <c r="O28" s="182">
        <f t="shared" si="7"/>
        <v>145319</v>
      </c>
      <c r="P28" s="182">
        <f t="shared" si="7"/>
        <v>406473</v>
      </c>
      <c r="Q28" s="182">
        <f t="shared" si="7"/>
        <v>17523</v>
      </c>
      <c r="R28" s="182">
        <f t="shared" si="7"/>
        <v>69140</v>
      </c>
      <c r="S28" s="182">
        <f t="shared" si="7"/>
        <v>627273</v>
      </c>
      <c r="T28" s="182">
        <f t="shared" si="7"/>
        <v>877619</v>
      </c>
      <c r="U28" s="183">
        <f>SUM(U7:U27)</f>
        <v>6</v>
      </c>
      <c r="V28" s="183">
        <f t="shared" ref="V28:W28" si="8">SUM(V7:V27)</f>
        <v>0</v>
      </c>
      <c r="W28" s="183">
        <f t="shared" si="8"/>
        <v>103</v>
      </c>
    </row>
    <row r="29" spans="1:23">
      <c r="S29" s="67"/>
      <c r="T29" s="67"/>
    </row>
    <row r="31" spans="1:23">
      <c r="B31" t="str">
        <f>Tartalomjegyzék!A16</f>
        <v>Cibakháza, 2016. május</v>
      </c>
    </row>
    <row r="37" spans="2:2">
      <c r="B37" s="13"/>
    </row>
  </sheetData>
  <mergeCells count="22">
    <mergeCell ref="U4:U5"/>
    <mergeCell ref="K4:L4"/>
    <mergeCell ref="M4:N4"/>
    <mergeCell ref="O4:P4"/>
    <mergeCell ref="Q4:R4"/>
    <mergeCell ref="S4:T4"/>
    <mergeCell ref="V4:V5"/>
    <mergeCell ref="W4:W5"/>
    <mergeCell ref="A28:B28"/>
    <mergeCell ref="A1:W1"/>
    <mergeCell ref="U2:W2"/>
    <mergeCell ref="A3:B3"/>
    <mergeCell ref="U3:W3"/>
    <mergeCell ref="C3:L3"/>
    <mergeCell ref="M3:T3"/>
    <mergeCell ref="C4:D4"/>
    <mergeCell ref="E4:F4"/>
    <mergeCell ref="G4:H4"/>
    <mergeCell ref="I4:J4"/>
    <mergeCell ref="B4:B6"/>
    <mergeCell ref="A4:A6"/>
    <mergeCell ref="A2:T2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1"/>
  <sheetViews>
    <sheetView topLeftCell="I1" zoomScale="90" zoomScaleNormal="90" workbookViewId="0">
      <selection activeCell="U6" sqref="U6"/>
    </sheetView>
  </sheetViews>
  <sheetFormatPr defaultRowHeight="15"/>
  <cols>
    <col min="1" max="1" width="5.140625" customWidth="1"/>
    <col min="2" max="2" width="48.140625" bestFit="1" customWidth="1"/>
    <col min="3" max="3" width="17.85546875" bestFit="1" customWidth="1"/>
    <col min="4" max="4" width="17.85546875" customWidth="1"/>
    <col min="5" max="6" width="15.42578125" customWidth="1"/>
    <col min="7" max="7" width="14.140625" bestFit="1" customWidth="1"/>
    <col min="8" max="8" width="14.140625" customWidth="1"/>
    <col min="9" max="10" width="13.85546875" customWidth="1"/>
    <col min="11" max="11" width="12.5703125" customWidth="1"/>
    <col min="12" max="12" width="14.28515625" customWidth="1"/>
    <col min="13" max="13" width="11.42578125" customWidth="1"/>
    <col min="14" max="14" width="14.42578125" customWidth="1"/>
    <col min="15" max="15" width="12.5703125" customWidth="1"/>
    <col min="16" max="16" width="14.28515625" customWidth="1"/>
    <col min="17" max="17" width="11.85546875" customWidth="1"/>
    <col min="18" max="18" width="14.42578125" customWidth="1"/>
    <col min="19" max="19" width="11.7109375" customWidth="1"/>
    <col min="20" max="20" width="15.7109375" customWidth="1"/>
    <col min="21" max="21" width="12" customWidth="1"/>
    <col min="22" max="22" width="13.5703125" customWidth="1"/>
    <col min="23" max="23" width="16.5703125" customWidth="1"/>
  </cols>
  <sheetData>
    <row r="1" spans="1:23" s="1" customFormat="1">
      <c r="A1" s="281" t="s">
        <v>129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</row>
    <row r="2" spans="1:23" s="1" customFormat="1">
      <c r="A2" s="317" t="s">
        <v>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07" t="s">
        <v>68</v>
      </c>
      <c r="V2" s="281"/>
      <c r="W2" s="281"/>
    </row>
    <row r="3" spans="1:23" s="2" customFormat="1" ht="15" customHeight="1" thickBot="1">
      <c r="A3" s="282" t="s">
        <v>26</v>
      </c>
      <c r="B3" s="282"/>
      <c r="C3" s="285" t="s">
        <v>1</v>
      </c>
      <c r="D3" s="285"/>
      <c r="E3" s="285"/>
      <c r="F3" s="285"/>
      <c r="G3" s="285"/>
      <c r="H3" s="285"/>
      <c r="I3" s="285"/>
      <c r="J3" s="285"/>
      <c r="K3" s="285"/>
      <c r="L3" s="285"/>
      <c r="M3" s="308" t="s">
        <v>2</v>
      </c>
      <c r="N3" s="309"/>
      <c r="O3" s="309"/>
      <c r="P3" s="309"/>
      <c r="Q3" s="309"/>
      <c r="R3" s="309"/>
      <c r="S3" s="309"/>
      <c r="T3" s="309"/>
      <c r="U3" s="307" t="s">
        <v>3</v>
      </c>
      <c r="V3" s="281"/>
      <c r="W3" s="281"/>
    </row>
    <row r="4" spans="1:23" s="2" customFormat="1" ht="36.75" customHeight="1">
      <c r="A4" s="319" t="s">
        <v>20</v>
      </c>
      <c r="B4" s="320" t="s">
        <v>34</v>
      </c>
      <c r="C4" s="289" t="s">
        <v>101</v>
      </c>
      <c r="D4" s="290"/>
      <c r="E4" s="310" t="s">
        <v>102</v>
      </c>
      <c r="F4" s="311"/>
      <c r="G4" s="310" t="s">
        <v>98</v>
      </c>
      <c r="H4" s="311"/>
      <c r="I4" s="289" t="s">
        <v>99</v>
      </c>
      <c r="J4" s="290"/>
      <c r="K4" s="289" t="s">
        <v>18</v>
      </c>
      <c r="L4" s="290"/>
      <c r="M4" s="289" t="s">
        <v>103</v>
      </c>
      <c r="N4" s="290"/>
      <c r="O4" s="289" t="s">
        <v>4</v>
      </c>
      <c r="P4" s="290"/>
      <c r="Q4" s="289" t="s">
        <v>104</v>
      </c>
      <c r="R4" s="290"/>
      <c r="S4" s="289" t="s">
        <v>19</v>
      </c>
      <c r="T4" s="290"/>
      <c r="U4" s="312" t="s">
        <v>5</v>
      </c>
      <c r="V4" s="314" t="s">
        <v>6</v>
      </c>
      <c r="W4" s="284" t="s">
        <v>7</v>
      </c>
    </row>
    <row r="5" spans="1:23" s="2" customFormat="1" ht="26.25" customHeight="1">
      <c r="A5" s="319"/>
      <c r="B5" s="321"/>
      <c r="C5" s="72" t="s">
        <v>96</v>
      </c>
      <c r="D5" s="72" t="s">
        <v>95</v>
      </c>
      <c r="E5" s="72" t="s">
        <v>96</v>
      </c>
      <c r="F5" s="72" t="s">
        <v>95</v>
      </c>
      <c r="G5" s="72" t="s">
        <v>96</v>
      </c>
      <c r="H5" s="72" t="s">
        <v>95</v>
      </c>
      <c r="I5" s="72" t="s">
        <v>96</v>
      </c>
      <c r="J5" s="72" t="s">
        <v>95</v>
      </c>
      <c r="K5" s="72" t="s">
        <v>96</v>
      </c>
      <c r="L5" s="72" t="s">
        <v>95</v>
      </c>
      <c r="M5" s="72" t="s">
        <v>96</v>
      </c>
      <c r="N5" s="72" t="s">
        <v>95</v>
      </c>
      <c r="O5" s="72" t="s">
        <v>96</v>
      </c>
      <c r="P5" s="72" t="s">
        <v>95</v>
      </c>
      <c r="Q5" s="72" t="s">
        <v>96</v>
      </c>
      <c r="R5" s="72" t="s">
        <v>95</v>
      </c>
      <c r="S5" s="72" t="s">
        <v>96</v>
      </c>
      <c r="T5" s="72" t="s">
        <v>95</v>
      </c>
      <c r="U5" s="313"/>
      <c r="V5" s="315"/>
      <c r="W5" s="316"/>
    </row>
    <row r="6" spans="1:23" s="9" customFormat="1" ht="25.5">
      <c r="A6" s="15" t="s">
        <v>44</v>
      </c>
      <c r="B6" s="21" t="s">
        <v>35</v>
      </c>
      <c r="C6" s="4">
        <v>61602</v>
      </c>
      <c r="D6" s="4">
        <f>50460+16453</f>
        <v>66913</v>
      </c>
      <c r="E6" s="4">
        <v>8604</v>
      </c>
      <c r="F6" s="4">
        <v>11814</v>
      </c>
      <c r="G6" s="5"/>
      <c r="H6" s="4">
        <v>471</v>
      </c>
      <c r="I6" s="5"/>
      <c r="J6" s="75">
        <v>16115</v>
      </c>
      <c r="K6" s="25">
        <f>C6+E6+G6+I6</f>
        <v>70206</v>
      </c>
      <c r="L6" s="25">
        <f>D6+F6+H6+J6</f>
        <v>95313</v>
      </c>
      <c r="M6" s="23"/>
      <c r="N6" s="22">
        <v>16751</v>
      </c>
      <c r="O6" s="4">
        <v>62609</v>
      </c>
      <c r="P6" s="4">
        <v>62609</v>
      </c>
      <c r="Q6" s="18">
        <v>20975</v>
      </c>
      <c r="R6" s="18">
        <v>15953</v>
      </c>
      <c r="S6" s="4">
        <f>M6+O6+Q6</f>
        <v>83584</v>
      </c>
      <c r="T6" s="4">
        <f>N6+P6+R6</f>
        <v>95313</v>
      </c>
      <c r="U6" s="4">
        <v>19</v>
      </c>
      <c r="V6" s="5">
        <v>0</v>
      </c>
      <c r="W6" s="5">
        <v>0</v>
      </c>
    </row>
    <row r="7" spans="1:23" s="9" customFormat="1" ht="15.75" thickBot="1">
      <c r="A7" s="46" t="s">
        <v>41</v>
      </c>
      <c r="B7" s="47" t="s">
        <v>11</v>
      </c>
      <c r="C7" s="48">
        <v>13378</v>
      </c>
      <c r="D7" s="48"/>
      <c r="E7" s="49"/>
      <c r="F7" s="49"/>
      <c r="G7" s="49"/>
      <c r="H7" s="49"/>
      <c r="I7" s="49"/>
      <c r="J7" s="73"/>
      <c r="K7" s="25">
        <f>C7+E7+G7+I7</f>
        <v>13378</v>
      </c>
      <c r="L7" s="25">
        <f>D7+F7+H7+J7</f>
        <v>0</v>
      </c>
      <c r="M7" s="50"/>
      <c r="N7" s="50"/>
      <c r="O7" s="51"/>
      <c r="P7" s="51"/>
      <c r="Q7" s="51"/>
      <c r="R7" s="51"/>
      <c r="S7" s="4">
        <f>M7+O7+Q7</f>
        <v>0</v>
      </c>
      <c r="T7" s="4">
        <f>N7+P7+R7</f>
        <v>0</v>
      </c>
      <c r="U7" s="48"/>
      <c r="V7" s="49">
        <v>0</v>
      </c>
      <c r="W7" s="49">
        <v>0</v>
      </c>
    </row>
    <row r="8" spans="1:23" s="29" customFormat="1" ht="15.75" thickBot="1">
      <c r="A8" s="305" t="s">
        <v>17</v>
      </c>
      <c r="B8" s="306"/>
      <c r="C8" s="40">
        <f>SUM(C6:C7)</f>
        <v>74980</v>
      </c>
      <c r="D8" s="40">
        <f t="shared" ref="D8" si="0">SUM(D6:D7)</f>
        <v>66913</v>
      </c>
      <c r="E8" s="40">
        <f>SUM(E6:E7)</f>
        <v>8604</v>
      </c>
      <c r="F8" s="40">
        <f t="shared" ref="F8" si="1">SUM(F6:F7)</f>
        <v>11814</v>
      </c>
      <c r="G8" s="41">
        <f>SUM(G6:G7)</f>
        <v>0</v>
      </c>
      <c r="H8" s="80">
        <f t="shared" ref="H8" si="2">SUM(H6:H7)</f>
        <v>471</v>
      </c>
      <c r="I8" s="41">
        <f>SUM(I6:I7)</f>
        <v>0</v>
      </c>
      <c r="J8" s="80">
        <f t="shared" ref="J8" si="3">SUM(J6:J7)</f>
        <v>16115</v>
      </c>
      <c r="K8" s="40">
        <f>SUM(K6:K7)</f>
        <v>83584</v>
      </c>
      <c r="L8" s="40">
        <f t="shared" ref="L8" si="4">SUM(L6:L7)</f>
        <v>95313</v>
      </c>
      <c r="M8" s="41">
        <f>SUM(M6:M7)</f>
        <v>0</v>
      </c>
      <c r="N8" s="80">
        <f t="shared" ref="N8" si="5">SUM(N6:N7)</f>
        <v>16751</v>
      </c>
      <c r="O8" s="40">
        <f t="shared" ref="O8:W8" si="6">SUM(O6:O7)</f>
        <v>62609</v>
      </c>
      <c r="P8" s="40">
        <f t="shared" si="6"/>
        <v>62609</v>
      </c>
      <c r="Q8" s="40">
        <f>SUM(Q6:Q7)</f>
        <v>20975</v>
      </c>
      <c r="R8" s="40">
        <f t="shared" ref="R8" si="7">SUM(R6:R7)</f>
        <v>15953</v>
      </c>
      <c r="S8" s="40">
        <f t="shared" si="6"/>
        <v>83584</v>
      </c>
      <c r="T8" s="40">
        <f t="shared" si="6"/>
        <v>95313</v>
      </c>
      <c r="U8" s="40">
        <f t="shared" si="6"/>
        <v>19</v>
      </c>
      <c r="V8" s="40">
        <f t="shared" si="6"/>
        <v>0</v>
      </c>
      <c r="W8" s="42">
        <f t="shared" si="6"/>
        <v>0</v>
      </c>
    </row>
    <row r="11" spans="1:23">
      <c r="B11" s="13" t="str">
        <f>Tartalomjegyzék!A16</f>
        <v>Cibakháza, 2016. május</v>
      </c>
    </row>
  </sheetData>
  <mergeCells count="22">
    <mergeCell ref="M4:N4"/>
    <mergeCell ref="O4:P4"/>
    <mergeCell ref="Q4:R4"/>
    <mergeCell ref="S4:T4"/>
    <mergeCell ref="A4:A5"/>
    <mergeCell ref="B4:B5"/>
    <mergeCell ref="A8:B8"/>
    <mergeCell ref="A1:W1"/>
    <mergeCell ref="U2:W2"/>
    <mergeCell ref="A3:B3"/>
    <mergeCell ref="U3:W3"/>
    <mergeCell ref="C3:L3"/>
    <mergeCell ref="M3:T3"/>
    <mergeCell ref="C4:D4"/>
    <mergeCell ref="E4:F4"/>
    <mergeCell ref="G4:H4"/>
    <mergeCell ref="I4:J4"/>
    <mergeCell ref="U4:U5"/>
    <mergeCell ref="V4:V5"/>
    <mergeCell ref="W4:W5"/>
    <mergeCell ref="A2:T2"/>
    <mergeCell ref="K4:L4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5"/>
  <sheetViews>
    <sheetView topLeftCell="K1" workbookViewId="0">
      <selection activeCell="W10" sqref="W10"/>
    </sheetView>
  </sheetViews>
  <sheetFormatPr defaultRowHeight="15"/>
  <cols>
    <col min="1" max="1" width="5.140625" style="37" customWidth="1"/>
    <col min="2" max="2" width="56" style="37" bestFit="1" customWidth="1"/>
    <col min="3" max="4" width="16.5703125" style="37" customWidth="1"/>
    <col min="5" max="5" width="11.42578125" style="37" customWidth="1"/>
    <col min="6" max="6" width="14" style="37" customWidth="1"/>
    <col min="7" max="12" width="14.42578125" style="37" customWidth="1"/>
    <col min="13" max="14" width="14.28515625" style="37" customWidth="1"/>
    <col min="15" max="15" width="13.140625" style="37" customWidth="1"/>
    <col min="16" max="16" width="14.5703125" style="37" customWidth="1"/>
    <col min="17" max="17" width="13.7109375" style="37" customWidth="1"/>
    <col min="18" max="18" width="15" style="37" customWidth="1"/>
    <col min="19" max="19" width="11.28515625" style="37" customWidth="1"/>
    <col min="20" max="20" width="14.5703125" style="37" customWidth="1"/>
    <col min="21" max="21" width="10.42578125" style="37" customWidth="1"/>
    <col min="22" max="22" width="11.140625" style="37" customWidth="1"/>
    <col min="23" max="23" width="17.42578125" style="37" customWidth="1"/>
    <col min="24" max="16384" width="9.140625" style="37"/>
  </cols>
  <sheetData>
    <row r="1" spans="1:23" s="1" customFormat="1">
      <c r="A1" s="281" t="s">
        <v>130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</row>
    <row r="2" spans="1:23" s="1" customFormat="1">
      <c r="A2" s="317" t="s">
        <v>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281" t="s">
        <v>70</v>
      </c>
      <c r="V2" s="281"/>
      <c r="W2" s="281"/>
    </row>
    <row r="3" spans="1:23" s="2" customFormat="1" ht="15" customHeight="1" thickBot="1">
      <c r="A3" s="281" t="s">
        <v>26</v>
      </c>
      <c r="B3" s="281"/>
      <c r="C3" s="285" t="s">
        <v>1</v>
      </c>
      <c r="D3" s="285"/>
      <c r="E3" s="285"/>
      <c r="F3" s="285"/>
      <c r="G3" s="285"/>
      <c r="H3" s="285"/>
      <c r="I3" s="285"/>
      <c r="J3" s="285"/>
      <c r="K3" s="285"/>
      <c r="L3" s="285"/>
      <c r="M3" s="308" t="s">
        <v>2</v>
      </c>
      <c r="N3" s="309"/>
      <c r="O3" s="309"/>
      <c r="P3" s="309"/>
      <c r="Q3" s="309"/>
      <c r="R3" s="309"/>
      <c r="S3" s="309"/>
      <c r="T3" s="309"/>
      <c r="U3" s="307" t="s">
        <v>3</v>
      </c>
      <c r="V3" s="281"/>
      <c r="W3" s="281"/>
    </row>
    <row r="4" spans="1:23" s="2" customFormat="1" ht="40.5" customHeight="1">
      <c r="A4" s="326" t="s">
        <v>20</v>
      </c>
      <c r="B4" s="328" t="s">
        <v>36</v>
      </c>
      <c r="C4" s="289" t="s">
        <v>101</v>
      </c>
      <c r="D4" s="290"/>
      <c r="E4" s="310" t="s">
        <v>102</v>
      </c>
      <c r="F4" s="311"/>
      <c r="G4" s="310" t="s">
        <v>98</v>
      </c>
      <c r="H4" s="311"/>
      <c r="I4" s="289" t="s">
        <v>99</v>
      </c>
      <c r="J4" s="290"/>
      <c r="K4" s="289" t="s">
        <v>18</v>
      </c>
      <c r="L4" s="290"/>
      <c r="M4" s="289" t="s">
        <v>103</v>
      </c>
      <c r="N4" s="290"/>
      <c r="O4" s="289" t="s">
        <v>4</v>
      </c>
      <c r="P4" s="290"/>
      <c r="Q4" s="289" t="s">
        <v>104</v>
      </c>
      <c r="R4" s="290"/>
      <c r="S4" s="289" t="s">
        <v>19</v>
      </c>
      <c r="T4" s="290"/>
      <c r="U4" s="322" t="s">
        <v>5</v>
      </c>
      <c r="V4" s="314" t="s">
        <v>6</v>
      </c>
      <c r="W4" s="284" t="s">
        <v>7</v>
      </c>
    </row>
    <row r="5" spans="1:23" s="2" customFormat="1" ht="32.25" customHeight="1">
      <c r="A5" s="327"/>
      <c r="B5" s="329"/>
      <c r="C5" s="107" t="s">
        <v>96</v>
      </c>
      <c r="D5" s="108" t="s">
        <v>95</v>
      </c>
      <c r="E5" s="82" t="s">
        <v>96</v>
      </c>
      <c r="F5" s="77" t="s">
        <v>95</v>
      </c>
      <c r="G5" s="82" t="s">
        <v>96</v>
      </c>
      <c r="H5" s="77" t="s">
        <v>95</v>
      </c>
      <c r="I5" s="82" t="s">
        <v>96</v>
      </c>
      <c r="J5" s="77" t="s">
        <v>95</v>
      </c>
      <c r="K5" s="82" t="s">
        <v>96</v>
      </c>
      <c r="L5" s="77" t="s">
        <v>95</v>
      </c>
      <c r="M5" s="82" t="s">
        <v>96</v>
      </c>
      <c r="N5" s="77" t="s">
        <v>95</v>
      </c>
      <c r="O5" s="82" t="s">
        <v>96</v>
      </c>
      <c r="P5" s="77" t="s">
        <v>95</v>
      </c>
      <c r="Q5" s="82" t="s">
        <v>96</v>
      </c>
      <c r="R5" s="77" t="s">
        <v>95</v>
      </c>
      <c r="S5" s="82" t="s">
        <v>96</v>
      </c>
      <c r="T5" s="77" t="s">
        <v>95</v>
      </c>
      <c r="U5" s="323"/>
      <c r="V5" s="315"/>
      <c r="W5" s="316"/>
    </row>
    <row r="6" spans="1:23" s="1" customFormat="1">
      <c r="A6" s="17" t="s">
        <v>41</v>
      </c>
      <c r="B6" s="81" t="s">
        <v>37</v>
      </c>
      <c r="C6" s="83">
        <v>60785</v>
      </c>
      <c r="D6" s="10">
        <f>58732+14789</f>
        <v>73521</v>
      </c>
      <c r="E6" s="84"/>
      <c r="F6" s="18">
        <v>3549</v>
      </c>
      <c r="G6" s="84"/>
      <c r="H6" s="18">
        <v>19</v>
      </c>
      <c r="I6" s="84"/>
      <c r="J6" s="18">
        <v>6659</v>
      </c>
      <c r="K6" s="87">
        <f t="shared" ref="K6:L11" si="0">C6+E6+G6+I6</f>
        <v>60785</v>
      </c>
      <c r="L6" s="18">
        <f t="shared" si="0"/>
        <v>83748</v>
      </c>
      <c r="M6" s="84">
        <v>0</v>
      </c>
      <c r="N6" s="5"/>
      <c r="O6" s="83">
        <v>50283</v>
      </c>
      <c r="P6" s="5"/>
      <c r="Q6" s="88">
        <v>10276</v>
      </c>
      <c r="R6" s="5"/>
      <c r="S6" s="88">
        <f t="shared" ref="S6:T11" si="1">M6+O6+Q6</f>
        <v>60559</v>
      </c>
      <c r="T6" s="5">
        <f t="shared" si="1"/>
        <v>0</v>
      </c>
      <c r="U6" s="24">
        <v>16</v>
      </c>
      <c r="V6" s="5"/>
      <c r="W6" s="5">
        <v>0</v>
      </c>
    </row>
    <row r="7" spans="1:23" s="1" customFormat="1">
      <c r="A7" s="17" t="s">
        <v>41</v>
      </c>
      <c r="B7" s="81" t="s">
        <v>38</v>
      </c>
      <c r="C7" s="83">
        <v>4358</v>
      </c>
      <c r="D7" s="10">
        <f>492+928</f>
        <v>1420</v>
      </c>
      <c r="E7" s="83">
        <v>5325</v>
      </c>
      <c r="F7" s="10">
        <v>7090</v>
      </c>
      <c r="G7" s="87">
        <v>1200</v>
      </c>
      <c r="H7" s="18">
        <v>1200</v>
      </c>
      <c r="I7" s="84"/>
      <c r="J7" s="5"/>
      <c r="K7" s="87">
        <f t="shared" si="0"/>
        <v>10883</v>
      </c>
      <c r="L7" s="18">
        <f t="shared" si="0"/>
        <v>9710</v>
      </c>
      <c r="M7" s="88">
        <v>5144</v>
      </c>
      <c r="N7" s="5"/>
      <c r="O7" s="87">
        <v>7210</v>
      </c>
      <c r="P7" s="5"/>
      <c r="Q7" s="84"/>
      <c r="R7" s="5"/>
      <c r="S7" s="88">
        <f t="shared" si="1"/>
        <v>12354</v>
      </c>
      <c r="T7" s="5">
        <f t="shared" si="1"/>
        <v>0</v>
      </c>
      <c r="U7" s="24">
        <v>2</v>
      </c>
      <c r="V7" s="5"/>
      <c r="W7" s="5">
        <v>0</v>
      </c>
    </row>
    <row r="8" spans="1:23" s="1" customFormat="1">
      <c r="A8" s="17" t="s">
        <v>41</v>
      </c>
      <c r="B8" s="81" t="s">
        <v>39</v>
      </c>
      <c r="C8" s="83">
        <v>1245</v>
      </c>
      <c r="D8" s="10">
        <v>1245</v>
      </c>
      <c r="E8" s="84"/>
      <c r="F8" s="5"/>
      <c r="G8" s="84"/>
      <c r="H8" s="5"/>
      <c r="I8" s="84"/>
      <c r="J8" s="5"/>
      <c r="K8" s="87">
        <f t="shared" si="0"/>
        <v>1245</v>
      </c>
      <c r="L8" s="18">
        <f t="shared" si="0"/>
        <v>1245</v>
      </c>
      <c r="M8" s="84"/>
      <c r="N8" s="5"/>
      <c r="O8" s="84"/>
      <c r="P8" s="5"/>
      <c r="Q8" s="84"/>
      <c r="R8" s="5"/>
      <c r="S8" s="84">
        <f t="shared" si="1"/>
        <v>0</v>
      </c>
      <c r="T8" s="5">
        <f t="shared" si="1"/>
        <v>0</v>
      </c>
      <c r="U8" s="23"/>
      <c r="V8" s="5"/>
      <c r="W8" s="5">
        <v>0</v>
      </c>
    </row>
    <row r="9" spans="1:23" s="1" customFormat="1">
      <c r="A9" s="17" t="s">
        <v>42</v>
      </c>
      <c r="B9" s="109" t="s">
        <v>40</v>
      </c>
      <c r="C9" s="83">
        <v>7085</v>
      </c>
      <c r="D9" s="5"/>
      <c r="E9" s="83">
        <v>2418</v>
      </c>
      <c r="F9" s="5"/>
      <c r="G9" s="84"/>
      <c r="H9" s="5"/>
      <c r="I9" s="84"/>
      <c r="J9" s="5"/>
      <c r="K9" s="87">
        <f t="shared" si="0"/>
        <v>9503</v>
      </c>
      <c r="L9" s="5">
        <f t="shared" si="0"/>
        <v>0</v>
      </c>
      <c r="M9" s="83">
        <v>9503</v>
      </c>
      <c r="N9" s="5"/>
      <c r="O9" s="84"/>
      <c r="P9" s="5"/>
      <c r="Q9" s="84"/>
      <c r="R9" s="5"/>
      <c r="S9" s="88">
        <f t="shared" si="1"/>
        <v>9503</v>
      </c>
      <c r="T9" s="5">
        <f t="shared" si="1"/>
        <v>0</v>
      </c>
      <c r="U9" s="23"/>
      <c r="V9" s="5"/>
      <c r="W9" s="5">
        <v>0</v>
      </c>
    </row>
    <row r="10" spans="1:23" s="1" customFormat="1">
      <c r="A10" s="17" t="s">
        <v>41</v>
      </c>
      <c r="B10" s="109" t="s">
        <v>121</v>
      </c>
      <c r="C10" s="84"/>
      <c r="D10" s="10">
        <v>1692</v>
      </c>
      <c r="E10" s="84"/>
      <c r="F10" s="5"/>
      <c r="G10" s="84"/>
      <c r="H10" s="5"/>
      <c r="I10" s="84"/>
      <c r="J10" s="5"/>
      <c r="K10" s="84">
        <f t="shared" si="0"/>
        <v>0</v>
      </c>
      <c r="L10" s="18">
        <f t="shared" si="0"/>
        <v>1692</v>
      </c>
      <c r="M10" s="84"/>
      <c r="N10" s="10">
        <v>514</v>
      </c>
      <c r="O10" s="84"/>
      <c r="P10" s="5"/>
      <c r="Q10" s="84"/>
      <c r="R10" s="5"/>
      <c r="S10" s="84">
        <f t="shared" si="1"/>
        <v>0</v>
      </c>
      <c r="T10" s="4">
        <f t="shared" si="1"/>
        <v>514</v>
      </c>
      <c r="U10" s="23"/>
      <c r="V10" s="5"/>
      <c r="W10" s="5">
        <v>2</v>
      </c>
    </row>
    <row r="11" spans="1:23" s="1" customFormat="1">
      <c r="A11" s="17" t="s">
        <v>41</v>
      </c>
      <c r="B11" s="109" t="s">
        <v>105</v>
      </c>
      <c r="C11" s="84"/>
      <c r="D11" s="5"/>
      <c r="E11" s="90"/>
      <c r="F11" s="49"/>
      <c r="G11" s="90"/>
      <c r="H11" s="49"/>
      <c r="I11" s="90"/>
      <c r="J11" s="49"/>
      <c r="K11" s="84">
        <f t="shared" si="0"/>
        <v>0</v>
      </c>
      <c r="L11" s="5">
        <f t="shared" si="0"/>
        <v>0</v>
      </c>
      <c r="M11" s="84"/>
      <c r="N11" s="5"/>
      <c r="O11" s="84"/>
      <c r="P11" s="5"/>
      <c r="Q11" s="84"/>
      <c r="R11" s="18">
        <f>81386+14495</f>
        <v>95881</v>
      </c>
      <c r="S11" s="84">
        <f t="shared" si="1"/>
        <v>0</v>
      </c>
      <c r="T11" s="4">
        <f t="shared" si="1"/>
        <v>95881</v>
      </c>
      <c r="U11" s="23"/>
      <c r="V11" s="5"/>
      <c r="W11" s="5"/>
    </row>
    <row r="12" spans="1:23" s="29" customFormat="1" ht="15.75" thickBot="1">
      <c r="A12" s="324" t="s">
        <v>17</v>
      </c>
      <c r="B12" s="325"/>
      <c r="C12" s="102">
        <f>SUM(C6:C11)</f>
        <v>73473</v>
      </c>
      <c r="D12" s="103">
        <f t="shared" ref="D12" si="2">SUM(D6:D11)</f>
        <v>77878</v>
      </c>
      <c r="E12" s="102">
        <f>SUM(E6:E10)</f>
        <v>7743</v>
      </c>
      <c r="F12" s="103">
        <f>SUM(F6:F10)</f>
        <v>10639</v>
      </c>
      <c r="G12" s="102">
        <f t="shared" ref="G12:L12" si="3">SUM(G6:G10)</f>
        <v>1200</v>
      </c>
      <c r="H12" s="103">
        <f t="shared" si="3"/>
        <v>1219</v>
      </c>
      <c r="I12" s="102">
        <f t="shared" si="3"/>
        <v>0</v>
      </c>
      <c r="J12" s="103">
        <f t="shared" si="3"/>
        <v>6659</v>
      </c>
      <c r="K12" s="102">
        <f t="shared" si="3"/>
        <v>82416</v>
      </c>
      <c r="L12" s="103">
        <f t="shared" si="3"/>
        <v>96395</v>
      </c>
      <c r="M12" s="102">
        <f t="shared" ref="M12:P12" si="4">SUM(M6:M10)</f>
        <v>14647</v>
      </c>
      <c r="N12" s="103">
        <f t="shared" si="4"/>
        <v>514</v>
      </c>
      <c r="O12" s="102">
        <f t="shared" si="4"/>
        <v>57493</v>
      </c>
      <c r="P12" s="110">
        <f t="shared" si="4"/>
        <v>0</v>
      </c>
      <c r="Q12" s="102">
        <f>SUM(Q6:Q11)</f>
        <v>10276</v>
      </c>
      <c r="R12" s="103">
        <f t="shared" ref="R12" si="5">SUM(R6:R11)</f>
        <v>95881</v>
      </c>
      <c r="S12" s="102">
        <f>SUM(S6:S11)</f>
        <v>82416</v>
      </c>
      <c r="T12" s="103">
        <f>SUM(T6:T11)</f>
        <v>96395</v>
      </c>
      <c r="U12" s="103">
        <f t="shared" ref="U12:W12" si="6">SUM(U6:U11)</f>
        <v>18</v>
      </c>
      <c r="V12" s="103">
        <f t="shared" si="6"/>
        <v>0</v>
      </c>
      <c r="W12" s="103">
        <f t="shared" si="6"/>
        <v>2</v>
      </c>
    </row>
    <row r="15" spans="1:23">
      <c r="B15" s="13" t="str">
        <f>Tartalomjegyzék!A16</f>
        <v>Cibakháza, 2016. május</v>
      </c>
    </row>
  </sheetData>
  <mergeCells count="22">
    <mergeCell ref="M4:N4"/>
    <mergeCell ref="A12:B12"/>
    <mergeCell ref="A4:A5"/>
    <mergeCell ref="B4:B5"/>
    <mergeCell ref="C4:D4"/>
    <mergeCell ref="E4:F4"/>
    <mergeCell ref="U4:U5"/>
    <mergeCell ref="V4:V5"/>
    <mergeCell ref="W4:W5"/>
    <mergeCell ref="A1:W1"/>
    <mergeCell ref="U2:W2"/>
    <mergeCell ref="A3:B3"/>
    <mergeCell ref="U3:W3"/>
    <mergeCell ref="C3:L3"/>
    <mergeCell ref="M3:T3"/>
    <mergeCell ref="A2:T2"/>
    <mergeCell ref="O4:P4"/>
    <mergeCell ref="Q4:R4"/>
    <mergeCell ref="S4:T4"/>
    <mergeCell ref="G4:H4"/>
    <mergeCell ref="I4:J4"/>
    <mergeCell ref="K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1"/>
  <sheetViews>
    <sheetView topLeftCell="H1" workbookViewId="0">
      <selection activeCell="I4" sqref="I4:J4"/>
    </sheetView>
  </sheetViews>
  <sheetFormatPr defaultRowHeight="15"/>
  <cols>
    <col min="1" max="1" width="3.5703125" style="37" customWidth="1"/>
    <col min="2" max="2" width="38.42578125" style="37" customWidth="1"/>
    <col min="3" max="3" width="12.7109375" style="37" customWidth="1"/>
    <col min="4" max="4" width="14.28515625" style="37" customWidth="1"/>
    <col min="5" max="5" width="13" style="37" customWidth="1"/>
    <col min="6" max="6" width="14.28515625" style="37" customWidth="1"/>
    <col min="7" max="7" width="14.140625" style="37" bestFit="1" customWidth="1"/>
    <col min="8" max="8" width="14.140625" style="37" customWidth="1"/>
    <col min="9" max="9" width="13.85546875" style="37" bestFit="1" customWidth="1"/>
    <col min="10" max="12" width="13.85546875" style="37" customWidth="1"/>
    <col min="13" max="13" width="11.42578125" style="37" bestFit="1" customWidth="1"/>
    <col min="14" max="14" width="15.42578125" style="37" customWidth="1"/>
    <col min="15" max="15" width="11.42578125" style="37" customWidth="1"/>
    <col min="16" max="16" width="14.140625" style="37" customWidth="1"/>
    <col min="17" max="17" width="12" style="37" customWidth="1"/>
    <col min="18" max="18" width="14.28515625" style="37" customWidth="1"/>
    <col min="19" max="19" width="13.140625" style="37" customWidth="1"/>
    <col min="20" max="20" width="15.28515625" style="37" customWidth="1"/>
    <col min="21" max="21" width="10.85546875" style="37" customWidth="1"/>
    <col min="22" max="22" width="10.42578125" style="37" customWidth="1"/>
    <col min="23" max="23" width="17.28515625" style="37" bestFit="1" customWidth="1"/>
    <col min="24" max="16384" width="9.140625" style="37"/>
  </cols>
  <sheetData>
    <row r="1" spans="1:23" s="1" customFormat="1">
      <c r="A1" s="281" t="s">
        <v>131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</row>
    <row r="2" spans="1:23" s="1" customFormat="1">
      <c r="A2" s="317" t="s">
        <v>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281" t="s">
        <v>71</v>
      </c>
      <c r="V2" s="281"/>
      <c r="W2" s="281"/>
    </row>
    <row r="3" spans="1:23" s="2" customFormat="1" ht="15" customHeight="1" thickBot="1">
      <c r="A3" s="281" t="s">
        <v>26</v>
      </c>
      <c r="B3" s="281"/>
      <c r="C3" s="335" t="s">
        <v>1</v>
      </c>
      <c r="D3" s="335"/>
      <c r="E3" s="335"/>
      <c r="F3" s="335"/>
      <c r="G3" s="335"/>
      <c r="H3" s="335"/>
      <c r="I3" s="335"/>
      <c r="J3" s="335"/>
      <c r="K3" s="335"/>
      <c r="L3" s="335"/>
      <c r="M3" s="283" t="s">
        <v>2</v>
      </c>
      <c r="N3" s="284"/>
      <c r="O3" s="284"/>
      <c r="P3" s="284"/>
      <c r="Q3" s="284"/>
      <c r="R3" s="284"/>
      <c r="S3" s="284"/>
      <c r="T3" s="284"/>
      <c r="U3" s="307" t="s">
        <v>3</v>
      </c>
      <c r="V3" s="281"/>
      <c r="W3" s="281"/>
    </row>
    <row r="4" spans="1:23" s="2" customFormat="1" ht="75.75" customHeight="1">
      <c r="A4" s="330" t="s">
        <v>20</v>
      </c>
      <c r="B4" s="332" t="s">
        <v>61</v>
      </c>
      <c r="C4" s="289" t="s">
        <v>101</v>
      </c>
      <c r="D4" s="290"/>
      <c r="E4" s="310" t="s">
        <v>102</v>
      </c>
      <c r="F4" s="311"/>
      <c r="G4" s="291" t="s">
        <v>98</v>
      </c>
      <c r="H4" s="292"/>
      <c r="I4" s="291" t="s">
        <v>99</v>
      </c>
      <c r="J4" s="292"/>
      <c r="K4" s="289" t="s">
        <v>18</v>
      </c>
      <c r="L4" s="290"/>
      <c r="M4" s="289" t="s">
        <v>103</v>
      </c>
      <c r="N4" s="290"/>
      <c r="O4" s="289" t="s">
        <v>4</v>
      </c>
      <c r="P4" s="290"/>
      <c r="Q4" s="289" t="s">
        <v>104</v>
      </c>
      <c r="R4" s="290"/>
      <c r="S4" s="289" t="s">
        <v>19</v>
      </c>
      <c r="T4" s="290"/>
      <c r="U4" s="312" t="s">
        <v>5</v>
      </c>
      <c r="V4" s="314" t="s">
        <v>6</v>
      </c>
      <c r="W4" s="284" t="s">
        <v>7</v>
      </c>
    </row>
    <row r="5" spans="1:23" s="2" customFormat="1" ht="29.25" customHeight="1">
      <c r="A5" s="331"/>
      <c r="B5" s="333"/>
      <c r="C5" s="82" t="s">
        <v>96</v>
      </c>
      <c r="D5" s="77" t="s">
        <v>95</v>
      </c>
      <c r="E5" s="82" t="s">
        <v>96</v>
      </c>
      <c r="F5" s="77" t="s">
        <v>95</v>
      </c>
      <c r="G5" s="82" t="s">
        <v>96</v>
      </c>
      <c r="H5" s="77" t="s">
        <v>95</v>
      </c>
      <c r="I5" s="82" t="s">
        <v>96</v>
      </c>
      <c r="J5" s="77" t="s">
        <v>95</v>
      </c>
      <c r="K5" s="82" t="s">
        <v>96</v>
      </c>
      <c r="L5" s="77" t="s">
        <v>95</v>
      </c>
      <c r="M5" s="82" t="s">
        <v>96</v>
      </c>
      <c r="N5" s="77" t="s">
        <v>95</v>
      </c>
      <c r="O5" s="82" t="s">
        <v>96</v>
      </c>
      <c r="P5" s="77" t="s">
        <v>95</v>
      </c>
      <c r="Q5" s="82" t="s">
        <v>96</v>
      </c>
      <c r="R5" s="77" t="s">
        <v>95</v>
      </c>
      <c r="S5" s="82" t="s">
        <v>96</v>
      </c>
      <c r="T5" s="77" t="s">
        <v>95</v>
      </c>
      <c r="U5" s="313"/>
      <c r="V5" s="315"/>
      <c r="W5" s="316"/>
    </row>
    <row r="6" spans="1:23" s="1" customFormat="1">
      <c r="A6" s="17" t="s">
        <v>41</v>
      </c>
      <c r="B6" s="81" t="s">
        <v>55</v>
      </c>
      <c r="C6" s="83">
        <v>5692</v>
      </c>
      <c r="D6" s="10">
        <f>4482+1210</f>
        <v>5692</v>
      </c>
      <c r="E6" s="83">
        <v>1208</v>
      </c>
      <c r="F6" s="10">
        <v>1457</v>
      </c>
      <c r="G6" s="84"/>
      <c r="H6" s="4">
        <v>12</v>
      </c>
      <c r="I6" s="84"/>
      <c r="J6" s="5"/>
      <c r="K6" s="87">
        <f t="shared" ref="K6:L8" si="0">C6+E6+G6+I6</f>
        <v>6900</v>
      </c>
      <c r="L6" s="18">
        <f t="shared" si="0"/>
        <v>7161</v>
      </c>
      <c r="M6" s="83">
        <v>500</v>
      </c>
      <c r="N6" s="10">
        <v>786</v>
      </c>
      <c r="O6" s="83">
        <v>2469</v>
      </c>
      <c r="P6" s="5"/>
      <c r="Q6" s="83">
        <v>3931</v>
      </c>
      <c r="R6" s="5"/>
      <c r="S6" s="88">
        <f>M6+O6+Q6</f>
        <v>6900</v>
      </c>
      <c r="T6" s="4">
        <f>N6+P6+R6</f>
        <v>786</v>
      </c>
      <c r="U6" s="24">
        <v>2</v>
      </c>
      <c r="V6" s="5"/>
      <c r="W6" s="5"/>
    </row>
    <row r="7" spans="1:23" s="1" customFormat="1" ht="15.75" thickBot="1">
      <c r="A7" s="53"/>
      <c r="B7" s="89" t="s">
        <v>100</v>
      </c>
      <c r="C7" s="90"/>
      <c r="D7" s="49"/>
      <c r="E7" s="90"/>
      <c r="F7" s="49"/>
      <c r="G7" s="90"/>
      <c r="H7" s="49"/>
      <c r="I7" s="90"/>
      <c r="J7" s="48">
        <v>497</v>
      </c>
      <c r="K7" s="90">
        <f t="shared" si="0"/>
        <v>0</v>
      </c>
      <c r="L7" s="55">
        <f t="shared" si="0"/>
        <v>497</v>
      </c>
      <c r="M7" s="90"/>
      <c r="N7" s="49"/>
      <c r="O7" s="90"/>
      <c r="P7" s="49"/>
      <c r="Q7" s="90"/>
      <c r="R7" s="54">
        <f>6400+472</f>
        <v>6872</v>
      </c>
      <c r="S7" s="91">
        <f>M7+O7+Q7</f>
        <v>0</v>
      </c>
      <c r="T7" s="48">
        <f>N7+P7+R7</f>
        <v>6872</v>
      </c>
      <c r="U7" s="28"/>
      <c r="V7" s="49"/>
      <c r="W7" s="49"/>
    </row>
    <row r="8" spans="1:23" s="29" customFormat="1" ht="15.75" thickBot="1">
      <c r="A8" s="305" t="s">
        <v>17</v>
      </c>
      <c r="B8" s="334"/>
      <c r="C8" s="79">
        <f>SUM(C6)</f>
        <v>5692</v>
      </c>
      <c r="D8" s="40">
        <f t="shared" ref="D8" si="1">SUM(D6)</f>
        <v>5692</v>
      </c>
      <c r="E8" s="79">
        <f t="shared" ref="E8:U8" si="2">SUM(E6)</f>
        <v>1208</v>
      </c>
      <c r="F8" s="40">
        <f t="shared" si="2"/>
        <v>1457</v>
      </c>
      <c r="G8" s="45">
        <f>SUM(G6)</f>
        <v>0</v>
      </c>
      <c r="H8" s="80">
        <f t="shared" ref="H8" si="3">SUM(H6)</f>
        <v>12</v>
      </c>
      <c r="I8" s="45">
        <f>SUM(I6:I7)</f>
        <v>0</v>
      </c>
      <c r="J8" s="80">
        <f t="shared" ref="J8" si="4">SUM(J6:J7)</f>
        <v>497</v>
      </c>
      <c r="K8" s="92">
        <f t="shared" si="0"/>
        <v>6900</v>
      </c>
      <c r="L8" s="93">
        <f t="shared" si="0"/>
        <v>7658</v>
      </c>
      <c r="M8" s="79">
        <f>SUM(M6:M7)</f>
        <v>500</v>
      </c>
      <c r="N8" s="40">
        <f t="shared" ref="N8" si="5">SUM(N6:N7)</f>
        <v>786</v>
      </c>
      <c r="O8" s="79">
        <f t="shared" si="2"/>
        <v>2469</v>
      </c>
      <c r="P8" s="41">
        <f t="shared" si="2"/>
        <v>0</v>
      </c>
      <c r="Q8" s="79">
        <f>SUM(Q6:Q7)</f>
        <v>3931</v>
      </c>
      <c r="R8" s="40">
        <f t="shared" ref="R8" si="6">SUM(R6:R7)</f>
        <v>6872</v>
      </c>
      <c r="S8" s="79">
        <f>SUM(S6:S7)</f>
        <v>6900</v>
      </c>
      <c r="T8" s="40">
        <f t="shared" ref="T8" si="7">SUM(T6:T7)</f>
        <v>7658</v>
      </c>
      <c r="U8" s="43">
        <f t="shared" si="2"/>
        <v>2</v>
      </c>
      <c r="V8" s="41"/>
      <c r="W8" s="52"/>
    </row>
    <row r="11" spans="1:23">
      <c r="B11" s="13" t="str">
        <f>Tartalomjegyzék!A16</f>
        <v>Cibakháza, 2016. május</v>
      </c>
    </row>
  </sheetData>
  <mergeCells count="22">
    <mergeCell ref="U4:U5"/>
    <mergeCell ref="V4:V5"/>
    <mergeCell ref="W4:W5"/>
    <mergeCell ref="O4:P4"/>
    <mergeCell ref="Q4:R4"/>
    <mergeCell ref="S4:T4"/>
    <mergeCell ref="A2:T2"/>
    <mergeCell ref="A4:A5"/>
    <mergeCell ref="B4:B5"/>
    <mergeCell ref="A8:B8"/>
    <mergeCell ref="A1:W1"/>
    <mergeCell ref="U2:W2"/>
    <mergeCell ref="A3:B3"/>
    <mergeCell ref="U3:W3"/>
    <mergeCell ref="C3:L3"/>
    <mergeCell ref="M3:T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11"/>
  <sheetViews>
    <sheetView topLeftCell="J1" workbookViewId="0">
      <selection activeCell="K20" sqref="K20"/>
    </sheetView>
  </sheetViews>
  <sheetFormatPr defaultRowHeight="15"/>
  <cols>
    <col min="1" max="1" width="3.7109375" style="37" customWidth="1"/>
    <col min="2" max="2" width="63.85546875" style="37" bestFit="1" customWidth="1"/>
    <col min="3" max="3" width="13.42578125" style="37" customWidth="1"/>
    <col min="4" max="4" width="14.7109375" style="37" customWidth="1"/>
    <col min="5" max="5" width="11.28515625" style="37" customWidth="1"/>
    <col min="6" max="6" width="15" style="37" customWidth="1"/>
    <col min="7" max="7" width="13.140625" style="37" customWidth="1"/>
    <col min="8" max="8" width="15.5703125" style="37" customWidth="1"/>
    <col min="9" max="9" width="13.85546875" style="37" bestFit="1" customWidth="1"/>
    <col min="10" max="10" width="13.85546875" style="37" customWidth="1"/>
    <col min="11" max="11" width="12.140625" style="37" customWidth="1"/>
    <col min="12" max="12" width="15.42578125" style="37" customWidth="1"/>
    <col min="13" max="13" width="11.42578125" style="37" bestFit="1" customWidth="1"/>
    <col min="14" max="14" width="15.5703125" style="37" customWidth="1"/>
    <col min="15" max="15" width="12" style="37" customWidth="1"/>
    <col min="16" max="16" width="14.5703125" style="37" customWidth="1"/>
    <col min="17" max="17" width="13.7109375" style="37" customWidth="1"/>
    <col min="18" max="18" width="14.42578125" style="37" customWidth="1"/>
    <col min="19" max="19" width="11.42578125" style="37" customWidth="1"/>
    <col min="20" max="20" width="14.7109375" style="37" customWidth="1"/>
    <col min="21" max="22" width="9.140625" style="37"/>
    <col min="23" max="23" width="17.28515625" style="37" bestFit="1" customWidth="1"/>
    <col min="24" max="16384" width="9.140625" style="37"/>
  </cols>
  <sheetData>
    <row r="1" spans="1:23" s="1" customFormat="1">
      <c r="A1" s="281" t="s">
        <v>132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</row>
    <row r="2" spans="1:23" s="1" customFormat="1">
      <c r="A2" s="317" t="s">
        <v>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281" t="s">
        <v>72</v>
      </c>
      <c r="V2" s="281"/>
      <c r="W2" s="281"/>
    </row>
    <row r="3" spans="1:23" s="2" customFormat="1" ht="15" customHeight="1" thickBot="1">
      <c r="A3" s="281" t="s">
        <v>26</v>
      </c>
      <c r="B3" s="281"/>
      <c r="C3" s="285" t="s">
        <v>1</v>
      </c>
      <c r="D3" s="285"/>
      <c r="E3" s="285"/>
      <c r="F3" s="285"/>
      <c r="G3" s="285"/>
      <c r="H3" s="285"/>
      <c r="I3" s="285"/>
      <c r="J3" s="285"/>
      <c r="K3" s="285"/>
      <c r="L3" s="285"/>
      <c r="M3" s="308" t="s">
        <v>2</v>
      </c>
      <c r="N3" s="309"/>
      <c r="O3" s="309"/>
      <c r="P3" s="309"/>
      <c r="Q3" s="309"/>
      <c r="R3" s="309"/>
      <c r="S3" s="309"/>
      <c r="T3" s="309"/>
      <c r="U3" s="307" t="s">
        <v>3</v>
      </c>
      <c r="V3" s="281"/>
      <c r="W3" s="281"/>
    </row>
    <row r="4" spans="1:23" s="2" customFormat="1" ht="63" customHeight="1">
      <c r="A4" s="330" t="s">
        <v>20</v>
      </c>
      <c r="B4" s="332" t="s">
        <v>13</v>
      </c>
      <c r="C4" s="289" t="s">
        <v>101</v>
      </c>
      <c r="D4" s="290"/>
      <c r="E4" s="310" t="s">
        <v>102</v>
      </c>
      <c r="F4" s="311"/>
      <c r="G4" s="291" t="s">
        <v>98</v>
      </c>
      <c r="H4" s="292"/>
      <c r="I4" s="289" t="s">
        <v>99</v>
      </c>
      <c r="J4" s="290"/>
      <c r="K4" s="289" t="s">
        <v>18</v>
      </c>
      <c r="L4" s="290"/>
      <c r="M4" s="289" t="s">
        <v>103</v>
      </c>
      <c r="N4" s="290"/>
      <c r="O4" s="289" t="s">
        <v>4</v>
      </c>
      <c r="P4" s="290"/>
      <c r="Q4" s="289" t="s">
        <v>104</v>
      </c>
      <c r="R4" s="290"/>
      <c r="S4" s="289" t="s">
        <v>19</v>
      </c>
      <c r="T4" s="290"/>
      <c r="U4" s="312" t="s">
        <v>5</v>
      </c>
      <c r="V4" s="314" t="s">
        <v>6</v>
      </c>
      <c r="W4" s="284" t="s">
        <v>7</v>
      </c>
    </row>
    <row r="5" spans="1:23" s="2" customFormat="1" ht="21" customHeight="1">
      <c r="A5" s="331"/>
      <c r="B5" s="333"/>
      <c r="C5" s="82" t="s">
        <v>96</v>
      </c>
      <c r="D5" s="77" t="s">
        <v>95</v>
      </c>
      <c r="E5" s="96" t="s">
        <v>96</v>
      </c>
      <c r="F5" s="70" t="s">
        <v>95</v>
      </c>
      <c r="G5" s="96" t="s">
        <v>96</v>
      </c>
      <c r="H5" s="70" t="s">
        <v>95</v>
      </c>
      <c r="I5" s="96" t="s">
        <v>96</v>
      </c>
      <c r="J5" s="70" t="s">
        <v>95</v>
      </c>
      <c r="K5" s="82" t="s">
        <v>96</v>
      </c>
      <c r="L5" s="77" t="s">
        <v>95</v>
      </c>
      <c r="M5" s="96" t="s">
        <v>96</v>
      </c>
      <c r="N5" s="70" t="s">
        <v>95</v>
      </c>
      <c r="O5" s="96" t="s">
        <v>96</v>
      </c>
      <c r="P5" s="70" t="s">
        <v>95</v>
      </c>
      <c r="Q5" s="96" t="s">
        <v>96</v>
      </c>
      <c r="R5" s="70" t="s">
        <v>95</v>
      </c>
      <c r="S5" s="96" t="s">
        <v>96</v>
      </c>
      <c r="T5" s="70" t="s">
        <v>95</v>
      </c>
      <c r="U5" s="313"/>
      <c r="V5" s="315"/>
      <c r="W5" s="316"/>
    </row>
    <row r="6" spans="1:23" s="1" customFormat="1">
      <c r="A6" s="17" t="s">
        <v>41</v>
      </c>
      <c r="B6" s="95" t="s">
        <v>56</v>
      </c>
      <c r="C6" s="83">
        <v>8456</v>
      </c>
      <c r="D6" s="10">
        <f>7358+1968</f>
        <v>9326</v>
      </c>
      <c r="E6" s="83">
        <v>7930</v>
      </c>
      <c r="F6" s="10">
        <v>8036</v>
      </c>
      <c r="G6" s="83">
        <v>500</v>
      </c>
      <c r="H6" s="5"/>
      <c r="I6" s="84"/>
      <c r="J6" s="5"/>
      <c r="K6" s="83">
        <f>C6+E6+I6+G6</f>
        <v>16886</v>
      </c>
      <c r="L6" s="10">
        <f>D6+F6+J6</f>
        <v>17362</v>
      </c>
      <c r="M6" s="83">
        <v>1800</v>
      </c>
      <c r="N6" s="10">
        <v>2276</v>
      </c>
      <c r="O6" s="83">
        <v>2469</v>
      </c>
      <c r="P6" s="5"/>
      <c r="Q6" s="83">
        <v>12617</v>
      </c>
      <c r="R6" s="5"/>
      <c r="S6" s="88">
        <f>M6+O6+Q6</f>
        <v>16886</v>
      </c>
      <c r="T6" s="4">
        <f>N6+P6+R6</f>
        <v>2276</v>
      </c>
      <c r="U6" s="24">
        <v>3</v>
      </c>
      <c r="V6" s="10">
        <v>1</v>
      </c>
      <c r="W6" s="5">
        <v>0</v>
      </c>
    </row>
    <row r="7" spans="1:23" s="1" customFormat="1" ht="15.75" thickBot="1">
      <c r="A7" s="53"/>
      <c r="B7" s="97" t="s">
        <v>105</v>
      </c>
      <c r="C7" s="90"/>
      <c r="D7" s="49"/>
      <c r="E7" s="90"/>
      <c r="F7" s="49"/>
      <c r="G7" s="90"/>
      <c r="H7" s="49"/>
      <c r="I7" s="90"/>
      <c r="J7" s="55">
        <v>469</v>
      </c>
      <c r="K7" s="90"/>
      <c r="L7" s="54">
        <f>D7+F7+J7</f>
        <v>469</v>
      </c>
      <c r="M7" s="90"/>
      <c r="N7" s="49"/>
      <c r="O7" s="90"/>
      <c r="P7" s="49"/>
      <c r="Q7" s="90"/>
      <c r="R7" s="54">
        <f>469+15086</f>
        <v>15555</v>
      </c>
      <c r="S7" s="90">
        <f>M7+O7+Q7</f>
        <v>0</v>
      </c>
      <c r="T7" s="48">
        <f>N7+P7+R7</f>
        <v>15555</v>
      </c>
      <c r="U7" s="28"/>
      <c r="V7" s="49"/>
      <c r="W7" s="49"/>
    </row>
    <row r="8" spans="1:23" s="29" customFormat="1" ht="15.75" thickBot="1">
      <c r="A8" s="305" t="s">
        <v>17</v>
      </c>
      <c r="B8" s="334"/>
      <c r="C8" s="79">
        <f>SUM(C6)</f>
        <v>8456</v>
      </c>
      <c r="D8" s="40">
        <f t="shared" ref="D8" si="0">SUM(D6)</f>
        <v>9326</v>
      </c>
      <c r="E8" s="79">
        <f t="shared" ref="E8:W8" si="1">SUM(E6)</f>
        <v>7930</v>
      </c>
      <c r="F8" s="40">
        <f t="shared" si="1"/>
        <v>8036</v>
      </c>
      <c r="G8" s="79">
        <f t="shared" si="1"/>
        <v>500</v>
      </c>
      <c r="H8" s="41">
        <f t="shared" si="1"/>
        <v>0</v>
      </c>
      <c r="I8" s="45">
        <f>SUM(I6:I7)</f>
        <v>0</v>
      </c>
      <c r="J8" s="40">
        <f t="shared" ref="J8" si="2">SUM(J6:J7)</f>
        <v>469</v>
      </c>
      <c r="K8" s="79">
        <f>SUM(K6:K7)</f>
        <v>16886</v>
      </c>
      <c r="L8" s="40">
        <f t="shared" ref="L8" si="3">SUM(L6:L7)</f>
        <v>17831</v>
      </c>
      <c r="M8" s="79">
        <f t="shared" si="1"/>
        <v>1800</v>
      </c>
      <c r="N8" s="40">
        <f t="shared" si="1"/>
        <v>2276</v>
      </c>
      <c r="O8" s="79">
        <f t="shared" si="1"/>
        <v>2469</v>
      </c>
      <c r="P8" s="41">
        <f t="shared" si="1"/>
        <v>0</v>
      </c>
      <c r="Q8" s="79">
        <f>SUM(Q6:Q7)</f>
        <v>12617</v>
      </c>
      <c r="R8" s="40">
        <f t="shared" ref="R8" si="4">SUM(R6:R7)</f>
        <v>15555</v>
      </c>
      <c r="S8" s="79">
        <f>SUM(S6:S7)</f>
        <v>16886</v>
      </c>
      <c r="T8" s="40">
        <f t="shared" ref="T8" si="5">SUM(T6:T7)</f>
        <v>17831</v>
      </c>
      <c r="U8" s="43">
        <f t="shared" si="1"/>
        <v>3</v>
      </c>
      <c r="V8" s="40">
        <f t="shared" si="1"/>
        <v>1</v>
      </c>
      <c r="W8" s="42">
        <f t="shared" si="1"/>
        <v>0</v>
      </c>
    </row>
    <row r="11" spans="1:23">
      <c r="B11" s="13" t="str">
        <f>Tartalomjegyzék!A16</f>
        <v>Cibakháza, 2016. május</v>
      </c>
    </row>
  </sheetData>
  <mergeCells count="22">
    <mergeCell ref="V4:V5"/>
    <mergeCell ref="A4:A5"/>
    <mergeCell ref="O4:P4"/>
    <mergeCell ref="Q4:R4"/>
    <mergeCell ref="S4:T4"/>
    <mergeCell ref="U4:U5"/>
    <mergeCell ref="A8:B8"/>
    <mergeCell ref="A1:W1"/>
    <mergeCell ref="U2:W2"/>
    <mergeCell ref="A3:B3"/>
    <mergeCell ref="U3:W3"/>
    <mergeCell ref="C3:L3"/>
    <mergeCell ref="M3:T3"/>
    <mergeCell ref="C4:D4"/>
    <mergeCell ref="E4:F4"/>
    <mergeCell ref="G4:H4"/>
    <mergeCell ref="I4:J4"/>
    <mergeCell ref="K4:L4"/>
    <mergeCell ref="M4:N4"/>
    <mergeCell ref="W4:W5"/>
    <mergeCell ref="A2:T2"/>
    <mergeCell ref="B4:B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W12"/>
  <sheetViews>
    <sheetView topLeftCell="J1" workbookViewId="0">
      <selection activeCell="I4" sqref="I4:J4"/>
    </sheetView>
  </sheetViews>
  <sheetFormatPr defaultRowHeight="15"/>
  <cols>
    <col min="1" max="1" width="3.7109375" customWidth="1"/>
    <col min="2" max="2" width="45" bestFit="1" customWidth="1"/>
    <col min="3" max="3" width="11.42578125" customWidth="1"/>
    <col min="4" max="4" width="14" customWidth="1"/>
    <col min="5" max="5" width="12" customWidth="1"/>
    <col min="6" max="6" width="14" customWidth="1"/>
    <col min="7" max="7" width="14.140625" bestFit="1" customWidth="1"/>
    <col min="8" max="8" width="14.140625" customWidth="1"/>
    <col min="9" max="9" width="11.42578125" bestFit="1" customWidth="1"/>
    <col min="10" max="10" width="14.28515625" customWidth="1"/>
    <col min="11" max="11" width="12" customWidth="1"/>
    <col min="12" max="12" width="14" customWidth="1"/>
    <col min="13" max="13" width="11.7109375" customWidth="1"/>
    <col min="14" max="14" width="15" customWidth="1"/>
    <col min="15" max="16" width="13.85546875" customWidth="1"/>
    <col min="17" max="17" width="12" customWidth="1"/>
    <col min="18" max="18" width="15.42578125" customWidth="1"/>
    <col min="19" max="20" width="14.5703125" customWidth="1"/>
    <col min="23" max="23" width="17.28515625" bestFit="1" customWidth="1"/>
  </cols>
  <sheetData>
    <row r="1" spans="1:23" s="1" customFormat="1">
      <c r="A1" s="281" t="s">
        <v>133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</row>
    <row r="2" spans="1:23" s="1" customFormat="1">
      <c r="A2" s="336" t="s">
        <v>0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</row>
    <row r="3" spans="1:23" s="2" customFormat="1" ht="15" customHeight="1" thickBot="1">
      <c r="A3" s="281" t="s">
        <v>26</v>
      </c>
      <c r="B3" s="281"/>
      <c r="C3" s="285" t="s">
        <v>1</v>
      </c>
      <c r="D3" s="285"/>
      <c r="E3" s="285"/>
      <c r="F3" s="285"/>
      <c r="G3" s="285"/>
      <c r="H3" s="285"/>
      <c r="I3" s="285"/>
      <c r="J3" s="285"/>
      <c r="K3" s="285"/>
      <c r="L3" s="285"/>
      <c r="M3" s="337" t="s">
        <v>2</v>
      </c>
      <c r="N3" s="337"/>
      <c r="O3" s="337"/>
      <c r="P3" s="337"/>
      <c r="Q3" s="337"/>
      <c r="R3" s="337"/>
      <c r="S3" s="337"/>
      <c r="T3" s="337"/>
      <c r="U3" s="337" t="s">
        <v>3</v>
      </c>
      <c r="V3" s="337"/>
      <c r="W3" s="337"/>
    </row>
    <row r="4" spans="1:23" s="2" customFormat="1" ht="59.25" customHeight="1">
      <c r="A4" s="32" t="s">
        <v>20</v>
      </c>
      <c r="B4" s="78" t="s">
        <v>62</v>
      </c>
      <c r="C4" s="289" t="s">
        <v>101</v>
      </c>
      <c r="D4" s="290"/>
      <c r="E4" s="310" t="s">
        <v>102</v>
      </c>
      <c r="F4" s="311"/>
      <c r="G4" s="291" t="s">
        <v>98</v>
      </c>
      <c r="H4" s="292"/>
      <c r="I4" s="289" t="s">
        <v>99</v>
      </c>
      <c r="J4" s="290"/>
      <c r="K4" s="338" t="s">
        <v>18</v>
      </c>
      <c r="L4" s="290"/>
      <c r="M4" s="289" t="s">
        <v>103</v>
      </c>
      <c r="N4" s="290"/>
      <c r="O4" s="289" t="s">
        <v>4</v>
      </c>
      <c r="P4" s="290"/>
      <c r="Q4" s="289" t="s">
        <v>104</v>
      </c>
      <c r="R4" s="290"/>
      <c r="S4" s="289" t="s">
        <v>19</v>
      </c>
      <c r="T4" s="290"/>
      <c r="U4" s="301" t="s">
        <v>5</v>
      </c>
      <c r="V4" s="276" t="s">
        <v>6</v>
      </c>
      <c r="W4" s="278" t="s">
        <v>7</v>
      </c>
    </row>
    <row r="5" spans="1:23" s="2" customFormat="1" ht="22.5" customHeight="1">
      <c r="A5" s="69"/>
      <c r="B5" s="98"/>
      <c r="C5" s="82" t="s">
        <v>96</v>
      </c>
      <c r="D5" s="77" t="s">
        <v>95</v>
      </c>
      <c r="E5" s="82" t="s">
        <v>96</v>
      </c>
      <c r="F5" s="77" t="s">
        <v>95</v>
      </c>
      <c r="G5" s="82" t="s">
        <v>96</v>
      </c>
      <c r="H5" s="77" t="s">
        <v>95</v>
      </c>
      <c r="I5" s="82" t="s">
        <v>96</v>
      </c>
      <c r="J5" s="77" t="s">
        <v>95</v>
      </c>
      <c r="K5" s="71" t="s">
        <v>96</v>
      </c>
      <c r="L5" s="70" t="s">
        <v>95</v>
      </c>
      <c r="M5" s="82" t="s">
        <v>96</v>
      </c>
      <c r="N5" s="77" t="s">
        <v>95</v>
      </c>
      <c r="O5" s="82" t="s">
        <v>96</v>
      </c>
      <c r="P5" s="77" t="s">
        <v>95</v>
      </c>
      <c r="Q5" s="82" t="s">
        <v>96</v>
      </c>
      <c r="R5" s="77" t="s">
        <v>95</v>
      </c>
      <c r="S5" s="82" t="s">
        <v>96</v>
      </c>
      <c r="T5" s="77" t="s">
        <v>95</v>
      </c>
      <c r="U5" s="302"/>
      <c r="V5" s="277"/>
      <c r="W5" s="279"/>
    </row>
    <row r="6" spans="1:23" s="1" customFormat="1">
      <c r="A6" s="17" t="s">
        <v>42</v>
      </c>
      <c r="B6" s="99" t="s">
        <v>63</v>
      </c>
      <c r="C6" s="83">
        <v>20959</v>
      </c>
      <c r="D6" s="10">
        <f>16656+4111</f>
        <v>20767</v>
      </c>
      <c r="E6" s="83">
        <v>2145</v>
      </c>
      <c r="F6" s="10">
        <v>3567</v>
      </c>
      <c r="G6" s="84">
        <v>0</v>
      </c>
      <c r="H6" s="18">
        <v>87</v>
      </c>
      <c r="I6" s="84"/>
      <c r="J6" s="5"/>
      <c r="K6" s="85">
        <f t="shared" ref="K6:L8" si="0">C6+E6+G6+I6</f>
        <v>23104</v>
      </c>
      <c r="L6" s="18">
        <f t="shared" si="0"/>
        <v>24421</v>
      </c>
      <c r="M6" s="84"/>
      <c r="N6" s="5"/>
      <c r="O6" s="83">
        <v>13551</v>
      </c>
      <c r="P6" s="5"/>
      <c r="Q6" s="83">
        <v>9553</v>
      </c>
      <c r="R6" s="5"/>
      <c r="S6" s="83">
        <f t="shared" ref="S6:T8" si="1">M6+O6+Q6</f>
        <v>23104</v>
      </c>
      <c r="T6" s="5">
        <f t="shared" si="1"/>
        <v>0</v>
      </c>
      <c r="U6" s="83">
        <v>8</v>
      </c>
      <c r="V6" s="10">
        <v>1</v>
      </c>
      <c r="W6" s="86"/>
    </row>
    <row r="7" spans="1:23" s="1" customFormat="1">
      <c r="A7" s="17"/>
      <c r="B7" s="99" t="s">
        <v>105</v>
      </c>
      <c r="C7" s="84"/>
      <c r="D7" s="5"/>
      <c r="E7" s="84"/>
      <c r="F7" s="5"/>
      <c r="G7" s="84"/>
      <c r="H7" s="5"/>
      <c r="I7" s="84"/>
      <c r="J7" s="5"/>
      <c r="K7" s="23">
        <f t="shared" si="0"/>
        <v>0</v>
      </c>
      <c r="L7" s="5">
        <f t="shared" si="0"/>
        <v>0</v>
      </c>
      <c r="M7" s="84"/>
      <c r="N7" s="5"/>
      <c r="O7" s="84"/>
      <c r="P7" s="5"/>
      <c r="Q7" s="84"/>
      <c r="R7" s="5"/>
      <c r="S7" s="84">
        <f t="shared" si="1"/>
        <v>0</v>
      </c>
      <c r="T7" s="5">
        <f t="shared" si="1"/>
        <v>0</v>
      </c>
      <c r="U7" s="84"/>
      <c r="V7" s="5"/>
      <c r="W7" s="86"/>
    </row>
    <row r="8" spans="1:23" s="1" customFormat="1" ht="15.75" thickBot="1">
      <c r="A8" s="53"/>
      <c r="B8" s="100" t="s">
        <v>106</v>
      </c>
      <c r="C8" s="90"/>
      <c r="D8" s="55">
        <v>192</v>
      </c>
      <c r="E8" s="90"/>
      <c r="F8" s="49"/>
      <c r="G8" s="90"/>
      <c r="H8" s="49"/>
      <c r="I8" s="90"/>
      <c r="J8" s="49"/>
      <c r="K8" s="28">
        <f t="shared" si="0"/>
        <v>0</v>
      </c>
      <c r="L8" s="55">
        <f t="shared" si="0"/>
        <v>192</v>
      </c>
      <c r="M8" s="90"/>
      <c r="N8" s="55">
        <v>1374</v>
      </c>
      <c r="O8" s="90"/>
      <c r="P8" s="49"/>
      <c r="Q8" s="90"/>
      <c r="R8" s="54">
        <v>23239</v>
      </c>
      <c r="S8" s="90">
        <f t="shared" si="1"/>
        <v>0</v>
      </c>
      <c r="T8" s="54">
        <f t="shared" si="1"/>
        <v>24613</v>
      </c>
      <c r="U8" s="90"/>
      <c r="V8" s="49"/>
      <c r="W8" s="94"/>
    </row>
    <row r="9" spans="1:23" s="29" customFormat="1" ht="15.75" thickBot="1">
      <c r="A9" s="305" t="s">
        <v>17</v>
      </c>
      <c r="B9" s="334"/>
      <c r="C9" s="79">
        <f>SUM(C6:C8)</f>
        <v>20959</v>
      </c>
      <c r="D9" s="40">
        <f t="shared" ref="D9" si="2">SUM(D6:D8)</f>
        <v>20959</v>
      </c>
      <c r="E9" s="79">
        <f>SUM(E6:E8)</f>
        <v>2145</v>
      </c>
      <c r="F9" s="40">
        <f t="shared" ref="F9" si="3">SUM(F6:F8)</f>
        <v>3567</v>
      </c>
      <c r="G9" s="45">
        <f>SUM(G6:G8)</f>
        <v>0</v>
      </c>
      <c r="H9" s="40">
        <f t="shared" ref="H9" si="4">SUM(H6:H8)</f>
        <v>87</v>
      </c>
      <c r="I9" s="45">
        <f>SUM(I6:I8)</f>
        <v>0</v>
      </c>
      <c r="J9" s="41">
        <f t="shared" ref="J9" si="5">SUM(J6:J8)</f>
        <v>0</v>
      </c>
      <c r="K9" s="43">
        <f>SUM(K6:K8)</f>
        <v>23104</v>
      </c>
      <c r="L9" s="43">
        <f>SUM(L6:L8)</f>
        <v>24613</v>
      </c>
      <c r="M9" s="45">
        <f>SUM(M6:M8)</f>
        <v>0</v>
      </c>
      <c r="N9" s="101">
        <f t="shared" ref="N9" si="6">SUM(N6:N8)</f>
        <v>1374</v>
      </c>
      <c r="O9" s="43">
        <f>SUM(O6:O8)</f>
        <v>13551</v>
      </c>
      <c r="P9" s="41">
        <f t="shared" ref="P9" si="7">SUM(P6:P8)</f>
        <v>0</v>
      </c>
      <c r="Q9" s="79">
        <f>SUM(Q6:Q8)</f>
        <v>9553</v>
      </c>
      <c r="R9" s="40">
        <f t="shared" ref="R9" si="8">SUM(R6:R8)</f>
        <v>23239</v>
      </c>
      <c r="S9" s="79">
        <f>SUM(S6:S8)</f>
        <v>23104</v>
      </c>
      <c r="T9" s="40">
        <f t="shared" ref="T9" si="9">SUM(T6:T8)</f>
        <v>24613</v>
      </c>
      <c r="U9" s="79">
        <f t="shared" ref="U9:V9" si="10">SUM(U6)</f>
        <v>8</v>
      </c>
      <c r="V9" s="40">
        <f t="shared" si="10"/>
        <v>1</v>
      </c>
      <c r="W9" s="52"/>
    </row>
    <row r="12" spans="1:23">
      <c r="B12" s="13" t="str">
        <f>Tartalomjegyzék!A16</f>
        <v>Cibakháza, 2016. május</v>
      </c>
    </row>
  </sheetData>
  <mergeCells count="19">
    <mergeCell ref="U4:U5"/>
    <mergeCell ref="V4:V5"/>
    <mergeCell ref="W4:W5"/>
    <mergeCell ref="A9:B9"/>
    <mergeCell ref="A3:B3"/>
    <mergeCell ref="C3:L3"/>
    <mergeCell ref="A1:W1"/>
    <mergeCell ref="A2:W2"/>
    <mergeCell ref="M3:T3"/>
    <mergeCell ref="U3:W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W14"/>
  <sheetViews>
    <sheetView topLeftCell="J1" workbookViewId="0">
      <selection activeCell="W6" sqref="W6"/>
    </sheetView>
  </sheetViews>
  <sheetFormatPr defaultRowHeight="15"/>
  <cols>
    <col min="1" max="1" width="4" style="37" customWidth="1"/>
    <col min="2" max="2" width="45.28515625" style="37" bestFit="1" customWidth="1"/>
    <col min="3" max="3" width="13.140625" style="37" customWidth="1"/>
    <col min="4" max="4" width="16" style="37" customWidth="1"/>
    <col min="5" max="5" width="11.140625" style="37" customWidth="1"/>
    <col min="6" max="6" width="14.5703125" style="37" customWidth="1"/>
    <col min="7" max="7" width="14.28515625" style="37" bestFit="1" customWidth="1"/>
    <col min="8" max="8" width="16.140625" style="37" customWidth="1"/>
    <col min="9" max="9" width="13.85546875" style="37" bestFit="1" customWidth="1"/>
    <col min="10" max="10" width="13.85546875" style="37" customWidth="1"/>
    <col min="11" max="11" width="11.5703125" style="37" bestFit="1" customWidth="1"/>
    <col min="12" max="12" width="13.85546875" style="37" customWidth="1"/>
    <col min="13" max="13" width="11.42578125" style="37" bestFit="1" customWidth="1"/>
    <col min="14" max="14" width="14.28515625" style="37" customWidth="1"/>
    <col min="15" max="15" width="11" style="37" customWidth="1"/>
    <col min="16" max="16" width="14.28515625" style="37" customWidth="1"/>
    <col min="17" max="17" width="12" style="37" customWidth="1"/>
    <col min="18" max="18" width="15" style="37" customWidth="1"/>
    <col min="19" max="19" width="11.85546875" style="37" customWidth="1"/>
    <col min="20" max="20" width="13.85546875" style="37" customWidth="1"/>
    <col min="21" max="21" width="11.28515625" style="37" customWidth="1"/>
    <col min="22" max="22" width="11.5703125" style="37" customWidth="1"/>
    <col min="23" max="23" width="17.28515625" style="37" bestFit="1" customWidth="1"/>
    <col min="24" max="16384" width="9.140625" style="37"/>
  </cols>
  <sheetData>
    <row r="1" spans="1:23" s="1" customFormat="1">
      <c r="A1" s="281" t="s">
        <v>136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</row>
    <row r="2" spans="1:23" s="1" customFormat="1">
      <c r="A2" s="317" t="s">
        <v>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281" t="s">
        <v>73</v>
      </c>
      <c r="V2" s="281"/>
      <c r="W2" s="281"/>
    </row>
    <row r="3" spans="1:23" s="2" customFormat="1" ht="15" customHeight="1" thickBot="1">
      <c r="A3" s="281" t="s">
        <v>26</v>
      </c>
      <c r="B3" s="281"/>
      <c r="C3" s="285" t="s">
        <v>1</v>
      </c>
      <c r="D3" s="285"/>
      <c r="E3" s="285"/>
      <c r="F3" s="285"/>
      <c r="G3" s="285"/>
      <c r="H3" s="285"/>
      <c r="I3" s="285"/>
      <c r="J3" s="285"/>
      <c r="K3" s="285"/>
      <c r="L3" s="285"/>
      <c r="M3" s="281" t="s">
        <v>2</v>
      </c>
      <c r="N3" s="281"/>
      <c r="O3" s="281"/>
      <c r="P3" s="281"/>
      <c r="Q3" s="281"/>
      <c r="R3" s="281"/>
      <c r="S3" s="281"/>
      <c r="T3" s="281"/>
      <c r="U3" s="281" t="s">
        <v>3</v>
      </c>
      <c r="V3" s="281"/>
      <c r="W3" s="281"/>
    </row>
    <row r="4" spans="1:23" s="2" customFormat="1" ht="50.25" customHeight="1">
      <c r="A4" s="330" t="s">
        <v>20</v>
      </c>
      <c r="B4" s="332" t="s">
        <v>60</v>
      </c>
      <c r="C4" s="289" t="s">
        <v>101</v>
      </c>
      <c r="D4" s="290"/>
      <c r="E4" s="310" t="s">
        <v>102</v>
      </c>
      <c r="F4" s="311"/>
      <c r="G4" s="291" t="s">
        <v>98</v>
      </c>
      <c r="H4" s="292"/>
      <c r="I4" s="289" t="s">
        <v>99</v>
      </c>
      <c r="J4" s="290"/>
      <c r="K4" s="289" t="s">
        <v>18</v>
      </c>
      <c r="L4" s="290"/>
      <c r="M4" s="289" t="s">
        <v>103</v>
      </c>
      <c r="N4" s="290"/>
      <c r="O4" s="289" t="s">
        <v>4</v>
      </c>
      <c r="P4" s="290"/>
      <c r="Q4" s="289" t="s">
        <v>104</v>
      </c>
      <c r="R4" s="290"/>
      <c r="S4" s="289" t="s">
        <v>19</v>
      </c>
      <c r="T4" s="290"/>
      <c r="U4" s="30" t="s">
        <v>5</v>
      </c>
      <c r="V4" s="3" t="s">
        <v>6</v>
      </c>
      <c r="W4" s="68" t="s">
        <v>7</v>
      </c>
    </row>
    <row r="5" spans="1:23" s="2" customFormat="1" ht="19.5" customHeight="1">
      <c r="A5" s="331"/>
      <c r="B5" s="333"/>
      <c r="C5" s="107" t="s">
        <v>96</v>
      </c>
      <c r="D5" s="108" t="s">
        <v>95</v>
      </c>
      <c r="E5" s="107" t="s">
        <v>96</v>
      </c>
      <c r="F5" s="108" t="s">
        <v>95</v>
      </c>
      <c r="G5" s="107" t="s">
        <v>96</v>
      </c>
      <c r="H5" s="108" t="s">
        <v>95</v>
      </c>
      <c r="I5" s="107" t="s">
        <v>96</v>
      </c>
      <c r="J5" s="108" t="s">
        <v>95</v>
      </c>
      <c r="K5" s="107" t="s">
        <v>96</v>
      </c>
      <c r="L5" s="108" t="s">
        <v>95</v>
      </c>
      <c r="M5" s="107" t="s">
        <v>96</v>
      </c>
      <c r="N5" s="108" t="s">
        <v>95</v>
      </c>
      <c r="O5" s="107" t="s">
        <v>96</v>
      </c>
      <c r="P5" s="108" t="s">
        <v>95</v>
      </c>
      <c r="Q5" s="107" t="s">
        <v>96</v>
      </c>
      <c r="R5" s="108" t="s">
        <v>95</v>
      </c>
      <c r="S5" s="107" t="s">
        <v>96</v>
      </c>
      <c r="T5" s="108" t="s">
        <v>95</v>
      </c>
      <c r="U5" s="30"/>
      <c r="V5" s="3"/>
      <c r="W5" s="68"/>
    </row>
    <row r="6" spans="1:23" s="2" customFormat="1" ht="19.5" customHeight="1">
      <c r="A6" s="33" t="s">
        <v>41</v>
      </c>
      <c r="B6" s="134" t="s">
        <v>57</v>
      </c>
      <c r="C6" s="120">
        <v>4496</v>
      </c>
      <c r="D6" s="38">
        <v>4516</v>
      </c>
      <c r="E6" s="120">
        <v>1613</v>
      </c>
      <c r="F6" s="38">
        <v>1613</v>
      </c>
      <c r="G6" s="122"/>
      <c r="H6" s="39"/>
      <c r="I6" s="122"/>
      <c r="J6" s="39"/>
      <c r="K6" s="120">
        <f t="shared" ref="K6:L10" si="0">C6+E6+G6+I6</f>
        <v>6109</v>
      </c>
      <c r="L6" s="38">
        <f t="shared" si="0"/>
        <v>6129</v>
      </c>
      <c r="M6" s="135"/>
      <c r="N6" s="36"/>
      <c r="O6" s="120">
        <v>5239</v>
      </c>
      <c r="P6" s="39"/>
      <c r="Q6" s="120">
        <v>870</v>
      </c>
      <c r="R6" s="39"/>
      <c r="S6" s="120">
        <f t="shared" ref="S6:T10" si="1">M6+O6+Q6</f>
        <v>6109</v>
      </c>
      <c r="T6" s="39">
        <f t="shared" si="1"/>
        <v>0</v>
      </c>
      <c r="U6" s="44">
        <v>2</v>
      </c>
      <c r="V6" s="34"/>
      <c r="W6" s="371">
        <v>1.5</v>
      </c>
    </row>
    <row r="7" spans="1:23" s="12" customFormat="1" ht="18" customHeight="1">
      <c r="A7" s="17" t="s">
        <v>41</v>
      </c>
      <c r="B7" s="81" t="s">
        <v>58</v>
      </c>
      <c r="C7" s="120">
        <v>2216</v>
      </c>
      <c r="D7" s="38">
        <f>1755+471</f>
        <v>2226</v>
      </c>
      <c r="E7" s="120">
        <v>489</v>
      </c>
      <c r="F7" s="38">
        <v>464</v>
      </c>
      <c r="G7" s="120">
        <v>250</v>
      </c>
      <c r="H7" s="38">
        <v>250</v>
      </c>
      <c r="I7" s="122"/>
      <c r="J7" s="39"/>
      <c r="K7" s="120">
        <f t="shared" si="0"/>
        <v>2955</v>
      </c>
      <c r="L7" s="38">
        <f t="shared" si="0"/>
        <v>2940</v>
      </c>
      <c r="M7" s="135"/>
      <c r="N7" s="36"/>
      <c r="O7" s="120">
        <v>2929</v>
      </c>
      <c r="P7" s="39"/>
      <c r="Q7" s="120">
        <v>26</v>
      </c>
      <c r="R7" s="39"/>
      <c r="S7" s="120">
        <f t="shared" si="1"/>
        <v>2955</v>
      </c>
      <c r="T7" s="39">
        <f t="shared" si="1"/>
        <v>0</v>
      </c>
      <c r="U7" s="44">
        <v>1</v>
      </c>
      <c r="V7" s="11"/>
      <c r="W7" s="11"/>
    </row>
    <row r="8" spans="1:23" ht="18" customHeight="1">
      <c r="A8" s="35" t="s">
        <v>41</v>
      </c>
      <c r="B8" s="115" t="s">
        <v>59</v>
      </c>
      <c r="C8" s="120">
        <v>8200</v>
      </c>
      <c r="D8" s="38">
        <f>8630+2103</f>
        <v>10733</v>
      </c>
      <c r="E8" s="120">
        <v>842</v>
      </c>
      <c r="F8" s="38">
        <v>1676</v>
      </c>
      <c r="G8" s="120">
        <v>550</v>
      </c>
      <c r="H8" s="38">
        <v>311</v>
      </c>
      <c r="I8" s="122"/>
      <c r="J8" s="61">
        <v>500</v>
      </c>
      <c r="K8" s="120">
        <f t="shared" si="0"/>
        <v>9592</v>
      </c>
      <c r="L8" s="38">
        <f t="shared" si="0"/>
        <v>13220</v>
      </c>
      <c r="M8" s="135"/>
      <c r="N8" s="36"/>
      <c r="O8" s="120">
        <v>3369</v>
      </c>
      <c r="P8" s="39"/>
      <c r="Q8" s="120">
        <v>6223</v>
      </c>
      <c r="R8" s="39"/>
      <c r="S8" s="120">
        <f t="shared" si="1"/>
        <v>9592</v>
      </c>
      <c r="T8" s="39">
        <f t="shared" si="1"/>
        <v>0</v>
      </c>
      <c r="U8" s="136">
        <v>3</v>
      </c>
      <c r="V8" s="36"/>
      <c r="W8" s="36"/>
    </row>
    <row r="9" spans="1:23" ht="18" customHeight="1">
      <c r="A9" s="31" t="s">
        <v>41</v>
      </c>
      <c r="B9" s="116" t="s">
        <v>125</v>
      </c>
      <c r="C9" s="122"/>
      <c r="D9" s="39"/>
      <c r="E9" s="122"/>
      <c r="F9" s="39"/>
      <c r="G9" s="122"/>
      <c r="H9" s="39"/>
      <c r="I9" s="122"/>
      <c r="J9" s="39"/>
      <c r="K9" s="122">
        <f t="shared" si="0"/>
        <v>0</v>
      </c>
      <c r="L9" s="39">
        <f t="shared" si="0"/>
        <v>0</v>
      </c>
      <c r="M9" s="135"/>
      <c r="N9" s="36"/>
      <c r="O9" s="122"/>
      <c r="P9" s="39"/>
      <c r="Q9" s="122"/>
      <c r="R9" s="38">
        <f>18656+3633</f>
        <v>22289</v>
      </c>
      <c r="S9" s="122">
        <f t="shared" si="1"/>
        <v>0</v>
      </c>
      <c r="T9" s="38">
        <f t="shared" si="1"/>
        <v>22289</v>
      </c>
      <c r="U9" s="136"/>
      <c r="V9" s="36"/>
      <c r="W9" s="36"/>
    </row>
    <row r="10" spans="1:23" ht="18" customHeight="1">
      <c r="A10" s="31" t="s">
        <v>41</v>
      </c>
      <c r="B10" s="116" t="s">
        <v>109</v>
      </c>
      <c r="C10" s="122"/>
      <c r="D10" s="39"/>
      <c r="E10" s="122"/>
      <c r="F10" s="39"/>
      <c r="G10" s="122"/>
      <c r="H10" s="39"/>
      <c r="I10" s="122"/>
      <c r="J10" s="39"/>
      <c r="K10" s="122">
        <f t="shared" si="0"/>
        <v>0</v>
      </c>
      <c r="L10" s="39">
        <f t="shared" si="0"/>
        <v>0</v>
      </c>
      <c r="M10" s="135"/>
      <c r="N10" s="36"/>
      <c r="O10" s="122"/>
      <c r="P10" s="39"/>
      <c r="Q10" s="122"/>
      <c r="R10" s="39"/>
      <c r="S10" s="122">
        <f t="shared" si="1"/>
        <v>0</v>
      </c>
      <c r="T10" s="39">
        <f t="shared" si="1"/>
        <v>0</v>
      </c>
      <c r="U10" s="136"/>
      <c r="V10" s="36"/>
      <c r="W10" s="36"/>
    </row>
    <row r="11" spans="1:23" s="29" customFormat="1" ht="15.75" thickBot="1">
      <c r="A11" s="339" t="s">
        <v>17</v>
      </c>
      <c r="B11" s="340"/>
      <c r="C11" s="102">
        <f>SUM(C6:C10)</f>
        <v>14912</v>
      </c>
      <c r="D11" s="103">
        <f t="shared" ref="D11" si="2">SUM(D6:D10)</f>
        <v>17475</v>
      </c>
      <c r="E11" s="102">
        <f t="shared" ref="E11:H11" si="3">SUM(E6:E8)</f>
        <v>2944</v>
      </c>
      <c r="F11" s="103">
        <f t="shared" si="3"/>
        <v>3753</v>
      </c>
      <c r="G11" s="102">
        <f t="shared" si="3"/>
        <v>800</v>
      </c>
      <c r="H11" s="103">
        <f t="shared" si="3"/>
        <v>561</v>
      </c>
      <c r="I11" s="124">
        <f>SUM(I6:I8)</f>
        <v>0</v>
      </c>
      <c r="J11" s="125">
        <f>SUM(J6:J8)</f>
        <v>500</v>
      </c>
      <c r="K11" s="102">
        <f>SUM(K6:K8)</f>
        <v>18656</v>
      </c>
      <c r="L11" s="103">
        <f>SUM(L6:L10)</f>
        <v>22289</v>
      </c>
      <c r="M11" s="124">
        <f>SUM(M6:M8)</f>
        <v>0</v>
      </c>
      <c r="N11" s="110">
        <f t="shared" ref="N11" si="4">SUM(N6:N8)</f>
        <v>0</v>
      </c>
      <c r="O11" s="102">
        <f>SUM(O6:O8)</f>
        <v>11537</v>
      </c>
      <c r="P11" s="110">
        <f>SUM(P6:P8)</f>
        <v>0</v>
      </c>
      <c r="Q11" s="102">
        <f>SUM(Q6:Q9)</f>
        <v>7119</v>
      </c>
      <c r="R11" s="103">
        <f t="shared" ref="R11" si="5">SUM(R6:R9)</f>
        <v>22289</v>
      </c>
      <c r="S11" s="102">
        <f>SUM(S6:S9)</f>
        <v>18656</v>
      </c>
      <c r="T11" s="103">
        <f t="shared" ref="T11" si="6">SUM(T6:T9)</f>
        <v>22289</v>
      </c>
      <c r="U11" s="132">
        <f>SUM(U6:U8)</f>
        <v>6</v>
      </c>
      <c r="V11" s="111"/>
      <c r="W11" s="133"/>
    </row>
    <row r="14" spans="1:23">
      <c r="B14" s="13" t="str">
        <f>Tartalomjegyzék!A16</f>
        <v>Cibakháza, 2016. május</v>
      </c>
    </row>
  </sheetData>
  <mergeCells count="19">
    <mergeCell ref="A1:W1"/>
    <mergeCell ref="U2:W2"/>
    <mergeCell ref="A3:B3"/>
    <mergeCell ref="U3:W3"/>
    <mergeCell ref="A2:T2"/>
    <mergeCell ref="C3:L3"/>
    <mergeCell ref="M3:T3"/>
    <mergeCell ref="M4:N4"/>
    <mergeCell ref="O4:P4"/>
    <mergeCell ref="Q4:R4"/>
    <mergeCell ref="S4:T4"/>
    <mergeCell ref="A11:B11"/>
    <mergeCell ref="A4:A5"/>
    <mergeCell ref="B4:B5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Tartalomjegyzék</vt:lpstr>
      <vt:lpstr>1.sz.Összesítő</vt:lpstr>
      <vt:lpstr>2.sz.Önkormányzat</vt:lpstr>
      <vt:lpstr>3.sz.Cházi Közös Önk.Hiv.</vt:lpstr>
      <vt:lpstr>4.sz.Óvoda</vt:lpstr>
      <vt:lpstr>5.sz.Könyvtár</vt:lpstr>
      <vt:lpstr>6.sz.Műv.Ház</vt:lpstr>
      <vt:lpstr>7.sz.Bölcsőde</vt:lpstr>
      <vt:lpstr>8.sz.CSSK</vt:lpstr>
      <vt:lpstr>9.sz.KSZKI</vt:lpstr>
      <vt:lpstr>10. SZ pályázat</vt:lpstr>
      <vt:lpstr>11.sz mérleg</vt:lpstr>
      <vt:lpstr>12.sz Ei felhasználás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Tűzoltóság</cp:lastModifiedBy>
  <cp:lastPrinted>2016-05-25T13:34:32Z</cp:lastPrinted>
  <dcterms:created xsi:type="dcterms:W3CDTF">2014-01-27T07:36:46Z</dcterms:created>
  <dcterms:modified xsi:type="dcterms:W3CDTF">2016-05-26T11:49:52Z</dcterms:modified>
</cp:coreProperties>
</file>