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tabRatio="799" activeTab="14"/>
  </bookViews>
  <sheets>
    <sheet name="Bevételi fekvő" sheetId="1" r:id="rId1"/>
    <sheet name="Kiadás fekvő" sheetId="2" r:id="rId2"/>
    <sheet name="Intézmények" sheetId="3" r:id="rId3"/>
    <sheet name="Tartalék fekvő" sheetId="4" r:id="rId4"/>
    <sheet name="BEVÉTEL" sheetId="5" r:id="rId5"/>
    <sheet name="KIADÁS" sheetId="6" r:id="rId6"/>
    <sheet name="Felhalm. bevétel" sheetId="7" r:id="rId7"/>
    <sheet name="Felhalm. kiad." sheetId="8" r:id="rId8"/>
    <sheet name="Tartalék" sheetId="9" r:id="rId9"/>
    <sheet name="Polg.Hiv." sheetId="10" r:id="rId10"/>
    <sheet name="Eszi+Eü" sheetId="11" r:id="rId11"/>
    <sheet name="Vg" sheetId="12" r:id="rId12"/>
    <sheet name="Ovi" sheetId="13" r:id="rId13"/>
    <sheet name="AJMK" sheetId="14" r:id="rId14"/>
    <sheet name="Létszám" sheetId="15" r:id="rId15"/>
  </sheets>
  <definedNames>
    <definedName name="_xlnm.Print_Area" localSheetId="4">'BEVÉTEL'!$A$1:$L$70</definedName>
  </definedNames>
  <calcPr fullCalcOnLoad="1"/>
</workbook>
</file>

<file path=xl/sharedStrings.xml><?xml version="1.0" encoding="utf-8"?>
<sst xmlns="http://schemas.openxmlformats.org/spreadsheetml/2006/main" count="724" uniqueCount="440">
  <si>
    <t>adatok eFt-ban</t>
  </si>
  <si>
    <t>Megnevezés</t>
  </si>
  <si>
    <t>Kötelező</t>
  </si>
  <si>
    <t>Önként vállalt</t>
  </si>
  <si>
    <t>Összesen</t>
  </si>
  <si>
    <t>feladatok</t>
  </si>
  <si>
    <t>BEVÉTELEK</t>
  </si>
  <si>
    <t>BEVÉTELEK ÖSSZESEN</t>
  </si>
  <si>
    <t>KIADÁSOK</t>
  </si>
  <si>
    <t>KIADÁSOK ÖSSZESEN</t>
  </si>
  <si>
    <t>Dologi kiemelt előirányzaton belül másra nem használható részelőirányzatok</t>
  </si>
  <si>
    <t xml:space="preserve">    Közműdíjak</t>
  </si>
  <si>
    <t xml:space="preserve">    Élelmiszer</t>
  </si>
  <si>
    <t>B1-7. Költségvetési bevételek</t>
  </si>
  <si>
    <t>B4. Működési bevételek</t>
  </si>
  <si>
    <t xml:space="preserve">      B402. Szolgáltatások ellenértéke</t>
  </si>
  <si>
    <t xml:space="preserve">      B403. Közvetített szolgáltatások ellenértéke</t>
  </si>
  <si>
    <t xml:space="preserve">      B405. Ellátási díjak</t>
  </si>
  <si>
    <t xml:space="preserve">      B406. Kiszámlázott általános forgalmi adó</t>
  </si>
  <si>
    <t>B8. Finanszírozási bevételek</t>
  </si>
  <si>
    <t xml:space="preserve">      B816. Központi, irányító szervi támogatás</t>
  </si>
  <si>
    <t>K1-8. Költségvetési kiadások</t>
  </si>
  <si>
    <t xml:space="preserve">     K1. Személyi juttatások</t>
  </si>
  <si>
    <t xml:space="preserve">     K2. Munkaadókat terhelő járulékok és szoc.hj.adó</t>
  </si>
  <si>
    <t xml:space="preserve">     K3. Dologi kiadások</t>
  </si>
  <si>
    <t xml:space="preserve">     K4. Ellátottak pénzbeli juttatásai</t>
  </si>
  <si>
    <t xml:space="preserve">     K6. Beruházások</t>
  </si>
  <si>
    <t xml:space="preserve">Központi, irányító szervi támogatás </t>
  </si>
  <si>
    <t>Egészségügyi Központ</t>
  </si>
  <si>
    <t>Egyesített Szociális Intézmény</t>
  </si>
  <si>
    <t xml:space="preserve">    Közműdíjak -  ESZI</t>
  </si>
  <si>
    <t xml:space="preserve">    Közműdíjak -  Eü-i Kp.</t>
  </si>
  <si>
    <t>Központi, irányító szervi támogatás</t>
  </si>
  <si>
    <t>INTÉZMÉNY-FINANSZÍROZÁS ÖSSZESEN</t>
  </si>
  <si>
    <t xml:space="preserve">        Közműdíjak</t>
  </si>
  <si>
    <t xml:space="preserve">        Üzemanyag</t>
  </si>
  <si>
    <t>Állami</t>
  </si>
  <si>
    <t>Dologi kiemelt előirányzaton belül másra nem használható részelőirányzat</t>
  </si>
  <si>
    <t>Feladatok megnevezése</t>
  </si>
  <si>
    <t>Önként vállalt feladatok</t>
  </si>
  <si>
    <t>II.</t>
  </si>
  <si>
    <t>MINDÖSSZESEN</t>
  </si>
  <si>
    <t>BERUHÁZÁSOK</t>
  </si>
  <si>
    <t>Részösszesen</t>
  </si>
  <si>
    <t>FELÚJÍTÁSOK</t>
  </si>
  <si>
    <t>Mindösszesen</t>
  </si>
  <si>
    <t>B11. Önkormányzatok működési támogatásai</t>
  </si>
  <si>
    <t>B111. Helyi önkormányzatok működésének általános támogatása</t>
  </si>
  <si>
    <t>B114. Települési önkormányzatok kulturális feladatainak támogatása</t>
  </si>
  <si>
    <t>B16. Egyéb működési célú támogatások bevételei államháztartáson belülről</t>
  </si>
  <si>
    <t xml:space="preserve"> - Jelzőrendszeres házi segítségnyújtás</t>
  </si>
  <si>
    <t xml:space="preserve"> - Egyéb (segélyekkel kapcs.visszaigénylés, pótlólagos tám.)</t>
  </si>
  <si>
    <t>B2. Felhalmozási célú támogatások államháztartáson belülről</t>
  </si>
  <si>
    <t>B3. Közhatalmi bevételek</t>
  </si>
  <si>
    <t>B35. Termékek és szolgáltatások adói</t>
  </si>
  <si>
    <t>B352. Fogyasztási adók</t>
  </si>
  <si>
    <t>B353. Pénzügyi monopóliumok nyereségét terhelő adók</t>
  </si>
  <si>
    <t>B354. Gépjárműadók</t>
  </si>
  <si>
    <t>B403. Közvetített szolgáltatások ellenértéke</t>
  </si>
  <si>
    <t>B405. Ellátási díjak</t>
  </si>
  <si>
    <t>B406. Kiszámlázott általános forgalmi adó</t>
  </si>
  <si>
    <t>B5. Felhalmozási bevételek</t>
  </si>
  <si>
    <t>B52. Ingatlanok értékesítése</t>
  </si>
  <si>
    <t>B53. Egyéb tárgyi eszközök értékesítése</t>
  </si>
  <si>
    <t>B7. Felhalmozási célú átvett pénzeszközök</t>
  </si>
  <si>
    <t>B812. Belföldi értékpapírok bevételei</t>
  </si>
  <si>
    <t>B8121. Forgatási célú belföldi értékpapírok beváltása, értékesítése</t>
  </si>
  <si>
    <t>B813. Maradvány igénybevétele</t>
  </si>
  <si>
    <t>B8131. Előző év költségvetési maradványának igénybevétele</t>
  </si>
  <si>
    <t>K1. Személyi juttatások</t>
  </si>
  <si>
    <t>ebből közfoglalkoztatott</t>
  </si>
  <si>
    <t>K2.  Munkaadókat terhelő járulékok és szociális hozzájárulási adó</t>
  </si>
  <si>
    <t>K3. Dologi kiadások</t>
  </si>
  <si>
    <t>K4. Ellátottak pénzbeli juttatásai</t>
  </si>
  <si>
    <t>K5. Egyéb működési célú kiadások</t>
  </si>
  <si>
    <t>K506. Egyéb működési célú támogatások államháztartáson belülre</t>
  </si>
  <si>
    <t>K6. Beruházások</t>
  </si>
  <si>
    <t>K61. Immateriális javak beszerzése, létesítése</t>
  </si>
  <si>
    <t>K62. Ingatlanok beszerzése, létesítése</t>
  </si>
  <si>
    <t>K63. Informatikai eszközök beszerzése, létesítése</t>
  </si>
  <si>
    <t>K64. Egyéb tárgyi eszközök beszerzése, létesítése</t>
  </si>
  <si>
    <t>K67. Beruházási célú előzetesen felszámított általános forgalmi adó</t>
  </si>
  <si>
    <t>K7. Felújítások</t>
  </si>
  <si>
    <t>K71. Ingatlanok felújítása</t>
  </si>
  <si>
    <t>K74. Felújítási célú előzetesen felszámított általános forgalmi adó</t>
  </si>
  <si>
    <t>K8. Egyéb felhalmozási célú kiadások</t>
  </si>
  <si>
    <t>K9. Finanszírozási kiadások</t>
  </si>
  <si>
    <t>K915. Központi, irányító szervi támogatás folyósítása</t>
  </si>
  <si>
    <t xml:space="preserve">           - járulék</t>
  </si>
  <si>
    <t xml:space="preserve">           - dologi</t>
  </si>
  <si>
    <t xml:space="preserve">           - ellátottak juttatása</t>
  </si>
  <si>
    <t>ebből - személyi juttatás</t>
  </si>
  <si>
    <t xml:space="preserve">           Tűzoltó köztestület műk. hozzájárulás</t>
  </si>
  <si>
    <t xml:space="preserve">           Rendőrség támogatása</t>
  </si>
  <si>
    <t xml:space="preserve">           Polgárőrség </t>
  </si>
  <si>
    <t xml:space="preserve">           Kistérségi és Területfejlesztési hozzájárulás</t>
  </si>
  <si>
    <t xml:space="preserve">           TISZK költségeihez történő hozzájárulás</t>
  </si>
  <si>
    <t xml:space="preserve">                1. Bűnmegelőzési Alapítvány</t>
  </si>
  <si>
    <t xml:space="preserve">                2. Tiszakécske Városért Közalapítvány</t>
  </si>
  <si>
    <t xml:space="preserve">                4. Gémes Mihály Közhasznú Alapítvány</t>
  </si>
  <si>
    <t>EGYESÍTETT SZOCIÁLIS INTÉZMÉNY ÉS EGÉSZSÉGÜGYI KÖZPONT</t>
  </si>
  <si>
    <t xml:space="preserve">ARANY JÁNOS MŰVELŐDÉSI KÖZPONT ÉS VÁROSI KÖNYVTÁR  </t>
  </si>
  <si>
    <t>B351. Értékesítési és forgalmi adók (iparűzési adó)</t>
  </si>
  <si>
    <t>B402. Szolgáltatások ellenértéke (pl.:bérleti díj, közter.fogl.)</t>
  </si>
  <si>
    <t>B404. Tulajdonosi bevételek (pl: lakbér, csatornahálózat)</t>
  </si>
  <si>
    <t>B21</t>
  </si>
  <si>
    <t>Felhalmozási célú önkormányzati támogatások</t>
  </si>
  <si>
    <t>B6. Működési célú átvett pénzeszközök</t>
  </si>
  <si>
    <t xml:space="preserve">      B408. Kamatbevételek</t>
  </si>
  <si>
    <t>Lakossági hozzájárulással megvalósított útépítés, járda</t>
  </si>
  <si>
    <t>Csapadékvíz elvezetés (Gémes M, Kiss B, Dohány, Virág)</t>
  </si>
  <si>
    <t>K912. Belföldi értékpapírok kiadásai</t>
  </si>
  <si>
    <t>Előre nem látható beruházási kiadások, pályázatok saját forrása</t>
  </si>
  <si>
    <t>B113. Települési önkormányzatok szociális, gyjóléti és gyétkeztetési feladatainak tám.</t>
  </si>
  <si>
    <t>B115. Működési célú költségvetési támogatások és kiegészítő támogatások</t>
  </si>
  <si>
    <t>B116.  Elszámolásból származó bevételek</t>
  </si>
  <si>
    <t xml:space="preserve">B25. </t>
  </si>
  <si>
    <t>Egyéb felhalmozási célú támogatások bevételei államháztartáson belülről</t>
  </si>
  <si>
    <t>B401. Készletértékesítés ellenértéke</t>
  </si>
  <si>
    <t>B75. Egyéb felhalmozási célú átvett pénzeszközök</t>
  </si>
  <si>
    <t xml:space="preserve">I. </t>
  </si>
  <si>
    <t>Működési költségvetési bevételek (B1+B3+B4+B6)</t>
  </si>
  <si>
    <t>Felhalmozási költségvetési bevételek (B2+B5+B7)</t>
  </si>
  <si>
    <t>A         KÖLTSÉGVETÉSI BEVÉTELEK (I+II)</t>
  </si>
  <si>
    <t>BEVÉTELEK ÖSSZESEN (A+B)</t>
  </si>
  <si>
    <t>III.</t>
  </si>
  <si>
    <t xml:space="preserve">IV. </t>
  </si>
  <si>
    <t>Hitelek felvétele</t>
  </si>
  <si>
    <t>B         FINANSZÍROZÁSI BEVÉTELEK (III+IV)</t>
  </si>
  <si>
    <t>K512. Egyéb működési célú támogatások államháztartáson kívülre</t>
  </si>
  <si>
    <t>K513. Tartalékok</t>
  </si>
  <si>
    <t>K89. Egyéb felhalmozási célú támogatások államháztartáson kívülre</t>
  </si>
  <si>
    <t xml:space="preserve">     Tárgyi eszközök beszerzése</t>
  </si>
  <si>
    <t>TOP pályázatokkal kapcsolatosan várható kiadások</t>
  </si>
  <si>
    <t xml:space="preserve">           Magyar Máltai Szeretetszolgálat Egyesület - nappali hajlékt.ell.</t>
  </si>
  <si>
    <t xml:space="preserve">               Kiegészítő gyermekvédelmi támogatás</t>
  </si>
  <si>
    <t xml:space="preserve">           Konyhai eszközök beszerzése</t>
  </si>
  <si>
    <t xml:space="preserve">           Egyéb tárgyi eszközök beszerzése</t>
  </si>
  <si>
    <t xml:space="preserve"> - Tűzoltóság működéséhez települések hozzájárulása</t>
  </si>
  <si>
    <t xml:space="preserve">           Felsőoktatási intézményi ösztöndíj (BURSA)</t>
  </si>
  <si>
    <t xml:space="preserve">           Szenvedélybetegek és pszichiátriai betegek nappali ell.hj.</t>
  </si>
  <si>
    <t>Felhalmozási kiadások részletezése</t>
  </si>
  <si>
    <t xml:space="preserve">           Könyv, folyóirat beszerzés</t>
  </si>
  <si>
    <t xml:space="preserve">        Iparterület fejlesztése</t>
  </si>
  <si>
    <t>Tárgyi eszköz beszerzések</t>
  </si>
  <si>
    <t>Bácsvíz Zrt. - bérleti díj terhére végzett felújítások</t>
  </si>
  <si>
    <t>Külterületi helyi közutak fejlesztése, önkormányzati utak kezeléséhez, állapotjavításához, karbantartásához szükséges erő-munkagépek beszerzése</t>
  </si>
  <si>
    <t>K502. Elvonások és befizetések</t>
  </si>
  <si>
    <t xml:space="preserve">K86. Felhalmozási célú visszatérítendő kölcsönök nyújtása áh.kívülre </t>
  </si>
  <si>
    <t>Lift beszerzése, tűzmentes tér kiépítése az Egészségügyi Központban</t>
  </si>
  <si>
    <t>B1. Működési célú támogatások államháztartáson belülről</t>
  </si>
  <si>
    <t>B65. Egyéb működési célú átvett pénzeszközök</t>
  </si>
  <si>
    <t>B81. Belföldi finanszírozás bevételei</t>
  </si>
  <si>
    <t xml:space="preserve">         - lakhatási támogatás</t>
  </si>
  <si>
    <t xml:space="preserve">         - hátralékkezelési támogatás</t>
  </si>
  <si>
    <t xml:space="preserve">         - köztemetés</t>
  </si>
  <si>
    <t xml:space="preserve">         - rendkívüli települési támogatás</t>
  </si>
  <si>
    <t xml:space="preserve">             Informatikai feladatok</t>
  </si>
  <si>
    <t xml:space="preserve">            Tárgyi eszköz beszerzés</t>
  </si>
  <si>
    <t xml:space="preserve">Közép-és Kelet Magyarországi szennyvíz elvezetési és-kezelési fejlesztés 2., Tiszabög Kerekdomb csatorna (konzorciumban)   </t>
  </si>
  <si>
    <t xml:space="preserve">           Kincsem part felújításának támogatása</t>
  </si>
  <si>
    <t xml:space="preserve">           Alapítványok támogatása</t>
  </si>
  <si>
    <t xml:space="preserve"> - Közfoglalkoztatottak támogatása</t>
  </si>
  <si>
    <t>B355. Egyéb áruhasználati és szolgáltatási adók (tart.ut.id.forg.adó, jöved.a)</t>
  </si>
  <si>
    <t>K48. Egyéb nem intézményi ellátások</t>
  </si>
  <si>
    <t>Feladat megnevezése</t>
  </si>
  <si>
    <t xml:space="preserve">Általános tartalék </t>
  </si>
  <si>
    <t>K914. ÁH-n belüli megelőlegezések visszafizetése</t>
  </si>
  <si>
    <t xml:space="preserve">               Rendszeres gyermekvédelmi kedv.kieg.</t>
  </si>
  <si>
    <t>K84. Egyéb felhalmozási célú támogatások áh.belülre</t>
  </si>
  <si>
    <t xml:space="preserve">      B8131. Előző évi maradvány</t>
  </si>
  <si>
    <t>B12. Elvonások és befizetések bevételei</t>
  </si>
  <si>
    <t xml:space="preserve">      B411. Egyéb működési bevételek</t>
  </si>
  <si>
    <t xml:space="preserve">     K5. Elvonások és befizetések</t>
  </si>
  <si>
    <t xml:space="preserve">        Szociális és gyámügyi hivatal épületének energetikai korszerűsítése </t>
  </si>
  <si>
    <t xml:space="preserve">        Móricz Zs. Okt.Int. épületének energetikai korszerűsítése</t>
  </si>
  <si>
    <t xml:space="preserve">        Zeneiskola épületének energetikai korszerűsítése </t>
  </si>
  <si>
    <t xml:space="preserve">        Templom téri óvoda energetikai felújítása </t>
  </si>
  <si>
    <t xml:space="preserve">        Bölcsőde energetikai felújítása </t>
  </si>
  <si>
    <t>B16. Egyéb működési célú tám.ért.bev.áh.belülről</t>
  </si>
  <si>
    <t>EFOP - Humán kapacitások fejlesztése térségi szemléletben</t>
  </si>
  <si>
    <t>EFOP - Humán szolgáltatások fejlesztése térségi szemléletben</t>
  </si>
  <si>
    <t xml:space="preserve">        Tiszakécskei HKFS megvalósítása (AJMK)</t>
  </si>
  <si>
    <t>Eredeti előirányzat</t>
  </si>
  <si>
    <t>Tiszabögi nyári gát helyreállítása (munkadíj+egyéb költségek), ürítő csatorna kotrása</t>
  </si>
  <si>
    <r>
      <t>B34. Vagyoni típusú adók (építményadó,</t>
    </r>
    <r>
      <rPr>
        <sz val="9"/>
        <rFont val="Arial"/>
        <family val="2"/>
      </rPr>
      <t xml:space="preserve"> kommunális adó)</t>
    </r>
  </si>
  <si>
    <t>B36. Egyéb közhatalmi bevételek (talajterh.díj, késedelmi pótlék, bírság, eljárási illeték)</t>
  </si>
  <si>
    <t>Európai uniós forrásból finanszírozott programok, projektek támogatási intenzitás megjelölésével</t>
  </si>
  <si>
    <t>Céltartalék</t>
  </si>
  <si>
    <t>VP6-7.2.1-7.4.1.2-16</t>
  </si>
  <si>
    <t>KEHOP 2.2.1</t>
  </si>
  <si>
    <t>B21.</t>
  </si>
  <si>
    <t>B25.</t>
  </si>
  <si>
    <t xml:space="preserve">Közép-és Kelet Magyarországi szennyvíz elvezetési és-kezelési fejlesztés 2., Tiszabög Kerekdomb csatorna (konzorciumban) </t>
  </si>
  <si>
    <t>Helyi foglalkoztatási együttműködés megvalósítása a Tkécskei és a Kméti Járásban</t>
  </si>
  <si>
    <t>Tiszakécskei HKFS megvalósítása (AJMK)</t>
  </si>
  <si>
    <t>Humán szolgáltatások fejlesztése térségi szemléletben</t>
  </si>
  <si>
    <t>B52.</t>
  </si>
  <si>
    <t>B53.</t>
  </si>
  <si>
    <t>Egyéb tárgyi eszközök értékesítése</t>
  </si>
  <si>
    <t>Egyéb felhalmozási célú átvett pénzeszközök (támogatási kölcsönök visszatérülése)</t>
  </si>
  <si>
    <t>B74.</t>
  </si>
  <si>
    <t>B75.</t>
  </si>
  <si>
    <t>Ingatlanok értékesítése (lakások, lakótelkek)</t>
  </si>
  <si>
    <t>TOP-5.1.2-16-BK1-2017-00003</t>
  </si>
  <si>
    <t>TOP-7.1.1-16-2016-00055</t>
  </si>
  <si>
    <t>EFOP-1.5.3-16-2017-00071</t>
  </si>
  <si>
    <t>Támogatás intenzitása</t>
  </si>
  <si>
    <t xml:space="preserve"> - NEAK finanszírozás</t>
  </si>
  <si>
    <t xml:space="preserve">        Eltérő tantervű tagozat épületének energetikai korszesrűsítése</t>
  </si>
  <si>
    <t xml:space="preserve">           Különféle önszerveződő egyesületek támogatása </t>
  </si>
  <si>
    <t xml:space="preserve">           Tornaterem üzemeltetésére pénzeszköz átadás</t>
  </si>
  <si>
    <t>Fenntartható kerékpáros közlekedésfejlesztés Tiszakécskén</t>
  </si>
  <si>
    <t>B74. Felhalmozási célú visszatérítendő támogatások, kölcsönök visszatérülése áh-on kívülről</t>
  </si>
  <si>
    <t xml:space="preserve">        Fenntartható kerékpáros közlekedésfejlesztés Tiszakécskén</t>
  </si>
  <si>
    <t>B25. Egyéb felhalmozási célú tám.bev.áh. belülről</t>
  </si>
  <si>
    <t>Önkormányzat működtetésével kapcsolatos kiadások (tartalmazza 14/2017. (IX.28.)</t>
  </si>
  <si>
    <t xml:space="preserve">    önk. rendelet alapján járó köztisztviselői juttatások fedezetét is)</t>
  </si>
  <si>
    <t xml:space="preserve">           Informatikai eszközbeszerzések</t>
  </si>
  <si>
    <t xml:space="preserve">        Helyi foglalkoztatási együttműködés megvalósítása a Tkécskei és a Kméti Járásban</t>
  </si>
  <si>
    <t xml:space="preserve">                3. Tiszakécske Szociális Otthonért Közalapítvány</t>
  </si>
  <si>
    <t xml:space="preserve">           VSE - Sportcentrum üzemeltetés</t>
  </si>
  <si>
    <t xml:space="preserve">           Parkosítás + nyitott terasz féltetővel való ellátása</t>
  </si>
  <si>
    <t>VP6-19.2.1.-44-04-17 Kültéri fitnesz parkok létesítése</t>
  </si>
  <si>
    <t>VP6-19.2.1.-44-06-17 Gyógynövénykert kialakítása</t>
  </si>
  <si>
    <t>Közmunka program keretein belül - Tiszabög kerékpárút felújítása 2km hosszban</t>
  </si>
  <si>
    <t>B408. Kamat és kamatjellegű bevételek</t>
  </si>
  <si>
    <t xml:space="preserve"> - Házi segítségnyújtás, jelzőrendszeres hsg, labor települési hj.</t>
  </si>
  <si>
    <t xml:space="preserve">B64. Működési célú visszatérítendő támogatások, kölcsönök visszatérülése áh-on kívülről </t>
  </si>
  <si>
    <t xml:space="preserve">                                     - Sportliget V. ütem saját erő </t>
  </si>
  <si>
    <t>EFOP-3.9.2-16-2017-00009</t>
  </si>
  <si>
    <t>Humán kapacitások fejlesztése térségi szemléletben</t>
  </si>
  <si>
    <t>Eltérő tantervű tagozat épületének energetikai korszerűsítése</t>
  </si>
  <si>
    <t>TOP-1.1.1-16-BK1-2017-00007</t>
  </si>
  <si>
    <t>Iparterület fejlesztése</t>
  </si>
  <si>
    <t>TOP-3.2.1-BK1--2017-00011</t>
  </si>
  <si>
    <t>TOP-3.2.1-BK1--2017-00009</t>
  </si>
  <si>
    <t xml:space="preserve">Templom téri óvoda energetikai felújítása </t>
  </si>
  <si>
    <t>TOP-3.2.1-BK1--2017-00010</t>
  </si>
  <si>
    <t xml:space="preserve">Bölcsőde energetikai felújítása </t>
  </si>
  <si>
    <t>TOP-1.2.1-16-BK1-2017-00003</t>
  </si>
  <si>
    <t xml:space="preserve">A természeti értékekben rejlő őkoturisztikai potenciál hasznosítása Tiszakécske Városában </t>
  </si>
  <si>
    <t>TOP-3.2.1-BK1--2017-00008</t>
  </si>
  <si>
    <t xml:space="preserve">Szociális és gyámügyi hivatal épületének energetikai korszerűsítése </t>
  </si>
  <si>
    <t>TOP-3.2.1-BK1--2017-00004</t>
  </si>
  <si>
    <t>TOP-3.2.1-BK1--2017-00005</t>
  </si>
  <si>
    <t>TOP-3.2.1-BK1--2017-00007</t>
  </si>
  <si>
    <t xml:space="preserve">Zeneiskola épületének energetikai korszerűsítése </t>
  </si>
  <si>
    <t>TOP-3.1.1-BK1-2017-00001</t>
  </si>
  <si>
    <t>KEHOP -4.1.0-15-2016-00069</t>
  </si>
  <si>
    <t xml:space="preserve">            Óvodák, bölcsőde beszerzései </t>
  </si>
  <si>
    <t xml:space="preserve">            Konyhák és tálalókonyhák beszerzései</t>
  </si>
  <si>
    <t xml:space="preserve">            Gazdasági szervezet beszerzései</t>
  </si>
  <si>
    <t xml:space="preserve">            Informatikai beszerzések</t>
  </si>
  <si>
    <t>Kerekdomb Fő út - járdaépítés (közmunka keretében)</t>
  </si>
  <si>
    <t>Óbögi Gazdakör - fűtés kialakítása</t>
  </si>
  <si>
    <t>Diákotthon konyha felújítás (légellátás kiépítése)</t>
  </si>
  <si>
    <t>Krízishelyzetbe jutott lakosok megsegítése</t>
  </si>
  <si>
    <t>2020. ÉVI TARTALÉKOK</t>
  </si>
  <si>
    <t>TOP-7.1.1-16-H-120-1</t>
  </si>
  <si>
    <t>Arany János Művelődési Ház modernizálása</t>
  </si>
  <si>
    <t>05. hrsz-ú ingatlan vásárlása, területrendezés (szabadstrand)</t>
  </si>
  <si>
    <t xml:space="preserve">        Bölcsőde bővítés Tiszakécskén</t>
  </si>
  <si>
    <t>Tűzoltóság tetőterének berendezése</t>
  </si>
  <si>
    <t>Kerekdombi óvoda felújítása</t>
  </si>
  <si>
    <t>Móricz Zsigmond Gimnázium tetőfelújítása</t>
  </si>
  <si>
    <t>VSE pályázati önerő - Sportfejlesztési program, labdarúgás</t>
  </si>
  <si>
    <t xml:space="preserve">                                     - Sportfejlesztési program, kosárlabda</t>
  </si>
  <si>
    <t xml:space="preserve">           Közműv.érd.növ.tám. - mobil színpad vásárlása</t>
  </si>
  <si>
    <t xml:space="preserve">           Színpad fénytechnika</t>
  </si>
  <si>
    <t xml:space="preserve">           Informatikai beszerzések</t>
  </si>
  <si>
    <t xml:space="preserve">           Tárgyi eszköz beszerzések (pl. székek, installációs eszk., színpadi kellékek</t>
  </si>
  <si>
    <t xml:space="preserve">     6db fűkasza beszerzése</t>
  </si>
  <si>
    <t xml:space="preserve">     Láncfűrész beszerzése</t>
  </si>
  <si>
    <t xml:space="preserve">     4db önjáró fűnyíró beszerzése</t>
  </si>
  <si>
    <t xml:space="preserve">     Automata tűzifagyártó berendezés tartozékokkal</t>
  </si>
  <si>
    <t xml:space="preserve">     Csúszdaelem beszerzése Delikát játszótérre</t>
  </si>
  <si>
    <t xml:space="preserve">           Egyéb tárgyi eszközök beszerzése (törölközők,                 </t>
  </si>
  <si>
    <t xml:space="preserve">           Urológiai eszközbeszerzések</t>
  </si>
  <si>
    <t xml:space="preserve">           Multifunkciós nyomtató beszerzése</t>
  </si>
  <si>
    <t xml:space="preserve">             (pl. iratmegsemmisítő, kötöző kocsi, textíliák)</t>
  </si>
  <si>
    <t>Móricz Zs. Okt. Int. épületének energetikai korszerűsítése</t>
  </si>
  <si>
    <t>Tiszakécske Város Közalapítvány - klímatizálás Lübbecke Ház</t>
  </si>
  <si>
    <t>AZ ÖNKORMÁNYZAT 2020. ÉVI BEVÉTELI ELŐIRÁNYZATAI</t>
  </si>
  <si>
    <t>AZ ÖNKORMÁNYZAT 2020. ÉVI KIADÁSI ELŐIRÁNYZATAI</t>
  </si>
  <si>
    <t>2020. ÉVI FELHALMOZÁSI BEVÉTELEK RÉSZLETEZÉSE</t>
  </si>
  <si>
    <t>2020. ÉVI FELÚJÍTÁSOK ÉS FELHALMOZÁSOK FELADATONKÉNT</t>
  </si>
  <si>
    <t xml:space="preserve">POLGÁRMESTERI HIVATAL  2020. ÉVI KÖLTSÉGVETÉSE                                                         </t>
  </si>
  <si>
    <t xml:space="preserve"> 2020. ÉVI KÖLTSÉGVETÉSE</t>
  </si>
  <si>
    <t>VÁROSGONDNOKSÁG 2020. ÉVI KÖLTSÉGVETÉSE</t>
  </si>
  <si>
    <t>VÁROSI ÓVODÁK ÉS BÖLCSŐDE 2020. ÉVI KÖLTSÉGVETÉSE</t>
  </si>
  <si>
    <t>2020. ÉVI KÖLTSÉGVETÉSE</t>
  </si>
  <si>
    <t xml:space="preserve">              lepedők, fotelek, műszerasztal)</t>
  </si>
  <si>
    <t xml:space="preserve">           Fogászati röntgen beszerzése</t>
  </si>
  <si>
    <t xml:space="preserve">             Irattár kialakítása</t>
  </si>
  <si>
    <t>Lovaspálya épületéhez önerő biztosítása</t>
  </si>
  <si>
    <t xml:space="preserve">TOP-1.4.1-19-BK1-2019-00008 </t>
  </si>
  <si>
    <t>Bölcsőde bővítés Tiszakécskén</t>
  </si>
  <si>
    <t>VP6-19.2.1.-44-04-17</t>
  </si>
  <si>
    <t>Kültéri fitnesz parkok létesítése</t>
  </si>
  <si>
    <t>VP6-19.2.1.-44-06-17</t>
  </si>
  <si>
    <t>Gyógynövénykert kialakítása</t>
  </si>
  <si>
    <t>Térfigyelő kamerarendszer felújításának II. üteme</t>
  </si>
  <si>
    <t>Kiadás</t>
  </si>
  <si>
    <t>Közhatalmi bevételek</t>
  </si>
  <si>
    <t>Felhalmozási célú átvett pénzeszközök</t>
  </si>
  <si>
    <t>Beruházások</t>
  </si>
  <si>
    <t>Felújítások</t>
  </si>
  <si>
    <t>Egyéb felhalmozási célú kiadások</t>
  </si>
  <si>
    <t xml:space="preserve">        Arany János Művelődési Ház modernizálása</t>
  </si>
  <si>
    <t>Felhalmozási bevételek</t>
  </si>
  <si>
    <t xml:space="preserve">            hirdető oszlop, mobiltelefonok)</t>
  </si>
  <si>
    <t>B112. Települési önkormányzatok egyes köznevelési feladatainak támogatása</t>
  </si>
  <si>
    <t xml:space="preserve">        Arany J. úti óvoda energetikai felújítása </t>
  </si>
  <si>
    <t xml:space="preserve">Arany J. úti óvoda energetikai felújítása </t>
  </si>
  <si>
    <t xml:space="preserve">Játszószerek, játszótéri okoseszközök vásárlása </t>
  </si>
  <si>
    <t xml:space="preserve">Módosított előirányzat </t>
  </si>
  <si>
    <t>Módosított előirányzat</t>
  </si>
  <si>
    <t>BEVÉTELI ELŐIRÁNYZATOK MÓDOSÍTÁSA</t>
  </si>
  <si>
    <t>Intézmények működési bevétele</t>
  </si>
  <si>
    <t>Önkormányzatok működési támogatásai</t>
  </si>
  <si>
    <t>Elvonások és befizetések</t>
  </si>
  <si>
    <t>Egyéb műk. célú támogatások bevételei áht. belülről</t>
  </si>
  <si>
    <t>Egyéb műk.célú pénzeszk. Áh.kívülről</t>
  </si>
  <si>
    <t>Felhalmozási célú támogatások áht.belülről</t>
  </si>
  <si>
    <t>Költségvetési bevételek összesen</t>
  </si>
  <si>
    <t>Belföldi értékpapírok bevételei</t>
  </si>
  <si>
    <t>Államháztartáson belüli megelőlegezések</t>
  </si>
  <si>
    <t>Önkormány-zat</t>
  </si>
  <si>
    <t>Intézmények</t>
  </si>
  <si>
    <t>KIADÁSI ELŐIRÁNYZATOK MÓDOSÍTÁSA</t>
  </si>
  <si>
    <t>Önkormányzat kiadásai</t>
  </si>
  <si>
    <t>Intézmények kiadásai</t>
  </si>
  <si>
    <t>Szoc. feladatok</t>
  </si>
  <si>
    <t>Egyéb műk.célú támogatások áh belülre</t>
  </si>
  <si>
    <t>Egyéb műk. célú tám. áh kívülre</t>
  </si>
  <si>
    <t>Előre nem látható beruh. kiadások, pályázatok saját forrása</t>
  </si>
  <si>
    <t>Maradvány elvonás</t>
  </si>
  <si>
    <t>Kiadás összesen</t>
  </si>
  <si>
    <t>Tartalék</t>
  </si>
  <si>
    <t>Belföldi értékpapírok kiadásai</t>
  </si>
  <si>
    <t>ÁH-n belüli megelőlegezés visszafizetés</t>
  </si>
  <si>
    <t>Bevétel egyidejű megemelése</t>
  </si>
  <si>
    <t>Intézmény neve, módosítás jogcíme</t>
  </si>
  <si>
    <t>Személyi juttatás</t>
  </si>
  <si>
    <t>Munkaadót terhelő járulék</t>
  </si>
  <si>
    <t>Dologi kiadás</t>
  </si>
  <si>
    <t>Ellátottak juttatás</t>
  </si>
  <si>
    <t>Önkorm. támogatás</t>
  </si>
  <si>
    <t>Városgondnokság</t>
  </si>
  <si>
    <t>Művelődési Központ és Könyvtár</t>
  </si>
  <si>
    <t>Városi Óvodák és Bölcsőde</t>
  </si>
  <si>
    <t>Polgármesteri Hivatal</t>
  </si>
  <si>
    <t>RÉSZÖSSZESEN</t>
  </si>
  <si>
    <t>Önkormányzat</t>
  </si>
  <si>
    <t xml:space="preserve">TARTALÉKOK MÓDOSÍTÁSÁRA VONATKOZÓ DÖNTÉSEK </t>
  </si>
  <si>
    <t>Általános tartalék</t>
  </si>
  <si>
    <t>2020. ÉVI KIADÁSI ELŐIRÁNYZATOK INTÉZMÉNYENKÉNT</t>
  </si>
  <si>
    <t>2019. évi maradvány</t>
  </si>
  <si>
    <t>Működési célú visszatérítendő támog. Áht.kívülről</t>
  </si>
  <si>
    <t>Kompenzáció</t>
  </si>
  <si>
    <t>Szociális ágazati pótlék</t>
  </si>
  <si>
    <t>Kulturális illetménypótlék</t>
  </si>
  <si>
    <t>ÁHN-n belülei megelőlegezés</t>
  </si>
  <si>
    <t>Volt TSZ kp. régi épületének külső szigetelése, gázbekötés</t>
  </si>
  <si>
    <t>Vizes élőhelyek rehabilitációja és természetvédelmi kezelése a Közép-Tisza mentén  Holt-Tisza I-III-IV rekonstrukció (konzorciumban)</t>
  </si>
  <si>
    <t xml:space="preserve">Vizes élőhelyek rehabilitációja és természetvédelmi kezelése a Közép-Tisza mentén, Holt-Tisza I-III-IV rekonstrukció </t>
  </si>
  <si>
    <t xml:space="preserve">        Turisztikai fejlesztés - kisvasút felújítása, mozdonyszín építés, pályahosszabbítás</t>
  </si>
  <si>
    <t xml:space="preserve">           Álomfogó Alapítvány támogatása</t>
  </si>
  <si>
    <t>Parkosítás + nyitott terasz féltetővel való ellátása</t>
  </si>
  <si>
    <t>Lovasegyesület támogatása - Napfény Park, épület</t>
  </si>
  <si>
    <t>OTP feletti lakások nylászáróinak cseréje</t>
  </si>
  <si>
    <t>Volt TSZ kp. régi épületének külső szigetelése</t>
  </si>
  <si>
    <t>Int.finansz.</t>
  </si>
  <si>
    <t>2/2020. (II.27.) sz.rendelet</t>
  </si>
  <si>
    <t>Módosított előirányzat 2/2020. (II.27.) sz. rendelet</t>
  </si>
  <si>
    <t>2/2020. (II.27.) sz. rendelet</t>
  </si>
  <si>
    <t xml:space="preserve">2020. ÉVI ENGEDÉLYEZETT ÁTLAGLÉTSZÁMOK </t>
  </si>
  <si>
    <t>adatok főben</t>
  </si>
  <si>
    <t>Intézmény neve</t>
  </si>
  <si>
    <t>Engedélyezett létszám</t>
  </si>
  <si>
    <t>Pedagógus</t>
  </si>
  <si>
    <t>Nem pedagógus</t>
  </si>
  <si>
    <t>Közfoglalkoztatott</t>
  </si>
  <si>
    <t>Városi Óvodák és Bölcsőde *</t>
  </si>
  <si>
    <t xml:space="preserve">Arany János Művelődési Központ és Városi Könyvtár </t>
  </si>
  <si>
    <t>Tiszakécske Város Önkormányzat Városgondnoksága</t>
  </si>
  <si>
    <t>Egyesített Szociális Intézmény és Egészségügyi Központ</t>
  </si>
  <si>
    <t xml:space="preserve">     - szociális feladatok **</t>
  </si>
  <si>
    <t xml:space="preserve">     - egészségügyi feladatok</t>
  </si>
  <si>
    <t>Tiszakécskei Polgármesteri Hivatal</t>
  </si>
  <si>
    <t>** a létszámból  4,5fő az EFI iroda dolgozója (EFOP pályázat)</t>
  </si>
  <si>
    <t>Önkormányzat engedélyezett átlaglétszáma:</t>
  </si>
  <si>
    <t>19 fő, ebből 17 fő pályázatokhoz kapcsolódó</t>
  </si>
  <si>
    <t>Közfoglalkoztatottak éves létszám előirányzata:</t>
  </si>
  <si>
    <t>25 fő - Városgondnokságnál kerülnek foglalkoztatásra.</t>
  </si>
  <si>
    <t>30/2020. PVB Kecskeméti Mentőállomás alapítványon keresztüli támogatása</t>
  </si>
  <si>
    <t>38/2020. sz. hat. Hétszínvirág Alapítvány visszatérítendő támogatása</t>
  </si>
  <si>
    <t xml:space="preserve">9/2020. PM hat. A koronavírus miatti vészhelyzet elhárításához szükséges eszközök beszerzése </t>
  </si>
  <si>
    <t>34/2020. PM hat. Fenntartható települési kerékpáros közlekedésfejl.pályázat pót ei.</t>
  </si>
  <si>
    <t>121/2020. PM hat. T.kécske Város Kiváló Pedagógusa Díj átadása</t>
  </si>
  <si>
    <t>Szociális és gyermekjóléti feladatok támogatása - kiegészítő felmérés</t>
  </si>
  <si>
    <t>Felhalmozási célú visszatérítendő támogatások, kölcsönök visszatérülése áh-on kívülről (LTP hátralékból származó befizetések, Lovasegyesület)</t>
  </si>
  <si>
    <t>Sporthorgász Egyesület támogatás visszafizetése</t>
  </si>
  <si>
    <t>Kiváló ped.díj</t>
  </si>
  <si>
    <t>35/2020. sz. hat. Városi Óvodák - létszám emelés miatt munkabér+járulék fedezete</t>
  </si>
  <si>
    <t>Létszámemelés fedezete</t>
  </si>
  <si>
    <t>34/2020. sz. hat. Eredményjelző tábla - VSE visszatérítendő támogatása</t>
  </si>
  <si>
    <t>B814.</t>
  </si>
  <si>
    <t>K508. Működési célú visszatérítendő támogatások áh. kívülre</t>
  </si>
  <si>
    <t xml:space="preserve">           Hétszínvirág T.kécske Város Óvodáiért Alapítvány támogatása</t>
  </si>
  <si>
    <t>49/2020. sz. hat. Gémes Mihály Közh. Alapítvány visszatérítendő támogatása</t>
  </si>
  <si>
    <t>30/2020. sz. hat. Bácsvíz - Vízi közművek energiahatékonyságának fejlesztése önrész</t>
  </si>
  <si>
    <t>Maradvány igénybevétel és értékpapír visszaváltás (B812+B813+B14)</t>
  </si>
  <si>
    <t>Szociális és gyermekjóléti feladatok támogatása - 2020. évi kiegészítő felmérés</t>
  </si>
  <si>
    <t>Önkormányzat saját hatáskörű ei. módosítás</t>
  </si>
  <si>
    <t>Arany János Műv. Közp. saját hatáskörű ei. módosítás</t>
  </si>
  <si>
    <t>Előző évi állami támogatás elszámolás</t>
  </si>
  <si>
    <t>koronavírus miatti beszerzések ei.</t>
  </si>
  <si>
    <t>34/2020.sz. hat. Eredményjelző tábla-VSE visszatérítendő támogatása</t>
  </si>
  <si>
    <t xml:space="preserve">     Eszközbeszerzés (Koronavírus miatti veszélyhelyzet)</t>
  </si>
  <si>
    <t xml:space="preserve">            Eszközbeszerzés (Koronavírus)</t>
  </si>
  <si>
    <t>Eszközbeszerzés (koronavírus miatti veszélyhelyzet)</t>
  </si>
  <si>
    <t xml:space="preserve"> Központi, irányító szervi támogatás folyósítása</t>
  </si>
  <si>
    <t>* a létszámon felül nyugdíjazás miatt 2020.04.30-ig +0,25fő, 2020.04.01-től +3fő (2fő ped.assz., 1fő dajka)</t>
  </si>
  <si>
    <t>Az Óvodánál gazd.ügyintéző 0,5fő 2020.03.16-2020.12.31.</t>
  </si>
  <si>
    <t>151.sz.PM hat.Napfény Park közösségi ház épület megvásárlás ei.</t>
  </si>
  <si>
    <t>Napfény Park közösségi ház épület vásárlás</t>
  </si>
  <si>
    <t>2020. június 8.</t>
  </si>
  <si>
    <t>1.   melléklet a 11/2020. (VI.09.) önkormányzati rendelethez</t>
  </si>
  <si>
    <t>1.    melléklet a 11/2020. (VI.09.) önkormányzati rendelethez</t>
  </si>
  <si>
    <t>1/b.    melléklet a 11/2020. (VI.09.) önkormányzati rendelethez</t>
  </si>
  <si>
    <t>1/c.    melléklet a 11/2020. (VI.09.) önkormányzati rendelethez</t>
  </si>
  <si>
    <t>1/d. melléklet a 11/2020. (VI.09.) önkormányzati rendelethez</t>
  </si>
  <si>
    <t>2.  melléklet a 11/2020. (VI.09.) önkormányzati rendelethez</t>
  </si>
  <si>
    <t>3.  melléklet a 11/2020. (VI.09.) önkormányzati rendelethez</t>
  </si>
  <si>
    <t>4. melléklet a 11/2020. (VI.09.) önkormányzati rendelethez</t>
  </si>
  <si>
    <t>5. melléklet a 11/2020. (VI.09.) önkormányzati rendelethez</t>
  </si>
  <si>
    <t>6. melléklet a 11/2020. (VI.09.) önkormányzati rendelethez</t>
  </si>
  <si>
    <t>7. melléklet a 11/2020. (VI.09.) önkormányzati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</si>
</sst>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#,##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-40E]yyyy\.\ mmmm\ d\."/>
    <numFmt numFmtId="172" formatCode="[$¥€-2]\ #\ ##,000_);[Red]\([$€-2]\ #\ ##,000\)"/>
    <numFmt numFmtId="173" formatCode="0.0"/>
    <numFmt numFmtId="174" formatCode="#,##0\ &quot;Ft&quot;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i/>
      <sz val="9"/>
      <name val="Arial"/>
      <family val="2"/>
    </font>
    <font>
      <b/>
      <sz val="11"/>
      <name val="Arial CE"/>
      <family val="2"/>
    </font>
    <font>
      <b/>
      <i/>
      <sz val="9"/>
      <name val="Arial"/>
      <family val="2"/>
    </font>
    <font>
      <sz val="11"/>
      <name val="Arial"/>
      <family val="2"/>
    </font>
    <font>
      <b/>
      <sz val="12"/>
      <name val="Arial CE"/>
      <family val="2"/>
    </font>
    <font>
      <b/>
      <sz val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8"/>
      <name val="Arial CE"/>
      <family val="2"/>
    </font>
    <font>
      <i/>
      <sz val="9"/>
      <name val="Arial CE"/>
      <family val="0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i/>
      <sz val="9"/>
      <color indexed="1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i/>
      <sz val="9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lightGray"/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21" borderId="7" applyNumberFormat="0" applyFont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500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3" fontId="24" fillId="0" borderId="10" xfId="0" applyNumberFormat="1" applyFont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/>
    </xf>
    <xf numFmtId="3" fontId="25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5" fillId="0" borderId="16" xfId="0" applyFont="1" applyBorder="1" applyAlignment="1">
      <alignment/>
    </xf>
    <xf numFmtId="3" fontId="25" fillId="0" borderId="17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25" fillId="0" borderId="27" xfId="0" applyFont="1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1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25" fillId="0" borderId="32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3" xfId="0" applyFont="1" applyBorder="1" applyAlignment="1">
      <alignment/>
    </xf>
    <xf numFmtId="3" fontId="25" fillId="0" borderId="24" xfId="0" applyNumberFormat="1" applyFont="1" applyBorder="1" applyAlignment="1">
      <alignment/>
    </xf>
    <xf numFmtId="3" fontId="25" fillId="0" borderId="2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 wrapText="1"/>
    </xf>
    <xf numFmtId="3" fontId="0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5" fillId="0" borderId="11" xfId="0" applyFont="1" applyBorder="1" applyAlignment="1">
      <alignment/>
    </xf>
    <xf numFmtId="3" fontId="25" fillId="0" borderId="34" xfId="0" applyNumberFormat="1" applyFont="1" applyBorder="1" applyAlignment="1">
      <alignment/>
    </xf>
    <xf numFmtId="3" fontId="25" fillId="0" borderId="35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0" fontId="25" fillId="0" borderId="0" xfId="0" applyFont="1" applyAlignment="1">
      <alignment/>
    </xf>
    <xf numFmtId="49" fontId="25" fillId="0" borderId="0" xfId="0" applyNumberFormat="1" applyFont="1" applyBorder="1" applyAlignment="1">
      <alignment vertical="center" wrapText="1"/>
    </xf>
    <xf numFmtId="0" fontId="0" fillId="0" borderId="3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37" xfId="0" applyFont="1" applyBorder="1" applyAlignment="1">
      <alignment/>
    </xf>
    <xf numFmtId="3" fontId="25" fillId="0" borderId="38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25" fillId="0" borderId="16" xfId="0" applyFont="1" applyBorder="1" applyAlignment="1">
      <alignment vertical="center"/>
    </xf>
    <xf numFmtId="0" fontId="0" fillId="0" borderId="17" xfId="0" applyFont="1" applyBorder="1" applyAlignment="1">
      <alignment/>
    </xf>
    <xf numFmtId="3" fontId="0" fillId="0" borderId="39" xfId="0" applyNumberFormat="1" applyFont="1" applyBorder="1" applyAlignment="1">
      <alignment/>
    </xf>
    <xf numFmtId="0" fontId="21" fillId="0" borderId="0" xfId="0" applyFont="1" applyAlignment="1">
      <alignment/>
    </xf>
    <xf numFmtId="0" fontId="25" fillId="0" borderId="4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15" xfId="0" applyBorder="1" applyAlignment="1">
      <alignment/>
    </xf>
    <xf numFmtId="0" fontId="26" fillId="0" borderId="16" xfId="0" applyFont="1" applyBorder="1" applyAlignment="1">
      <alignment/>
    </xf>
    <xf numFmtId="3" fontId="26" fillId="0" borderId="17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26" fillId="0" borderId="22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0" fontId="0" fillId="0" borderId="42" xfId="0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3" fontId="25" fillId="0" borderId="46" xfId="0" applyNumberFormat="1" applyFont="1" applyBorder="1" applyAlignment="1">
      <alignment/>
    </xf>
    <xf numFmtId="3" fontId="25" fillId="0" borderId="47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34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18" xfId="0" applyBorder="1" applyAlignment="1">
      <alignment/>
    </xf>
    <xf numFmtId="49" fontId="0" fillId="0" borderId="42" xfId="0" applyNumberFormat="1" applyFont="1" applyBorder="1" applyAlignment="1">
      <alignment vertical="center" wrapText="1"/>
    </xf>
    <xf numFmtId="3" fontId="0" fillId="0" borderId="43" xfId="0" applyNumberFormat="1" applyFont="1" applyBorder="1" applyAlignment="1">
      <alignment vertical="center"/>
    </xf>
    <xf numFmtId="0" fontId="0" fillId="0" borderId="35" xfId="0" applyFont="1" applyBorder="1" applyAlignment="1">
      <alignment/>
    </xf>
    <xf numFmtId="0" fontId="0" fillId="0" borderId="49" xfId="0" applyFont="1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3" fontId="25" fillId="0" borderId="20" xfId="0" applyNumberFormat="1" applyFont="1" applyBorder="1" applyAlignment="1">
      <alignment/>
    </xf>
    <xf numFmtId="3" fontId="25" fillId="0" borderId="15" xfId="0" applyNumberFormat="1" applyFont="1" applyBorder="1" applyAlignment="1">
      <alignment/>
    </xf>
    <xf numFmtId="0" fontId="0" fillId="0" borderId="27" xfId="0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25" fillId="0" borderId="19" xfId="0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3" fontId="29" fillId="0" borderId="22" xfId="0" applyNumberFormat="1" applyFont="1" applyBorder="1" applyAlignment="1">
      <alignment vertical="center"/>
    </xf>
    <xf numFmtId="49" fontId="28" fillId="0" borderId="19" xfId="0" applyNumberFormat="1" applyFont="1" applyBorder="1" applyAlignment="1">
      <alignment horizontal="left" vertical="center"/>
    </xf>
    <xf numFmtId="3" fontId="28" fillId="0" borderId="22" xfId="0" applyNumberFormat="1" applyFont="1" applyBorder="1" applyAlignment="1">
      <alignment vertical="center"/>
    </xf>
    <xf numFmtId="3" fontId="29" fillId="0" borderId="22" xfId="0" applyNumberFormat="1" applyFont="1" applyBorder="1" applyAlignment="1">
      <alignment vertical="center"/>
    </xf>
    <xf numFmtId="3" fontId="28" fillId="0" borderId="39" xfId="0" applyNumberFormat="1" applyFont="1" applyBorder="1" applyAlignment="1">
      <alignment vertical="center"/>
    </xf>
    <xf numFmtId="0" fontId="20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right"/>
    </xf>
    <xf numFmtId="0" fontId="29" fillId="0" borderId="19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1" xfId="0" applyFont="1" applyBorder="1" applyAlignment="1">
      <alignment vertical="center" wrapText="1"/>
    </xf>
    <xf numFmtId="3" fontId="26" fillId="0" borderId="22" xfId="0" applyNumberFormat="1" applyFont="1" applyFill="1" applyBorder="1" applyAlignment="1">
      <alignment vertical="center"/>
    </xf>
    <xf numFmtId="3" fontId="22" fillId="0" borderId="39" xfId="0" applyNumberFormat="1" applyFont="1" applyFill="1" applyBorder="1" applyAlignment="1">
      <alignment vertical="center"/>
    </xf>
    <xf numFmtId="0" fontId="35" fillId="0" borderId="0" xfId="0" applyFont="1" applyAlignment="1">
      <alignment/>
    </xf>
    <xf numFmtId="3" fontId="0" fillId="0" borderId="0" xfId="0" applyNumberFormat="1" applyAlignment="1">
      <alignment/>
    </xf>
    <xf numFmtId="0" fontId="21" fillId="0" borderId="0" xfId="0" applyFont="1" applyAlignment="1">
      <alignment horizontal="center" vertical="center"/>
    </xf>
    <xf numFmtId="3" fontId="29" fillId="0" borderId="21" xfId="0" applyNumberFormat="1" applyFont="1" applyBorder="1" applyAlignment="1">
      <alignment/>
    </xf>
    <xf numFmtId="3" fontId="28" fillId="0" borderId="21" xfId="0" applyNumberFormat="1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21" xfId="0" applyFont="1" applyBorder="1" applyAlignment="1">
      <alignment horizontal="left"/>
    </xf>
    <xf numFmtId="3" fontId="32" fillId="0" borderId="21" xfId="0" applyNumberFormat="1" applyFont="1" applyBorder="1" applyAlignment="1">
      <alignment/>
    </xf>
    <xf numFmtId="0" fontId="32" fillId="0" borderId="21" xfId="0" applyFont="1" applyBorder="1" applyAlignment="1">
      <alignment/>
    </xf>
    <xf numFmtId="0" fontId="29" fillId="0" borderId="21" xfId="0" applyFont="1" applyFill="1" applyBorder="1" applyAlignment="1">
      <alignment vertical="center"/>
    </xf>
    <xf numFmtId="0" fontId="26" fillId="0" borderId="19" xfId="0" applyFont="1" applyFill="1" applyBorder="1" applyAlignment="1">
      <alignment/>
    </xf>
    <xf numFmtId="3" fontId="28" fillId="0" borderId="22" xfId="0" applyNumberFormat="1" applyFont="1" applyBorder="1" applyAlignment="1">
      <alignment/>
    </xf>
    <xf numFmtId="0" fontId="29" fillId="0" borderId="19" xfId="0" applyFont="1" applyBorder="1" applyAlignment="1">
      <alignment/>
    </xf>
    <xf numFmtId="3" fontId="29" fillId="0" borderId="22" xfId="0" applyNumberFormat="1" applyFont="1" applyBorder="1" applyAlignment="1">
      <alignment/>
    </xf>
    <xf numFmtId="3" fontId="32" fillId="0" borderId="22" xfId="0" applyNumberFormat="1" applyFont="1" applyBorder="1" applyAlignment="1">
      <alignment/>
    </xf>
    <xf numFmtId="0" fontId="28" fillId="0" borderId="19" xfId="0" applyFon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32" fillId="0" borderId="21" xfId="0" applyNumberFormat="1" applyFont="1" applyFill="1" applyBorder="1" applyAlignment="1">
      <alignment/>
    </xf>
    <xf numFmtId="3" fontId="25" fillId="0" borderId="51" xfId="0" applyNumberFormat="1" applyFont="1" applyBorder="1" applyAlignment="1">
      <alignment/>
    </xf>
    <xf numFmtId="3" fontId="0" fillId="0" borderId="26" xfId="0" applyNumberFormat="1" applyFont="1" applyBorder="1" applyAlignment="1">
      <alignment vertical="center"/>
    </xf>
    <xf numFmtId="3" fontId="0" fillId="0" borderId="52" xfId="0" applyNumberFormat="1" applyFont="1" applyBorder="1" applyAlignment="1">
      <alignment vertical="center"/>
    </xf>
    <xf numFmtId="0" fontId="28" fillId="0" borderId="19" xfId="0" applyFont="1" applyFill="1" applyBorder="1" applyAlignment="1">
      <alignment horizontal="left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3" fontId="32" fillId="0" borderId="22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53" xfId="0" applyFont="1" applyBorder="1" applyAlignment="1">
      <alignment horizontal="left"/>
    </xf>
    <xf numFmtId="0" fontId="28" fillId="0" borderId="19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3" fontId="23" fillId="0" borderId="10" xfId="0" applyNumberFormat="1" applyFont="1" applyBorder="1" applyAlignment="1">
      <alignment horizontal="right" vertical="center" wrapText="1"/>
    </xf>
    <xf numFmtId="0" fontId="0" fillId="0" borderId="52" xfId="0" applyFont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3" fontId="25" fillId="0" borderId="27" xfId="0" applyNumberFormat="1" applyFont="1" applyBorder="1" applyAlignment="1">
      <alignment/>
    </xf>
    <xf numFmtId="0" fontId="25" fillId="0" borderId="55" xfId="0" applyFont="1" applyBorder="1" applyAlignment="1">
      <alignment horizontal="left" vertical="center" wrapText="1"/>
    </xf>
    <xf numFmtId="0" fontId="0" fillId="0" borderId="0" xfId="56">
      <alignment/>
      <protection/>
    </xf>
    <xf numFmtId="0" fontId="25" fillId="0" borderId="30" xfId="0" applyFont="1" applyBorder="1" applyAlignment="1">
      <alignment horizontal="left" vertical="center" wrapText="1"/>
    </xf>
    <xf numFmtId="0" fontId="0" fillId="0" borderId="49" xfId="0" applyBorder="1" applyAlignment="1">
      <alignment/>
    </xf>
    <xf numFmtId="0" fontId="0" fillId="0" borderId="48" xfId="0" applyFont="1" applyBorder="1" applyAlignment="1">
      <alignment horizontal="left" vertical="center"/>
    </xf>
    <xf numFmtId="0" fontId="25" fillId="0" borderId="30" xfId="0" applyFont="1" applyBorder="1" applyAlignment="1">
      <alignment vertical="center" wrapText="1"/>
    </xf>
    <xf numFmtId="0" fontId="0" fillId="0" borderId="48" xfId="0" applyFont="1" applyBorder="1" applyAlignment="1">
      <alignment vertical="center"/>
    </xf>
    <xf numFmtId="0" fontId="46" fillId="0" borderId="0" xfId="0" applyFont="1" applyAlignment="1">
      <alignment/>
    </xf>
    <xf numFmtId="49" fontId="29" fillId="0" borderId="20" xfId="0" applyNumberFormat="1" applyFont="1" applyBorder="1" applyAlignment="1">
      <alignment vertical="center" wrapText="1"/>
    </xf>
    <xf numFmtId="3" fontId="35" fillId="0" borderId="0" xfId="0" applyNumberFormat="1" applyFont="1" applyAlignment="1">
      <alignment/>
    </xf>
    <xf numFmtId="49" fontId="29" fillId="0" borderId="56" xfId="0" applyNumberFormat="1" applyFont="1" applyFill="1" applyBorder="1" applyAlignment="1">
      <alignment vertical="center" wrapText="1" shrinkToFit="1"/>
    </xf>
    <xf numFmtId="49" fontId="29" fillId="0" borderId="36" xfId="0" applyNumberFormat="1" applyFont="1" applyFill="1" applyBorder="1" applyAlignment="1">
      <alignment vertical="center" wrapText="1" shrinkToFit="1"/>
    </xf>
    <xf numFmtId="3" fontId="29" fillId="0" borderId="21" xfId="0" applyNumberFormat="1" applyFont="1" applyFill="1" applyBorder="1" applyAlignment="1">
      <alignment/>
    </xf>
    <xf numFmtId="0" fontId="0" fillId="0" borderId="42" xfId="0" applyFont="1" applyBorder="1" applyAlignment="1">
      <alignment horizontal="left" vertical="center"/>
    </xf>
    <xf numFmtId="0" fontId="29" fillId="0" borderId="21" xfId="0" applyFont="1" applyBorder="1" applyAlignment="1">
      <alignment horizontal="left"/>
    </xf>
    <xf numFmtId="3" fontId="3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3" fontId="29" fillId="0" borderId="0" xfId="0" applyNumberFormat="1" applyFont="1" applyBorder="1" applyAlignment="1">
      <alignment/>
    </xf>
    <xf numFmtId="0" fontId="28" fillId="0" borderId="23" xfId="0" applyFont="1" applyBorder="1" applyAlignment="1">
      <alignment/>
    </xf>
    <xf numFmtId="0" fontId="28" fillId="0" borderId="25" xfId="0" applyFont="1" applyBorder="1" applyAlignment="1">
      <alignment/>
    </xf>
    <xf numFmtId="3" fontId="28" fillId="0" borderId="25" xfId="0" applyNumberFormat="1" applyFont="1" applyBorder="1" applyAlignment="1">
      <alignment/>
    </xf>
    <xf numFmtId="3" fontId="28" fillId="0" borderId="26" xfId="0" applyNumberFormat="1" applyFont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29" fillId="0" borderId="21" xfId="0" applyFont="1" applyBorder="1" applyAlignment="1">
      <alignment/>
    </xf>
    <xf numFmtId="3" fontId="29" fillId="0" borderId="22" xfId="0" applyNumberFormat="1" applyFont="1" applyFill="1" applyBorder="1" applyAlignment="1">
      <alignment vertical="center"/>
    </xf>
    <xf numFmtId="49" fontId="29" fillId="0" borderId="21" xfId="0" applyNumberFormat="1" applyFont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3" fontId="29" fillId="0" borderId="21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0" fontId="29" fillId="0" borderId="53" xfId="0" applyFont="1" applyBorder="1" applyAlignment="1">
      <alignment horizontal="left"/>
    </xf>
    <xf numFmtId="3" fontId="28" fillId="24" borderId="51" xfId="0" applyNumberFormat="1" applyFont="1" applyFill="1" applyBorder="1" applyAlignment="1">
      <alignment vertical="center"/>
    </xf>
    <xf numFmtId="0" fontId="29" fillId="0" borderId="19" xfId="0" applyFont="1" applyBorder="1" applyAlignment="1">
      <alignment horizontal="left"/>
    </xf>
    <xf numFmtId="0" fontId="29" fillId="0" borderId="20" xfId="0" applyFont="1" applyBorder="1" applyAlignment="1">
      <alignment horizontal="left"/>
    </xf>
    <xf numFmtId="3" fontId="29" fillId="0" borderId="22" xfId="0" applyNumberFormat="1" applyFont="1" applyBorder="1" applyAlignment="1">
      <alignment/>
    </xf>
    <xf numFmtId="0" fontId="29" fillId="0" borderId="21" xfId="0" applyFont="1" applyBorder="1" applyAlignment="1">
      <alignment vertical="center"/>
    </xf>
    <xf numFmtId="3" fontId="28" fillId="0" borderId="21" xfId="0" applyNumberFormat="1" applyFont="1" applyFill="1" applyBorder="1" applyAlignment="1">
      <alignment/>
    </xf>
    <xf numFmtId="3" fontId="28" fillId="0" borderId="22" xfId="0" applyNumberFormat="1" applyFont="1" applyFill="1" applyBorder="1" applyAlignment="1">
      <alignment/>
    </xf>
    <xf numFmtId="3" fontId="28" fillId="0" borderId="25" xfId="0" applyNumberFormat="1" applyFont="1" applyFill="1" applyBorder="1" applyAlignment="1">
      <alignment/>
    </xf>
    <xf numFmtId="49" fontId="29" fillId="0" borderId="20" xfId="0" applyNumberFormat="1" applyFont="1" applyBorder="1" applyAlignment="1">
      <alignment horizontal="left"/>
    </xf>
    <xf numFmtId="0" fontId="29" fillId="0" borderId="16" xfId="0" applyFont="1" applyBorder="1" applyAlignment="1">
      <alignment/>
    </xf>
    <xf numFmtId="3" fontId="29" fillId="0" borderId="20" xfId="0" applyNumberFormat="1" applyFont="1" applyBorder="1" applyAlignment="1">
      <alignment/>
    </xf>
    <xf numFmtId="0" fontId="29" fillId="0" borderId="19" xfId="0" applyFont="1" applyBorder="1" applyAlignment="1">
      <alignment/>
    </xf>
    <xf numFmtId="3" fontId="34" fillId="0" borderId="20" xfId="0" applyNumberFormat="1" applyFont="1" applyBorder="1" applyAlignment="1">
      <alignment/>
    </xf>
    <xf numFmtId="3" fontId="29" fillId="0" borderId="25" xfId="0" applyNumberFormat="1" applyFont="1" applyBorder="1" applyAlignment="1">
      <alignment/>
    </xf>
    <xf numFmtId="3" fontId="29" fillId="0" borderId="24" xfId="0" applyNumberFormat="1" applyFont="1" applyBorder="1" applyAlignment="1">
      <alignment/>
    </xf>
    <xf numFmtId="3" fontId="29" fillId="0" borderId="26" xfId="0" applyNumberFormat="1" applyFont="1" applyBorder="1" applyAlignment="1">
      <alignment/>
    </xf>
    <xf numFmtId="0" fontId="29" fillId="0" borderId="23" xfId="0" applyFont="1" applyBorder="1" applyAlignment="1">
      <alignment/>
    </xf>
    <xf numFmtId="3" fontId="29" fillId="0" borderId="17" xfId="0" applyNumberFormat="1" applyFont="1" applyBorder="1" applyAlignment="1">
      <alignment/>
    </xf>
    <xf numFmtId="0" fontId="29" fillId="0" borderId="23" xfId="0" applyFont="1" applyBorder="1" applyAlignment="1">
      <alignment wrapText="1"/>
    </xf>
    <xf numFmtId="3" fontId="29" fillId="0" borderId="26" xfId="0" applyNumberFormat="1" applyFont="1" applyBorder="1" applyAlignment="1">
      <alignment horizontal="center"/>
    </xf>
    <xf numFmtId="0" fontId="29" fillId="0" borderId="16" xfId="0" applyFont="1" applyBorder="1" applyAlignment="1">
      <alignment wrapText="1"/>
    </xf>
    <xf numFmtId="3" fontId="29" fillId="0" borderId="36" xfId="0" applyNumberFormat="1" applyFont="1" applyBorder="1" applyAlignment="1">
      <alignment horizontal="center"/>
    </xf>
    <xf numFmtId="3" fontId="29" fillId="0" borderId="18" xfId="0" applyNumberFormat="1" applyFont="1" applyBorder="1" applyAlignment="1">
      <alignment horizontal="center"/>
    </xf>
    <xf numFmtId="3" fontId="29" fillId="0" borderId="20" xfId="0" applyNumberFormat="1" applyFont="1" applyBorder="1" applyAlignment="1">
      <alignment vertical="center"/>
    </xf>
    <xf numFmtId="3" fontId="29" fillId="0" borderId="24" xfId="0" applyNumberFormat="1" applyFont="1" applyBorder="1" applyAlignment="1">
      <alignment vertical="center"/>
    </xf>
    <xf numFmtId="3" fontId="29" fillId="0" borderId="17" xfId="0" applyNumberFormat="1" applyFont="1" applyBorder="1" applyAlignment="1">
      <alignment vertical="center"/>
    </xf>
    <xf numFmtId="3" fontId="29" fillId="0" borderId="18" xfId="0" applyNumberFormat="1" applyFont="1" applyBorder="1" applyAlignment="1">
      <alignment/>
    </xf>
    <xf numFmtId="3" fontId="29" fillId="0" borderId="60" xfId="0" applyNumberFormat="1" applyFont="1" applyBorder="1" applyAlignment="1">
      <alignment/>
    </xf>
    <xf numFmtId="3" fontId="28" fillId="0" borderId="24" xfId="0" applyNumberFormat="1" applyFont="1" applyBorder="1" applyAlignment="1">
      <alignment/>
    </xf>
    <xf numFmtId="3" fontId="29" fillId="0" borderId="53" xfId="0" applyNumberFormat="1" applyFont="1" applyBorder="1" applyAlignment="1">
      <alignment/>
    </xf>
    <xf numFmtId="0" fontId="29" fillId="0" borderId="22" xfId="0" applyFont="1" applyBorder="1" applyAlignment="1">
      <alignment/>
    </xf>
    <xf numFmtId="3" fontId="29" fillId="0" borderId="61" xfId="0" applyNumberFormat="1" applyFont="1" applyBorder="1" applyAlignment="1">
      <alignment/>
    </xf>
    <xf numFmtId="3" fontId="29" fillId="0" borderId="24" xfId="0" applyNumberFormat="1" applyFont="1" applyFill="1" applyBorder="1" applyAlignment="1">
      <alignment/>
    </xf>
    <xf numFmtId="49" fontId="20" fillId="0" borderId="0" xfId="0" applyNumberFormat="1" applyFont="1" applyAlignment="1">
      <alignment/>
    </xf>
    <xf numFmtId="0" fontId="0" fillId="0" borderId="0" xfId="56" applyAlignment="1">
      <alignment horizontal="right"/>
      <protection/>
    </xf>
    <xf numFmtId="0" fontId="29" fillId="0" borderId="23" xfId="0" applyFont="1" applyBorder="1" applyAlignment="1">
      <alignment vertical="center" wrapText="1"/>
    </xf>
    <xf numFmtId="0" fontId="29" fillId="0" borderId="21" xfId="0" applyFont="1" applyBorder="1" applyAlignment="1">
      <alignment vertical="center" shrinkToFit="1"/>
    </xf>
    <xf numFmtId="0" fontId="25" fillId="0" borderId="12" xfId="0" applyFont="1" applyBorder="1" applyAlignment="1">
      <alignment horizontal="left" vertical="center"/>
    </xf>
    <xf numFmtId="0" fontId="27" fillId="0" borderId="0" xfId="0" applyFont="1" applyAlignment="1">
      <alignment horizontal="center"/>
    </xf>
    <xf numFmtId="3" fontId="25" fillId="0" borderId="15" xfId="0" applyNumberFormat="1" applyFont="1" applyBorder="1" applyAlignment="1">
      <alignment horizontal="right" vertical="center"/>
    </xf>
    <xf numFmtId="0" fontId="24" fillId="0" borderId="19" xfId="0" applyFont="1" applyBorder="1" applyAlignment="1">
      <alignment horizontal="left" vertical="center" wrapText="1"/>
    </xf>
    <xf numFmtId="3" fontId="24" fillId="0" borderId="22" xfId="0" applyNumberFormat="1" applyFont="1" applyBorder="1" applyAlignment="1">
      <alignment vertical="center"/>
    </xf>
    <xf numFmtId="3" fontId="23" fillId="0" borderId="22" xfId="0" applyNumberFormat="1" applyFont="1" applyBorder="1" applyAlignment="1">
      <alignment vertical="center"/>
    </xf>
    <xf numFmtId="3" fontId="23" fillId="0" borderId="39" xfId="0" applyNumberFormat="1" applyFont="1" applyBorder="1" applyAlignment="1">
      <alignment horizontal="right" vertical="center"/>
    </xf>
    <xf numFmtId="0" fontId="37" fillId="0" borderId="47" xfId="0" applyFont="1" applyBorder="1" applyAlignment="1">
      <alignment horizontal="center" vertical="center" wrapText="1"/>
    </xf>
    <xf numFmtId="0" fontId="29" fillId="0" borderId="0" xfId="56" applyFont="1">
      <alignment/>
      <protection/>
    </xf>
    <xf numFmtId="0" fontId="29" fillId="0" borderId="53" xfId="0" applyFont="1" applyBorder="1" applyAlignment="1">
      <alignment/>
    </xf>
    <xf numFmtId="0" fontId="29" fillId="0" borderId="20" xfId="0" applyFont="1" applyBorder="1" applyAlignment="1">
      <alignment/>
    </xf>
    <xf numFmtId="0" fontId="29" fillId="0" borderId="23" xfId="0" applyFont="1" applyBorder="1" applyAlignment="1">
      <alignment horizontal="left"/>
    </xf>
    <xf numFmtId="0" fontId="29" fillId="0" borderId="53" xfId="0" applyFont="1" applyBorder="1" applyAlignment="1">
      <alignment horizontal="right"/>
    </xf>
    <xf numFmtId="0" fontId="46" fillId="0" borderId="0" xfId="56" applyFont="1">
      <alignment/>
      <protection/>
    </xf>
    <xf numFmtId="3" fontId="47" fillId="0" borderId="21" xfId="0" applyNumberFormat="1" applyFont="1" applyBorder="1" applyAlignment="1">
      <alignment/>
    </xf>
    <xf numFmtId="3" fontId="48" fillId="0" borderId="21" xfId="0" applyNumberFormat="1" applyFont="1" applyBorder="1" applyAlignment="1">
      <alignment/>
    </xf>
    <xf numFmtId="3" fontId="47" fillId="0" borderId="22" xfId="0" applyNumberFormat="1" applyFont="1" applyBorder="1" applyAlignment="1">
      <alignment/>
    </xf>
    <xf numFmtId="3" fontId="38" fillId="0" borderId="21" xfId="0" applyNumberFormat="1" applyFont="1" applyFill="1" applyBorder="1" applyAlignment="1">
      <alignment/>
    </xf>
    <xf numFmtId="0" fontId="0" fillId="0" borderId="42" xfId="0" applyBorder="1" applyAlignment="1">
      <alignment horizontal="left"/>
    </xf>
    <xf numFmtId="0" fontId="29" fillId="0" borderId="48" xfId="0" applyFont="1" applyFill="1" applyBorder="1" applyAlignment="1">
      <alignment/>
    </xf>
    <xf numFmtId="0" fontId="29" fillId="0" borderId="62" xfId="0" applyFont="1" applyBorder="1" applyAlignment="1">
      <alignment horizontal="left"/>
    </xf>
    <xf numFmtId="3" fontId="0" fillId="0" borderId="21" xfId="0" applyNumberFormat="1" applyFont="1" applyFill="1" applyBorder="1" applyAlignment="1">
      <alignment/>
    </xf>
    <xf numFmtId="0" fontId="29" fillId="0" borderId="61" xfId="0" applyFont="1" applyBorder="1" applyAlignment="1">
      <alignment horizontal="left" vertical="center" wrapText="1"/>
    </xf>
    <xf numFmtId="49" fontId="29" fillId="0" borderId="19" xfId="0" applyNumberFormat="1" applyFont="1" applyBorder="1" applyAlignment="1">
      <alignment horizontal="right" vertical="center"/>
    </xf>
    <xf numFmtId="0" fontId="29" fillId="0" borderId="20" xfId="0" applyFont="1" applyBorder="1" applyAlignment="1">
      <alignment horizontal="left" vertical="center"/>
    </xf>
    <xf numFmtId="0" fontId="28" fillId="0" borderId="61" xfId="0" applyFont="1" applyBorder="1" applyAlignment="1">
      <alignment horizontal="left"/>
    </xf>
    <xf numFmtId="3" fontId="28" fillId="0" borderId="22" xfId="0" applyNumberFormat="1" applyFont="1" applyBorder="1" applyAlignment="1">
      <alignment/>
    </xf>
    <xf numFmtId="3" fontId="31" fillId="0" borderId="63" xfId="0" applyNumberFormat="1" applyFont="1" applyBorder="1" applyAlignment="1">
      <alignment horizontal="center" vertical="center" wrapText="1"/>
    </xf>
    <xf numFmtId="0" fontId="25" fillId="0" borderId="64" xfId="0" applyFont="1" applyBorder="1" applyAlignment="1">
      <alignment horizontal="left" vertical="center"/>
    </xf>
    <xf numFmtId="0" fontId="29" fillId="0" borderId="20" xfId="0" applyFont="1" applyBorder="1" applyAlignment="1">
      <alignment/>
    </xf>
    <xf numFmtId="0" fontId="29" fillId="0" borderId="53" xfId="0" applyFont="1" applyBorder="1" applyAlignment="1">
      <alignment/>
    </xf>
    <xf numFmtId="0" fontId="29" fillId="0" borderId="61" xfId="0" applyFont="1" applyBorder="1" applyAlignment="1">
      <alignment/>
    </xf>
    <xf numFmtId="49" fontId="28" fillId="0" borderId="16" xfId="0" applyNumberFormat="1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 wrapText="1"/>
    </xf>
    <xf numFmtId="0" fontId="29" fillId="0" borderId="65" xfId="0" applyFont="1" applyBorder="1" applyAlignment="1">
      <alignment horizontal="left" vertical="center" wrapText="1"/>
    </xf>
    <xf numFmtId="3" fontId="28" fillId="0" borderId="18" xfId="0" applyNumberFormat="1" applyFont="1" applyBorder="1" applyAlignment="1">
      <alignment vertical="center"/>
    </xf>
    <xf numFmtId="0" fontId="25" fillId="0" borderId="66" xfId="0" applyFont="1" applyBorder="1" applyAlignment="1">
      <alignment horizontal="left" vertical="center"/>
    </xf>
    <xf numFmtId="0" fontId="29" fillId="0" borderId="10" xfId="0" applyFont="1" applyBorder="1" applyAlignment="1">
      <alignment horizontal="center" vertical="center" wrapText="1"/>
    </xf>
    <xf numFmtId="49" fontId="20" fillId="0" borderId="61" xfId="0" applyNumberFormat="1" applyFont="1" applyBorder="1" applyAlignment="1">
      <alignment horizontal="center" vertical="center" wrapText="1"/>
    </xf>
    <xf numFmtId="10" fontId="20" fillId="0" borderId="20" xfId="0" applyNumberFormat="1" applyFont="1" applyBorder="1" applyAlignment="1">
      <alignment vertical="center" wrapText="1"/>
    </xf>
    <xf numFmtId="0" fontId="28" fillId="0" borderId="63" xfId="0" applyFont="1" applyBorder="1" applyAlignment="1">
      <alignment horizontal="center" vertical="center" wrapText="1"/>
    </xf>
    <xf numFmtId="3" fontId="30" fillId="0" borderId="67" xfId="0" applyNumberFormat="1" applyFont="1" applyBorder="1" applyAlignment="1">
      <alignment horizontal="center" vertical="center" wrapText="1"/>
    </xf>
    <xf numFmtId="3" fontId="29" fillId="0" borderId="36" xfId="0" applyNumberFormat="1" applyFont="1" applyBorder="1" applyAlignment="1">
      <alignment horizontal="right" vertical="center"/>
    </xf>
    <xf numFmtId="3" fontId="46" fillId="0" borderId="24" xfId="0" applyNumberFormat="1" applyFont="1" applyBorder="1" applyAlignment="1">
      <alignment/>
    </xf>
    <xf numFmtId="3" fontId="25" fillId="0" borderId="17" xfId="0" applyNumberFormat="1" applyFont="1" applyBorder="1" applyAlignment="1">
      <alignment vertical="center"/>
    </xf>
    <xf numFmtId="3" fontId="25" fillId="0" borderId="22" xfId="0" applyNumberFormat="1" applyFont="1" applyBorder="1" applyAlignment="1">
      <alignment vertical="center"/>
    </xf>
    <xf numFmtId="3" fontId="25" fillId="0" borderId="20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0" fontId="0" fillId="0" borderId="48" xfId="0" applyBorder="1" applyAlignment="1">
      <alignment/>
    </xf>
    <xf numFmtId="0" fontId="29" fillId="0" borderId="21" xfId="0" applyFont="1" applyFill="1" applyBorder="1" applyAlignment="1">
      <alignment/>
    </xf>
    <xf numFmtId="3" fontId="29" fillId="0" borderId="61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3" fontId="29" fillId="0" borderId="17" xfId="0" applyNumberFormat="1" applyFont="1" applyFill="1" applyBorder="1" applyAlignment="1">
      <alignment/>
    </xf>
    <xf numFmtId="0" fontId="29" fillId="0" borderId="23" xfId="0" applyFont="1" applyBorder="1" applyAlignment="1">
      <alignment/>
    </xf>
    <xf numFmtId="0" fontId="29" fillId="0" borderId="25" xfId="0" applyFont="1" applyBorder="1" applyAlignment="1">
      <alignment/>
    </xf>
    <xf numFmtId="0" fontId="32" fillId="0" borderId="25" xfId="0" applyFont="1" applyBorder="1" applyAlignment="1">
      <alignment/>
    </xf>
    <xf numFmtId="3" fontId="49" fillId="0" borderId="25" xfId="0" applyNumberFormat="1" applyFont="1" applyBorder="1" applyAlignment="1">
      <alignment/>
    </xf>
    <xf numFmtId="3" fontId="32" fillId="0" borderId="25" xfId="0" applyNumberFormat="1" applyFont="1" applyBorder="1" applyAlignment="1">
      <alignment/>
    </xf>
    <xf numFmtId="3" fontId="28" fillId="24" borderId="29" xfId="0" applyNumberFormat="1" applyFont="1" applyFill="1" applyBorder="1" applyAlignment="1">
      <alignment vertical="center"/>
    </xf>
    <xf numFmtId="0" fontId="32" fillId="0" borderId="21" xfId="0" applyFont="1" applyBorder="1" applyAlignment="1">
      <alignment vertical="center"/>
    </xf>
    <xf numFmtId="0" fontId="25" fillId="0" borderId="68" xfId="0" applyFont="1" applyBorder="1" applyAlignment="1">
      <alignment horizontal="left" vertical="center"/>
    </xf>
    <xf numFmtId="0" fontId="24" fillId="0" borderId="61" xfId="0" applyFont="1" applyBorder="1" applyAlignment="1">
      <alignment horizontal="left" vertical="center" wrapText="1"/>
    </xf>
    <xf numFmtId="49" fontId="29" fillId="0" borderId="36" xfId="0" applyNumberFormat="1" applyFont="1" applyBorder="1" applyAlignment="1">
      <alignment vertical="center" wrapText="1"/>
    </xf>
    <xf numFmtId="0" fontId="0" fillId="0" borderId="0" xfId="0" applyFill="1" applyAlignment="1">
      <alignment/>
    </xf>
    <xf numFmtId="3" fontId="47" fillId="0" borderId="21" xfId="0" applyNumberFormat="1" applyFont="1" applyFill="1" applyBorder="1" applyAlignment="1">
      <alignment/>
    </xf>
    <xf numFmtId="3" fontId="47" fillId="0" borderId="22" xfId="0" applyNumberFormat="1" applyFont="1" applyBorder="1" applyAlignment="1">
      <alignment vertical="center"/>
    </xf>
    <xf numFmtId="3" fontId="47" fillId="0" borderId="22" xfId="0" applyNumberFormat="1" applyFont="1" applyFill="1" applyBorder="1" applyAlignment="1">
      <alignment vertical="center"/>
    </xf>
    <xf numFmtId="3" fontId="47" fillId="0" borderId="24" xfId="0" applyNumberFormat="1" applyFont="1" applyBorder="1" applyAlignment="1">
      <alignment/>
    </xf>
    <xf numFmtId="0" fontId="47" fillId="0" borderId="21" xfId="0" applyFont="1" applyBorder="1" applyAlignment="1">
      <alignment/>
    </xf>
    <xf numFmtId="0" fontId="24" fillId="0" borderId="48" xfId="0" applyFont="1" applyBorder="1" applyAlignment="1">
      <alignment vertical="center"/>
    </xf>
    <xf numFmtId="0" fontId="24" fillId="0" borderId="53" xfId="0" applyFont="1" applyBorder="1" applyAlignment="1">
      <alignment vertical="center"/>
    </xf>
    <xf numFmtId="49" fontId="29" fillId="0" borderId="17" xfId="0" applyNumberFormat="1" applyFont="1" applyFill="1" applyBorder="1" applyAlignment="1">
      <alignment vertical="center" wrapText="1" shrinkToFit="1"/>
    </xf>
    <xf numFmtId="49" fontId="29" fillId="0" borderId="21" xfId="0" applyNumberFormat="1" applyFont="1" applyBorder="1" applyAlignment="1">
      <alignment vertical="center"/>
    </xf>
    <xf numFmtId="49" fontId="29" fillId="0" borderId="36" xfId="0" applyNumberFormat="1" applyFont="1" applyFill="1" applyBorder="1" applyAlignment="1">
      <alignment vertical="center" wrapText="1"/>
    </xf>
    <xf numFmtId="3" fontId="29" fillId="0" borderId="26" xfId="0" applyNumberFormat="1" applyFont="1" applyBorder="1" applyAlignment="1">
      <alignment vertical="center"/>
    </xf>
    <xf numFmtId="49" fontId="29" fillId="0" borderId="25" xfId="0" applyNumberFormat="1" applyFont="1" applyFill="1" applyBorder="1" applyAlignment="1">
      <alignment vertical="center" wrapText="1"/>
    </xf>
    <xf numFmtId="49" fontId="29" fillId="0" borderId="17" xfId="0" applyNumberFormat="1" applyFont="1" applyBorder="1" applyAlignment="1">
      <alignment vertical="center" wrapText="1"/>
    </xf>
    <xf numFmtId="49" fontId="29" fillId="0" borderId="21" xfId="0" applyNumberFormat="1" applyFont="1" applyFill="1" applyBorder="1" applyAlignment="1">
      <alignment horizontal="left" vertical="center" wrapText="1" shrinkToFit="1"/>
    </xf>
    <xf numFmtId="49" fontId="29" fillId="0" borderId="20" xfId="0" applyNumberFormat="1" applyFont="1" applyFill="1" applyBorder="1" applyAlignment="1">
      <alignment horizontal="left" vertical="center" wrapText="1" shrinkToFit="1"/>
    </xf>
    <xf numFmtId="3" fontId="29" fillId="0" borderId="36" xfId="0" applyNumberFormat="1" applyFont="1" applyBorder="1" applyAlignment="1">
      <alignment horizontal="right"/>
    </xf>
    <xf numFmtId="3" fontId="29" fillId="0" borderId="21" xfId="0" applyNumberFormat="1" applyFont="1" applyBorder="1" applyAlignment="1">
      <alignment horizontal="right"/>
    </xf>
    <xf numFmtId="3" fontId="0" fillId="0" borderId="0" xfId="56" applyNumberFormat="1">
      <alignment/>
      <protection/>
    </xf>
    <xf numFmtId="3" fontId="29" fillId="0" borderId="26" xfId="0" applyNumberFormat="1" applyFont="1" applyBorder="1" applyAlignment="1">
      <alignment horizontal="right" vertical="center"/>
    </xf>
    <xf numFmtId="0" fontId="29" fillId="0" borderId="23" xfId="0" applyFont="1" applyBorder="1" applyAlignment="1">
      <alignment horizontal="right" vertical="center"/>
    </xf>
    <xf numFmtId="0" fontId="25" fillId="0" borderId="63" xfId="0" applyFont="1" applyBorder="1" applyAlignment="1">
      <alignment horizontal="center" vertical="center" wrapText="1"/>
    </xf>
    <xf numFmtId="3" fontId="24" fillId="0" borderId="26" xfId="0" applyNumberFormat="1" applyFont="1" applyFill="1" applyBorder="1" applyAlignment="1">
      <alignment horizontal="right" vertical="center"/>
    </xf>
    <xf numFmtId="3" fontId="24" fillId="0" borderId="18" xfId="0" applyNumberFormat="1" applyFont="1" applyFill="1" applyBorder="1" applyAlignment="1">
      <alignment horizontal="right" vertical="center"/>
    </xf>
    <xf numFmtId="0" fontId="33" fillId="0" borderId="0" xfId="56" applyFont="1" applyAlignment="1">
      <alignment horizontal="center" vertical="center"/>
      <protection/>
    </xf>
    <xf numFmtId="0" fontId="30" fillId="0" borderId="63" xfId="56" applyFont="1" applyBorder="1" applyAlignment="1">
      <alignment vertical="center"/>
      <protection/>
    </xf>
    <xf numFmtId="0" fontId="30" fillId="0" borderId="69" xfId="56" applyFont="1" applyBorder="1" applyAlignment="1">
      <alignment vertical="center"/>
      <protection/>
    </xf>
    <xf numFmtId="0" fontId="40" fillId="0" borderId="67" xfId="56" applyFont="1" applyBorder="1" applyAlignment="1">
      <alignment horizontal="center" vertical="center" wrapText="1"/>
      <protection/>
    </xf>
    <xf numFmtId="49" fontId="28" fillId="0" borderId="36" xfId="56" applyNumberFormat="1" applyFont="1" applyBorder="1" applyAlignment="1">
      <alignment vertical="center" shrinkToFit="1"/>
      <protection/>
    </xf>
    <xf numFmtId="3" fontId="31" fillId="0" borderId="36" xfId="56" applyNumberFormat="1" applyFont="1" applyBorder="1" applyAlignment="1">
      <alignment horizontal="right" vertical="center" wrapText="1"/>
      <protection/>
    </xf>
    <xf numFmtId="3" fontId="31" fillId="0" borderId="36" xfId="56" applyNumberFormat="1" applyFont="1" applyBorder="1" applyAlignment="1">
      <alignment horizontal="right" vertical="center"/>
      <protection/>
    </xf>
    <xf numFmtId="3" fontId="28" fillId="0" borderId="36" xfId="56" applyNumberFormat="1" applyFont="1" applyBorder="1" applyAlignment="1">
      <alignment horizontal="right" vertical="center"/>
      <protection/>
    </xf>
    <xf numFmtId="49" fontId="29" fillId="0" borderId="36" xfId="56" applyNumberFormat="1" applyFont="1" applyBorder="1" applyAlignment="1">
      <alignment vertical="center" wrapText="1" shrinkToFit="1"/>
      <protection/>
    </xf>
    <xf numFmtId="3" fontId="30" fillId="0" borderId="36" xfId="56" applyNumberFormat="1" applyFont="1" applyBorder="1" applyAlignment="1">
      <alignment horizontal="right" vertical="center" wrapText="1"/>
      <protection/>
    </xf>
    <xf numFmtId="3" fontId="30" fillId="0" borderId="36" xfId="56" applyNumberFormat="1" applyFont="1" applyBorder="1" applyAlignment="1">
      <alignment horizontal="right" vertical="center"/>
      <protection/>
    </xf>
    <xf numFmtId="3" fontId="29" fillId="0" borderId="36" xfId="56" applyNumberFormat="1" applyFont="1" applyBorder="1" applyAlignment="1">
      <alignment horizontal="right" vertical="center"/>
      <protection/>
    </xf>
    <xf numFmtId="0" fontId="0" fillId="0" borderId="36" xfId="56" applyBorder="1">
      <alignment/>
      <protection/>
    </xf>
    <xf numFmtId="0" fontId="28" fillId="0" borderId="21" xfId="56" applyFont="1" applyBorder="1" applyAlignment="1">
      <alignment vertical="center"/>
      <protection/>
    </xf>
    <xf numFmtId="3" fontId="28" fillId="0" borderId="21" xfId="56" applyNumberFormat="1" applyFont="1" applyBorder="1" applyAlignment="1">
      <alignment vertical="center"/>
      <protection/>
    </xf>
    <xf numFmtId="0" fontId="30" fillId="0" borderId="67" xfId="56" applyFont="1" applyBorder="1" applyAlignment="1">
      <alignment vertical="center"/>
      <protection/>
    </xf>
    <xf numFmtId="0" fontId="31" fillId="0" borderId="67" xfId="56" applyFont="1" applyBorder="1" applyAlignment="1">
      <alignment horizontal="center" vertical="center" wrapText="1"/>
      <protection/>
    </xf>
    <xf numFmtId="0" fontId="31" fillId="0" borderId="67" xfId="56" applyFont="1" applyBorder="1" applyAlignment="1" applyProtection="1">
      <alignment horizontal="center" vertical="center" wrapText="1" shrinkToFit="1"/>
      <protection locked="0"/>
    </xf>
    <xf numFmtId="0" fontId="31" fillId="0" borderId="67" xfId="56" applyFont="1" applyBorder="1" applyAlignment="1" applyProtection="1">
      <alignment horizontal="center" vertical="center"/>
      <protection locked="0"/>
    </xf>
    <xf numFmtId="0" fontId="31" fillId="0" borderId="67" xfId="56" applyFont="1" applyBorder="1" applyAlignment="1" applyProtection="1">
      <alignment horizontal="center" vertical="center" wrapText="1"/>
      <protection locked="0"/>
    </xf>
    <xf numFmtId="0" fontId="31" fillId="0" borderId="70" xfId="56" applyFont="1" applyBorder="1" applyAlignment="1" applyProtection="1">
      <alignment horizontal="center" vertical="center" wrapText="1"/>
      <protection locked="0"/>
    </xf>
    <xf numFmtId="0" fontId="31" fillId="0" borderId="71" xfId="56" applyFont="1" applyBorder="1" applyAlignment="1" applyProtection="1">
      <alignment horizontal="center" vertical="center" wrapText="1"/>
      <protection locked="0"/>
    </xf>
    <xf numFmtId="3" fontId="25" fillId="0" borderId="36" xfId="56" applyNumberFormat="1" applyFont="1" applyBorder="1" applyAlignment="1">
      <alignment horizontal="right" vertical="center"/>
      <protection/>
    </xf>
    <xf numFmtId="3" fontId="25" fillId="0" borderId="21" xfId="56" applyNumberFormat="1" applyFont="1" applyBorder="1" applyAlignment="1">
      <alignment vertical="center"/>
      <protection/>
    </xf>
    <xf numFmtId="3" fontId="25" fillId="0" borderId="36" xfId="56" applyNumberFormat="1" applyFont="1" applyBorder="1" applyAlignment="1">
      <alignment vertical="center"/>
      <protection/>
    </xf>
    <xf numFmtId="3" fontId="25" fillId="0" borderId="17" xfId="56" applyNumberFormat="1" applyFont="1" applyBorder="1" applyAlignment="1">
      <alignment horizontal="right" vertical="center"/>
      <protection/>
    </xf>
    <xf numFmtId="3" fontId="0" fillId="0" borderId="36" xfId="56" applyNumberFormat="1" applyBorder="1" applyAlignment="1">
      <alignment horizontal="right" vertical="center"/>
      <protection/>
    </xf>
    <xf numFmtId="3" fontId="0" fillId="0" borderId="36" xfId="56" applyNumberFormat="1" applyBorder="1" applyAlignment="1">
      <alignment vertical="center"/>
      <protection/>
    </xf>
    <xf numFmtId="3" fontId="0" fillId="0" borderId="17" xfId="56" applyNumberFormat="1" applyBorder="1" applyAlignment="1">
      <alignment horizontal="right" vertical="center"/>
      <protection/>
    </xf>
    <xf numFmtId="3" fontId="28" fillId="0" borderId="17" xfId="56" applyNumberFormat="1" applyFont="1" applyBorder="1" applyAlignment="1">
      <alignment horizontal="right" vertical="center"/>
      <protection/>
    </xf>
    <xf numFmtId="3" fontId="29" fillId="0" borderId="17" xfId="56" applyNumberFormat="1" applyFont="1" applyBorder="1" applyAlignment="1">
      <alignment horizontal="right" vertical="center"/>
      <protection/>
    </xf>
    <xf numFmtId="49" fontId="28" fillId="0" borderId="21" xfId="56" applyNumberFormat="1" applyFont="1" applyBorder="1" applyAlignment="1">
      <alignment vertical="center" shrinkToFit="1"/>
      <protection/>
    </xf>
    <xf numFmtId="3" fontId="28" fillId="0" borderId="0" xfId="56" applyNumberFormat="1" applyFont="1" applyAlignment="1">
      <alignment vertical="center"/>
      <protection/>
    </xf>
    <xf numFmtId="0" fontId="30" fillId="0" borderId="0" xfId="56" applyFont="1">
      <alignment/>
      <protection/>
    </xf>
    <xf numFmtId="0" fontId="31" fillId="0" borderId="67" xfId="56" applyFont="1" applyBorder="1" applyAlignment="1">
      <alignment horizontal="center" vertical="center" wrapText="1"/>
      <protection/>
    </xf>
    <xf numFmtId="0" fontId="31" fillId="0" borderId="0" xfId="56" applyFont="1" applyAlignment="1">
      <alignment horizontal="center" vertical="center" wrapText="1"/>
      <protection/>
    </xf>
    <xf numFmtId="0" fontId="31" fillId="0" borderId="21" xfId="56" applyFont="1" applyBorder="1">
      <alignment/>
      <protection/>
    </xf>
    <xf numFmtId="0" fontId="30" fillId="0" borderId="21" xfId="56" applyFont="1" applyBorder="1">
      <alignment/>
      <protection/>
    </xf>
    <xf numFmtId="3" fontId="31" fillId="0" borderId="21" xfId="56" applyNumberFormat="1" applyFont="1" applyBorder="1">
      <alignment/>
      <protection/>
    </xf>
    <xf numFmtId="49" fontId="29" fillId="0" borderId="36" xfId="56" applyNumberFormat="1" applyFont="1" applyBorder="1" applyAlignment="1">
      <alignment vertical="center" shrinkToFit="1"/>
      <protection/>
    </xf>
    <xf numFmtId="3" fontId="30" fillId="0" borderId="21" xfId="56" applyNumberFormat="1" applyFont="1" applyBorder="1">
      <alignment/>
      <protection/>
    </xf>
    <xf numFmtId="3" fontId="30" fillId="0" borderId="21" xfId="56" applyNumberFormat="1" applyFont="1" applyBorder="1">
      <alignment/>
      <protection/>
    </xf>
    <xf numFmtId="3" fontId="31" fillId="0" borderId="21" xfId="56" applyNumberFormat="1" applyFont="1" applyBorder="1">
      <alignment/>
      <protection/>
    </xf>
    <xf numFmtId="0" fontId="29" fillId="0" borderId="21" xfId="56" applyFont="1" applyBorder="1">
      <alignment/>
      <protection/>
    </xf>
    <xf numFmtId="0" fontId="31" fillId="0" borderId="21" xfId="56" applyFont="1" applyBorder="1">
      <alignment/>
      <protection/>
    </xf>
    <xf numFmtId="49" fontId="29" fillId="0" borderId="36" xfId="56" applyNumberFormat="1" applyFont="1" applyBorder="1" applyAlignment="1">
      <alignment vertical="center" wrapText="1"/>
      <protection/>
    </xf>
    <xf numFmtId="0" fontId="41" fillId="0" borderId="25" xfId="56" applyFont="1" applyBorder="1">
      <alignment/>
      <protection/>
    </xf>
    <xf numFmtId="49" fontId="31" fillId="0" borderId="21" xfId="56" applyNumberFormat="1" applyFont="1" applyBorder="1">
      <alignment/>
      <protection/>
    </xf>
    <xf numFmtId="3" fontId="31" fillId="0" borderId="21" xfId="56" applyNumberFormat="1" applyFont="1" applyBorder="1" applyAlignment="1">
      <alignment horizontal="right"/>
      <protection/>
    </xf>
    <xf numFmtId="49" fontId="30" fillId="0" borderId="21" xfId="56" applyNumberFormat="1" applyFont="1" applyBorder="1">
      <alignment/>
      <protection/>
    </xf>
    <xf numFmtId="0" fontId="23" fillId="0" borderId="67" xfId="56" applyFont="1" applyBorder="1" applyAlignment="1">
      <alignment horizontal="center" vertical="center" wrapText="1"/>
      <protection/>
    </xf>
    <xf numFmtId="2" fontId="23" fillId="0" borderId="67" xfId="56" applyNumberFormat="1" applyFont="1" applyBorder="1" applyAlignment="1">
      <alignment horizontal="center" vertical="center" wrapText="1"/>
      <protection/>
    </xf>
    <xf numFmtId="0" fontId="23" fillId="0" borderId="67" xfId="56" applyFont="1" applyBorder="1" applyAlignment="1">
      <alignment horizontal="center" vertical="center"/>
      <protection/>
    </xf>
    <xf numFmtId="3" fontId="31" fillId="0" borderId="36" xfId="56" applyNumberFormat="1" applyFont="1" applyBorder="1" applyAlignment="1">
      <alignment vertical="center"/>
      <protection/>
    </xf>
    <xf numFmtId="3" fontId="31" fillId="0" borderId="36" xfId="56" applyNumberFormat="1" applyFont="1" applyBorder="1" applyAlignment="1">
      <alignment vertical="center"/>
      <protection/>
    </xf>
    <xf numFmtId="3" fontId="30" fillId="0" borderId="36" xfId="56" applyNumberFormat="1" applyFont="1" applyBorder="1" applyAlignment="1">
      <alignment vertical="center"/>
      <protection/>
    </xf>
    <xf numFmtId="49" fontId="28" fillId="0" borderId="36" xfId="56" applyNumberFormat="1" applyFont="1" applyBorder="1" applyAlignment="1">
      <alignment vertical="center" wrapText="1" shrinkToFit="1"/>
      <protection/>
    </xf>
    <xf numFmtId="49" fontId="29" fillId="0" borderId="0" xfId="56" applyNumberFormat="1" applyFont="1" applyAlignment="1">
      <alignment vertical="center" shrinkToFit="1"/>
      <protection/>
    </xf>
    <xf numFmtId="3" fontId="30" fillId="0" borderId="21" xfId="56" applyNumberFormat="1" applyFont="1" applyBorder="1" applyAlignment="1">
      <alignment horizontal="right" vertical="center" wrapText="1"/>
      <protection/>
    </xf>
    <xf numFmtId="0" fontId="0" fillId="0" borderId="21" xfId="56" applyBorder="1">
      <alignment/>
      <protection/>
    </xf>
    <xf numFmtId="0" fontId="28" fillId="0" borderId="69" xfId="0" applyFont="1" applyBorder="1" applyAlignment="1">
      <alignment horizontal="center" wrapText="1"/>
    </xf>
    <xf numFmtId="0" fontId="36" fillId="0" borderId="0" xfId="56" applyFont="1" applyAlignment="1">
      <alignment horizontal="center" vertical="center"/>
      <protection/>
    </xf>
    <xf numFmtId="0" fontId="0" fillId="0" borderId="0" xfId="56" applyFont="1" applyAlignment="1">
      <alignment horizontal="right"/>
      <protection/>
    </xf>
    <xf numFmtId="0" fontId="32" fillId="0" borderId="67" xfId="56" applyFont="1" applyBorder="1" applyAlignment="1">
      <alignment horizontal="center" vertical="center"/>
      <protection/>
    </xf>
    <xf numFmtId="0" fontId="29" fillId="0" borderId="21" xfId="56" applyFont="1" applyFill="1" applyBorder="1" applyAlignment="1">
      <alignment vertical="center"/>
      <protection/>
    </xf>
    <xf numFmtId="0" fontId="29" fillId="0" borderId="21" xfId="56" applyFont="1" applyBorder="1" applyAlignment="1">
      <alignment vertical="center"/>
      <protection/>
    </xf>
    <xf numFmtId="0" fontId="29" fillId="0" borderId="21" xfId="56" applyFont="1" applyBorder="1" applyAlignment="1">
      <alignment horizontal="right" vertical="center"/>
      <protection/>
    </xf>
    <xf numFmtId="0" fontId="29" fillId="0" borderId="21" xfId="56" applyFont="1" applyBorder="1" applyAlignment="1">
      <alignment vertical="center" wrapText="1"/>
      <protection/>
    </xf>
    <xf numFmtId="49" fontId="29" fillId="0" borderId="21" xfId="56" applyNumberFormat="1" applyFont="1" applyBorder="1" applyAlignment="1">
      <alignment vertical="center"/>
      <protection/>
    </xf>
    <xf numFmtId="0" fontId="31" fillId="0" borderId="21" xfId="56" applyFont="1" applyBorder="1" applyAlignment="1">
      <alignment vertical="center"/>
      <protection/>
    </xf>
    <xf numFmtId="0" fontId="0" fillId="0" borderId="0" xfId="56" applyFill="1">
      <alignment/>
      <protection/>
    </xf>
    <xf numFmtId="0" fontId="25" fillId="0" borderId="0" xfId="56" applyFont="1" applyFill="1">
      <alignment/>
      <protection/>
    </xf>
    <xf numFmtId="0" fontId="0" fillId="0" borderId="0" xfId="56" applyFont="1" applyFill="1" applyAlignment="1">
      <alignment horizontal="left"/>
      <protection/>
    </xf>
    <xf numFmtId="0" fontId="29" fillId="0" borderId="25" xfId="0" applyFont="1" applyBorder="1" applyAlignment="1">
      <alignment/>
    </xf>
    <xf numFmtId="3" fontId="30" fillId="25" borderId="36" xfId="56" applyNumberFormat="1" applyFont="1" applyFill="1" applyBorder="1" applyAlignment="1">
      <alignment horizontal="right" vertical="center" wrapText="1"/>
      <protection/>
    </xf>
    <xf numFmtId="3" fontId="29" fillId="25" borderId="36" xfId="56" applyNumberFormat="1" applyFont="1" applyFill="1" applyBorder="1" applyAlignment="1">
      <alignment horizontal="right" vertical="center"/>
      <protection/>
    </xf>
    <xf numFmtId="3" fontId="28" fillId="25" borderId="21" xfId="56" applyNumberFormat="1" applyFont="1" applyFill="1" applyBorder="1" applyAlignment="1">
      <alignment vertical="center"/>
      <protection/>
    </xf>
    <xf numFmtId="49" fontId="29" fillId="25" borderId="36" xfId="56" applyNumberFormat="1" applyFont="1" applyFill="1" applyBorder="1" applyAlignment="1">
      <alignment vertical="center" wrapText="1" shrinkToFit="1"/>
      <protection/>
    </xf>
    <xf numFmtId="3" fontId="29" fillId="0" borderId="21" xfId="56" applyNumberFormat="1" applyFont="1" applyBorder="1" applyAlignment="1">
      <alignment horizontal="right" vertical="center"/>
      <protection/>
    </xf>
    <xf numFmtId="3" fontId="29" fillId="25" borderId="21" xfId="0" applyNumberFormat="1" applyFont="1" applyFill="1" applyBorder="1" applyAlignment="1">
      <alignment/>
    </xf>
    <xf numFmtId="49" fontId="29" fillId="25" borderId="21" xfId="0" applyNumberFormat="1" applyFont="1" applyFill="1" applyBorder="1" applyAlignment="1">
      <alignment vertical="center" wrapText="1"/>
    </xf>
    <xf numFmtId="0" fontId="29" fillId="25" borderId="19" xfId="0" applyFont="1" applyFill="1" applyBorder="1" applyAlignment="1">
      <alignment vertical="center"/>
    </xf>
    <xf numFmtId="3" fontId="29" fillId="25" borderId="22" xfId="0" applyNumberFormat="1" applyFont="1" applyFill="1" applyBorder="1" applyAlignment="1">
      <alignment vertical="center"/>
    </xf>
    <xf numFmtId="3" fontId="0" fillId="25" borderId="0" xfId="0" applyNumberFormat="1" applyFill="1" applyAlignment="1">
      <alignment/>
    </xf>
    <xf numFmtId="0" fontId="29" fillId="0" borderId="41" xfId="0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29" fillId="25" borderId="17" xfId="56" applyNumberFormat="1" applyFont="1" applyFill="1" applyBorder="1" applyAlignment="1">
      <alignment horizontal="right" vertical="center"/>
      <protection/>
    </xf>
    <xf numFmtId="3" fontId="28" fillId="25" borderId="17" xfId="56" applyNumberFormat="1" applyFont="1" applyFill="1" applyBorder="1" applyAlignment="1">
      <alignment horizontal="right" vertical="center"/>
      <protection/>
    </xf>
    <xf numFmtId="0" fontId="40" fillId="0" borderId="10" xfId="56" applyFont="1" applyBorder="1" applyAlignment="1">
      <alignment horizontal="center" vertical="center" wrapText="1"/>
      <protection/>
    </xf>
    <xf numFmtId="0" fontId="40" fillId="0" borderId="67" xfId="56" applyFont="1" applyBorder="1" applyAlignment="1">
      <alignment vertical="center"/>
      <protection/>
    </xf>
    <xf numFmtId="0" fontId="33" fillId="0" borderId="0" xfId="56" applyFont="1" applyAlignment="1">
      <alignment horizontal="center" vertical="center"/>
      <protection/>
    </xf>
    <xf numFmtId="0" fontId="40" fillId="0" borderId="63" xfId="56" applyFont="1" applyBorder="1" applyAlignment="1">
      <alignment horizontal="center" vertical="center" wrapText="1"/>
      <protection/>
    </xf>
    <xf numFmtId="0" fontId="0" fillId="0" borderId="69" xfId="56" applyBorder="1" applyAlignment="1">
      <alignment vertical="center"/>
      <protection/>
    </xf>
    <xf numFmtId="0" fontId="20" fillId="0" borderId="69" xfId="56" applyFont="1" applyBorder="1" applyAlignment="1">
      <alignment vertical="center" wrapText="1"/>
      <protection/>
    </xf>
    <xf numFmtId="0" fontId="20" fillId="0" borderId="67" xfId="56" applyFont="1" applyBorder="1" applyAlignment="1">
      <alignment vertical="center"/>
      <protection/>
    </xf>
    <xf numFmtId="2" fontId="36" fillId="0" borderId="0" xfId="56" applyNumberFormat="1" applyFont="1" applyAlignment="1">
      <alignment horizontal="center" vertical="center"/>
      <protection/>
    </xf>
    <xf numFmtId="0" fontId="0" fillId="0" borderId="33" xfId="56" applyBorder="1" applyAlignment="1">
      <alignment horizontal="center"/>
      <protection/>
    </xf>
    <xf numFmtId="0" fontId="0" fillId="0" borderId="33" xfId="56" applyBorder="1" applyAlignment="1">
      <alignment horizontal="right"/>
      <protection/>
    </xf>
    <xf numFmtId="0" fontId="36" fillId="0" borderId="0" xfId="56" applyFont="1" applyAlignment="1">
      <alignment horizontal="center" vertical="center" wrapText="1"/>
      <protection/>
    </xf>
    <xf numFmtId="0" fontId="39" fillId="0" borderId="0" xfId="56" applyFont="1" applyAlignment="1">
      <alignment horizontal="center" vertical="center" wrapText="1"/>
      <protection/>
    </xf>
    <xf numFmtId="0" fontId="30" fillId="0" borderId="0" xfId="56" applyFont="1" applyAlignment="1">
      <alignment horizontal="right"/>
      <protection/>
    </xf>
    <xf numFmtId="3" fontId="23" fillId="0" borderId="30" xfId="0" applyNumberFormat="1" applyFont="1" applyBorder="1" applyAlignment="1">
      <alignment horizontal="center" vertical="center" wrapText="1"/>
    </xf>
    <xf numFmtId="3" fontId="23" fillId="0" borderId="31" xfId="0" applyNumberFormat="1" applyFont="1" applyBorder="1" applyAlignment="1">
      <alignment horizontal="center" vertical="center" wrapText="1"/>
    </xf>
    <xf numFmtId="3" fontId="23" fillId="0" borderId="64" xfId="0" applyNumberFormat="1" applyFont="1" applyBorder="1" applyAlignment="1">
      <alignment horizontal="center" vertical="center" wrapText="1"/>
    </xf>
    <xf numFmtId="3" fontId="23" fillId="0" borderId="32" xfId="0" applyNumberFormat="1" applyFont="1" applyBorder="1" applyAlignment="1">
      <alignment horizontal="center" vertical="center" wrapText="1"/>
    </xf>
    <xf numFmtId="3" fontId="23" fillId="0" borderId="33" xfId="0" applyNumberFormat="1" applyFont="1" applyBorder="1" applyAlignment="1">
      <alignment horizontal="center" vertical="center" wrapText="1"/>
    </xf>
    <xf numFmtId="3" fontId="23" fillId="0" borderId="66" xfId="0" applyNumberFormat="1" applyFont="1" applyBorder="1" applyAlignment="1">
      <alignment horizontal="center" vertical="center" wrapText="1"/>
    </xf>
    <xf numFmtId="3" fontId="23" fillId="0" borderId="72" xfId="0" applyNumberFormat="1" applyFont="1" applyBorder="1" applyAlignment="1">
      <alignment horizontal="center" vertical="center" wrapText="1"/>
    </xf>
    <xf numFmtId="3" fontId="24" fillId="0" borderId="67" xfId="0" applyNumberFormat="1" applyFont="1" applyBorder="1" applyAlignment="1">
      <alignment horizontal="center" vertical="center" wrapText="1"/>
    </xf>
    <xf numFmtId="0" fontId="29" fillId="0" borderId="21" xfId="0" applyFont="1" applyBorder="1" applyAlignment="1">
      <alignment horizontal="left"/>
    </xf>
    <xf numFmtId="0" fontId="29" fillId="0" borderId="21" xfId="0" applyFont="1" applyBorder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8" fillId="0" borderId="19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0" fontId="29" fillId="0" borderId="0" xfId="0" applyFont="1" applyBorder="1" applyAlignment="1">
      <alignment horizontal="right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29" fillId="0" borderId="20" xfId="0" applyFont="1" applyBorder="1" applyAlignment="1">
      <alignment horizontal="left"/>
    </xf>
    <xf numFmtId="0" fontId="29" fillId="0" borderId="53" xfId="0" applyFont="1" applyBorder="1" applyAlignment="1">
      <alignment horizontal="left"/>
    </xf>
    <xf numFmtId="0" fontId="29" fillId="0" borderId="20" xfId="0" applyFont="1" applyBorder="1" applyAlignment="1">
      <alignment horizontal="left"/>
    </xf>
    <xf numFmtId="0" fontId="28" fillId="0" borderId="20" xfId="0" applyFont="1" applyFill="1" applyBorder="1" applyAlignment="1">
      <alignment horizontal="left"/>
    </xf>
    <xf numFmtId="0" fontId="28" fillId="0" borderId="61" xfId="0" applyFont="1" applyFill="1" applyBorder="1" applyAlignment="1">
      <alignment horizontal="left"/>
    </xf>
    <xf numFmtId="0" fontId="28" fillId="0" borderId="53" xfId="0" applyFont="1" applyFill="1" applyBorder="1" applyAlignment="1">
      <alignment horizontal="left"/>
    </xf>
    <xf numFmtId="0" fontId="28" fillId="0" borderId="19" xfId="0" applyFont="1" applyFill="1" applyBorder="1" applyAlignment="1">
      <alignment horizontal="left"/>
    </xf>
    <xf numFmtId="0" fontId="28" fillId="0" borderId="21" xfId="0" applyFont="1" applyFill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28" fillId="24" borderId="27" xfId="0" applyFont="1" applyFill="1" applyBorder="1" applyAlignment="1">
      <alignment horizontal="left" vertical="center"/>
    </xf>
    <xf numFmtId="0" fontId="28" fillId="24" borderId="51" xfId="0" applyFont="1" applyFill="1" applyBorder="1" applyAlignment="1">
      <alignment horizontal="left" vertical="center"/>
    </xf>
    <xf numFmtId="0" fontId="28" fillId="0" borderId="23" xfId="0" applyFont="1" applyFill="1" applyBorder="1" applyAlignment="1">
      <alignment horizontal="left"/>
    </xf>
    <xf numFmtId="0" fontId="28" fillId="0" borderId="25" xfId="0" applyFont="1" applyFill="1" applyBorder="1" applyAlignment="1">
      <alignment horizontal="left"/>
    </xf>
    <xf numFmtId="0" fontId="29" fillId="0" borderId="53" xfId="0" applyFont="1" applyBorder="1" applyAlignment="1">
      <alignment horizontal="left"/>
    </xf>
    <xf numFmtId="0" fontId="21" fillId="0" borderId="0" xfId="0" applyFont="1" applyAlignment="1">
      <alignment horizontal="center" vertical="center"/>
    </xf>
    <xf numFmtId="0" fontId="28" fillId="24" borderId="11" xfId="0" applyFont="1" applyFill="1" applyBorder="1" applyAlignment="1">
      <alignment horizontal="left" vertical="center"/>
    </xf>
    <xf numFmtId="0" fontId="28" fillId="24" borderId="34" xfId="0" applyFont="1" applyFill="1" applyBorder="1" applyAlignment="1">
      <alignment horizontal="left" vertical="center"/>
    </xf>
    <xf numFmtId="0" fontId="28" fillId="24" borderId="76" xfId="0" applyFont="1" applyFill="1" applyBorder="1" applyAlignment="1">
      <alignment horizontal="left" vertical="center"/>
    </xf>
    <xf numFmtId="0" fontId="29" fillId="0" borderId="20" xfId="0" applyFont="1" applyBorder="1" applyAlignment="1">
      <alignment horizontal="left" vertical="center" wrapText="1"/>
    </xf>
    <xf numFmtId="0" fontId="29" fillId="0" borderId="61" xfId="0" applyFont="1" applyBorder="1" applyAlignment="1">
      <alignment horizontal="left" vertical="center" wrapText="1"/>
    </xf>
    <xf numFmtId="0" fontId="29" fillId="0" borderId="53" xfId="0" applyFont="1" applyBorder="1" applyAlignment="1">
      <alignment horizontal="left" vertical="center" wrapText="1"/>
    </xf>
    <xf numFmtId="49" fontId="28" fillId="0" borderId="48" xfId="0" applyNumberFormat="1" applyFont="1" applyBorder="1" applyAlignment="1">
      <alignment horizontal="left" vertical="center"/>
    </xf>
    <xf numFmtId="49" fontId="28" fillId="0" borderId="61" xfId="0" applyNumberFormat="1" applyFont="1" applyBorder="1" applyAlignment="1">
      <alignment horizontal="left" vertical="center"/>
    </xf>
    <xf numFmtId="49" fontId="28" fillId="0" borderId="53" xfId="0" applyNumberFormat="1" applyFont="1" applyBorder="1" applyAlignment="1">
      <alignment horizontal="left" vertical="center"/>
    </xf>
    <xf numFmtId="0" fontId="28" fillId="0" borderId="49" xfId="0" applyFont="1" applyFill="1" applyBorder="1" applyAlignment="1">
      <alignment horizontal="left" vertical="center" wrapText="1"/>
    </xf>
    <xf numFmtId="0" fontId="28" fillId="0" borderId="77" xfId="0" applyFont="1" applyFill="1" applyBorder="1" applyAlignment="1">
      <alignment horizontal="left" vertical="center" wrapText="1"/>
    </xf>
    <xf numFmtId="0" fontId="28" fillId="0" borderId="54" xfId="0" applyFont="1" applyFill="1" applyBorder="1" applyAlignment="1">
      <alignment horizontal="left" vertical="center" wrapText="1"/>
    </xf>
    <xf numFmtId="0" fontId="28" fillId="0" borderId="48" xfId="0" applyFont="1" applyBorder="1" applyAlignment="1">
      <alignment horizontal="left"/>
    </xf>
    <xf numFmtId="0" fontId="28" fillId="0" borderId="61" xfId="0" applyFont="1" applyBorder="1" applyAlignment="1">
      <alignment horizontal="left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right"/>
    </xf>
    <xf numFmtId="0" fontId="29" fillId="0" borderId="33" xfId="0" applyFont="1" applyBorder="1" applyAlignment="1">
      <alignment horizontal="right"/>
    </xf>
    <xf numFmtId="49" fontId="29" fillId="0" borderId="20" xfId="0" applyNumberFormat="1" applyFont="1" applyBorder="1" applyAlignment="1">
      <alignment horizontal="left" vertical="center" wrapText="1"/>
    </xf>
    <xf numFmtId="49" fontId="29" fillId="0" borderId="53" xfId="0" applyNumberFormat="1" applyFont="1" applyBorder="1" applyAlignment="1">
      <alignment horizontal="left" vertical="center" wrapText="1"/>
    </xf>
    <xf numFmtId="0" fontId="25" fillId="0" borderId="30" xfId="0" applyFont="1" applyBorder="1" applyAlignment="1">
      <alignment horizontal="left" vertical="center"/>
    </xf>
    <xf numFmtId="0" fontId="25" fillId="0" borderId="31" xfId="0" applyFont="1" applyBorder="1" applyAlignment="1">
      <alignment horizontal="left" vertical="center"/>
    </xf>
    <xf numFmtId="0" fontId="25" fillId="0" borderId="32" xfId="0" applyFont="1" applyBorder="1" applyAlignment="1">
      <alignment horizontal="left" vertical="center"/>
    </xf>
    <xf numFmtId="0" fontId="25" fillId="0" borderId="33" xfId="0" applyFont="1" applyBorder="1" applyAlignment="1">
      <alignment horizontal="left" vertical="center"/>
    </xf>
    <xf numFmtId="0" fontId="33" fillId="0" borderId="0" xfId="0" applyFont="1" applyAlignment="1">
      <alignment horizontal="center" vertical="center" wrapText="1"/>
    </xf>
    <xf numFmtId="0" fontId="29" fillId="26" borderId="62" xfId="0" applyFont="1" applyFill="1" applyBorder="1" applyAlignment="1">
      <alignment horizontal="center" vertical="center"/>
    </xf>
    <xf numFmtId="0" fontId="29" fillId="26" borderId="78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vertical="center"/>
    </xf>
    <xf numFmtId="0" fontId="22" fillId="0" borderId="54" xfId="0" applyFont="1" applyFill="1" applyBorder="1" applyAlignment="1">
      <alignment vertical="center"/>
    </xf>
    <xf numFmtId="0" fontId="25" fillId="0" borderId="30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0" borderId="74" xfId="0" applyFont="1" applyBorder="1" applyAlignment="1">
      <alignment horizontal="center" vertical="center"/>
    </xf>
    <xf numFmtId="0" fontId="25" fillId="0" borderId="72" xfId="0" applyFont="1" applyBorder="1" applyAlignment="1">
      <alignment horizontal="center" vertical="center"/>
    </xf>
    <xf numFmtId="49" fontId="25" fillId="0" borderId="50" xfId="0" applyNumberFormat="1" applyFont="1" applyBorder="1" applyAlignment="1">
      <alignment horizontal="left" vertical="center" wrapText="1"/>
    </xf>
    <xf numFmtId="49" fontId="25" fillId="0" borderId="65" xfId="0" applyNumberFormat="1" applyFont="1" applyBorder="1" applyAlignment="1">
      <alignment horizontal="left" vertical="center" wrapText="1"/>
    </xf>
    <xf numFmtId="0" fontId="26" fillId="0" borderId="48" xfId="0" applyFont="1" applyFill="1" applyBorder="1" applyAlignment="1">
      <alignment vertical="center"/>
    </xf>
    <xf numFmtId="0" fontId="26" fillId="0" borderId="53" xfId="0" applyFont="1" applyFill="1" applyBorder="1" applyAlignment="1">
      <alignment vertical="center"/>
    </xf>
    <xf numFmtId="0" fontId="34" fillId="0" borderId="48" xfId="0" applyFont="1" applyFill="1" applyBorder="1" applyAlignment="1">
      <alignment vertical="center"/>
    </xf>
    <xf numFmtId="0" fontId="34" fillId="0" borderId="53" xfId="0" applyFont="1" applyFill="1" applyBorder="1" applyAlignment="1">
      <alignment vertical="center"/>
    </xf>
    <xf numFmtId="0" fontId="25" fillId="0" borderId="12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23" fillId="0" borderId="48" xfId="0" applyFont="1" applyBorder="1" applyAlignment="1">
      <alignment horizontal="left" vertical="center"/>
    </xf>
    <xf numFmtId="0" fontId="23" fillId="0" borderId="53" xfId="0" applyFont="1" applyBorder="1" applyAlignment="1">
      <alignment horizontal="left" vertical="center"/>
    </xf>
    <xf numFmtId="0" fontId="23" fillId="0" borderId="49" xfId="0" applyFont="1" applyBorder="1" applyAlignment="1">
      <alignment horizontal="left" vertical="center"/>
    </xf>
    <xf numFmtId="0" fontId="23" fillId="0" borderId="54" xfId="0" applyFont="1" applyBorder="1" applyAlignment="1">
      <alignment horizontal="left" vertical="center"/>
    </xf>
    <xf numFmtId="0" fontId="24" fillId="0" borderId="62" xfId="0" applyFont="1" applyFill="1" applyBorder="1" applyAlignment="1">
      <alignment vertical="center" wrapText="1"/>
    </xf>
    <xf numFmtId="0" fontId="24" fillId="0" borderId="79" xfId="0" applyFont="1" applyFill="1" applyBorder="1" applyAlignment="1">
      <alignment vertical="center" wrapText="1"/>
    </xf>
    <xf numFmtId="0" fontId="24" fillId="0" borderId="50" xfId="0" applyFont="1" applyFill="1" applyBorder="1" applyAlignment="1">
      <alignment vertical="center" wrapText="1"/>
    </xf>
    <xf numFmtId="0" fontId="24" fillId="0" borderId="56" xfId="0" applyFont="1" applyFill="1" applyBorder="1" applyAlignment="1">
      <alignment vertical="center" wrapText="1"/>
    </xf>
    <xf numFmtId="0" fontId="25" fillId="0" borderId="63" xfId="0" applyFont="1" applyBorder="1" applyAlignment="1">
      <alignment horizontal="center" vertical="center" wrapText="1"/>
    </xf>
    <xf numFmtId="0" fontId="25" fillId="0" borderId="69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63" xfId="0" applyFont="1" applyBorder="1" applyAlignment="1">
      <alignment horizontal="center" vertical="center"/>
    </xf>
    <xf numFmtId="0" fontId="22" fillId="0" borderId="80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3" fontId="29" fillId="0" borderId="25" xfId="0" applyNumberFormat="1" applyFont="1" applyBorder="1" applyAlignment="1">
      <alignment horizontal="right" vertical="center"/>
    </xf>
    <xf numFmtId="3" fontId="29" fillId="0" borderId="36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 wrapText="1"/>
    </xf>
    <xf numFmtId="3" fontId="23" fillId="0" borderId="10" xfId="0" applyNumberFormat="1" applyFont="1" applyBorder="1" applyAlignment="1">
      <alignment horizontal="center" vertical="center" wrapText="1"/>
    </xf>
    <xf numFmtId="3" fontId="23" fillId="0" borderId="67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36" fillId="0" borderId="0" xfId="56" applyFont="1" applyAlignment="1">
      <alignment horizontal="center" vertical="center"/>
      <protection/>
    </xf>
    <xf numFmtId="0" fontId="31" fillId="0" borderId="10" xfId="56" applyFont="1" applyBorder="1" applyAlignment="1">
      <alignment horizontal="center" vertical="center"/>
      <protection/>
    </xf>
    <xf numFmtId="0" fontId="31" fillId="0" borderId="67" xfId="56" applyFont="1" applyBorder="1" applyAlignment="1">
      <alignment horizontal="center" vertical="center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zoomScale="85" zoomScaleNormal="85" zoomScaleSheetLayoutView="100" zoomScalePageLayoutView="0" workbookViewId="0" topLeftCell="A1">
      <selection activeCell="I26" sqref="I26"/>
    </sheetView>
  </sheetViews>
  <sheetFormatPr defaultColWidth="9.140625" defaultRowHeight="12.75"/>
  <cols>
    <col min="1" max="1" width="31.8515625" style="140" customWidth="1"/>
    <col min="2" max="2" width="11.00390625" style="140" customWidth="1"/>
    <col min="3" max="3" width="12.421875" style="140" customWidth="1"/>
    <col min="4" max="4" width="14.140625" style="140" customWidth="1"/>
    <col min="5" max="6" width="11.8515625" style="140" customWidth="1"/>
    <col min="7" max="8" width="11.28125" style="140" customWidth="1"/>
    <col min="9" max="9" width="12.00390625" style="140" customWidth="1"/>
    <col min="10" max="10" width="10.140625" style="140" customWidth="1"/>
    <col min="11" max="11" width="11.28125" style="140" customWidth="1"/>
    <col min="12" max="12" width="13.28125" style="140" customWidth="1"/>
    <col min="13" max="13" width="12.00390625" style="140" customWidth="1"/>
    <col min="14" max="14" width="9.7109375" style="140" customWidth="1"/>
    <col min="15" max="15" width="11.421875" style="140" customWidth="1"/>
    <col min="16" max="16" width="10.140625" style="140" customWidth="1"/>
    <col min="17" max="17" width="9.140625" style="140" customWidth="1"/>
    <col min="18" max="18" width="10.28125" style="140" bestFit="1" customWidth="1"/>
    <col min="19" max="16384" width="9.140625" style="140" customWidth="1"/>
  </cols>
  <sheetData>
    <row r="1" spans="1:16" ht="15.75">
      <c r="A1" s="390" t="s">
        <v>318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</row>
    <row r="2" spans="1:16" ht="15">
      <c r="A2" s="385" t="s">
        <v>428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</row>
    <row r="3" spans="1:15" ht="15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</row>
    <row r="4" spans="1:16" ht="12.75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2" t="s">
        <v>0</v>
      </c>
      <c r="L4" s="392"/>
      <c r="M4" s="392"/>
      <c r="N4" s="392"/>
      <c r="O4" s="392"/>
      <c r="P4" s="392"/>
    </row>
    <row r="5" spans="1:17" ht="24.75" customHeight="1">
      <c r="A5" s="295"/>
      <c r="B5" s="383" t="s">
        <v>319</v>
      </c>
      <c r="C5" s="383"/>
      <c r="D5" s="383" t="s">
        <v>320</v>
      </c>
      <c r="E5" s="383" t="s">
        <v>321</v>
      </c>
      <c r="F5" s="383" t="s">
        <v>359</v>
      </c>
      <c r="G5" s="383" t="s">
        <v>322</v>
      </c>
      <c r="H5" s="383" t="s">
        <v>323</v>
      </c>
      <c r="I5" s="383" t="s">
        <v>324</v>
      </c>
      <c r="J5" s="386" t="s">
        <v>304</v>
      </c>
      <c r="K5" s="386" t="s">
        <v>310</v>
      </c>
      <c r="L5" s="383" t="s">
        <v>305</v>
      </c>
      <c r="M5" s="383" t="s">
        <v>325</v>
      </c>
      <c r="N5" s="383" t="s">
        <v>358</v>
      </c>
      <c r="O5" s="383" t="s">
        <v>326</v>
      </c>
      <c r="P5" s="383" t="s">
        <v>327</v>
      </c>
      <c r="Q5" s="383" t="s">
        <v>423</v>
      </c>
    </row>
    <row r="6" spans="1:17" ht="39" customHeight="1" thickBot="1">
      <c r="A6" s="296"/>
      <c r="B6" s="297" t="s">
        <v>328</v>
      </c>
      <c r="C6" s="297" t="s">
        <v>329</v>
      </c>
      <c r="D6" s="384"/>
      <c r="E6" s="384"/>
      <c r="F6" s="384"/>
      <c r="G6" s="384"/>
      <c r="H6" s="384"/>
      <c r="I6" s="384"/>
      <c r="J6" s="387"/>
      <c r="K6" s="388"/>
      <c r="L6" s="389"/>
      <c r="M6" s="384"/>
      <c r="N6" s="384"/>
      <c r="O6" s="384"/>
      <c r="P6" s="384"/>
      <c r="Q6" s="384"/>
    </row>
    <row r="7" spans="1:19" ht="17.25" customHeight="1" thickTop="1">
      <c r="A7" s="298" t="s">
        <v>374</v>
      </c>
      <c r="B7" s="299">
        <v>115071</v>
      </c>
      <c r="C7" s="299">
        <v>160917</v>
      </c>
      <c r="D7" s="300">
        <v>450390</v>
      </c>
      <c r="E7" s="300">
        <v>0</v>
      </c>
      <c r="F7" s="300">
        <v>18451</v>
      </c>
      <c r="G7" s="300">
        <v>158086</v>
      </c>
      <c r="H7" s="300">
        <v>0</v>
      </c>
      <c r="I7" s="300">
        <v>985758</v>
      </c>
      <c r="J7" s="300">
        <v>1545300</v>
      </c>
      <c r="K7" s="301">
        <v>5000</v>
      </c>
      <c r="L7" s="301">
        <v>52807</v>
      </c>
      <c r="M7" s="300">
        <f aca="true" t="shared" si="0" ref="M7:M15">SUM(B7:L7)</f>
        <v>3491780</v>
      </c>
      <c r="N7" s="300">
        <v>2634552</v>
      </c>
      <c r="O7" s="300">
        <v>1866240</v>
      </c>
      <c r="P7" s="300">
        <v>0</v>
      </c>
      <c r="Q7" s="300">
        <v>1591865</v>
      </c>
      <c r="R7" s="288"/>
      <c r="S7" s="288"/>
    </row>
    <row r="8" spans="1:17" ht="17.25" customHeight="1">
      <c r="A8" s="302" t="s">
        <v>360</v>
      </c>
      <c r="B8" s="303"/>
      <c r="C8" s="353"/>
      <c r="D8" s="303">
        <v>474</v>
      </c>
      <c r="E8" s="304"/>
      <c r="F8" s="304"/>
      <c r="G8" s="304"/>
      <c r="H8" s="304"/>
      <c r="I8" s="304"/>
      <c r="J8" s="304"/>
      <c r="K8" s="305"/>
      <c r="L8" s="305"/>
      <c r="M8" s="300">
        <f t="shared" si="0"/>
        <v>474</v>
      </c>
      <c r="N8" s="304"/>
      <c r="O8" s="304"/>
      <c r="P8" s="304"/>
      <c r="Q8" s="304"/>
    </row>
    <row r="9" spans="1:17" ht="16.5" customHeight="1">
      <c r="A9" s="302" t="s">
        <v>361</v>
      </c>
      <c r="B9" s="303"/>
      <c r="C9" s="353"/>
      <c r="D9" s="303">
        <v>9262</v>
      </c>
      <c r="E9" s="304"/>
      <c r="F9" s="304"/>
      <c r="G9" s="304"/>
      <c r="H9" s="304"/>
      <c r="I9" s="304"/>
      <c r="J9" s="304"/>
      <c r="K9" s="305"/>
      <c r="L9" s="305"/>
      <c r="M9" s="300">
        <f t="shared" si="0"/>
        <v>9262</v>
      </c>
      <c r="N9" s="304"/>
      <c r="O9" s="304"/>
      <c r="P9" s="304"/>
      <c r="Q9" s="304"/>
    </row>
    <row r="10" spans="1:17" ht="19.5" customHeight="1">
      <c r="A10" s="302" t="s">
        <v>362</v>
      </c>
      <c r="B10" s="303"/>
      <c r="C10" s="353"/>
      <c r="D10" s="303">
        <v>806</v>
      </c>
      <c r="E10" s="304"/>
      <c r="F10" s="304"/>
      <c r="G10" s="304"/>
      <c r="H10" s="304"/>
      <c r="I10" s="304"/>
      <c r="J10" s="304"/>
      <c r="K10" s="305"/>
      <c r="L10" s="305"/>
      <c r="M10" s="300">
        <f t="shared" si="0"/>
        <v>806</v>
      </c>
      <c r="N10" s="304"/>
      <c r="O10" s="304"/>
      <c r="P10" s="304"/>
      <c r="Q10" s="304"/>
    </row>
    <row r="11" spans="1:17" ht="39.75" customHeight="1">
      <c r="A11" s="302" t="s">
        <v>414</v>
      </c>
      <c r="B11" s="303"/>
      <c r="C11" s="353"/>
      <c r="D11" s="303">
        <v>532</v>
      </c>
      <c r="E11" s="304"/>
      <c r="F11" s="304"/>
      <c r="G11" s="304"/>
      <c r="H11" s="304"/>
      <c r="I11" s="304"/>
      <c r="J11" s="304"/>
      <c r="K11" s="305"/>
      <c r="L11" s="305"/>
      <c r="M11" s="300">
        <v>532</v>
      </c>
      <c r="N11" s="304"/>
      <c r="O11" s="304"/>
      <c r="P11" s="304"/>
      <c r="Q11" s="304"/>
    </row>
    <row r="12" spans="1:17" ht="34.5" customHeight="1">
      <c r="A12" s="371" t="s">
        <v>403</v>
      </c>
      <c r="B12" s="303"/>
      <c r="C12" s="352"/>
      <c r="D12" s="304"/>
      <c r="E12" s="304"/>
      <c r="F12" s="304"/>
      <c r="G12" s="304"/>
      <c r="H12" s="304">
        <v>1925</v>
      </c>
      <c r="I12" s="304"/>
      <c r="J12" s="304"/>
      <c r="K12" s="305"/>
      <c r="L12" s="305"/>
      <c r="M12" s="300">
        <f t="shared" si="0"/>
        <v>1925</v>
      </c>
      <c r="N12" s="304"/>
      <c r="O12" s="304"/>
      <c r="P12" s="304"/>
      <c r="Q12" s="304"/>
    </row>
    <row r="13" spans="1:17" ht="18" customHeight="1">
      <c r="A13" s="302" t="s">
        <v>373</v>
      </c>
      <c r="B13" s="303"/>
      <c r="C13" s="303"/>
      <c r="D13" s="304"/>
      <c r="E13" s="304"/>
      <c r="F13" s="304"/>
      <c r="G13" s="304"/>
      <c r="H13" s="304"/>
      <c r="I13" s="304"/>
      <c r="J13" s="304"/>
      <c r="K13" s="305"/>
      <c r="L13" s="305"/>
      <c r="M13" s="300">
        <f t="shared" si="0"/>
        <v>0</v>
      </c>
      <c r="N13" s="304"/>
      <c r="O13" s="304"/>
      <c r="P13" s="304"/>
      <c r="Q13" s="304">
        <v>4324</v>
      </c>
    </row>
    <row r="14" spans="1:17" ht="18" customHeight="1">
      <c r="A14" s="302" t="s">
        <v>417</v>
      </c>
      <c r="B14" s="303"/>
      <c r="C14" s="303"/>
      <c r="D14" s="304">
        <v>2744</v>
      </c>
      <c r="E14" s="304"/>
      <c r="F14" s="304"/>
      <c r="G14" s="304"/>
      <c r="H14" s="304"/>
      <c r="I14" s="304"/>
      <c r="J14" s="304"/>
      <c r="K14" s="305"/>
      <c r="L14" s="305"/>
      <c r="M14" s="300">
        <f t="shared" si="0"/>
        <v>2744</v>
      </c>
      <c r="N14" s="304"/>
      <c r="O14" s="304"/>
      <c r="P14" s="304"/>
      <c r="Q14" s="304"/>
    </row>
    <row r="15" spans="1:17" ht="19.5" customHeight="1">
      <c r="A15" s="302" t="s">
        <v>363</v>
      </c>
      <c r="B15" s="306"/>
      <c r="C15" s="303"/>
      <c r="D15" s="303"/>
      <c r="E15" s="303"/>
      <c r="F15" s="303"/>
      <c r="G15" s="304"/>
      <c r="H15" s="304"/>
      <c r="I15" s="305"/>
      <c r="J15" s="304"/>
      <c r="K15" s="305"/>
      <c r="L15" s="305"/>
      <c r="M15" s="300">
        <f t="shared" si="0"/>
        <v>0</v>
      </c>
      <c r="N15" s="304"/>
      <c r="O15" s="304"/>
      <c r="P15" s="304">
        <v>100000</v>
      </c>
      <c r="Q15" s="304"/>
    </row>
    <row r="16" spans="1:17" ht="12.75">
      <c r="A16" s="307" t="s">
        <v>41</v>
      </c>
      <c r="B16" s="308">
        <f aca="true" t="shared" si="1" ref="B16:Q16">SUM(B7:B15)</f>
        <v>115071</v>
      </c>
      <c r="C16" s="308">
        <f t="shared" si="1"/>
        <v>160917</v>
      </c>
      <c r="D16" s="308">
        <f t="shared" si="1"/>
        <v>464208</v>
      </c>
      <c r="E16" s="308">
        <f t="shared" si="1"/>
        <v>0</v>
      </c>
      <c r="F16" s="308">
        <f t="shared" si="1"/>
        <v>18451</v>
      </c>
      <c r="G16" s="308">
        <f t="shared" si="1"/>
        <v>158086</v>
      </c>
      <c r="H16" s="308">
        <f t="shared" si="1"/>
        <v>1925</v>
      </c>
      <c r="I16" s="308">
        <f t="shared" si="1"/>
        <v>985758</v>
      </c>
      <c r="J16" s="308">
        <f t="shared" si="1"/>
        <v>1545300</v>
      </c>
      <c r="K16" s="308">
        <f t="shared" si="1"/>
        <v>5000</v>
      </c>
      <c r="L16" s="308">
        <f t="shared" si="1"/>
        <v>52807</v>
      </c>
      <c r="M16" s="308">
        <f t="shared" si="1"/>
        <v>3507523</v>
      </c>
      <c r="N16" s="308">
        <f t="shared" si="1"/>
        <v>2634552</v>
      </c>
      <c r="O16" s="308">
        <f t="shared" si="1"/>
        <v>1866240</v>
      </c>
      <c r="P16" s="308">
        <f t="shared" si="1"/>
        <v>100000</v>
      </c>
      <c r="Q16" s="308">
        <f t="shared" si="1"/>
        <v>1596189</v>
      </c>
    </row>
    <row r="17" ht="12.75">
      <c r="M17" s="288">
        <f>SUM(M16:Q16)</f>
        <v>9704504</v>
      </c>
    </row>
    <row r="18" spans="4:13" ht="12.75">
      <c r="D18" s="288"/>
      <c r="K18" s="288"/>
      <c r="M18" s="288"/>
    </row>
    <row r="19" spans="3:13" ht="12.75">
      <c r="C19" s="220"/>
      <c r="M19" s="288"/>
    </row>
    <row r="20" spans="9:13" ht="12.75">
      <c r="I20" s="288"/>
      <c r="M20" s="288"/>
    </row>
    <row r="21" spans="4:13" ht="12.75">
      <c r="D21" s="288"/>
      <c r="M21" s="288"/>
    </row>
    <row r="22" spans="8:9" ht="12.75">
      <c r="H22" s="288"/>
      <c r="I22" s="288"/>
    </row>
    <row r="28" ht="12.75">
      <c r="I28" s="288"/>
    </row>
  </sheetData>
  <sheetProtection/>
  <mergeCells count="19">
    <mergeCell ref="A1:P1"/>
    <mergeCell ref="A4:J4"/>
    <mergeCell ref="K4:P4"/>
    <mergeCell ref="B5:C5"/>
    <mergeCell ref="D5:D6"/>
    <mergeCell ref="E5:E6"/>
    <mergeCell ref="F5:F6"/>
    <mergeCell ref="G5:G6"/>
    <mergeCell ref="H5:H6"/>
    <mergeCell ref="O5:O6"/>
    <mergeCell ref="Q5:Q6"/>
    <mergeCell ref="P5:P6"/>
    <mergeCell ref="A2:P2"/>
    <mergeCell ref="I5:I6"/>
    <mergeCell ref="J5:J6"/>
    <mergeCell ref="K5:K6"/>
    <mergeCell ref="L5:L6"/>
    <mergeCell ref="M5:M6"/>
    <mergeCell ref="N5:N6"/>
  </mergeCells>
  <printOptions/>
  <pageMargins left="0.35433070866141736" right="0.35433070866141736" top="0.6299212598425197" bottom="0.5905511811023623" header="0.5118110236220472" footer="0.5118110236220472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J48"/>
  <sheetViews>
    <sheetView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43.28125" style="0" customWidth="1"/>
    <col min="2" max="2" width="9.7109375" style="0" customWidth="1"/>
    <col min="3" max="3" width="8.421875" style="0" customWidth="1"/>
    <col min="4" max="4" width="8.8515625" style="0" customWidth="1"/>
  </cols>
  <sheetData>
    <row r="1" spans="1:9" ht="15" customHeight="1">
      <c r="A1" s="406" t="s">
        <v>287</v>
      </c>
      <c r="B1" s="406"/>
      <c r="C1" s="406"/>
      <c r="D1" s="406"/>
      <c r="E1" s="406"/>
      <c r="F1" s="406"/>
      <c r="G1" s="406"/>
      <c r="H1" s="406"/>
      <c r="I1" s="406"/>
    </row>
    <row r="3" spans="1:9" ht="12.75">
      <c r="A3" s="485" t="s">
        <v>434</v>
      </c>
      <c r="B3" s="485"/>
      <c r="C3" s="485"/>
      <c r="D3" s="485"/>
      <c r="E3" s="485"/>
      <c r="F3" s="485"/>
      <c r="G3" s="485"/>
      <c r="H3" s="485"/>
      <c r="I3" s="485"/>
    </row>
    <row r="4" spans="1:9" ht="12.75">
      <c r="A4" s="87"/>
      <c r="H4" s="486" t="s">
        <v>0</v>
      </c>
      <c r="I4" s="486"/>
    </row>
    <row r="5" ht="6.75" customHeight="1"/>
    <row r="6" spans="1:9" ht="18.75" customHeight="1">
      <c r="A6" s="487" t="s">
        <v>1</v>
      </c>
      <c r="B6" s="396" t="s">
        <v>317</v>
      </c>
      <c r="C6" s="397"/>
      <c r="D6" s="397"/>
      <c r="E6" s="398"/>
      <c r="F6" s="396" t="s">
        <v>317</v>
      </c>
      <c r="G6" s="397"/>
      <c r="H6" s="397"/>
      <c r="I6" s="398"/>
    </row>
    <row r="7" spans="1:9" ht="15" customHeight="1">
      <c r="A7" s="488"/>
      <c r="B7" s="399" t="s">
        <v>374</v>
      </c>
      <c r="C7" s="400"/>
      <c r="D7" s="400"/>
      <c r="E7" s="401"/>
      <c r="F7" s="399"/>
      <c r="G7" s="400"/>
      <c r="H7" s="400"/>
      <c r="I7" s="401"/>
    </row>
    <row r="8" spans="1:9" ht="29.25" customHeight="1">
      <c r="A8" s="489"/>
      <c r="B8" s="2" t="s">
        <v>2</v>
      </c>
      <c r="C8" s="2" t="s">
        <v>3</v>
      </c>
      <c r="D8" s="2" t="s">
        <v>36</v>
      </c>
      <c r="E8" s="398" t="s">
        <v>4</v>
      </c>
      <c r="F8" s="2" t="s">
        <v>2</v>
      </c>
      <c r="G8" s="2" t="s">
        <v>3</v>
      </c>
      <c r="H8" s="2" t="s">
        <v>36</v>
      </c>
      <c r="I8" s="398" t="s">
        <v>4</v>
      </c>
    </row>
    <row r="9" spans="1:9" ht="19.5" customHeight="1" thickBot="1">
      <c r="A9" s="490"/>
      <c r="B9" s="403" t="s">
        <v>5</v>
      </c>
      <c r="C9" s="403"/>
      <c r="D9" s="403"/>
      <c r="E9" s="402"/>
      <c r="F9" s="403" t="s">
        <v>5</v>
      </c>
      <c r="G9" s="403"/>
      <c r="H9" s="403"/>
      <c r="I9" s="402"/>
    </row>
    <row r="10" spans="1:9" ht="13.5" thickTop="1">
      <c r="A10" s="4" t="s">
        <v>6</v>
      </c>
      <c r="B10" s="9"/>
      <c r="C10" s="9"/>
      <c r="D10" s="9"/>
      <c r="E10" s="80"/>
      <c r="F10" s="9"/>
      <c r="G10" s="9"/>
      <c r="H10" s="9"/>
      <c r="I10" s="80"/>
    </row>
    <row r="11" spans="1:9" ht="17.25" customHeight="1">
      <c r="A11" s="47" t="s">
        <v>13</v>
      </c>
      <c r="B11" s="253">
        <f aca="true" t="shared" si="0" ref="B11:I11">SUM(B12)</f>
        <v>0</v>
      </c>
      <c r="C11" s="253">
        <f t="shared" si="0"/>
        <v>325</v>
      </c>
      <c r="D11" s="253">
        <f t="shared" si="0"/>
        <v>0</v>
      </c>
      <c r="E11" s="252">
        <f t="shared" si="0"/>
        <v>325</v>
      </c>
      <c r="F11" s="253">
        <f t="shared" si="0"/>
        <v>0</v>
      </c>
      <c r="G11" s="253">
        <f t="shared" si="0"/>
        <v>325</v>
      </c>
      <c r="H11" s="253">
        <f t="shared" si="0"/>
        <v>0</v>
      </c>
      <c r="I11" s="252">
        <f t="shared" si="0"/>
        <v>325</v>
      </c>
    </row>
    <row r="12" spans="1:9" ht="12.75">
      <c r="A12" s="8" t="s">
        <v>14</v>
      </c>
      <c r="B12" s="79">
        <f aca="true" t="shared" si="1" ref="B12:I12">SUM(B13:B16)</f>
        <v>0</v>
      </c>
      <c r="C12" s="79">
        <f t="shared" si="1"/>
        <v>325</v>
      </c>
      <c r="D12" s="79">
        <f t="shared" si="1"/>
        <v>0</v>
      </c>
      <c r="E12" s="29">
        <f t="shared" si="1"/>
        <v>325</v>
      </c>
      <c r="F12" s="79">
        <f t="shared" si="1"/>
        <v>0</v>
      </c>
      <c r="G12" s="79">
        <f t="shared" si="1"/>
        <v>325</v>
      </c>
      <c r="H12" s="79">
        <f t="shared" si="1"/>
        <v>0</v>
      </c>
      <c r="I12" s="29">
        <f t="shared" si="1"/>
        <v>325</v>
      </c>
    </row>
    <row r="13" spans="1:9" ht="12.75">
      <c r="A13" s="179" t="s">
        <v>15</v>
      </c>
      <c r="B13" s="180"/>
      <c r="C13" s="167">
        <v>220</v>
      </c>
      <c r="D13" s="167"/>
      <c r="E13" s="173">
        <f>SUM(B13:D13)</f>
        <v>220</v>
      </c>
      <c r="F13" s="180"/>
      <c r="G13" s="167">
        <v>220</v>
      </c>
      <c r="H13" s="167"/>
      <c r="I13" s="173">
        <f>SUM(F13:H13)</f>
        <v>220</v>
      </c>
    </row>
    <row r="14" spans="1:9" ht="12.75">
      <c r="A14" s="179" t="s">
        <v>16</v>
      </c>
      <c r="B14" s="180"/>
      <c r="C14" s="167">
        <v>36</v>
      </c>
      <c r="D14" s="167"/>
      <c r="E14" s="173">
        <f>SUM(B14:D14)</f>
        <v>36</v>
      </c>
      <c r="F14" s="180"/>
      <c r="G14" s="167">
        <v>36</v>
      </c>
      <c r="H14" s="167"/>
      <c r="I14" s="173">
        <f>SUM(F14:H14)</f>
        <v>36</v>
      </c>
    </row>
    <row r="15" spans="1:9" ht="12.75">
      <c r="A15" s="181" t="s">
        <v>18</v>
      </c>
      <c r="B15" s="180"/>
      <c r="C15" s="167">
        <v>69</v>
      </c>
      <c r="D15" s="167"/>
      <c r="E15" s="173">
        <f>SUM(B15:D15)</f>
        <v>69</v>
      </c>
      <c r="F15" s="180"/>
      <c r="G15" s="167">
        <v>69</v>
      </c>
      <c r="H15" s="167"/>
      <c r="I15" s="173">
        <f>SUM(F15:H15)</f>
        <v>69</v>
      </c>
    </row>
    <row r="16" spans="1:9" ht="12.75">
      <c r="A16" s="181" t="s">
        <v>172</v>
      </c>
      <c r="B16" s="180"/>
      <c r="C16" s="167">
        <v>0</v>
      </c>
      <c r="D16" s="167"/>
      <c r="E16" s="173">
        <f>SUM(B16:D16)</f>
        <v>0</v>
      </c>
      <c r="F16" s="180"/>
      <c r="G16" s="167">
        <v>0</v>
      </c>
      <c r="H16" s="167"/>
      <c r="I16" s="173">
        <f>SUM(F16:H16)</f>
        <v>0</v>
      </c>
    </row>
    <row r="17" spans="1:9" ht="12.75">
      <c r="A17" s="43" t="s">
        <v>19</v>
      </c>
      <c r="B17" s="12"/>
      <c r="C17" s="13"/>
      <c r="D17" s="13"/>
      <c r="E17" s="14"/>
      <c r="F17" s="12"/>
      <c r="G17" s="13"/>
      <c r="H17" s="13"/>
      <c r="I17" s="14"/>
    </row>
    <row r="18" spans="1:10" ht="12.75">
      <c r="A18" s="186" t="s">
        <v>20</v>
      </c>
      <c r="B18" s="167"/>
      <c r="C18" s="167"/>
      <c r="D18" s="167"/>
      <c r="E18" s="173">
        <f>E39-SUM(E12,C19)</f>
        <v>248140</v>
      </c>
      <c r="F18" s="167"/>
      <c r="G18" s="167"/>
      <c r="H18" s="167"/>
      <c r="I18" s="173">
        <f>I39-SUM(I12,G19)</f>
        <v>248852</v>
      </c>
      <c r="J18" s="105"/>
    </row>
    <row r="19" spans="1:9" ht="12.75">
      <c r="A19" s="186" t="s">
        <v>170</v>
      </c>
      <c r="B19" s="183"/>
      <c r="C19" s="183"/>
      <c r="D19" s="183"/>
      <c r="E19" s="185">
        <f>SUM(B19:D19)</f>
        <v>0</v>
      </c>
      <c r="F19" s="183"/>
      <c r="G19" s="183"/>
      <c r="H19" s="183"/>
      <c r="I19" s="185">
        <f>SUM(F19:H19)</f>
        <v>0</v>
      </c>
    </row>
    <row r="20" spans="1:9" ht="12.75">
      <c r="A20" s="15"/>
      <c r="B20" s="17"/>
      <c r="C20" s="17"/>
      <c r="D20" s="17"/>
      <c r="E20" s="18"/>
      <c r="F20" s="17"/>
      <c r="G20" s="17"/>
      <c r="H20" s="17"/>
      <c r="I20" s="18"/>
    </row>
    <row r="21" spans="1:9" ht="12.75">
      <c r="A21" s="19" t="s">
        <v>7</v>
      </c>
      <c r="B21" s="123">
        <f>SUM(B12,B18)</f>
        <v>0</v>
      </c>
      <c r="C21" s="123">
        <f>SUM(C12,C18)</f>
        <v>325</v>
      </c>
      <c r="D21" s="123">
        <f>SUM(D12,D18)</f>
        <v>0</v>
      </c>
      <c r="E21" s="21">
        <f>SUM(E12,E18,E19)</f>
        <v>248465</v>
      </c>
      <c r="F21" s="123">
        <f>SUM(F12,F18)</f>
        <v>0</v>
      </c>
      <c r="G21" s="123">
        <f>SUM(G12,G18)</f>
        <v>325</v>
      </c>
      <c r="H21" s="123">
        <f>SUM(H12,H18)</f>
        <v>0</v>
      </c>
      <c r="I21" s="21">
        <f>SUM(I12,I18,I19)</f>
        <v>249177</v>
      </c>
    </row>
    <row r="22" spans="1:9" ht="12.75">
      <c r="A22" s="81"/>
      <c r="B22" s="82"/>
      <c r="C22" s="83"/>
      <c r="D22" s="83"/>
      <c r="E22" s="84"/>
      <c r="F22" s="82"/>
      <c r="G22" s="83"/>
      <c r="H22" s="83"/>
      <c r="I22" s="84"/>
    </row>
    <row r="23" spans="1:9" ht="12.75">
      <c r="A23" s="25" t="s">
        <v>8</v>
      </c>
      <c r="B23" s="20"/>
      <c r="C23" s="20"/>
      <c r="D23" s="20"/>
      <c r="E23" s="21"/>
      <c r="F23" s="20"/>
      <c r="G23" s="20"/>
      <c r="H23" s="20"/>
      <c r="I23" s="21"/>
    </row>
    <row r="24" spans="1:9" ht="12.75">
      <c r="A24" s="8" t="s">
        <v>21</v>
      </c>
      <c r="B24" s="9">
        <f>SUM(B25:B33)</f>
        <v>239065</v>
      </c>
      <c r="C24" s="9">
        <f>SUM(C25:C28,C31,C33)</f>
        <v>5400</v>
      </c>
      <c r="D24" s="9">
        <f>SUM(D25:D28,D33)</f>
        <v>4000</v>
      </c>
      <c r="E24" s="68">
        <f>SUM(E25:E33)</f>
        <v>248465</v>
      </c>
      <c r="F24" s="9">
        <f>SUM(F25:F33)</f>
        <v>239350</v>
      </c>
      <c r="G24" s="9">
        <f>SUM(G25:G28,G31,G33)</f>
        <v>5827</v>
      </c>
      <c r="H24" s="9">
        <f>SUM(H25:H28,H33)</f>
        <v>4000</v>
      </c>
      <c r="I24" s="68">
        <f>SUM(I25:I33)</f>
        <v>249177</v>
      </c>
    </row>
    <row r="25" spans="1:10" ht="12.75">
      <c r="A25" s="181" t="s">
        <v>22</v>
      </c>
      <c r="B25" s="180">
        <v>166637</v>
      </c>
      <c r="C25" s="167"/>
      <c r="D25" s="167"/>
      <c r="E25" s="173">
        <f>SUM(B25:D25)</f>
        <v>166637</v>
      </c>
      <c r="F25" s="180">
        <v>166644</v>
      </c>
      <c r="G25" s="167"/>
      <c r="H25" s="167"/>
      <c r="I25" s="173">
        <f>SUM(F25:H25)</f>
        <v>166644</v>
      </c>
      <c r="J25" s="105"/>
    </row>
    <row r="26" spans="1:10" ht="12.75">
      <c r="A26" s="181" t="s">
        <v>23</v>
      </c>
      <c r="B26" s="201">
        <v>32214</v>
      </c>
      <c r="C26" s="167"/>
      <c r="D26" s="167"/>
      <c r="E26" s="173">
        <f>SUM(B26:D26)</f>
        <v>32214</v>
      </c>
      <c r="F26" s="201">
        <v>32215</v>
      </c>
      <c r="G26" s="167"/>
      <c r="H26" s="167"/>
      <c r="I26" s="173">
        <f>SUM(F26:H26)</f>
        <v>32215</v>
      </c>
      <c r="J26" s="105"/>
    </row>
    <row r="27" spans="1:9" ht="12.75">
      <c r="A27" s="181" t="s">
        <v>24</v>
      </c>
      <c r="B27" s="257">
        <v>40214</v>
      </c>
      <c r="C27" s="167"/>
      <c r="D27" s="167"/>
      <c r="E27" s="173">
        <f>SUM(B27:D27)</f>
        <v>40214</v>
      </c>
      <c r="F27" s="257">
        <v>40491</v>
      </c>
      <c r="G27" s="167"/>
      <c r="H27" s="167"/>
      <c r="I27" s="173">
        <f>SUM(F27:H27)</f>
        <v>40491</v>
      </c>
    </row>
    <row r="28" spans="1:9" ht="12.75">
      <c r="A28" s="186" t="s">
        <v>25</v>
      </c>
      <c r="B28" s="201"/>
      <c r="C28" s="167"/>
      <c r="D28" s="151">
        <f>SUM(D29:D30)</f>
        <v>4000</v>
      </c>
      <c r="E28" s="173">
        <f>SUM(B28:D28)</f>
        <v>4000</v>
      </c>
      <c r="F28" s="201"/>
      <c r="G28" s="167"/>
      <c r="H28" s="151">
        <f>SUM(H29:H30)</f>
        <v>4000</v>
      </c>
      <c r="I28" s="173">
        <f>SUM(F28:H28)</f>
        <v>4000</v>
      </c>
    </row>
    <row r="29" spans="1:9" ht="12.75">
      <c r="A29" s="171" t="s">
        <v>135</v>
      </c>
      <c r="B29" s="169"/>
      <c r="C29" s="167"/>
      <c r="D29" s="151">
        <v>0</v>
      </c>
      <c r="E29" s="173"/>
      <c r="F29" s="169"/>
      <c r="G29" s="167"/>
      <c r="H29" s="151">
        <v>0</v>
      </c>
      <c r="I29" s="173"/>
    </row>
    <row r="30" spans="1:9" ht="12.75">
      <c r="A30" s="171" t="s">
        <v>168</v>
      </c>
      <c r="B30" s="169"/>
      <c r="C30" s="167"/>
      <c r="D30" s="151">
        <v>4000</v>
      </c>
      <c r="E30" s="173"/>
      <c r="F30" s="169"/>
      <c r="G30" s="167"/>
      <c r="H30" s="151">
        <v>4000</v>
      </c>
      <c r="I30" s="173"/>
    </row>
    <row r="31" spans="1:9" ht="12.75">
      <c r="A31" s="218" t="s">
        <v>173</v>
      </c>
      <c r="B31" s="219"/>
      <c r="C31" s="167"/>
      <c r="D31" s="151"/>
      <c r="E31" s="173">
        <f>SUM(B31:D31)</f>
        <v>0</v>
      </c>
      <c r="F31" s="219"/>
      <c r="G31" s="167"/>
      <c r="H31" s="151"/>
      <c r="I31" s="173">
        <f>SUM(F31:H31)</f>
        <v>0</v>
      </c>
    </row>
    <row r="32" spans="1:9" ht="12.75">
      <c r="A32" s="186"/>
      <c r="B32" s="167"/>
      <c r="C32" s="167"/>
      <c r="D32" s="167"/>
      <c r="E32" s="173"/>
      <c r="F32" s="167"/>
      <c r="G32" s="167"/>
      <c r="H32" s="167"/>
      <c r="I32" s="173"/>
    </row>
    <row r="33" spans="1:9" ht="12.75">
      <c r="A33" s="186" t="s">
        <v>26</v>
      </c>
      <c r="B33" s="108"/>
      <c r="C33" s="167">
        <f>SUM(C34:C36)</f>
        <v>5400</v>
      </c>
      <c r="D33" s="108"/>
      <c r="E33" s="173">
        <f>SUM(B33:D33)</f>
        <v>5400</v>
      </c>
      <c r="F33" s="108"/>
      <c r="G33" s="167">
        <f>SUM(G34:G37)</f>
        <v>5827</v>
      </c>
      <c r="H33" s="108"/>
      <c r="I33" s="173">
        <f>SUM(F33:H33)</f>
        <v>5827</v>
      </c>
    </row>
    <row r="34" spans="1:9" ht="12.75">
      <c r="A34" s="186" t="s">
        <v>157</v>
      </c>
      <c r="B34" s="167"/>
      <c r="C34" s="167">
        <v>2700</v>
      </c>
      <c r="D34" s="167"/>
      <c r="E34" s="173"/>
      <c r="F34" s="167"/>
      <c r="G34" s="167">
        <v>2700</v>
      </c>
      <c r="H34" s="167"/>
      <c r="I34" s="173"/>
    </row>
    <row r="35" spans="1:9" ht="12.75">
      <c r="A35" s="186" t="s">
        <v>294</v>
      </c>
      <c r="B35" s="167"/>
      <c r="C35" s="167">
        <v>1200</v>
      </c>
      <c r="D35" s="167"/>
      <c r="E35" s="173"/>
      <c r="F35" s="167"/>
      <c r="G35" s="167">
        <v>1200</v>
      </c>
      <c r="H35" s="167"/>
      <c r="I35" s="173"/>
    </row>
    <row r="36" spans="1:9" ht="12.75">
      <c r="A36" s="186" t="s">
        <v>158</v>
      </c>
      <c r="B36" s="167"/>
      <c r="C36" s="167">
        <v>1500</v>
      </c>
      <c r="D36" s="167"/>
      <c r="E36" s="173"/>
      <c r="F36" s="167"/>
      <c r="G36" s="167">
        <v>1500</v>
      </c>
      <c r="H36" s="167"/>
      <c r="I36" s="173"/>
    </row>
    <row r="37" spans="1:9" ht="12.75">
      <c r="A37" s="186" t="s">
        <v>421</v>
      </c>
      <c r="B37" s="17"/>
      <c r="C37" s="17"/>
      <c r="D37" s="17"/>
      <c r="E37" s="18"/>
      <c r="F37" s="17"/>
      <c r="G37" s="17">
        <v>427</v>
      </c>
      <c r="H37" s="17"/>
      <c r="I37" s="18"/>
    </row>
    <row r="38" spans="1:9" ht="12.75">
      <c r="A38" s="378"/>
      <c r="B38" s="379"/>
      <c r="C38" s="379"/>
      <c r="D38" s="379"/>
      <c r="E38" s="380"/>
      <c r="F38" s="379"/>
      <c r="G38" s="379"/>
      <c r="H38" s="379"/>
      <c r="I38" s="380"/>
    </row>
    <row r="39" spans="1:9" ht="12.75">
      <c r="A39" s="19" t="s">
        <v>9</v>
      </c>
      <c r="B39" s="123">
        <f>SUM(B25:B28,B33)</f>
        <v>239065</v>
      </c>
      <c r="C39" s="123">
        <f>SUM(C25:C28,C33)</f>
        <v>5400</v>
      </c>
      <c r="D39" s="123">
        <f>SUM(D25:D28,D33)</f>
        <v>4000</v>
      </c>
      <c r="E39" s="21">
        <f>SUM(E25:E31,E33)</f>
        <v>248465</v>
      </c>
      <c r="F39" s="123">
        <f>SUM(F25:F28,F33)</f>
        <v>239350</v>
      </c>
      <c r="G39" s="123">
        <f>SUM(G25:G28,G33)</f>
        <v>5827</v>
      </c>
      <c r="H39" s="123">
        <f>SUM(H25:H28,H33)</f>
        <v>4000</v>
      </c>
      <c r="I39" s="21">
        <f>SUM(I25:I31,I33)</f>
        <v>249177</v>
      </c>
    </row>
    <row r="40" spans="1:9" ht="12.75">
      <c r="A40" s="32"/>
      <c r="B40" s="86"/>
      <c r="C40" s="70"/>
      <c r="D40" s="70"/>
      <c r="E40" s="70"/>
      <c r="F40" s="86"/>
      <c r="G40" s="70"/>
      <c r="H40" s="70"/>
      <c r="I40" s="70"/>
    </row>
    <row r="41" spans="1:9" ht="12.75">
      <c r="A41" s="33" t="s">
        <v>33</v>
      </c>
      <c r="B41" s="34"/>
      <c r="C41" s="34"/>
      <c r="D41" s="35"/>
      <c r="E41" s="36">
        <f>E18</f>
        <v>248140</v>
      </c>
      <c r="F41" s="34"/>
      <c r="G41" s="34"/>
      <c r="H41" s="35"/>
      <c r="I41" s="36">
        <f>I18</f>
        <v>248852</v>
      </c>
    </row>
    <row r="42" ht="12.75">
      <c r="A42" s="32"/>
    </row>
    <row r="43" spans="1:2" ht="24.75" customHeight="1">
      <c r="A43" s="139" t="s">
        <v>37</v>
      </c>
      <c r="B43" s="214" t="s">
        <v>183</v>
      </c>
    </row>
    <row r="44" spans="1:3" ht="12.75">
      <c r="A44" s="152" t="s">
        <v>11</v>
      </c>
      <c r="B44" s="168">
        <v>3937</v>
      </c>
      <c r="C44" s="105"/>
    </row>
    <row r="47" ht="12.75">
      <c r="A47" s="37"/>
    </row>
    <row r="48" ht="12.75">
      <c r="A48" s="37"/>
    </row>
  </sheetData>
  <sheetProtection/>
  <mergeCells count="11">
    <mergeCell ref="F9:H9"/>
    <mergeCell ref="A3:I3"/>
    <mergeCell ref="A1:I1"/>
    <mergeCell ref="H4:I4"/>
    <mergeCell ref="E8:E9"/>
    <mergeCell ref="B9:D9"/>
    <mergeCell ref="A6:A9"/>
    <mergeCell ref="B6:E6"/>
    <mergeCell ref="B7:E7"/>
    <mergeCell ref="F6:I7"/>
    <mergeCell ref="I8:I9"/>
  </mergeCells>
  <printOptions/>
  <pageMargins left="0.4330708661417323" right="0.31496062992125984" top="0.8267716535433072" bottom="0.984251968503937" header="0.5118110236220472" footer="0.5118110236220472"/>
  <pageSetup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I72"/>
  <sheetViews>
    <sheetView zoomScaleSheetLayoutView="98" zoomScalePageLayoutView="0" workbookViewId="0" topLeftCell="A1">
      <selection activeCell="A5" sqref="A5"/>
    </sheetView>
  </sheetViews>
  <sheetFormatPr defaultColWidth="9.140625" defaultRowHeight="12.75"/>
  <cols>
    <col min="1" max="1" width="45.140625" style="0" customWidth="1"/>
    <col min="2" max="2" width="9.7109375" style="0" customWidth="1"/>
  </cols>
  <sheetData>
    <row r="1" spans="1:7" ht="20.25" customHeight="1">
      <c r="A1" s="493" t="s">
        <v>100</v>
      </c>
      <c r="B1" s="493"/>
      <c r="C1" s="493"/>
      <c r="D1" s="493"/>
      <c r="E1" s="493"/>
      <c r="F1" s="493"/>
      <c r="G1" s="493"/>
    </row>
    <row r="2" spans="1:7" ht="21" customHeight="1">
      <c r="A2" s="493" t="s">
        <v>288</v>
      </c>
      <c r="B2" s="493"/>
      <c r="C2" s="493"/>
      <c r="D2" s="493"/>
      <c r="E2" s="493"/>
      <c r="F2" s="493"/>
      <c r="G2" s="493"/>
    </row>
    <row r="4" spans="1:7" ht="12.75">
      <c r="A4" s="485" t="s">
        <v>435</v>
      </c>
      <c r="B4" s="486"/>
      <c r="C4" s="486"/>
      <c r="D4" s="486"/>
      <c r="E4" s="486"/>
      <c r="F4" s="486"/>
      <c r="G4" s="486"/>
    </row>
    <row r="5" spans="1:7" ht="12.75">
      <c r="A5" s="87"/>
      <c r="F5" s="486" t="s">
        <v>0</v>
      </c>
      <c r="G5" s="486"/>
    </row>
    <row r="6" ht="6.75" customHeight="1"/>
    <row r="7" spans="1:7" ht="14.25" customHeight="1">
      <c r="A7" s="51" t="s">
        <v>1</v>
      </c>
      <c r="B7" s="396" t="s">
        <v>317</v>
      </c>
      <c r="C7" s="397"/>
      <c r="D7" s="398"/>
      <c r="E7" s="396" t="s">
        <v>317</v>
      </c>
      <c r="F7" s="397"/>
      <c r="G7" s="398"/>
    </row>
    <row r="8" spans="1:7" ht="14.25" customHeight="1">
      <c r="A8" s="52"/>
      <c r="B8" s="399" t="s">
        <v>376</v>
      </c>
      <c r="C8" s="400"/>
      <c r="D8" s="401"/>
      <c r="E8" s="399"/>
      <c r="F8" s="400"/>
      <c r="G8" s="401"/>
    </row>
    <row r="9" spans="1:7" ht="25.5" customHeight="1">
      <c r="A9" s="52"/>
      <c r="B9" s="2" t="s">
        <v>2</v>
      </c>
      <c r="C9" s="3" t="s">
        <v>3</v>
      </c>
      <c r="D9" s="494" t="s">
        <v>4</v>
      </c>
      <c r="E9" s="2" t="s">
        <v>2</v>
      </c>
      <c r="F9" s="3" t="s">
        <v>3</v>
      </c>
      <c r="G9" s="494" t="s">
        <v>4</v>
      </c>
    </row>
    <row r="10" spans="1:7" ht="14.25" customHeight="1" thickBot="1">
      <c r="A10" s="52"/>
      <c r="B10" s="403" t="s">
        <v>5</v>
      </c>
      <c r="C10" s="403"/>
      <c r="D10" s="495"/>
      <c r="E10" s="403" t="s">
        <v>5</v>
      </c>
      <c r="F10" s="403"/>
      <c r="G10" s="495"/>
    </row>
    <row r="11" spans="1:7" ht="20.25" customHeight="1" thickTop="1">
      <c r="A11" s="4" t="s">
        <v>6</v>
      </c>
      <c r="B11" s="9"/>
      <c r="C11" s="53"/>
      <c r="D11" s="54"/>
      <c r="E11" s="9"/>
      <c r="F11" s="53"/>
      <c r="G11" s="54"/>
    </row>
    <row r="12" spans="1:7" ht="15.75" customHeight="1">
      <c r="A12" s="47" t="s">
        <v>13</v>
      </c>
      <c r="B12" s="9">
        <f aca="true" t="shared" si="0" ref="B12:G12">SUM(B14,B22)</f>
        <v>54859</v>
      </c>
      <c r="C12" s="9">
        <f t="shared" si="0"/>
        <v>12598</v>
      </c>
      <c r="D12" s="29">
        <f t="shared" si="0"/>
        <v>67457</v>
      </c>
      <c r="E12" s="9">
        <f t="shared" si="0"/>
        <v>54859</v>
      </c>
      <c r="F12" s="9">
        <f t="shared" si="0"/>
        <v>12598</v>
      </c>
      <c r="G12" s="29">
        <f t="shared" si="0"/>
        <v>67457</v>
      </c>
    </row>
    <row r="13" spans="1:7" ht="12.75">
      <c r="A13" s="55" t="s">
        <v>28</v>
      </c>
      <c r="B13" s="9"/>
      <c r="C13" s="9"/>
      <c r="D13" s="10"/>
      <c r="E13" s="9"/>
      <c r="F13" s="9"/>
      <c r="G13" s="10"/>
    </row>
    <row r="14" spans="1:7" ht="12.75">
      <c r="A14" s="8" t="s">
        <v>14</v>
      </c>
      <c r="B14" s="56">
        <f aca="true" t="shared" si="1" ref="B14:G14">SUM(B15:B17)</f>
        <v>0</v>
      </c>
      <c r="C14" s="56">
        <f t="shared" si="1"/>
        <v>6312</v>
      </c>
      <c r="D14" s="59">
        <f t="shared" si="1"/>
        <v>6312</v>
      </c>
      <c r="E14" s="56">
        <f t="shared" si="1"/>
        <v>0</v>
      </c>
      <c r="F14" s="56">
        <f t="shared" si="1"/>
        <v>6312</v>
      </c>
      <c r="G14" s="59">
        <f t="shared" si="1"/>
        <v>6312</v>
      </c>
    </row>
    <row r="15" spans="1:7" ht="12.75">
      <c r="A15" s="179" t="s">
        <v>15</v>
      </c>
      <c r="B15" s="180"/>
      <c r="C15" s="167">
        <v>4900</v>
      </c>
      <c r="D15" s="173">
        <f>SUM(B15:C15)</f>
        <v>4900</v>
      </c>
      <c r="E15" s="180"/>
      <c r="F15" s="167">
        <v>4900</v>
      </c>
      <c r="G15" s="173">
        <f>SUM(E15:F15)</f>
        <v>4900</v>
      </c>
    </row>
    <row r="16" spans="1:7" ht="12.75">
      <c r="A16" s="179" t="s">
        <v>16</v>
      </c>
      <c r="B16" s="180"/>
      <c r="C16" s="167">
        <v>70</v>
      </c>
      <c r="D16" s="173">
        <f>SUM(B16:C16)</f>
        <v>70</v>
      </c>
      <c r="E16" s="180"/>
      <c r="F16" s="167">
        <v>70</v>
      </c>
      <c r="G16" s="173">
        <f>SUM(E16:F16)</f>
        <v>70</v>
      </c>
    </row>
    <row r="17" spans="1:7" ht="12.75">
      <c r="A17" s="181" t="s">
        <v>18</v>
      </c>
      <c r="B17" s="182"/>
      <c r="C17" s="180">
        <v>1342</v>
      </c>
      <c r="D17" s="173">
        <f>SUM(B17:C17)</f>
        <v>1342</v>
      </c>
      <c r="E17" s="182"/>
      <c r="F17" s="180">
        <v>1342</v>
      </c>
      <c r="G17" s="173">
        <f>SUM(E17:F17)</f>
        <v>1342</v>
      </c>
    </row>
    <row r="18" spans="1:7" ht="12.75">
      <c r="A18" s="43" t="s">
        <v>19</v>
      </c>
      <c r="B18" s="12"/>
      <c r="C18" s="57"/>
      <c r="D18" s="58"/>
      <c r="E18" s="12"/>
      <c r="F18" s="57"/>
      <c r="G18" s="58"/>
    </row>
    <row r="19" spans="1:8" ht="12.75">
      <c r="A19" s="181" t="s">
        <v>20</v>
      </c>
      <c r="B19" s="180"/>
      <c r="C19" s="183"/>
      <c r="D19" s="173">
        <f>D33-D14</f>
        <v>160902</v>
      </c>
      <c r="E19" s="180"/>
      <c r="F19" s="183"/>
      <c r="G19" s="173">
        <f>G33-G14</f>
        <v>161159</v>
      </c>
      <c r="H19" s="105"/>
    </row>
    <row r="20" spans="1:7" ht="12.75">
      <c r="A20" s="11"/>
      <c r="B20" s="16"/>
      <c r="C20" s="60"/>
      <c r="D20" s="58"/>
      <c r="E20" s="16"/>
      <c r="F20" s="60"/>
      <c r="G20" s="58"/>
    </row>
    <row r="21" spans="1:7" ht="12.75">
      <c r="A21" s="114" t="s">
        <v>29</v>
      </c>
      <c r="B21" s="16"/>
      <c r="C21" s="60"/>
      <c r="D21" s="58"/>
      <c r="E21" s="16"/>
      <c r="F21" s="60"/>
      <c r="G21" s="58"/>
    </row>
    <row r="22" spans="1:7" ht="12.75">
      <c r="A22" s="8" t="s">
        <v>14</v>
      </c>
      <c r="B22" s="28">
        <f aca="true" t="shared" si="2" ref="B22:G22">SUM(B23:B25)</f>
        <v>54859</v>
      </c>
      <c r="C22" s="28">
        <f t="shared" si="2"/>
        <v>6286</v>
      </c>
      <c r="D22" s="29">
        <f t="shared" si="2"/>
        <v>61145</v>
      </c>
      <c r="E22" s="28">
        <f t="shared" si="2"/>
        <v>54859</v>
      </c>
      <c r="F22" s="28">
        <f t="shared" si="2"/>
        <v>6286</v>
      </c>
      <c r="G22" s="29">
        <f t="shared" si="2"/>
        <v>61145</v>
      </c>
    </row>
    <row r="23" spans="1:7" ht="12.75">
      <c r="A23" s="179" t="s">
        <v>15</v>
      </c>
      <c r="B23" s="184">
        <v>1696</v>
      </c>
      <c r="C23" s="184"/>
      <c r="D23" s="185">
        <f>SUM(B23:C23)</f>
        <v>1696</v>
      </c>
      <c r="E23" s="184">
        <v>1696</v>
      </c>
      <c r="F23" s="184"/>
      <c r="G23" s="185">
        <f>SUM(E23:F23)</f>
        <v>1696</v>
      </c>
    </row>
    <row r="24" spans="1:7" ht="12.75">
      <c r="A24" s="181" t="s">
        <v>17</v>
      </c>
      <c r="B24" s="184">
        <v>50220</v>
      </c>
      <c r="C24" s="184">
        <v>6286</v>
      </c>
      <c r="D24" s="185">
        <f>SUM(B24:C24)</f>
        <v>56506</v>
      </c>
      <c r="E24" s="184">
        <v>50220</v>
      </c>
      <c r="F24" s="184">
        <v>6286</v>
      </c>
      <c r="G24" s="185">
        <f>SUM(E24:F24)</f>
        <v>56506</v>
      </c>
    </row>
    <row r="25" spans="1:7" ht="12.75">
      <c r="A25" s="181" t="s">
        <v>18</v>
      </c>
      <c r="B25" s="184">
        <v>2943</v>
      </c>
      <c r="C25" s="184"/>
      <c r="D25" s="185">
        <f>SUM(B25:C25)</f>
        <v>2943</v>
      </c>
      <c r="E25" s="184">
        <v>2943</v>
      </c>
      <c r="F25" s="184"/>
      <c r="G25" s="185">
        <f>SUM(E25:F25)</f>
        <v>2943</v>
      </c>
    </row>
    <row r="26" spans="1:7" ht="12.75">
      <c r="A26" s="43" t="s">
        <v>19</v>
      </c>
      <c r="B26" s="16"/>
      <c r="C26" s="60"/>
      <c r="D26" s="63"/>
      <c r="E26" s="16"/>
      <c r="F26" s="60"/>
      <c r="G26" s="63"/>
    </row>
    <row r="27" spans="1:8" ht="12.75">
      <c r="A27" s="186" t="s">
        <v>20</v>
      </c>
      <c r="B27" s="184"/>
      <c r="C27" s="184"/>
      <c r="D27" s="185">
        <f>D47-SUM(D22,D28)</f>
        <v>252729</v>
      </c>
      <c r="E27" s="184"/>
      <c r="F27" s="184"/>
      <c r="G27" s="185">
        <f>G47-SUM(G22,G28)</f>
        <v>252957</v>
      </c>
      <c r="H27" s="105"/>
    </row>
    <row r="28" spans="1:7" ht="12.75">
      <c r="A28" s="186" t="s">
        <v>170</v>
      </c>
      <c r="B28" s="184"/>
      <c r="C28" s="184"/>
      <c r="D28" s="185">
        <f>SUM(B28:C28)</f>
        <v>0</v>
      </c>
      <c r="E28" s="184"/>
      <c r="F28" s="184"/>
      <c r="G28" s="185">
        <f>SUM(E28:F28)</f>
        <v>0</v>
      </c>
    </row>
    <row r="29" spans="1:7" ht="12.75">
      <c r="A29" s="61"/>
      <c r="B29" s="62"/>
      <c r="C29" s="62"/>
      <c r="D29" s="63"/>
      <c r="E29" s="62"/>
      <c r="F29" s="62"/>
      <c r="G29" s="63"/>
    </row>
    <row r="30" spans="1:7" ht="12.75">
      <c r="A30" s="44" t="s">
        <v>7</v>
      </c>
      <c r="B30" s="45">
        <f>SUM(B14,B19,B22,B27)</f>
        <v>54859</v>
      </c>
      <c r="C30" s="45">
        <f>SUM(C14,C19,C22,C27)</f>
        <v>12598</v>
      </c>
      <c r="D30" s="21">
        <f>SUM(D14,D19,D22,D27,D28)</f>
        <v>481088</v>
      </c>
      <c r="E30" s="45">
        <f>SUM(E14,E19,E22,E27)</f>
        <v>54859</v>
      </c>
      <c r="F30" s="45">
        <f>SUM(F14,F19,F22,F27)</f>
        <v>12598</v>
      </c>
      <c r="G30" s="21">
        <f>SUM(G14,G19,G22,G27,G28)</f>
        <v>481573</v>
      </c>
    </row>
    <row r="31" spans="1:7" ht="21.75" customHeight="1">
      <c r="A31" s="25" t="s">
        <v>8</v>
      </c>
      <c r="B31" s="64"/>
      <c r="C31" s="65"/>
      <c r="D31" s="66"/>
      <c r="E31" s="64"/>
      <c r="F31" s="65"/>
      <c r="G31" s="66"/>
    </row>
    <row r="32" spans="1:7" ht="12.75">
      <c r="A32" s="55" t="s">
        <v>28</v>
      </c>
      <c r="B32" s="67"/>
      <c r="C32" s="67"/>
      <c r="D32" s="68"/>
      <c r="E32" s="67"/>
      <c r="F32" s="67"/>
      <c r="G32" s="68"/>
    </row>
    <row r="33" spans="1:7" ht="12.75">
      <c r="A33" s="8" t="s">
        <v>21</v>
      </c>
      <c r="B33" s="9">
        <f aca="true" t="shared" si="3" ref="B33:G33">SUM(B34:B38)</f>
        <v>53878</v>
      </c>
      <c r="C33" s="9">
        <f t="shared" si="3"/>
        <v>113336</v>
      </c>
      <c r="D33" s="10">
        <f t="shared" si="3"/>
        <v>167214</v>
      </c>
      <c r="E33" s="9">
        <f t="shared" si="3"/>
        <v>54013</v>
      </c>
      <c r="F33" s="9">
        <f t="shared" si="3"/>
        <v>113458</v>
      </c>
      <c r="G33" s="10">
        <f t="shared" si="3"/>
        <v>167471</v>
      </c>
    </row>
    <row r="34" spans="1:9" ht="12.75">
      <c r="A34" s="181" t="s">
        <v>22</v>
      </c>
      <c r="B34" s="187">
        <v>30911</v>
      </c>
      <c r="C34" s="167">
        <v>24283</v>
      </c>
      <c r="D34" s="173">
        <f>SUM(B34:C34)</f>
        <v>55194</v>
      </c>
      <c r="E34" s="187">
        <v>31026</v>
      </c>
      <c r="F34" s="167">
        <v>24387</v>
      </c>
      <c r="G34" s="173">
        <f>SUM(E34:F34)</f>
        <v>55413</v>
      </c>
      <c r="H34" s="105"/>
      <c r="I34" s="105"/>
    </row>
    <row r="35" spans="1:9" ht="12.75">
      <c r="A35" s="181" t="s">
        <v>23</v>
      </c>
      <c r="B35" s="187">
        <v>5572</v>
      </c>
      <c r="C35" s="167">
        <v>4363</v>
      </c>
      <c r="D35" s="173">
        <f>SUM(B35:C35)</f>
        <v>9935</v>
      </c>
      <c r="E35" s="187">
        <v>5592</v>
      </c>
      <c r="F35" s="167">
        <v>4381</v>
      </c>
      <c r="G35" s="173">
        <f>SUM(E35:F35)</f>
        <v>9973</v>
      </c>
      <c r="H35" s="105"/>
      <c r="I35" s="105"/>
    </row>
    <row r="36" spans="1:7" ht="12.75">
      <c r="A36" s="181" t="s">
        <v>24</v>
      </c>
      <c r="B36" s="259">
        <v>16845</v>
      </c>
      <c r="C36" s="259">
        <v>79972</v>
      </c>
      <c r="D36" s="173">
        <f>SUM(B36:C36)</f>
        <v>96817</v>
      </c>
      <c r="E36" s="259">
        <v>16845</v>
      </c>
      <c r="F36" s="259">
        <v>79972</v>
      </c>
      <c r="G36" s="173">
        <f>SUM(E36:F36)</f>
        <v>96817</v>
      </c>
    </row>
    <row r="37" spans="1:7" ht="12.75">
      <c r="A37" s="186"/>
      <c r="B37" s="180"/>
      <c r="C37" s="167"/>
      <c r="D37" s="173"/>
      <c r="E37" s="180"/>
      <c r="F37" s="167"/>
      <c r="G37" s="173"/>
    </row>
    <row r="38" spans="1:7" ht="12.75">
      <c r="A38" s="186" t="s">
        <v>26</v>
      </c>
      <c r="B38" s="167">
        <f>SUM(B39:B44)</f>
        <v>550</v>
      </c>
      <c r="C38" s="167">
        <f>SUM(C39:C44)</f>
        <v>4718</v>
      </c>
      <c r="D38" s="173">
        <f>SUM(B38:C38)</f>
        <v>5268</v>
      </c>
      <c r="E38" s="167">
        <f>SUM(E39:E44)</f>
        <v>550</v>
      </c>
      <c r="F38" s="167">
        <f>SUM(F39:F44)</f>
        <v>4718</v>
      </c>
      <c r="G38" s="173">
        <f>SUM(E38:F38)</f>
        <v>5268</v>
      </c>
    </row>
    <row r="39" spans="1:7" ht="12.75">
      <c r="A39" s="188" t="s">
        <v>277</v>
      </c>
      <c r="B39" s="491">
        <v>50</v>
      </c>
      <c r="C39" s="491">
        <v>130</v>
      </c>
      <c r="D39" s="189"/>
      <c r="E39" s="491">
        <v>50</v>
      </c>
      <c r="F39" s="491">
        <v>130</v>
      </c>
      <c r="G39" s="189"/>
    </row>
    <row r="40" spans="1:7" ht="14.25" customHeight="1">
      <c r="A40" s="190" t="s">
        <v>292</v>
      </c>
      <c r="B40" s="492"/>
      <c r="C40" s="492"/>
      <c r="D40" s="192"/>
      <c r="E40" s="492"/>
      <c r="F40" s="492"/>
      <c r="G40" s="192"/>
    </row>
    <row r="41" spans="1:7" ht="14.25" customHeight="1">
      <c r="A41" s="190" t="s">
        <v>278</v>
      </c>
      <c r="B41" s="286"/>
      <c r="C41" s="249">
        <v>1378</v>
      </c>
      <c r="D41" s="192"/>
      <c r="E41" s="286"/>
      <c r="F41" s="249">
        <v>1378</v>
      </c>
      <c r="G41" s="192"/>
    </row>
    <row r="42" spans="1:7" ht="14.25" customHeight="1">
      <c r="A42" s="190" t="s">
        <v>279</v>
      </c>
      <c r="B42" s="286">
        <v>340</v>
      </c>
      <c r="C42" s="249"/>
      <c r="D42" s="192"/>
      <c r="E42" s="286">
        <v>340</v>
      </c>
      <c r="F42" s="249"/>
      <c r="G42" s="192"/>
    </row>
    <row r="43" spans="1:7" ht="14.25" customHeight="1">
      <c r="A43" s="190" t="s">
        <v>293</v>
      </c>
      <c r="B43" s="191"/>
      <c r="C43" s="249">
        <v>2000</v>
      </c>
      <c r="D43" s="192"/>
      <c r="E43" s="191"/>
      <c r="F43" s="249">
        <v>2000</v>
      </c>
      <c r="G43" s="192"/>
    </row>
    <row r="44" spans="1:7" ht="14.25" customHeight="1">
      <c r="A44" s="190" t="s">
        <v>218</v>
      </c>
      <c r="B44" s="287">
        <v>160</v>
      </c>
      <c r="C44" s="249">
        <v>1210</v>
      </c>
      <c r="D44" s="192"/>
      <c r="E44" s="287">
        <v>160</v>
      </c>
      <c r="F44" s="249">
        <v>1210</v>
      </c>
      <c r="G44" s="192"/>
    </row>
    <row r="45" spans="1:7" ht="12.75">
      <c r="A45" s="11"/>
      <c r="B45" s="16"/>
      <c r="C45" s="57"/>
      <c r="D45" s="58"/>
      <c r="E45" s="16"/>
      <c r="F45" s="57"/>
      <c r="G45" s="58"/>
    </row>
    <row r="46" spans="1:7" ht="12.75">
      <c r="A46" s="114" t="s">
        <v>29</v>
      </c>
      <c r="B46" s="16"/>
      <c r="C46" s="57"/>
      <c r="D46" s="69"/>
      <c r="E46" s="16"/>
      <c r="F46" s="57"/>
      <c r="G46" s="69"/>
    </row>
    <row r="47" spans="1:7" ht="12.75">
      <c r="A47" s="85" t="s">
        <v>21</v>
      </c>
      <c r="B47" s="28">
        <f aca="true" t="shared" si="4" ref="B47:G47">SUM(B48:B53)</f>
        <v>266155</v>
      </c>
      <c r="C47" s="28">
        <f t="shared" si="4"/>
        <v>47719</v>
      </c>
      <c r="D47" s="10">
        <f t="shared" si="4"/>
        <v>313874</v>
      </c>
      <c r="E47" s="28">
        <f t="shared" si="4"/>
        <v>267651</v>
      </c>
      <c r="F47" s="28">
        <f t="shared" si="4"/>
        <v>46451</v>
      </c>
      <c r="G47" s="10">
        <f t="shared" si="4"/>
        <v>314102</v>
      </c>
    </row>
    <row r="48" spans="1:9" ht="12.75">
      <c r="A48" s="181" t="s">
        <v>22</v>
      </c>
      <c r="B48" s="184">
        <v>177901</v>
      </c>
      <c r="C48" s="184">
        <v>32930</v>
      </c>
      <c r="D48" s="173">
        <f>SUM(B48:C48)</f>
        <v>210831</v>
      </c>
      <c r="E48" s="184">
        <v>179383</v>
      </c>
      <c r="F48" s="184">
        <v>31530</v>
      </c>
      <c r="G48" s="173">
        <f>SUM(E48:F48)</f>
        <v>210913</v>
      </c>
      <c r="H48" s="105"/>
      <c r="I48" s="105"/>
    </row>
    <row r="49" spans="1:9" ht="12.75">
      <c r="A49" s="181" t="s">
        <v>23</v>
      </c>
      <c r="B49" s="184">
        <v>35101</v>
      </c>
      <c r="C49" s="167">
        <v>5860</v>
      </c>
      <c r="D49" s="173">
        <f>SUM(B49:C49)</f>
        <v>40961</v>
      </c>
      <c r="E49" s="184">
        <v>35115</v>
      </c>
      <c r="F49" s="167">
        <v>5860</v>
      </c>
      <c r="G49" s="173">
        <f>SUM(E49:F49)</f>
        <v>40975</v>
      </c>
      <c r="H49" s="105"/>
      <c r="I49" s="105"/>
    </row>
    <row r="50" spans="1:7" ht="12.75">
      <c r="A50" s="226" t="s">
        <v>24</v>
      </c>
      <c r="B50" s="151">
        <v>53153</v>
      </c>
      <c r="C50" s="167">
        <v>5544</v>
      </c>
      <c r="D50" s="173">
        <f>SUM(B50:C50)</f>
        <v>58697</v>
      </c>
      <c r="E50" s="151">
        <v>53153</v>
      </c>
      <c r="F50" s="167">
        <v>5676</v>
      </c>
      <c r="G50" s="173">
        <f>SUM(E50:F50)</f>
        <v>58829</v>
      </c>
    </row>
    <row r="51" spans="1:7" ht="12.75">
      <c r="A51" s="227" t="s">
        <v>173</v>
      </c>
      <c r="B51" s="167"/>
      <c r="C51" s="187">
        <v>0</v>
      </c>
      <c r="D51" s="173">
        <f>SUM(B51:C51)</f>
        <v>0</v>
      </c>
      <c r="E51" s="167"/>
      <c r="F51" s="187">
        <v>0</v>
      </c>
      <c r="G51" s="173">
        <f>SUM(E51:F51)</f>
        <v>0</v>
      </c>
    </row>
    <row r="52" spans="1:7" ht="12.75">
      <c r="A52" s="186"/>
      <c r="B52" s="184"/>
      <c r="C52" s="167"/>
      <c r="D52" s="173"/>
      <c r="E52" s="184"/>
      <c r="F52" s="167"/>
      <c r="G52" s="173"/>
    </row>
    <row r="53" spans="1:7" ht="12.75">
      <c r="A53" s="181" t="s">
        <v>26</v>
      </c>
      <c r="B53" s="193">
        <v>0</v>
      </c>
      <c r="C53" s="167">
        <f>SUM(C54:C57)</f>
        <v>3385</v>
      </c>
      <c r="D53" s="173">
        <f>SUM(B53:C53)</f>
        <v>3385</v>
      </c>
      <c r="E53" s="193">
        <v>0</v>
      </c>
      <c r="F53" s="167">
        <f>SUM(F54:F57)</f>
        <v>3385</v>
      </c>
      <c r="G53" s="173">
        <f>SUM(E53:F53)</f>
        <v>3385</v>
      </c>
    </row>
    <row r="54" spans="1:7" ht="12.75">
      <c r="A54" s="186" t="s">
        <v>222</v>
      </c>
      <c r="B54" s="194"/>
      <c r="C54" s="184">
        <v>0</v>
      </c>
      <c r="D54" s="185"/>
      <c r="E54" s="194"/>
      <c r="F54" s="184">
        <v>0</v>
      </c>
      <c r="G54" s="185"/>
    </row>
    <row r="55" spans="1:7" ht="12.75">
      <c r="A55" s="186" t="s">
        <v>136</v>
      </c>
      <c r="B55" s="194"/>
      <c r="C55" s="184">
        <v>1759</v>
      </c>
      <c r="D55" s="185"/>
      <c r="E55" s="194"/>
      <c r="F55" s="184">
        <v>1759</v>
      </c>
      <c r="G55" s="185"/>
    </row>
    <row r="56" spans="1:7" ht="12.75">
      <c r="A56" s="186" t="s">
        <v>218</v>
      </c>
      <c r="B56" s="194"/>
      <c r="C56" s="184">
        <v>1126</v>
      </c>
      <c r="D56" s="185"/>
      <c r="E56" s="194"/>
      <c r="F56" s="184">
        <v>1126</v>
      </c>
      <c r="G56" s="185"/>
    </row>
    <row r="57" spans="1:7" ht="12.75">
      <c r="A57" s="186" t="s">
        <v>137</v>
      </c>
      <c r="B57" s="194"/>
      <c r="C57" s="491">
        <v>500</v>
      </c>
      <c r="D57" s="185"/>
      <c r="E57" s="194"/>
      <c r="F57" s="491">
        <v>500</v>
      </c>
      <c r="G57" s="185"/>
    </row>
    <row r="58" spans="1:7" ht="12.75">
      <c r="A58" s="179" t="s">
        <v>280</v>
      </c>
      <c r="B58" s="195"/>
      <c r="C58" s="492"/>
      <c r="D58" s="196"/>
      <c r="E58" s="195"/>
      <c r="F58" s="492"/>
      <c r="G58" s="196"/>
    </row>
    <row r="59" spans="1:7" ht="12.75">
      <c r="A59" s="61"/>
      <c r="B59" s="75"/>
      <c r="C59" s="120"/>
      <c r="D59" s="121"/>
      <c r="E59" s="75"/>
      <c r="F59" s="120"/>
      <c r="G59" s="121"/>
    </row>
    <row r="60" spans="1:7" ht="12.75">
      <c r="A60" s="19" t="s">
        <v>9</v>
      </c>
      <c r="B60" s="20">
        <f aca="true" t="shared" si="5" ref="B60:G60">SUM(B33,B47)</f>
        <v>320033</v>
      </c>
      <c r="C60" s="20">
        <f t="shared" si="5"/>
        <v>161055</v>
      </c>
      <c r="D60" s="21">
        <f t="shared" si="5"/>
        <v>481088</v>
      </c>
      <c r="E60" s="20">
        <f t="shared" si="5"/>
        <v>321664</v>
      </c>
      <c r="F60" s="20">
        <f t="shared" si="5"/>
        <v>159909</v>
      </c>
      <c r="G60" s="21">
        <f t="shared" si="5"/>
        <v>481573</v>
      </c>
    </row>
    <row r="61" spans="1:7" ht="12.75">
      <c r="A61" s="70"/>
      <c r="B61" s="494"/>
      <c r="C61" s="494"/>
      <c r="D61" s="494"/>
      <c r="E61" s="494"/>
      <c r="F61" s="494"/>
      <c r="G61" s="494"/>
    </row>
    <row r="62" spans="1:7" ht="12.75">
      <c r="A62" s="43" t="s">
        <v>32</v>
      </c>
      <c r="B62" s="2"/>
      <c r="C62" s="3"/>
      <c r="D62" s="134">
        <f>SUM(D27,D19)</f>
        <v>413631</v>
      </c>
      <c r="E62" s="2"/>
      <c r="F62" s="3"/>
      <c r="G62" s="134">
        <f>SUM(G27,G19)</f>
        <v>414116</v>
      </c>
    </row>
    <row r="63" ht="12.75">
      <c r="A63" s="24"/>
    </row>
    <row r="64" spans="1:2" ht="24" customHeight="1">
      <c r="A64" s="144" t="s">
        <v>10</v>
      </c>
      <c r="B64" s="214" t="s">
        <v>183</v>
      </c>
    </row>
    <row r="65" spans="1:3" ht="12.75">
      <c r="A65" s="145" t="s">
        <v>12</v>
      </c>
      <c r="B65" s="58">
        <v>26000</v>
      </c>
      <c r="C65" s="46"/>
    </row>
    <row r="66" spans="1:3" ht="12.75">
      <c r="A66" s="71" t="s">
        <v>30</v>
      </c>
      <c r="B66" s="63">
        <v>5956</v>
      </c>
      <c r="C66" s="46"/>
    </row>
    <row r="67" spans="1:3" ht="12.75">
      <c r="A67" s="72" t="s">
        <v>31</v>
      </c>
      <c r="B67" s="49">
        <v>7582</v>
      </c>
      <c r="C67" s="105"/>
    </row>
    <row r="68" ht="12.75">
      <c r="A68" s="32"/>
    </row>
    <row r="69" ht="12.75">
      <c r="A69" s="37"/>
    </row>
    <row r="70" ht="12.75">
      <c r="A70" s="32"/>
    </row>
    <row r="71" ht="12.75">
      <c r="A71" s="32"/>
    </row>
    <row r="72" ht="12.75">
      <c r="A72" s="37"/>
    </row>
  </sheetData>
  <sheetProtection/>
  <mergeCells count="19">
    <mergeCell ref="C57:C58"/>
    <mergeCell ref="B61:D61"/>
    <mergeCell ref="F5:G5"/>
    <mergeCell ref="D9:D10"/>
    <mergeCell ref="B10:C10"/>
    <mergeCell ref="F57:F58"/>
    <mergeCell ref="E61:G61"/>
    <mergeCell ref="E39:E40"/>
    <mergeCell ref="F39:F40"/>
    <mergeCell ref="B39:B40"/>
    <mergeCell ref="C39:C40"/>
    <mergeCell ref="A1:G1"/>
    <mergeCell ref="A2:G2"/>
    <mergeCell ref="A4:G4"/>
    <mergeCell ref="E7:G8"/>
    <mergeCell ref="G9:G10"/>
    <mergeCell ref="E10:F10"/>
    <mergeCell ref="B7:D7"/>
    <mergeCell ref="B8:D8"/>
  </mergeCells>
  <printOptions/>
  <pageMargins left="0.7480314960629921" right="0.7480314960629921" top="0.5511811023622047" bottom="0.1968503937007874" header="1.062992125984252" footer="0.2755905511811024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I50"/>
  <sheetViews>
    <sheetView zoomScale="90" zoomScaleNormal="90" zoomScaleSheetLayoutView="90" zoomScalePageLayoutView="0" workbookViewId="0" topLeftCell="A1">
      <selection activeCell="A4" sqref="A4"/>
    </sheetView>
  </sheetViews>
  <sheetFormatPr defaultColWidth="9.140625" defaultRowHeight="12.75"/>
  <cols>
    <col min="1" max="1" width="49.8515625" style="0" customWidth="1"/>
    <col min="2" max="2" width="9.8515625" style="0" customWidth="1"/>
  </cols>
  <sheetData>
    <row r="1" spans="1:7" ht="26.25" customHeight="1">
      <c r="A1" s="434" t="s">
        <v>289</v>
      </c>
      <c r="B1" s="434"/>
      <c r="C1" s="434"/>
      <c r="D1" s="434"/>
      <c r="E1" s="434"/>
      <c r="F1" s="434"/>
      <c r="G1" s="434"/>
    </row>
    <row r="2" ht="12.75" customHeight="1">
      <c r="A2" s="106"/>
    </row>
    <row r="3" spans="1:7" ht="12.75">
      <c r="A3" s="485" t="s">
        <v>436</v>
      </c>
      <c r="B3" s="486"/>
      <c r="C3" s="486"/>
      <c r="D3" s="486"/>
      <c r="E3" s="486"/>
      <c r="F3" s="486"/>
      <c r="G3" s="486"/>
    </row>
    <row r="4" spans="6:7" ht="12.75">
      <c r="F4" s="486" t="s">
        <v>0</v>
      </c>
      <c r="G4" s="486"/>
    </row>
    <row r="5" ht="8.25" customHeight="1"/>
    <row r="6" spans="1:7" ht="19.5" customHeight="1">
      <c r="A6" s="487" t="s">
        <v>1</v>
      </c>
      <c r="B6" s="396" t="s">
        <v>317</v>
      </c>
      <c r="C6" s="397"/>
      <c r="D6" s="398"/>
      <c r="E6" s="396" t="s">
        <v>317</v>
      </c>
      <c r="F6" s="397"/>
      <c r="G6" s="398"/>
    </row>
    <row r="7" spans="1:7" ht="13.5" customHeight="1">
      <c r="A7" s="488"/>
      <c r="B7" s="399" t="s">
        <v>376</v>
      </c>
      <c r="C7" s="400"/>
      <c r="D7" s="401"/>
      <c r="E7" s="399"/>
      <c r="F7" s="400"/>
      <c r="G7" s="401"/>
    </row>
    <row r="8" spans="1:7" ht="24.75" customHeight="1">
      <c r="A8" s="489"/>
      <c r="B8" s="2" t="s">
        <v>2</v>
      </c>
      <c r="C8" s="3" t="s">
        <v>3</v>
      </c>
      <c r="D8" s="494" t="s">
        <v>4</v>
      </c>
      <c r="E8" s="2" t="s">
        <v>2</v>
      </c>
      <c r="F8" s="3" t="s">
        <v>3</v>
      </c>
      <c r="G8" s="494" t="s">
        <v>4</v>
      </c>
    </row>
    <row r="9" spans="1:7" ht="14.25" customHeight="1" thickBot="1">
      <c r="A9" s="490"/>
      <c r="B9" s="403" t="s">
        <v>5</v>
      </c>
      <c r="C9" s="403"/>
      <c r="D9" s="495"/>
      <c r="E9" s="403" t="s">
        <v>5</v>
      </c>
      <c r="F9" s="403"/>
      <c r="G9" s="495"/>
    </row>
    <row r="10" spans="1:7" ht="17.25" customHeight="1" thickTop="1">
      <c r="A10" s="4" t="s">
        <v>6</v>
      </c>
      <c r="B10" s="5"/>
      <c r="C10" s="6"/>
      <c r="D10" s="7"/>
      <c r="E10" s="5"/>
      <c r="F10" s="6"/>
      <c r="G10" s="7"/>
    </row>
    <row r="11" spans="1:7" ht="12.75">
      <c r="A11" s="47" t="s">
        <v>13</v>
      </c>
      <c r="B11" s="9"/>
      <c r="C11" s="9"/>
      <c r="D11" s="10"/>
      <c r="E11" s="9"/>
      <c r="F11" s="9"/>
      <c r="G11" s="10"/>
    </row>
    <row r="12" spans="1:7" ht="12.75">
      <c r="A12" s="8" t="s">
        <v>14</v>
      </c>
      <c r="B12" s="79">
        <f aca="true" t="shared" si="0" ref="B12:G12">SUM(B13:B17)</f>
        <v>23500</v>
      </c>
      <c r="C12" s="79">
        <f t="shared" si="0"/>
        <v>19727</v>
      </c>
      <c r="D12" s="29">
        <f t="shared" si="0"/>
        <v>43227</v>
      </c>
      <c r="E12" s="79">
        <f t="shared" si="0"/>
        <v>23500</v>
      </c>
      <c r="F12" s="79">
        <f t="shared" si="0"/>
        <v>19727</v>
      </c>
      <c r="G12" s="29">
        <f t="shared" si="0"/>
        <v>43227</v>
      </c>
    </row>
    <row r="13" spans="1:7" ht="12.75">
      <c r="A13" s="179" t="s">
        <v>15</v>
      </c>
      <c r="B13" s="180"/>
      <c r="C13" s="167">
        <v>15400</v>
      </c>
      <c r="D13" s="173">
        <f>SUM(B13:C13)</f>
        <v>15400</v>
      </c>
      <c r="E13" s="180"/>
      <c r="F13" s="167">
        <v>15400</v>
      </c>
      <c r="G13" s="173">
        <f>SUM(E13:F13)</f>
        <v>15400</v>
      </c>
    </row>
    <row r="14" spans="1:7" ht="12.75">
      <c r="A14" s="179" t="s">
        <v>16</v>
      </c>
      <c r="B14" s="184">
        <v>18504</v>
      </c>
      <c r="C14" s="183">
        <v>125</v>
      </c>
      <c r="D14" s="173">
        <f>SUM(B14:C14)</f>
        <v>18629</v>
      </c>
      <c r="E14" s="184">
        <v>18504</v>
      </c>
      <c r="F14" s="183">
        <v>125</v>
      </c>
      <c r="G14" s="173">
        <f>SUM(E14:F14)</f>
        <v>18629</v>
      </c>
    </row>
    <row r="15" spans="1:7" ht="12.75">
      <c r="A15" s="181" t="s">
        <v>18</v>
      </c>
      <c r="B15" s="184">
        <v>4996</v>
      </c>
      <c r="C15" s="183">
        <v>4202</v>
      </c>
      <c r="D15" s="173">
        <f>SUM(B15:C15)</f>
        <v>9198</v>
      </c>
      <c r="E15" s="184">
        <v>4996</v>
      </c>
      <c r="F15" s="183">
        <v>4202</v>
      </c>
      <c r="G15" s="173">
        <f>SUM(E15:F15)</f>
        <v>9198</v>
      </c>
    </row>
    <row r="16" spans="1:7" ht="12.75">
      <c r="A16" s="181" t="s">
        <v>108</v>
      </c>
      <c r="B16" s="184"/>
      <c r="C16" s="183">
        <v>0</v>
      </c>
      <c r="D16" s="173">
        <f>SUM(B16:C16)</f>
        <v>0</v>
      </c>
      <c r="E16" s="184"/>
      <c r="F16" s="183">
        <v>0</v>
      </c>
      <c r="G16" s="173">
        <f>SUM(E16:F16)</f>
        <v>0</v>
      </c>
    </row>
    <row r="17" spans="1:7" ht="12.75">
      <c r="A17" s="181" t="s">
        <v>172</v>
      </c>
      <c r="B17" s="184"/>
      <c r="C17" s="183">
        <v>0</v>
      </c>
      <c r="D17" s="173">
        <f>SUM(B17:C17)</f>
        <v>0</v>
      </c>
      <c r="E17" s="184"/>
      <c r="F17" s="183">
        <v>0</v>
      </c>
      <c r="G17" s="173">
        <f>SUM(E17:F17)</f>
        <v>0</v>
      </c>
    </row>
    <row r="18" spans="1:7" ht="13.5" customHeight="1">
      <c r="A18" s="43" t="s">
        <v>19</v>
      </c>
      <c r="B18" s="16"/>
      <c r="C18" s="17"/>
      <c r="D18" s="14"/>
      <c r="E18" s="16"/>
      <c r="F18" s="17"/>
      <c r="G18" s="14"/>
    </row>
    <row r="19" spans="1:8" ht="12.75">
      <c r="A19" s="186" t="s">
        <v>20</v>
      </c>
      <c r="B19" s="184"/>
      <c r="C19" s="183"/>
      <c r="D19" s="173">
        <f>D41-SUM(D12,D20)</f>
        <v>370827</v>
      </c>
      <c r="E19" s="184"/>
      <c r="F19" s="183"/>
      <c r="G19" s="173">
        <f>G41-SUM(G12,G20)</f>
        <v>371670</v>
      </c>
      <c r="H19" s="105"/>
    </row>
    <row r="20" spans="1:7" ht="12.75">
      <c r="A20" s="186" t="s">
        <v>170</v>
      </c>
      <c r="B20" s="16"/>
      <c r="C20" s="17"/>
      <c r="D20" s="14"/>
      <c r="E20" s="16"/>
      <c r="F20" s="17"/>
      <c r="G20" s="14"/>
    </row>
    <row r="21" spans="1:7" ht="12.75">
      <c r="A21" s="15"/>
      <c r="B21" s="16"/>
      <c r="C21" s="17"/>
      <c r="D21" s="14"/>
      <c r="E21" s="16"/>
      <c r="F21" s="17"/>
      <c r="G21" s="14"/>
    </row>
    <row r="22" spans="1:7" ht="12.75">
      <c r="A22" s="19" t="s">
        <v>7</v>
      </c>
      <c r="B22" s="20">
        <f>SUM(B12,B19)</f>
        <v>23500</v>
      </c>
      <c r="C22" s="20">
        <f>SUM(C12,C19)</f>
        <v>19727</v>
      </c>
      <c r="D22" s="21">
        <f>SUM(D12,D19,D20)</f>
        <v>414054</v>
      </c>
      <c r="E22" s="20">
        <f>SUM(E12,E19)</f>
        <v>23500</v>
      </c>
      <c r="F22" s="20">
        <f>SUM(F12,F19)</f>
        <v>19727</v>
      </c>
      <c r="G22" s="21">
        <f>SUM(G12,G19,G20)</f>
        <v>414897</v>
      </c>
    </row>
    <row r="23" spans="1:7" ht="8.25" customHeight="1">
      <c r="A23" s="22"/>
      <c r="B23" s="23"/>
      <c r="C23" s="24"/>
      <c r="D23" s="23"/>
      <c r="E23" s="23"/>
      <c r="F23" s="24"/>
      <c r="G23" s="23"/>
    </row>
    <row r="24" spans="1:7" ht="12.75">
      <c r="A24" s="25" t="s">
        <v>8</v>
      </c>
      <c r="B24" s="26"/>
      <c r="C24" s="27"/>
      <c r="D24" s="26"/>
      <c r="E24" s="26"/>
      <c r="F24" s="27"/>
      <c r="G24" s="26"/>
    </row>
    <row r="25" spans="1:7" ht="12.75">
      <c r="A25" s="8" t="s">
        <v>21</v>
      </c>
      <c r="B25" s="9">
        <f aca="true" t="shared" si="1" ref="B25:G25">SUM(B26:B31)</f>
        <v>137729</v>
      </c>
      <c r="C25" s="9">
        <f t="shared" si="1"/>
        <v>276325</v>
      </c>
      <c r="D25" s="68">
        <f t="shared" si="1"/>
        <v>414054</v>
      </c>
      <c r="E25" s="9">
        <f t="shared" si="1"/>
        <v>145775</v>
      </c>
      <c r="F25" s="9">
        <f t="shared" si="1"/>
        <v>269122</v>
      </c>
      <c r="G25" s="68">
        <f t="shared" si="1"/>
        <v>414897</v>
      </c>
    </row>
    <row r="26" spans="1:9" ht="12.75">
      <c r="A26" s="181" t="s">
        <v>22</v>
      </c>
      <c r="B26" s="187">
        <v>57553</v>
      </c>
      <c r="C26" s="167">
        <v>153634</v>
      </c>
      <c r="D26" s="196">
        <f>SUM(B26:C26)</f>
        <v>211187</v>
      </c>
      <c r="E26" s="187">
        <v>65598</v>
      </c>
      <c r="F26" s="167">
        <v>145646</v>
      </c>
      <c r="G26" s="196">
        <f>SUM(E26:F26)</f>
        <v>211244</v>
      </c>
      <c r="H26" s="105"/>
      <c r="I26" s="105"/>
    </row>
    <row r="27" spans="1:9" ht="12.75">
      <c r="A27" s="181" t="s">
        <v>23</v>
      </c>
      <c r="B27" s="187">
        <v>14487</v>
      </c>
      <c r="C27" s="167">
        <v>27501</v>
      </c>
      <c r="D27" s="196">
        <f>SUM(B27:C27)</f>
        <v>41988</v>
      </c>
      <c r="E27" s="187">
        <v>14488</v>
      </c>
      <c r="F27" s="167">
        <v>27510</v>
      </c>
      <c r="G27" s="196">
        <f>SUM(E27:F27)</f>
        <v>41998</v>
      </c>
      <c r="H27" s="105"/>
      <c r="I27" s="105"/>
    </row>
    <row r="28" spans="1:7" ht="12.75">
      <c r="A28" s="181" t="s">
        <v>24</v>
      </c>
      <c r="B28" s="259">
        <v>62682</v>
      </c>
      <c r="C28" s="151">
        <v>72506</v>
      </c>
      <c r="D28" s="196">
        <f>SUM(B28:C28)</f>
        <v>135188</v>
      </c>
      <c r="E28" s="259">
        <v>62682</v>
      </c>
      <c r="F28" s="151">
        <v>72886</v>
      </c>
      <c r="G28" s="196">
        <f>SUM(E28:F28)</f>
        <v>135568</v>
      </c>
    </row>
    <row r="29" spans="1:7" ht="12.75">
      <c r="A29" s="218" t="s">
        <v>173</v>
      </c>
      <c r="B29" s="259"/>
      <c r="C29" s="151">
        <v>0</v>
      </c>
      <c r="D29" s="196">
        <f>SUM(B29:C29)</f>
        <v>0</v>
      </c>
      <c r="E29" s="259"/>
      <c r="F29" s="151">
        <v>0</v>
      </c>
      <c r="G29" s="196">
        <f>SUM(E29:F29)</f>
        <v>0</v>
      </c>
    </row>
    <row r="30" spans="1:7" ht="12.75">
      <c r="A30" s="186"/>
      <c r="B30" s="187"/>
      <c r="C30" s="167"/>
      <c r="D30" s="196"/>
      <c r="E30" s="187"/>
      <c r="F30" s="167"/>
      <c r="G30" s="196"/>
    </row>
    <row r="31" spans="1:7" ht="12.75">
      <c r="A31" s="186" t="s">
        <v>26</v>
      </c>
      <c r="B31" s="197">
        <f aca="true" t="shared" si="2" ref="B31:G31">SUM(B33)</f>
        <v>3007</v>
      </c>
      <c r="C31" s="197">
        <f t="shared" si="2"/>
        <v>22684</v>
      </c>
      <c r="D31" s="173">
        <f t="shared" si="2"/>
        <v>25691</v>
      </c>
      <c r="E31" s="197">
        <f t="shared" si="2"/>
        <v>3007</v>
      </c>
      <c r="F31" s="197">
        <f t="shared" si="2"/>
        <v>23080</v>
      </c>
      <c r="G31" s="173">
        <f t="shared" si="2"/>
        <v>26087</v>
      </c>
    </row>
    <row r="32" spans="1:7" ht="12.75">
      <c r="A32" s="186"/>
      <c r="B32" s="184"/>
      <c r="C32" s="163"/>
      <c r="D32" s="185"/>
      <c r="E32" s="184"/>
      <c r="F32" s="163"/>
      <c r="G32" s="185"/>
    </row>
    <row r="33" spans="1:7" ht="12.75">
      <c r="A33" s="157" t="s">
        <v>141</v>
      </c>
      <c r="B33" s="198">
        <f aca="true" t="shared" si="3" ref="B33:G33">SUM(B34:B40)</f>
        <v>3007</v>
      </c>
      <c r="C33" s="198">
        <f t="shared" si="3"/>
        <v>22684</v>
      </c>
      <c r="D33" s="160">
        <f t="shared" si="3"/>
        <v>25691</v>
      </c>
      <c r="E33" s="198">
        <f t="shared" si="3"/>
        <v>3007</v>
      </c>
      <c r="F33" s="198">
        <f t="shared" si="3"/>
        <v>23080</v>
      </c>
      <c r="G33" s="160">
        <f t="shared" si="3"/>
        <v>26087</v>
      </c>
    </row>
    <row r="34" spans="1:7" ht="12.75">
      <c r="A34" s="186" t="s">
        <v>132</v>
      </c>
      <c r="B34" s="184">
        <v>500</v>
      </c>
      <c r="C34" s="184">
        <v>1552</v>
      </c>
      <c r="D34" s="185">
        <f aca="true" t="shared" si="4" ref="D34:D39">SUM(B34:C34)</f>
        <v>2052</v>
      </c>
      <c r="E34" s="184">
        <v>500</v>
      </c>
      <c r="F34" s="184">
        <v>1552</v>
      </c>
      <c r="G34" s="185">
        <f aca="true" t="shared" si="5" ref="G34:G40">SUM(E34:F34)</f>
        <v>2052</v>
      </c>
    </row>
    <row r="35" spans="1:7" ht="12.75">
      <c r="A35" s="186" t="s">
        <v>272</v>
      </c>
      <c r="B35" s="184">
        <v>1787</v>
      </c>
      <c r="C35" s="184"/>
      <c r="D35" s="185">
        <f t="shared" si="4"/>
        <v>1787</v>
      </c>
      <c r="E35" s="184">
        <v>1787</v>
      </c>
      <c r="F35" s="184"/>
      <c r="G35" s="185">
        <f t="shared" si="5"/>
        <v>1787</v>
      </c>
    </row>
    <row r="36" spans="1:7" ht="12.75">
      <c r="A36" s="186" t="s">
        <v>273</v>
      </c>
      <c r="B36" s="184"/>
      <c r="C36" s="184">
        <v>317</v>
      </c>
      <c r="D36" s="185">
        <f t="shared" si="4"/>
        <v>317</v>
      </c>
      <c r="E36" s="184"/>
      <c r="F36" s="184">
        <v>317</v>
      </c>
      <c r="G36" s="185">
        <f t="shared" si="5"/>
        <v>317</v>
      </c>
    </row>
    <row r="37" spans="1:7" ht="12.75">
      <c r="A37" s="186" t="s">
        <v>274</v>
      </c>
      <c r="B37" s="184">
        <v>720</v>
      </c>
      <c r="C37" s="184"/>
      <c r="D37" s="185">
        <f t="shared" si="4"/>
        <v>720</v>
      </c>
      <c r="E37" s="184">
        <v>720</v>
      </c>
      <c r="F37" s="184"/>
      <c r="G37" s="185">
        <f t="shared" si="5"/>
        <v>720</v>
      </c>
    </row>
    <row r="38" spans="1:7" ht="12.75">
      <c r="A38" s="186" t="s">
        <v>275</v>
      </c>
      <c r="B38" s="184"/>
      <c r="C38" s="184">
        <v>19000</v>
      </c>
      <c r="D38" s="185">
        <f t="shared" si="4"/>
        <v>19000</v>
      </c>
      <c r="E38" s="184"/>
      <c r="F38" s="184">
        <v>19000</v>
      </c>
      <c r="G38" s="185">
        <f t="shared" si="5"/>
        <v>19000</v>
      </c>
    </row>
    <row r="39" spans="1:7" ht="12.75">
      <c r="A39" s="186" t="s">
        <v>276</v>
      </c>
      <c r="B39" s="184"/>
      <c r="C39" s="184">
        <v>1815</v>
      </c>
      <c r="D39" s="185">
        <f t="shared" si="4"/>
        <v>1815</v>
      </c>
      <c r="E39" s="184"/>
      <c r="F39" s="184">
        <v>1815</v>
      </c>
      <c r="G39" s="185">
        <f t="shared" si="5"/>
        <v>1815</v>
      </c>
    </row>
    <row r="40" spans="1:7" ht="14.25" customHeight="1">
      <c r="A40" s="186" t="s">
        <v>420</v>
      </c>
      <c r="B40" s="75"/>
      <c r="C40" s="75"/>
      <c r="D40" s="124"/>
      <c r="E40" s="75"/>
      <c r="F40" s="75">
        <v>396</v>
      </c>
      <c r="G40" s="124">
        <f t="shared" si="5"/>
        <v>396</v>
      </c>
    </row>
    <row r="41" spans="1:7" ht="12.75">
      <c r="A41" s="44" t="s">
        <v>9</v>
      </c>
      <c r="B41" s="45">
        <f aca="true" t="shared" si="6" ref="B41:G41">SUM(B26:B28,B31)</f>
        <v>137729</v>
      </c>
      <c r="C41" s="45">
        <f t="shared" si="6"/>
        <v>276325</v>
      </c>
      <c r="D41" s="21">
        <f t="shared" si="6"/>
        <v>414054</v>
      </c>
      <c r="E41" s="45">
        <f t="shared" si="6"/>
        <v>145775</v>
      </c>
      <c r="F41" s="45">
        <f t="shared" si="6"/>
        <v>269122</v>
      </c>
      <c r="G41" s="21">
        <f t="shared" si="6"/>
        <v>414897</v>
      </c>
    </row>
    <row r="42" spans="1:7" ht="12.75">
      <c r="A42" s="32"/>
      <c r="B42" s="32"/>
      <c r="C42" s="24"/>
      <c r="D42" s="32"/>
      <c r="E42" s="32"/>
      <c r="F42" s="24"/>
      <c r="G42" s="32"/>
    </row>
    <row r="43" spans="1:7" ht="12.75">
      <c r="A43" s="33" t="s">
        <v>33</v>
      </c>
      <c r="B43" s="34"/>
      <c r="C43" s="76"/>
      <c r="D43" s="36">
        <f>D19</f>
        <v>370827</v>
      </c>
      <c r="E43" s="34"/>
      <c r="F43" s="76"/>
      <c r="G43" s="36">
        <f>G19</f>
        <v>371670</v>
      </c>
    </row>
    <row r="45" spans="1:2" ht="26.25" customHeight="1">
      <c r="A45" s="139" t="s">
        <v>10</v>
      </c>
      <c r="B45" s="214" t="s">
        <v>183</v>
      </c>
    </row>
    <row r="46" spans="1:3" ht="12.75">
      <c r="A46" s="78" t="s">
        <v>34</v>
      </c>
      <c r="B46" s="58">
        <v>2578</v>
      </c>
      <c r="C46" s="105"/>
    </row>
    <row r="47" spans="1:3" ht="12" customHeight="1">
      <c r="A47" s="77" t="s">
        <v>35</v>
      </c>
      <c r="B47" s="121">
        <v>38100</v>
      </c>
      <c r="C47" s="105"/>
    </row>
    <row r="49" ht="12.75">
      <c r="A49" s="37"/>
    </row>
    <row r="50" ht="12.75">
      <c r="A50" s="37"/>
    </row>
  </sheetData>
  <sheetProtection/>
  <mergeCells count="11">
    <mergeCell ref="E9:F9"/>
    <mergeCell ref="A1:G1"/>
    <mergeCell ref="A3:G3"/>
    <mergeCell ref="A6:A9"/>
    <mergeCell ref="F4:G4"/>
    <mergeCell ref="D8:D9"/>
    <mergeCell ref="B9:C9"/>
    <mergeCell ref="B6:D6"/>
    <mergeCell ref="B7:D7"/>
    <mergeCell ref="E6:G7"/>
    <mergeCell ref="G8:G9"/>
  </mergeCells>
  <printOptions/>
  <pageMargins left="0.31496062992125984" right="0.3937007874015748" top="0.6299212598425197" bottom="0.2755905511811024" header="0.31496062992125984" footer="0.1968503937007874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H50"/>
  <sheetViews>
    <sheetView zoomScaleSheetLayoutView="90" zoomScalePageLayoutView="0" workbookViewId="0" topLeftCell="A1">
      <selection activeCell="F4" sqref="F4:G4"/>
    </sheetView>
  </sheetViews>
  <sheetFormatPr defaultColWidth="9.140625" defaultRowHeight="12.75"/>
  <cols>
    <col min="1" max="1" width="48.8515625" style="0" customWidth="1"/>
    <col min="2" max="2" width="9.57421875" style="0" customWidth="1"/>
    <col min="4" max="4" width="11.28125" style="0" customWidth="1"/>
  </cols>
  <sheetData>
    <row r="1" spans="1:7" ht="22.5" customHeight="1">
      <c r="A1" s="406" t="s">
        <v>290</v>
      </c>
      <c r="B1" s="406"/>
      <c r="C1" s="406"/>
      <c r="D1" s="406"/>
      <c r="E1" s="406"/>
      <c r="F1" s="406"/>
      <c r="G1" s="406"/>
    </row>
    <row r="3" ht="12.75">
      <c r="G3" s="1" t="s">
        <v>437</v>
      </c>
    </row>
    <row r="4" spans="6:7" ht="12.75">
      <c r="F4" s="486" t="s">
        <v>0</v>
      </c>
      <c r="G4" s="486"/>
    </row>
    <row r="6" spans="1:7" ht="17.25" customHeight="1">
      <c r="A6" s="487" t="s">
        <v>1</v>
      </c>
      <c r="B6" s="396" t="s">
        <v>317</v>
      </c>
      <c r="C6" s="397"/>
      <c r="D6" s="398"/>
      <c r="E6" s="396" t="s">
        <v>317</v>
      </c>
      <c r="F6" s="397"/>
      <c r="G6" s="398"/>
    </row>
    <row r="7" spans="1:7" ht="16.5" customHeight="1">
      <c r="A7" s="488"/>
      <c r="B7" s="399" t="s">
        <v>376</v>
      </c>
      <c r="C7" s="400"/>
      <c r="D7" s="401"/>
      <c r="E7" s="399"/>
      <c r="F7" s="400"/>
      <c r="G7" s="401"/>
    </row>
    <row r="8" spans="1:7" ht="24.75" customHeight="1">
      <c r="A8" s="489"/>
      <c r="B8" s="2" t="s">
        <v>2</v>
      </c>
      <c r="C8" s="3" t="s">
        <v>3</v>
      </c>
      <c r="D8" s="494" t="s">
        <v>4</v>
      </c>
      <c r="E8" s="2" t="s">
        <v>2</v>
      </c>
      <c r="F8" s="3" t="s">
        <v>3</v>
      </c>
      <c r="G8" s="494" t="s">
        <v>4</v>
      </c>
    </row>
    <row r="9" spans="1:7" ht="15" customHeight="1" thickBot="1">
      <c r="A9" s="490"/>
      <c r="B9" s="403" t="s">
        <v>5</v>
      </c>
      <c r="C9" s="403"/>
      <c r="D9" s="495"/>
      <c r="E9" s="403" t="s">
        <v>5</v>
      </c>
      <c r="F9" s="403"/>
      <c r="G9" s="495"/>
    </row>
    <row r="10" spans="1:7" ht="15.75" customHeight="1" thickTop="1">
      <c r="A10" s="4" t="s">
        <v>6</v>
      </c>
      <c r="B10" s="9"/>
      <c r="C10" s="39"/>
      <c r="D10" s="40"/>
      <c r="E10" s="9"/>
      <c r="F10" s="39"/>
      <c r="G10" s="40"/>
    </row>
    <row r="11" spans="1:7" ht="15.75" customHeight="1">
      <c r="A11" s="47" t="s">
        <v>13</v>
      </c>
      <c r="B11" s="9">
        <f>SUM(B12:B13)</f>
        <v>18608</v>
      </c>
      <c r="C11" s="9">
        <f>SUM(C12:C13)</f>
        <v>27570</v>
      </c>
      <c r="D11" s="10">
        <f>SUM(B11:C11)</f>
        <v>46178</v>
      </c>
      <c r="E11" s="9">
        <f>SUM(E12:E13)</f>
        <v>18608</v>
      </c>
      <c r="F11" s="9">
        <f>SUM(F12:F13)</f>
        <v>27570</v>
      </c>
      <c r="G11" s="10">
        <f>SUM(E11:F11)</f>
        <v>46178</v>
      </c>
    </row>
    <row r="12" spans="1:7" ht="15.75" customHeight="1">
      <c r="A12" s="47" t="s">
        <v>179</v>
      </c>
      <c r="B12" s="9"/>
      <c r="C12" s="48"/>
      <c r="D12" s="10">
        <f>SUM(B12:C12)</f>
        <v>0</v>
      </c>
      <c r="E12" s="9"/>
      <c r="F12" s="48"/>
      <c r="G12" s="10">
        <f>SUM(E12:F12)</f>
        <v>0</v>
      </c>
    </row>
    <row r="13" spans="1:7" ht="12.75">
      <c r="A13" s="8" t="s">
        <v>14</v>
      </c>
      <c r="B13" s="9">
        <f aca="true" t="shared" si="0" ref="B13:G13">SUM(B14:B18)</f>
        <v>18608</v>
      </c>
      <c r="C13" s="9">
        <f t="shared" si="0"/>
        <v>27570</v>
      </c>
      <c r="D13" s="10">
        <f t="shared" si="0"/>
        <v>46178</v>
      </c>
      <c r="E13" s="9">
        <f t="shared" si="0"/>
        <v>18608</v>
      </c>
      <c r="F13" s="9">
        <f t="shared" si="0"/>
        <v>27570</v>
      </c>
      <c r="G13" s="10">
        <f t="shared" si="0"/>
        <v>46178</v>
      </c>
    </row>
    <row r="14" spans="1:7" ht="12.75">
      <c r="A14" s="179" t="s">
        <v>15</v>
      </c>
      <c r="B14" s="187">
        <v>0</v>
      </c>
      <c r="C14" s="187">
        <v>21697</v>
      </c>
      <c r="D14" s="173">
        <f>SUM(B14:C14)</f>
        <v>21697</v>
      </c>
      <c r="E14" s="187">
        <v>0</v>
      </c>
      <c r="F14" s="187">
        <v>21697</v>
      </c>
      <c r="G14" s="173">
        <f>SUM(E14:F14)</f>
        <v>21697</v>
      </c>
    </row>
    <row r="15" spans="1:7" ht="12.75">
      <c r="A15" s="179" t="s">
        <v>16</v>
      </c>
      <c r="B15" s="187">
        <v>0</v>
      </c>
      <c r="C15" s="187">
        <v>12</v>
      </c>
      <c r="D15" s="173">
        <f>SUM(B15:C15)</f>
        <v>12</v>
      </c>
      <c r="E15" s="187">
        <v>0</v>
      </c>
      <c r="F15" s="187">
        <v>12</v>
      </c>
      <c r="G15" s="173">
        <f>SUM(E15:F15)</f>
        <v>12</v>
      </c>
    </row>
    <row r="16" spans="1:7" ht="12.75">
      <c r="A16" s="181" t="s">
        <v>17</v>
      </c>
      <c r="B16" s="180">
        <v>14652</v>
      </c>
      <c r="C16" s="167">
        <v>0</v>
      </c>
      <c r="D16" s="173">
        <f>SUM(B16:C16)</f>
        <v>14652</v>
      </c>
      <c r="E16" s="180">
        <v>14652</v>
      </c>
      <c r="F16" s="167">
        <v>0</v>
      </c>
      <c r="G16" s="173">
        <f>SUM(E16:F16)</f>
        <v>14652</v>
      </c>
    </row>
    <row r="17" spans="1:7" ht="12.75">
      <c r="A17" s="181" t="s">
        <v>18</v>
      </c>
      <c r="B17" s="180">
        <v>3956</v>
      </c>
      <c r="C17" s="167">
        <v>5861</v>
      </c>
      <c r="D17" s="173">
        <f>SUM(B17:C17)</f>
        <v>9817</v>
      </c>
      <c r="E17" s="180">
        <v>3956</v>
      </c>
      <c r="F17" s="167">
        <v>5861</v>
      </c>
      <c r="G17" s="173">
        <f>SUM(E17:F17)</f>
        <v>9817</v>
      </c>
    </row>
    <row r="18" spans="1:7" ht="12.75">
      <c r="A18" s="186" t="s">
        <v>108</v>
      </c>
      <c r="B18" s="184">
        <v>0</v>
      </c>
      <c r="C18" s="167">
        <v>0</v>
      </c>
      <c r="D18" s="173">
        <f>SUM(B18:C18)</f>
        <v>0</v>
      </c>
      <c r="E18" s="184">
        <v>0</v>
      </c>
      <c r="F18" s="167">
        <v>0</v>
      </c>
      <c r="G18" s="173">
        <f>SUM(E18:F18)</f>
        <v>0</v>
      </c>
    </row>
    <row r="19" spans="1:7" ht="12.75">
      <c r="A19" s="43" t="s">
        <v>19</v>
      </c>
      <c r="B19" s="16">
        <v>0</v>
      </c>
      <c r="C19" s="41"/>
      <c r="D19" s="42"/>
      <c r="E19" s="16">
        <v>0</v>
      </c>
      <c r="F19" s="41"/>
      <c r="G19" s="42"/>
    </row>
    <row r="20" spans="1:8" ht="12.75">
      <c r="A20" s="181" t="s">
        <v>20</v>
      </c>
      <c r="B20" s="199"/>
      <c r="C20" s="163"/>
      <c r="D20" s="173">
        <f>D38-SUM(D12,D14:D18,D21)</f>
        <v>444802</v>
      </c>
      <c r="E20" s="199"/>
      <c r="F20" s="163"/>
      <c r="G20" s="173">
        <f>G38-SUM(G12,G14:G18,G21)</f>
        <v>447070</v>
      </c>
      <c r="H20" s="105"/>
    </row>
    <row r="21" spans="1:7" ht="12.75">
      <c r="A21" s="186" t="s">
        <v>170</v>
      </c>
      <c r="B21" s="136"/>
      <c r="C21" s="13"/>
      <c r="D21" s="14">
        <f>SUM(B21:C21)</f>
        <v>0</v>
      </c>
      <c r="E21" s="136"/>
      <c r="F21" s="13"/>
      <c r="G21" s="14">
        <f>SUM(E21:F21)</f>
        <v>0</v>
      </c>
    </row>
    <row r="22" spans="1:7" ht="12.75">
      <c r="A22" s="61"/>
      <c r="B22" s="137"/>
      <c r="C22" s="135"/>
      <c r="D22" s="49"/>
      <c r="E22" s="137"/>
      <c r="F22" s="135"/>
      <c r="G22" s="49"/>
    </row>
    <row r="23" spans="1:7" ht="12.75">
      <c r="A23" s="19" t="s">
        <v>7</v>
      </c>
      <c r="B23" s="20">
        <f>SUM(B13)</f>
        <v>18608</v>
      </c>
      <c r="C23" s="20">
        <f>SUM(C13)</f>
        <v>27570</v>
      </c>
      <c r="D23" s="21">
        <f>SUM(D12,D13,D20,D21)</f>
        <v>490980</v>
      </c>
      <c r="E23" s="20">
        <f>SUM(E13)</f>
        <v>18608</v>
      </c>
      <c r="F23" s="20">
        <f>SUM(F13)</f>
        <v>27570</v>
      </c>
      <c r="G23" s="21">
        <f>SUM(G12,G13,G20,G21)</f>
        <v>493248</v>
      </c>
    </row>
    <row r="24" spans="1:7" ht="12.75">
      <c r="A24" s="22"/>
      <c r="B24" s="23"/>
      <c r="C24" s="24"/>
      <c r="D24" s="24"/>
      <c r="E24" s="23"/>
      <c r="F24" s="24"/>
      <c r="G24" s="24"/>
    </row>
    <row r="25" spans="1:7" ht="12.75">
      <c r="A25" s="25" t="s">
        <v>8</v>
      </c>
      <c r="B25" s="26"/>
      <c r="C25" s="27"/>
      <c r="D25" s="27"/>
      <c r="E25" s="26"/>
      <c r="F25" s="27"/>
      <c r="G25" s="27"/>
    </row>
    <row r="26" spans="1:7" ht="12.75">
      <c r="A26" s="8" t="s">
        <v>21</v>
      </c>
      <c r="B26" s="9">
        <f aca="true" t="shared" si="1" ref="B26:G26">SUM(B27:B32)</f>
        <v>473811</v>
      </c>
      <c r="C26" s="9">
        <f t="shared" si="1"/>
        <v>17169</v>
      </c>
      <c r="D26" s="68">
        <f t="shared" si="1"/>
        <v>490980</v>
      </c>
      <c r="E26" s="9">
        <f t="shared" si="1"/>
        <v>475236</v>
      </c>
      <c r="F26" s="9">
        <f t="shared" si="1"/>
        <v>18012</v>
      </c>
      <c r="G26" s="68">
        <f t="shared" si="1"/>
        <v>493248</v>
      </c>
    </row>
    <row r="27" spans="1:8" ht="12.75">
      <c r="A27" s="181" t="s">
        <v>22</v>
      </c>
      <c r="B27" s="187">
        <v>300413</v>
      </c>
      <c r="C27" s="221"/>
      <c r="D27" s="173">
        <f>SUM(B27:C27)</f>
        <v>300413</v>
      </c>
      <c r="E27" s="187">
        <v>301511</v>
      </c>
      <c r="F27" s="221"/>
      <c r="G27" s="173">
        <f>SUM(E27:F27)</f>
        <v>301511</v>
      </c>
      <c r="H27" s="105"/>
    </row>
    <row r="28" spans="1:8" ht="12.75">
      <c r="A28" s="181" t="s">
        <v>23</v>
      </c>
      <c r="B28" s="187">
        <v>62074</v>
      </c>
      <c r="C28" s="221"/>
      <c r="D28" s="173">
        <f>SUM(B28:C28)</f>
        <v>62074</v>
      </c>
      <c r="E28" s="187">
        <v>62401</v>
      </c>
      <c r="F28" s="221"/>
      <c r="G28" s="173">
        <f>SUM(E28:F28)</f>
        <v>62401</v>
      </c>
      <c r="H28" s="105"/>
    </row>
    <row r="29" spans="1:8" ht="12.75">
      <c r="A29" s="181" t="s">
        <v>24</v>
      </c>
      <c r="B29" s="187">
        <v>98018</v>
      </c>
      <c r="C29" s="167">
        <v>17169</v>
      </c>
      <c r="D29" s="173">
        <f>SUM(B29:C29)</f>
        <v>115187</v>
      </c>
      <c r="E29" s="187">
        <v>98018</v>
      </c>
      <c r="F29" s="167">
        <v>18012</v>
      </c>
      <c r="G29" s="173">
        <f>SUM(E29:F29)</f>
        <v>116030</v>
      </c>
      <c r="H29" s="105"/>
    </row>
    <row r="30" spans="1:7" ht="12.75">
      <c r="A30" s="186" t="s">
        <v>25</v>
      </c>
      <c r="B30" s="275"/>
      <c r="C30" s="275"/>
      <c r="D30" s="173">
        <f>SUM(B30:C30)</f>
        <v>0</v>
      </c>
      <c r="E30" s="275"/>
      <c r="F30" s="275"/>
      <c r="G30" s="173">
        <f>SUM(E30:F30)</f>
        <v>0</v>
      </c>
    </row>
    <row r="31" spans="1:7" ht="12.75">
      <c r="A31" s="186"/>
      <c r="B31" s="274"/>
      <c r="C31" s="275"/>
      <c r="D31" s="200"/>
      <c r="E31" s="274"/>
      <c r="F31" s="275"/>
      <c r="G31" s="200"/>
    </row>
    <row r="32" spans="1:7" ht="12.75">
      <c r="A32" s="186" t="s">
        <v>26</v>
      </c>
      <c r="B32" s="167">
        <f>SUM(B33:B36)</f>
        <v>13306</v>
      </c>
      <c r="C32" s="167">
        <f>SUM(C33:C36)</f>
        <v>0</v>
      </c>
      <c r="D32" s="185">
        <f>SUM(B32:C32)</f>
        <v>13306</v>
      </c>
      <c r="E32" s="167">
        <f>SUM(E33:E36)</f>
        <v>13306</v>
      </c>
      <c r="F32" s="167">
        <f>SUM(F33:F36)</f>
        <v>0</v>
      </c>
      <c r="G32" s="185">
        <f>SUM(E32:F32)</f>
        <v>13306</v>
      </c>
    </row>
    <row r="33" spans="1:7" ht="12.75">
      <c r="A33" s="186" t="s">
        <v>250</v>
      </c>
      <c r="B33" s="167">
        <v>1000</v>
      </c>
      <c r="C33" s="221"/>
      <c r="D33" s="185"/>
      <c r="E33" s="167">
        <v>1000</v>
      </c>
      <c r="F33" s="221"/>
      <c r="G33" s="185"/>
    </row>
    <row r="34" spans="1:7" ht="12.75">
      <c r="A34" s="186" t="s">
        <v>252</v>
      </c>
      <c r="B34" s="167">
        <v>340</v>
      </c>
      <c r="C34" s="221"/>
      <c r="D34" s="185"/>
      <c r="E34" s="167">
        <v>340</v>
      </c>
      <c r="F34" s="221"/>
      <c r="G34" s="185"/>
    </row>
    <row r="35" spans="1:7" ht="12.75">
      <c r="A35" s="186" t="s">
        <v>253</v>
      </c>
      <c r="B35" s="167">
        <v>940</v>
      </c>
      <c r="C35" s="221"/>
      <c r="D35" s="185"/>
      <c r="E35" s="167">
        <v>940</v>
      </c>
      <c r="F35" s="221"/>
      <c r="G35" s="185"/>
    </row>
    <row r="36" spans="1:7" ht="12.75">
      <c r="A36" s="186" t="s">
        <v>251</v>
      </c>
      <c r="B36" s="167">
        <v>11026</v>
      </c>
      <c r="C36" s="221"/>
      <c r="D36" s="185"/>
      <c r="E36" s="167">
        <v>11026</v>
      </c>
      <c r="F36" s="221"/>
      <c r="G36" s="185"/>
    </row>
    <row r="37" spans="1:7" ht="12.75">
      <c r="A37" s="30"/>
      <c r="B37" s="31"/>
      <c r="C37" s="41"/>
      <c r="D37" s="14"/>
      <c r="E37" s="31"/>
      <c r="F37" s="41"/>
      <c r="G37" s="14"/>
    </row>
    <row r="38" spans="1:7" ht="12.75">
      <c r="A38" s="138" t="s">
        <v>9</v>
      </c>
      <c r="B38" s="20">
        <f aca="true" t="shared" si="2" ref="B38:G38">SUM(B26)</f>
        <v>473811</v>
      </c>
      <c r="C38" s="20">
        <f t="shared" si="2"/>
        <v>17169</v>
      </c>
      <c r="D38" s="21">
        <f t="shared" si="2"/>
        <v>490980</v>
      </c>
      <c r="E38" s="20">
        <f t="shared" si="2"/>
        <v>475236</v>
      </c>
      <c r="F38" s="20">
        <f t="shared" si="2"/>
        <v>18012</v>
      </c>
      <c r="G38" s="21">
        <f t="shared" si="2"/>
        <v>493248</v>
      </c>
    </row>
    <row r="39" spans="1:7" ht="12.75">
      <c r="A39" s="32"/>
      <c r="B39" s="46"/>
      <c r="C39" s="24"/>
      <c r="D39" s="24"/>
      <c r="E39" s="46"/>
      <c r="F39" s="24"/>
      <c r="G39" s="24"/>
    </row>
    <row r="40" spans="1:7" ht="12.75">
      <c r="A40" s="32"/>
      <c r="B40" s="46"/>
      <c r="C40" s="27"/>
      <c r="D40" s="27"/>
      <c r="E40" s="46"/>
      <c r="F40" s="27"/>
      <c r="G40" s="27"/>
    </row>
    <row r="41" spans="1:7" ht="12.75">
      <c r="A41" s="33" t="s">
        <v>27</v>
      </c>
      <c r="B41" s="34"/>
      <c r="C41" s="35"/>
      <c r="D41" s="36">
        <f>SUM(D20)</f>
        <v>444802</v>
      </c>
      <c r="E41" s="34"/>
      <c r="F41" s="35"/>
      <c r="G41" s="36">
        <f>SUM(G20)</f>
        <v>447070</v>
      </c>
    </row>
    <row r="43" spans="1:2" ht="24.75" customHeight="1">
      <c r="A43" s="141" t="s">
        <v>10</v>
      </c>
      <c r="B43" s="214" t="s">
        <v>183</v>
      </c>
    </row>
    <row r="44" spans="1:3" ht="12.75">
      <c r="A44" s="143" t="s">
        <v>12</v>
      </c>
      <c r="B44" s="58">
        <v>80392</v>
      </c>
      <c r="C44" s="105"/>
    </row>
    <row r="45" spans="1:3" ht="12.75">
      <c r="A45" s="142" t="s">
        <v>11</v>
      </c>
      <c r="B45" s="121">
        <v>10795</v>
      </c>
      <c r="C45" s="105"/>
    </row>
    <row r="47" ht="12.75">
      <c r="A47" s="37"/>
    </row>
    <row r="48" ht="12.75">
      <c r="A48" s="32"/>
    </row>
    <row r="49" ht="12.75">
      <c r="A49" s="32"/>
    </row>
    <row r="50" ht="12.75">
      <c r="A50" s="37"/>
    </row>
  </sheetData>
  <sheetProtection/>
  <mergeCells count="10">
    <mergeCell ref="B7:D7"/>
    <mergeCell ref="E6:G7"/>
    <mergeCell ref="G8:G9"/>
    <mergeCell ref="E9:F9"/>
    <mergeCell ref="A1:G1"/>
    <mergeCell ref="D8:D9"/>
    <mergeCell ref="B9:C9"/>
    <mergeCell ref="A6:A9"/>
    <mergeCell ref="F4:G4"/>
    <mergeCell ref="B6:D6"/>
  </mergeCells>
  <printOptions/>
  <pageMargins left="0.31496062992125984" right="0.7480314960629921" top="0.7086614173228347" bottom="0.2755905511811024" header="0.4330708661417323" footer="0.1968503937007874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H46"/>
  <sheetViews>
    <sheetView zoomScale="90" zoomScaleNormal="90" zoomScaleSheetLayoutView="90" zoomScalePageLayoutView="0" workbookViewId="0" topLeftCell="A1">
      <selection activeCell="A5" sqref="A5"/>
    </sheetView>
  </sheetViews>
  <sheetFormatPr defaultColWidth="9.140625" defaultRowHeight="12.75"/>
  <cols>
    <col min="1" max="1" width="64.140625" style="0" customWidth="1"/>
    <col min="2" max="2" width="9.7109375" style="0" customWidth="1"/>
    <col min="4" max="4" width="12.28125" style="0" customWidth="1"/>
  </cols>
  <sheetData>
    <row r="1" spans="1:7" ht="21" customHeight="1">
      <c r="A1" s="496" t="s">
        <v>101</v>
      </c>
      <c r="B1" s="496"/>
      <c r="C1" s="496"/>
      <c r="D1" s="496"/>
      <c r="E1" s="496"/>
      <c r="F1" s="496"/>
      <c r="G1" s="496"/>
    </row>
    <row r="2" spans="1:7" ht="21" customHeight="1">
      <c r="A2" s="496" t="s">
        <v>291</v>
      </c>
      <c r="B2" s="496"/>
      <c r="C2" s="496"/>
      <c r="D2" s="496"/>
      <c r="E2" s="496"/>
      <c r="F2" s="496"/>
      <c r="G2" s="496"/>
    </row>
    <row r="3" ht="21" customHeight="1">
      <c r="A3" s="50"/>
    </row>
    <row r="4" spans="1:7" ht="12.75">
      <c r="A4" s="485" t="s">
        <v>438</v>
      </c>
      <c r="B4" s="485"/>
      <c r="C4" s="485"/>
      <c r="D4" s="485"/>
      <c r="E4" s="485"/>
      <c r="F4" s="485"/>
      <c r="G4" s="485"/>
    </row>
    <row r="5" spans="2:7" ht="12.75">
      <c r="B5" s="88"/>
      <c r="F5" s="486" t="s">
        <v>0</v>
      </c>
      <c r="G5" s="486"/>
    </row>
    <row r="6" ht="9" customHeight="1"/>
    <row r="7" spans="1:7" ht="18.75" customHeight="1">
      <c r="A7" s="487" t="s">
        <v>1</v>
      </c>
      <c r="B7" s="396" t="s">
        <v>317</v>
      </c>
      <c r="C7" s="397"/>
      <c r="D7" s="398"/>
      <c r="E7" s="396" t="s">
        <v>317</v>
      </c>
      <c r="F7" s="397"/>
      <c r="G7" s="398"/>
    </row>
    <row r="8" spans="1:7" ht="17.25" customHeight="1">
      <c r="A8" s="488"/>
      <c r="B8" s="399" t="s">
        <v>376</v>
      </c>
      <c r="C8" s="400"/>
      <c r="D8" s="401"/>
      <c r="E8" s="399"/>
      <c r="F8" s="400"/>
      <c r="G8" s="401"/>
    </row>
    <row r="9" spans="1:7" ht="27" customHeight="1">
      <c r="A9" s="489"/>
      <c r="B9" s="2" t="s">
        <v>2</v>
      </c>
      <c r="C9" s="3" t="s">
        <v>3</v>
      </c>
      <c r="D9" s="494" t="s">
        <v>4</v>
      </c>
      <c r="E9" s="2" t="s">
        <v>2</v>
      </c>
      <c r="F9" s="3" t="s">
        <v>3</v>
      </c>
      <c r="G9" s="494" t="s">
        <v>4</v>
      </c>
    </row>
    <row r="10" spans="1:7" ht="13.5" customHeight="1" thickBot="1">
      <c r="A10" s="490"/>
      <c r="B10" s="403" t="s">
        <v>5</v>
      </c>
      <c r="C10" s="403"/>
      <c r="D10" s="495"/>
      <c r="E10" s="403" t="s">
        <v>5</v>
      </c>
      <c r="F10" s="403"/>
      <c r="G10" s="495"/>
    </row>
    <row r="11" spans="1:7" ht="17.25" customHeight="1" thickTop="1">
      <c r="A11" s="4" t="s">
        <v>6</v>
      </c>
      <c r="B11" s="5"/>
      <c r="C11" s="6"/>
      <c r="D11" s="7"/>
      <c r="E11" s="5"/>
      <c r="F11" s="6"/>
      <c r="G11" s="7"/>
    </row>
    <row r="12" spans="1:7" ht="17.25" customHeight="1">
      <c r="A12" s="47" t="s">
        <v>13</v>
      </c>
      <c r="B12" s="251">
        <f aca="true" t="shared" si="0" ref="B12:G12">SUM(B13,B14)</f>
        <v>0</v>
      </c>
      <c r="C12" s="251">
        <f t="shared" si="0"/>
        <v>3730</v>
      </c>
      <c r="D12" s="252">
        <f t="shared" si="0"/>
        <v>3730</v>
      </c>
      <c r="E12" s="251">
        <f t="shared" si="0"/>
        <v>0</v>
      </c>
      <c r="F12" s="251">
        <f t="shared" si="0"/>
        <v>3730</v>
      </c>
      <c r="G12" s="252">
        <f t="shared" si="0"/>
        <v>3730</v>
      </c>
    </row>
    <row r="13" spans="1:7" ht="14.25" customHeight="1">
      <c r="A13" s="47" t="s">
        <v>215</v>
      </c>
      <c r="B13" s="9">
        <v>0</v>
      </c>
      <c r="C13" s="9">
        <v>0</v>
      </c>
      <c r="D13" s="10">
        <f>SUM(B13:C13)</f>
        <v>0</v>
      </c>
      <c r="E13" s="9">
        <v>0</v>
      </c>
      <c r="F13" s="9">
        <v>0</v>
      </c>
      <c r="G13" s="10">
        <f>SUM(E13:F13)</f>
        <v>0</v>
      </c>
    </row>
    <row r="14" spans="1:7" ht="12.75">
      <c r="A14" s="8" t="s">
        <v>14</v>
      </c>
      <c r="B14" s="9">
        <f aca="true" t="shared" si="1" ref="B14:G14">SUM(B15:B16)</f>
        <v>0</v>
      </c>
      <c r="C14" s="9">
        <f t="shared" si="1"/>
        <v>3730</v>
      </c>
      <c r="D14" s="29">
        <f t="shared" si="1"/>
        <v>3730</v>
      </c>
      <c r="E14" s="9">
        <f t="shared" si="1"/>
        <v>0</v>
      </c>
      <c r="F14" s="9">
        <f t="shared" si="1"/>
        <v>3730</v>
      </c>
      <c r="G14" s="29">
        <f t="shared" si="1"/>
        <v>3730</v>
      </c>
    </row>
    <row r="15" spans="1:7" ht="12.75">
      <c r="A15" s="179" t="s">
        <v>15</v>
      </c>
      <c r="B15" s="180"/>
      <c r="C15" s="167">
        <v>3250</v>
      </c>
      <c r="D15" s="173">
        <f>SUM(B15:C15)</f>
        <v>3250</v>
      </c>
      <c r="E15" s="180"/>
      <c r="F15" s="167">
        <v>3250</v>
      </c>
      <c r="G15" s="173">
        <f>SUM(E15:F15)</f>
        <v>3250</v>
      </c>
    </row>
    <row r="16" spans="1:7" ht="12.75">
      <c r="A16" s="181" t="s">
        <v>18</v>
      </c>
      <c r="B16" s="202"/>
      <c r="C16" s="183">
        <v>480</v>
      </c>
      <c r="D16" s="173">
        <f>SUM(B16:C16)</f>
        <v>480</v>
      </c>
      <c r="E16" s="202"/>
      <c r="F16" s="183">
        <v>480</v>
      </c>
      <c r="G16" s="173">
        <f>SUM(E16:F16)</f>
        <v>480</v>
      </c>
    </row>
    <row r="17" spans="1:7" ht="12.75">
      <c r="A17" s="43" t="s">
        <v>19</v>
      </c>
      <c r="B17" s="16"/>
      <c r="C17" s="16"/>
      <c r="D17" s="29">
        <f>SUM(D18:D19)</f>
        <v>114465</v>
      </c>
      <c r="E17" s="16"/>
      <c r="F17" s="16"/>
      <c r="G17" s="29">
        <f>SUM(G18:G19)</f>
        <v>114481</v>
      </c>
    </row>
    <row r="18" spans="1:8" ht="12.75">
      <c r="A18" s="186" t="s">
        <v>20</v>
      </c>
      <c r="B18" s="184"/>
      <c r="C18" s="183"/>
      <c r="D18" s="185">
        <f>D37-SUM(D13,D15:D16,D19)</f>
        <v>114465</v>
      </c>
      <c r="E18" s="184"/>
      <c r="F18" s="183"/>
      <c r="G18" s="185">
        <f>G37-SUM(G13,G15:G16,G19)</f>
        <v>114481</v>
      </c>
      <c r="H18" s="105"/>
    </row>
    <row r="19" spans="1:7" ht="12.75">
      <c r="A19" s="186" t="s">
        <v>170</v>
      </c>
      <c r="B19" s="16"/>
      <c r="C19" s="17"/>
      <c r="D19" s="18">
        <f>SUM(B19:C19)</f>
        <v>0</v>
      </c>
      <c r="E19" s="16"/>
      <c r="F19" s="17"/>
      <c r="G19" s="18">
        <f>SUM(E19:F19)</f>
        <v>0</v>
      </c>
    </row>
    <row r="20" spans="1:7" ht="12.75">
      <c r="A20" s="15"/>
      <c r="B20" s="250"/>
      <c r="C20" s="17"/>
      <c r="D20" s="18"/>
      <c r="E20" s="250"/>
      <c r="F20" s="17"/>
      <c r="G20" s="18"/>
    </row>
    <row r="21" spans="1:7" ht="12.75">
      <c r="A21" s="19" t="s">
        <v>7</v>
      </c>
      <c r="B21" s="20">
        <f>SUM(B14,B18)</f>
        <v>0</v>
      </c>
      <c r="C21" s="20">
        <f>SUM(C13,C14,C19)</f>
        <v>3730</v>
      </c>
      <c r="D21" s="21">
        <f>SUM(D14,D17,D13)</f>
        <v>118195</v>
      </c>
      <c r="E21" s="20">
        <f>SUM(E14,E18)</f>
        <v>0</v>
      </c>
      <c r="F21" s="20">
        <f>SUM(F13,F14,F19)</f>
        <v>3730</v>
      </c>
      <c r="G21" s="21">
        <f>SUM(G14,G17,G13)</f>
        <v>118211</v>
      </c>
    </row>
    <row r="22" spans="1:7" ht="12.75">
      <c r="A22" s="22"/>
      <c r="B22" s="23"/>
      <c r="C22" s="23"/>
      <c r="D22" s="24"/>
      <c r="E22" s="23"/>
      <c r="F22" s="23"/>
      <c r="G22" s="24"/>
    </row>
    <row r="23" spans="1:7" ht="12.75">
      <c r="A23" s="25" t="s">
        <v>8</v>
      </c>
      <c r="B23" s="26"/>
      <c r="C23" s="26"/>
      <c r="D23" s="27"/>
      <c r="E23" s="26"/>
      <c r="F23" s="26"/>
      <c r="G23" s="27"/>
    </row>
    <row r="24" spans="1:7" ht="12.75">
      <c r="A24" s="8" t="s">
        <v>21</v>
      </c>
      <c r="B24" s="9">
        <f>SUM(B25:B29)</f>
        <v>102509</v>
      </c>
      <c r="C24" s="9">
        <f>SUM(C25:C27,C29)</f>
        <v>15686</v>
      </c>
      <c r="D24" s="68">
        <f>SUM(D25:D29)</f>
        <v>118195</v>
      </c>
      <c r="E24" s="9">
        <f>SUM(E25:E29)</f>
        <v>102525</v>
      </c>
      <c r="F24" s="9">
        <f>SUM(F25:F27,F29)</f>
        <v>15686</v>
      </c>
      <c r="G24" s="68">
        <f>SUM(G25:G29)</f>
        <v>118211</v>
      </c>
    </row>
    <row r="25" spans="1:8" ht="12.75">
      <c r="A25" s="181" t="s">
        <v>22</v>
      </c>
      <c r="B25" s="187">
        <v>43822</v>
      </c>
      <c r="C25" s="221"/>
      <c r="D25" s="173">
        <f>SUM(B25:C25)</f>
        <v>43822</v>
      </c>
      <c r="E25" s="187">
        <v>43835</v>
      </c>
      <c r="F25" s="221"/>
      <c r="G25" s="173">
        <f>SUM(E25:F25)</f>
        <v>43835</v>
      </c>
      <c r="H25" s="105"/>
    </row>
    <row r="26" spans="1:8" ht="12.75">
      <c r="A26" s="181" t="s">
        <v>23</v>
      </c>
      <c r="B26" s="187">
        <v>7887</v>
      </c>
      <c r="C26" s="221"/>
      <c r="D26" s="173">
        <f>SUM(B26:C26)</f>
        <v>7887</v>
      </c>
      <c r="E26" s="187">
        <v>7890</v>
      </c>
      <c r="F26" s="221"/>
      <c r="G26" s="173">
        <f>SUM(E26:F26)</f>
        <v>7890</v>
      </c>
      <c r="H26" s="105"/>
    </row>
    <row r="27" spans="1:7" ht="12.75">
      <c r="A27" s="181" t="s">
        <v>24</v>
      </c>
      <c r="B27" s="187">
        <v>48600</v>
      </c>
      <c r="C27" s="221"/>
      <c r="D27" s="173">
        <f>SUM(B27:C27)</f>
        <v>48600</v>
      </c>
      <c r="E27" s="187">
        <v>48600</v>
      </c>
      <c r="F27" s="221"/>
      <c r="G27" s="173">
        <f>SUM(E27:F27)</f>
        <v>48600</v>
      </c>
    </row>
    <row r="28" spans="1:7" ht="12.75">
      <c r="A28" s="186"/>
      <c r="B28" s="198"/>
      <c r="C28" s="198"/>
      <c r="D28" s="115"/>
      <c r="E28" s="198"/>
      <c r="F28" s="198"/>
      <c r="G28" s="115"/>
    </row>
    <row r="29" spans="1:7" ht="12.75">
      <c r="A29" s="186" t="s">
        <v>26</v>
      </c>
      <c r="B29" s="184">
        <f>SUM(B30:B36)</f>
        <v>2200</v>
      </c>
      <c r="C29" s="184">
        <f>SUM(C30:C35)</f>
        <v>15686</v>
      </c>
      <c r="D29" s="173">
        <f>SUM(B29:C29)</f>
        <v>17886</v>
      </c>
      <c r="E29" s="184">
        <f>SUM(E30:E36)</f>
        <v>2200</v>
      </c>
      <c r="F29" s="184">
        <f>SUM(F30:F35)</f>
        <v>15686</v>
      </c>
      <c r="G29" s="173">
        <f>SUM(E29:F29)</f>
        <v>17886</v>
      </c>
    </row>
    <row r="30" spans="1:8" ht="14.25" customHeight="1">
      <c r="A30" s="205" t="s">
        <v>142</v>
      </c>
      <c r="B30" s="183">
        <v>2200</v>
      </c>
      <c r="C30" s="184"/>
      <c r="D30" s="185"/>
      <c r="E30" s="183">
        <v>2200</v>
      </c>
      <c r="F30" s="184"/>
      <c r="G30" s="185"/>
      <c r="H30" s="105"/>
    </row>
    <row r="31" spans="1:8" ht="14.25" customHeight="1">
      <c r="A31" s="205" t="s">
        <v>268</v>
      </c>
      <c r="B31" s="183"/>
      <c r="C31" s="184">
        <v>9778</v>
      </c>
      <c r="D31" s="185"/>
      <c r="E31" s="183"/>
      <c r="F31" s="184">
        <v>9778</v>
      </c>
      <c r="G31" s="185"/>
      <c r="H31" s="105"/>
    </row>
    <row r="32" spans="1:8" ht="14.25" customHeight="1">
      <c r="A32" s="205" t="s">
        <v>271</v>
      </c>
      <c r="B32" s="183"/>
      <c r="C32" s="184">
        <v>2858</v>
      </c>
      <c r="D32" s="185"/>
      <c r="E32" s="183"/>
      <c r="F32" s="184">
        <v>2258</v>
      </c>
      <c r="G32" s="185"/>
      <c r="H32" s="105"/>
    </row>
    <row r="33" spans="1:8" ht="14.25" customHeight="1">
      <c r="A33" s="205" t="s">
        <v>311</v>
      </c>
      <c r="B33" s="183"/>
      <c r="C33" s="184"/>
      <c r="D33" s="185"/>
      <c r="E33" s="183"/>
      <c r="F33" s="184"/>
      <c r="G33" s="185"/>
      <c r="H33" s="105"/>
    </row>
    <row r="34" spans="1:8" ht="14.25" customHeight="1">
      <c r="A34" s="205" t="s">
        <v>269</v>
      </c>
      <c r="B34" s="183"/>
      <c r="C34" s="184">
        <v>2500</v>
      </c>
      <c r="D34" s="185"/>
      <c r="E34" s="183"/>
      <c r="F34" s="184">
        <v>2500</v>
      </c>
      <c r="G34" s="185"/>
      <c r="H34" s="105"/>
    </row>
    <row r="35" spans="1:8" ht="14.25" customHeight="1">
      <c r="A35" s="205" t="s">
        <v>270</v>
      </c>
      <c r="B35" s="183"/>
      <c r="C35" s="184">
        <v>550</v>
      </c>
      <c r="D35" s="185"/>
      <c r="E35" s="183"/>
      <c r="F35" s="184">
        <v>1150</v>
      </c>
      <c r="G35" s="185"/>
      <c r="H35" s="105"/>
    </row>
    <row r="36" spans="1:7" ht="12.75">
      <c r="A36" s="74"/>
      <c r="B36" s="125"/>
      <c r="C36" s="17"/>
      <c r="D36" s="18">
        <f>SUM(C36)</f>
        <v>0</v>
      </c>
      <c r="E36" s="125"/>
      <c r="F36" s="17"/>
      <c r="G36" s="18">
        <f>SUM(F36)</f>
        <v>0</v>
      </c>
    </row>
    <row r="37" spans="1:7" ht="12.75">
      <c r="A37" s="19" t="s">
        <v>9</v>
      </c>
      <c r="B37" s="21">
        <f aca="true" t="shared" si="2" ref="B37:G37">SUM(B25:B29)</f>
        <v>102509</v>
      </c>
      <c r="C37" s="21">
        <f t="shared" si="2"/>
        <v>15686</v>
      </c>
      <c r="D37" s="21">
        <f t="shared" si="2"/>
        <v>118195</v>
      </c>
      <c r="E37" s="21">
        <f t="shared" si="2"/>
        <v>102525</v>
      </c>
      <c r="F37" s="21">
        <f t="shared" si="2"/>
        <v>15686</v>
      </c>
      <c r="G37" s="21">
        <f t="shared" si="2"/>
        <v>118211</v>
      </c>
    </row>
    <row r="38" spans="1:7" ht="12.75">
      <c r="A38" s="32"/>
      <c r="B38" s="23"/>
      <c r="C38" s="23"/>
      <c r="D38" s="24"/>
      <c r="E38" s="23"/>
      <c r="F38" s="23"/>
      <c r="G38" s="24"/>
    </row>
    <row r="39" spans="1:7" ht="12.75">
      <c r="A39" s="33" t="s">
        <v>27</v>
      </c>
      <c r="B39" s="34"/>
      <c r="C39" s="35"/>
      <c r="D39" s="36">
        <f>SUM(D18)</f>
        <v>114465</v>
      </c>
      <c r="E39" s="34"/>
      <c r="F39" s="35"/>
      <c r="G39" s="36">
        <f>SUM(G18)</f>
        <v>114481</v>
      </c>
    </row>
    <row r="41" spans="1:2" ht="23.25" customHeight="1">
      <c r="A41" s="139" t="s">
        <v>10</v>
      </c>
      <c r="B41" s="214" t="s">
        <v>183</v>
      </c>
    </row>
    <row r="42" spans="1:3" ht="15.75" customHeight="1">
      <c r="A42" s="225" t="s">
        <v>11</v>
      </c>
      <c r="B42" s="168">
        <v>5500</v>
      </c>
      <c r="C42" s="105"/>
    </row>
    <row r="44" ht="12.75">
      <c r="A44" s="37"/>
    </row>
    <row r="45" ht="12.75">
      <c r="A45" s="37"/>
    </row>
    <row r="46" ht="12.75">
      <c r="A46" s="38"/>
    </row>
  </sheetData>
  <sheetProtection/>
  <mergeCells count="12">
    <mergeCell ref="A2:G2"/>
    <mergeCell ref="A1:G1"/>
    <mergeCell ref="A4:G4"/>
    <mergeCell ref="A7:A10"/>
    <mergeCell ref="D9:D10"/>
    <mergeCell ref="B10:C10"/>
    <mergeCell ref="F5:G5"/>
    <mergeCell ref="B7:D7"/>
    <mergeCell ref="B8:D8"/>
    <mergeCell ref="E7:G8"/>
    <mergeCell ref="G9:G10"/>
    <mergeCell ref="E10:F10"/>
  </mergeCells>
  <printOptions/>
  <pageMargins left="0.2362204724409449" right="0.35433070866141736" top="0.8267716535433072" bottom="0.35433070866141736" header="0.35433070866141736" footer="0.2755905511811024"/>
  <pageSetup horizontalDpi="600" verticalDpi="600" orientation="portrait" paperSize="9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45.00390625" style="0" customWidth="1"/>
    <col min="2" max="2" width="12.28125" style="0" customWidth="1"/>
    <col min="3" max="3" width="14.7109375" style="0" customWidth="1"/>
    <col min="4" max="4" width="16.7109375" style="0" customWidth="1"/>
    <col min="5" max="5" width="15.140625" style="0" customWidth="1"/>
  </cols>
  <sheetData>
    <row r="1" spans="1:5" ht="15.75">
      <c r="A1" s="497" t="s">
        <v>377</v>
      </c>
      <c r="B1" s="497"/>
      <c r="C1" s="497"/>
      <c r="D1" s="497"/>
      <c r="E1" s="497"/>
    </row>
    <row r="2" spans="1:5" ht="15.75">
      <c r="A2" s="355"/>
      <c r="B2" s="355"/>
      <c r="C2" s="355"/>
      <c r="D2" s="355"/>
      <c r="E2" s="355"/>
    </row>
    <row r="3" spans="1:5" ht="15.75">
      <c r="A3" s="355"/>
      <c r="B3" s="355"/>
      <c r="C3" s="355"/>
      <c r="D3" s="355"/>
      <c r="E3" s="356" t="s">
        <v>439</v>
      </c>
    </row>
    <row r="4" spans="1:5" ht="12.75">
      <c r="A4" s="140"/>
      <c r="B4" s="140"/>
      <c r="C4" s="140"/>
      <c r="D4" s="140"/>
      <c r="E4" s="204" t="s">
        <v>378</v>
      </c>
    </row>
    <row r="5" spans="1:5" ht="12.75">
      <c r="A5" s="140"/>
      <c r="B5" s="140"/>
      <c r="C5" s="140"/>
      <c r="D5" s="140"/>
      <c r="E5" s="204"/>
    </row>
    <row r="6" spans="1:5" ht="12.75">
      <c r="A6" s="498" t="s">
        <v>379</v>
      </c>
      <c r="B6" s="498" t="s">
        <v>380</v>
      </c>
      <c r="C6" s="498"/>
      <c r="D6" s="498"/>
      <c r="E6" s="498"/>
    </row>
    <row r="7" spans="1:5" ht="13.5" thickBot="1">
      <c r="A7" s="499"/>
      <c r="B7" s="357" t="s">
        <v>381</v>
      </c>
      <c r="C7" s="357" t="s">
        <v>382</v>
      </c>
      <c r="D7" s="357" t="s">
        <v>383</v>
      </c>
      <c r="E7" s="357" t="s">
        <v>4</v>
      </c>
    </row>
    <row r="8" spans="1:5" ht="19.5" customHeight="1" thickTop="1">
      <c r="A8" s="358" t="s">
        <v>384</v>
      </c>
      <c r="B8" s="359">
        <v>30</v>
      </c>
      <c r="C8" s="359">
        <v>58.4</v>
      </c>
      <c r="D8" s="359">
        <v>0</v>
      </c>
      <c r="E8" s="359">
        <f aca="true" t="shared" si="0" ref="E8:E13">SUM(B8:C8)</f>
        <v>88.4</v>
      </c>
    </row>
    <row r="9" spans="1:5" ht="21" customHeight="1">
      <c r="A9" s="358" t="s">
        <v>385</v>
      </c>
      <c r="B9" s="360">
        <v>0</v>
      </c>
      <c r="C9" s="359">
        <v>12.5</v>
      </c>
      <c r="D9" s="359">
        <v>0</v>
      </c>
      <c r="E9" s="359">
        <f t="shared" si="0"/>
        <v>12.5</v>
      </c>
    </row>
    <row r="10" spans="1:5" ht="16.5" customHeight="1">
      <c r="A10" s="359" t="s">
        <v>386</v>
      </c>
      <c r="B10" s="360">
        <v>0</v>
      </c>
      <c r="C10" s="359">
        <v>58</v>
      </c>
      <c r="D10" s="359">
        <v>25</v>
      </c>
      <c r="E10" s="359">
        <f>SUM(B10:D10)</f>
        <v>83</v>
      </c>
    </row>
    <row r="11" spans="1:5" ht="22.5" customHeight="1">
      <c r="A11" s="361" t="s">
        <v>387</v>
      </c>
      <c r="B11" s="360">
        <v>0</v>
      </c>
      <c r="C11" s="359">
        <f>SUM(C12:C13)</f>
        <v>79</v>
      </c>
      <c r="D11" s="359">
        <v>0</v>
      </c>
      <c r="E11" s="359">
        <f>SUM(E12:E13)</f>
        <v>79</v>
      </c>
    </row>
    <row r="12" spans="1:5" ht="16.5" customHeight="1">
      <c r="A12" s="362" t="s">
        <v>388</v>
      </c>
      <c r="B12" s="360">
        <v>0</v>
      </c>
      <c r="C12" s="360">
        <v>62</v>
      </c>
      <c r="D12" s="360">
        <v>0</v>
      </c>
      <c r="E12" s="359">
        <f t="shared" si="0"/>
        <v>62</v>
      </c>
    </row>
    <row r="13" spans="1:5" ht="18.75" customHeight="1">
      <c r="A13" s="362" t="s">
        <v>389</v>
      </c>
      <c r="B13" s="360">
        <v>0</v>
      </c>
      <c r="C13" s="359">
        <v>17</v>
      </c>
      <c r="D13" s="359">
        <v>0</v>
      </c>
      <c r="E13" s="359">
        <f t="shared" si="0"/>
        <v>17</v>
      </c>
    </row>
    <row r="14" spans="1:5" ht="18.75" customHeight="1">
      <c r="A14" s="359" t="s">
        <v>390</v>
      </c>
      <c r="B14" s="360">
        <v>0</v>
      </c>
      <c r="C14" s="359">
        <v>36</v>
      </c>
      <c r="D14" s="359">
        <v>0</v>
      </c>
      <c r="E14" s="359">
        <f>SUM(B14:C14)</f>
        <v>36</v>
      </c>
    </row>
    <row r="15" spans="1:5" ht="12.75">
      <c r="A15" s="363" t="s">
        <v>4</v>
      </c>
      <c r="B15" s="363">
        <f>SUM(B8:B14)</f>
        <v>30</v>
      </c>
      <c r="C15" s="363">
        <f>SUM(C8:C14)</f>
        <v>322.9</v>
      </c>
      <c r="D15" s="363">
        <f>SUM(D8:D14)</f>
        <v>25</v>
      </c>
      <c r="E15" s="363">
        <f>SUM(E8:E11,E14)</f>
        <v>298.9</v>
      </c>
    </row>
    <row r="16" spans="1:5" ht="12.75">
      <c r="A16" s="140"/>
      <c r="B16" s="140"/>
      <c r="C16" s="140"/>
      <c r="D16" s="140"/>
      <c r="E16" s="140"/>
    </row>
    <row r="17" spans="1:5" ht="16.5" customHeight="1">
      <c r="A17" s="215" t="s">
        <v>424</v>
      </c>
      <c r="B17" s="140"/>
      <c r="C17" s="140"/>
      <c r="D17" s="140"/>
      <c r="E17" s="140"/>
    </row>
    <row r="18" spans="1:5" ht="12.75">
      <c r="A18" s="215" t="s">
        <v>391</v>
      </c>
      <c r="B18" s="140"/>
      <c r="C18" s="140"/>
      <c r="D18" s="140"/>
      <c r="E18" s="140"/>
    </row>
    <row r="19" spans="1:5" ht="12.75">
      <c r="A19" s="364" t="s">
        <v>425</v>
      </c>
      <c r="B19" s="364"/>
      <c r="C19" s="364"/>
      <c r="D19" s="364"/>
      <c r="E19" s="364"/>
    </row>
    <row r="20" spans="1:5" ht="12.75">
      <c r="A20" s="364"/>
      <c r="B20" s="364"/>
      <c r="C20" s="364"/>
      <c r="D20" s="364"/>
      <c r="E20" s="364"/>
    </row>
    <row r="21" spans="1:5" ht="12.75">
      <c r="A21" s="365" t="s">
        <v>392</v>
      </c>
      <c r="B21" s="366" t="s">
        <v>393</v>
      </c>
      <c r="C21" s="364"/>
      <c r="D21" s="364"/>
      <c r="E21" s="364"/>
    </row>
    <row r="22" spans="1:5" ht="12.75">
      <c r="A22" s="127" t="s">
        <v>394</v>
      </c>
      <c r="B22" s="366" t="s">
        <v>395</v>
      </c>
      <c r="C22" s="364"/>
      <c r="D22" s="364"/>
      <c r="E22" s="364"/>
    </row>
    <row r="23" spans="1:5" ht="12.75">
      <c r="A23" s="364"/>
      <c r="B23" s="364"/>
      <c r="C23" s="364"/>
      <c r="D23" s="364"/>
      <c r="E23" s="364"/>
    </row>
  </sheetData>
  <sheetProtection/>
  <mergeCells count="3">
    <mergeCell ref="A1:E1"/>
    <mergeCell ref="A6:A7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zoomScale="80" zoomScaleNormal="80" zoomScaleSheetLayoutView="90" zoomScalePageLayoutView="0" workbookViewId="0" topLeftCell="A1">
      <pane ySplit="6" topLeftCell="A10" activePane="bottomLeft" state="frozen"/>
      <selection pane="topLeft" activeCell="C10" sqref="C10"/>
      <selection pane="bottomLeft" activeCell="D27" sqref="D27"/>
    </sheetView>
  </sheetViews>
  <sheetFormatPr defaultColWidth="9.140625" defaultRowHeight="12.75"/>
  <cols>
    <col min="1" max="1" width="33.00390625" style="140" customWidth="1"/>
    <col min="2" max="2" width="13.57421875" style="140" customWidth="1"/>
    <col min="3" max="3" width="11.8515625" style="140" customWidth="1"/>
    <col min="4" max="4" width="9.28125" style="140" customWidth="1"/>
    <col min="5" max="5" width="11.28125" style="140" customWidth="1"/>
    <col min="6" max="6" width="12.140625" style="140" customWidth="1"/>
    <col min="7" max="7" width="11.140625" style="140" customWidth="1"/>
    <col min="8" max="8" width="13.00390625" style="140" customWidth="1"/>
    <col min="9" max="9" width="16.140625" style="140" customWidth="1"/>
    <col min="10" max="10" width="11.421875" style="140" customWidth="1"/>
    <col min="11" max="11" width="13.421875" style="140" customWidth="1"/>
    <col min="12" max="12" width="11.00390625" style="140" customWidth="1"/>
    <col min="13" max="13" width="11.28125" style="140" customWidth="1"/>
    <col min="14" max="14" width="11.00390625" style="140" customWidth="1"/>
    <col min="15" max="15" width="12.140625" style="140" customWidth="1"/>
    <col min="16" max="17" width="14.421875" style="140" customWidth="1"/>
    <col min="18" max="18" width="12.421875" style="140" customWidth="1"/>
    <col min="19" max="19" width="9.140625" style="140" customWidth="1"/>
    <col min="20" max="21" width="10.8515625" style="140" bestFit="1" customWidth="1"/>
    <col min="22" max="16384" width="9.140625" style="140" customWidth="1"/>
  </cols>
  <sheetData>
    <row r="1" spans="1:18" ht="12.75">
      <c r="A1" s="393" t="s">
        <v>330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</row>
    <row r="2" spans="1:18" ht="12" customHeight="1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</row>
    <row r="3" spans="1:18" ht="15">
      <c r="A3" s="385" t="s">
        <v>428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</row>
    <row r="4" spans="1:18" ht="15">
      <c r="A4" s="294"/>
      <c r="B4" s="294"/>
      <c r="C4" s="294"/>
      <c r="D4" s="294"/>
      <c r="E4" s="294"/>
      <c r="F4" s="294"/>
      <c r="G4" s="294"/>
      <c r="H4" s="294"/>
      <c r="I4" s="294"/>
      <c r="J4" s="294"/>
      <c r="K4" s="294"/>
      <c r="R4" s="204" t="s">
        <v>0</v>
      </c>
    </row>
    <row r="5" spans="1:18" ht="65.25" customHeight="1" thickBot="1">
      <c r="A5" s="309"/>
      <c r="B5" s="310" t="s">
        <v>331</v>
      </c>
      <c r="C5" s="310" t="s">
        <v>332</v>
      </c>
      <c r="D5" s="310" t="s">
        <v>333</v>
      </c>
      <c r="E5" s="310" t="s">
        <v>321</v>
      </c>
      <c r="F5" s="310" t="s">
        <v>334</v>
      </c>
      <c r="G5" s="310" t="s">
        <v>335</v>
      </c>
      <c r="H5" s="311" t="s">
        <v>306</v>
      </c>
      <c r="I5" s="311" t="s">
        <v>336</v>
      </c>
      <c r="J5" s="311" t="s">
        <v>307</v>
      </c>
      <c r="K5" s="311" t="s">
        <v>308</v>
      </c>
      <c r="L5" s="311" t="s">
        <v>337</v>
      </c>
      <c r="M5" s="311" t="s">
        <v>338</v>
      </c>
      <c r="N5" s="312" t="s">
        <v>339</v>
      </c>
      <c r="O5" s="313" t="s">
        <v>340</v>
      </c>
      <c r="P5" s="314" t="s">
        <v>341</v>
      </c>
      <c r="Q5" s="315" t="s">
        <v>423</v>
      </c>
      <c r="R5" s="315" t="s">
        <v>342</v>
      </c>
    </row>
    <row r="6" spans="1:20" ht="19.5" customHeight="1" thickTop="1">
      <c r="A6" s="298" t="s">
        <v>374</v>
      </c>
      <c r="B6" s="316">
        <v>397930</v>
      </c>
      <c r="C6" s="317">
        <v>1677846</v>
      </c>
      <c r="D6" s="318">
        <v>26000</v>
      </c>
      <c r="E6" s="318">
        <v>223766</v>
      </c>
      <c r="F6" s="316">
        <v>47655</v>
      </c>
      <c r="G6" s="316">
        <v>45303</v>
      </c>
      <c r="H6" s="316">
        <v>1810325</v>
      </c>
      <c r="I6" s="316">
        <v>2928</v>
      </c>
      <c r="J6" s="316">
        <v>150074</v>
      </c>
      <c r="K6" s="316">
        <v>188337</v>
      </c>
      <c r="L6" s="319">
        <v>0</v>
      </c>
      <c r="M6" s="319">
        <f>SUM(B6:L6)</f>
        <v>4570164</v>
      </c>
      <c r="N6" s="316">
        <v>2148304</v>
      </c>
      <c r="O6" s="316">
        <v>1256273</v>
      </c>
      <c r="P6" s="316">
        <v>17831</v>
      </c>
      <c r="Q6" s="316">
        <v>1591865</v>
      </c>
      <c r="R6" s="316">
        <v>59077</v>
      </c>
      <c r="T6" s="288"/>
    </row>
    <row r="7" spans="1:21" ht="37.5" customHeight="1">
      <c r="A7" s="302" t="s">
        <v>412</v>
      </c>
      <c r="B7" s="320"/>
      <c r="C7" s="321"/>
      <c r="D7" s="321"/>
      <c r="E7" s="321"/>
      <c r="F7" s="320"/>
      <c r="G7" s="320"/>
      <c r="H7" s="320"/>
      <c r="I7" s="320"/>
      <c r="J7" s="320">
        <v>835</v>
      </c>
      <c r="K7" s="320"/>
      <c r="L7" s="322"/>
      <c r="M7" s="323">
        <f>SUM(B7:L7)</f>
        <v>835</v>
      </c>
      <c r="N7" s="320"/>
      <c r="O7" s="305"/>
      <c r="P7" s="305"/>
      <c r="Q7" s="305"/>
      <c r="R7" s="305"/>
      <c r="U7" s="288"/>
    </row>
    <row r="8" spans="1:21" ht="37.5" customHeight="1">
      <c r="A8" s="302" t="s">
        <v>412</v>
      </c>
      <c r="B8" s="320"/>
      <c r="C8" s="321"/>
      <c r="D8" s="321"/>
      <c r="E8" s="321"/>
      <c r="F8" s="320"/>
      <c r="G8" s="320"/>
      <c r="H8" s="320"/>
      <c r="I8" s="320"/>
      <c r="J8" s="320">
        <v>-835</v>
      </c>
      <c r="K8" s="320"/>
      <c r="L8" s="322"/>
      <c r="M8" s="323">
        <f>SUM(B8:L8)</f>
        <v>-835</v>
      </c>
      <c r="N8" s="320"/>
      <c r="O8" s="305"/>
      <c r="P8" s="305"/>
      <c r="Q8" s="305"/>
      <c r="R8" s="305"/>
      <c r="U8" s="288"/>
    </row>
    <row r="9" spans="1:18" ht="36" customHeight="1">
      <c r="A9" s="302" t="s">
        <v>407</v>
      </c>
      <c r="B9" s="305"/>
      <c r="C9" s="305"/>
      <c r="D9" s="305"/>
      <c r="E9" s="305"/>
      <c r="F9" s="305"/>
      <c r="G9" s="305"/>
      <c r="H9" s="305"/>
      <c r="I9" s="305"/>
      <c r="J9" s="305"/>
      <c r="K9" s="305">
        <v>5067</v>
      </c>
      <c r="L9" s="324"/>
      <c r="M9" s="323">
        <f aca="true" t="shared" si="0" ref="M9:M29">SUM(B9:L9)</f>
        <v>5067</v>
      </c>
      <c r="N9" s="305">
        <v>-5067</v>
      </c>
      <c r="O9" s="305"/>
      <c r="P9" s="305"/>
      <c r="Q9" s="305"/>
      <c r="R9" s="305"/>
    </row>
    <row r="10" spans="1:18" ht="39" customHeight="1">
      <c r="A10" s="371" t="s">
        <v>405</v>
      </c>
      <c r="B10" s="305"/>
      <c r="C10" s="305">
        <v>1395</v>
      </c>
      <c r="D10" s="305"/>
      <c r="E10" s="305"/>
      <c r="F10" s="305"/>
      <c r="G10" s="305"/>
      <c r="H10" s="305"/>
      <c r="I10" s="305"/>
      <c r="J10" s="305"/>
      <c r="K10" s="305"/>
      <c r="L10" s="324"/>
      <c r="M10" s="323">
        <f t="shared" si="0"/>
        <v>1395</v>
      </c>
      <c r="N10" s="303">
        <v>-1395</v>
      </c>
      <c r="O10" s="305"/>
      <c r="P10" s="305"/>
      <c r="Q10" s="305"/>
      <c r="R10" s="305"/>
    </row>
    <row r="11" spans="1:18" ht="27" customHeight="1">
      <c r="A11" s="302" t="s">
        <v>397</v>
      </c>
      <c r="B11" s="305"/>
      <c r="C11" s="305"/>
      <c r="D11" s="305"/>
      <c r="E11" s="305"/>
      <c r="F11" s="305"/>
      <c r="G11" s="305">
        <v>3000</v>
      </c>
      <c r="H11" s="305"/>
      <c r="I11" s="305"/>
      <c r="J11" s="305"/>
      <c r="K11" s="305"/>
      <c r="L11" s="324"/>
      <c r="M11" s="323">
        <f t="shared" si="0"/>
        <v>3000</v>
      </c>
      <c r="N11" s="303">
        <v>-3000</v>
      </c>
      <c r="O11" s="305"/>
      <c r="P11" s="305"/>
      <c r="Q11" s="305"/>
      <c r="R11" s="305"/>
    </row>
    <row r="12" spans="1:18" ht="27.75" customHeight="1">
      <c r="A12" s="302" t="s">
        <v>411</v>
      </c>
      <c r="B12" s="305"/>
      <c r="C12" s="305"/>
      <c r="D12" s="305"/>
      <c r="E12" s="305"/>
      <c r="F12" s="305"/>
      <c r="G12" s="305"/>
      <c r="H12" s="372"/>
      <c r="I12" s="372"/>
      <c r="J12" s="305"/>
      <c r="K12" s="305">
        <v>7996</v>
      </c>
      <c r="L12" s="324"/>
      <c r="M12" s="323">
        <f t="shared" si="0"/>
        <v>7996</v>
      </c>
      <c r="N12" s="303">
        <v>-7996</v>
      </c>
      <c r="O12" s="305"/>
      <c r="P12" s="305"/>
      <c r="Q12" s="305"/>
      <c r="R12" s="305"/>
    </row>
    <row r="13" spans="1:18" ht="36.75" customHeight="1">
      <c r="A13" s="302" t="s">
        <v>396</v>
      </c>
      <c r="B13" s="305"/>
      <c r="C13" s="305"/>
      <c r="D13" s="305"/>
      <c r="E13" s="305"/>
      <c r="F13" s="305"/>
      <c r="G13" s="305">
        <v>50</v>
      </c>
      <c r="H13" s="305"/>
      <c r="I13" s="305"/>
      <c r="J13" s="305"/>
      <c r="K13" s="305"/>
      <c r="L13" s="324"/>
      <c r="M13" s="323">
        <f t="shared" si="0"/>
        <v>50</v>
      </c>
      <c r="N13" s="303">
        <v>-50</v>
      </c>
      <c r="O13" s="305"/>
      <c r="P13" s="305"/>
      <c r="Q13" s="305"/>
      <c r="R13" s="305"/>
    </row>
    <row r="14" spans="1:18" ht="42.75" customHeight="1">
      <c r="A14" s="371" t="s">
        <v>398</v>
      </c>
      <c r="B14" s="369">
        <v>14402</v>
      </c>
      <c r="C14" s="305">
        <v>1632</v>
      </c>
      <c r="D14" s="305"/>
      <c r="E14" s="305"/>
      <c r="F14" s="305"/>
      <c r="G14" s="305"/>
      <c r="H14" s="305">
        <v>1966</v>
      </c>
      <c r="I14" s="305"/>
      <c r="J14" s="305"/>
      <c r="K14" s="305"/>
      <c r="L14" s="324"/>
      <c r="M14" s="323">
        <f t="shared" si="0"/>
        <v>18000</v>
      </c>
      <c r="N14" s="303">
        <v>-18000</v>
      </c>
      <c r="O14" s="305"/>
      <c r="P14" s="305"/>
      <c r="Q14" s="305"/>
      <c r="R14" s="305"/>
    </row>
    <row r="15" spans="1:18" ht="37.5" customHeight="1">
      <c r="A15" s="302" t="s">
        <v>399</v>
      </c>
      <c r="B15" s="305"/>
      <c r="C15" s="305"/>
      <c r="D15" s="305"/>
      <c r="E15" s="305"/>
      <c r="F15" s="305"/>
      <c r="G15" s="305"/>
      <c r="H15" s="305">
        <v>3400</v>
      </c>
      <c r="I15" s="305">
        <v>-2928</v>
      </c>
      <c r="J15" s="305"/>
      <c r="K15" s="305"/>
      <c r="L15" s="324"/>
      <c r="M15" s="323">
        <f t="shared" si="0"/>
        <v>472</v>
      </c>
      <c r="N15" s="303">
        <v>-472</v>
      </c>
      <c r="O15" s="305"/>
      <c r="P15" s="305"/>
      <c r="Q15" s="305"/>
      <c r="R15" s="305"/>
    </row>
    <row r="16" spans="1:18" ht="27.75" customHeight="1">
      <c r="A16" s="302" t="s">
        <v>400</v>
      </c>
      <c r="B16" s="305">
        <v>85</v>
      </c>
      <c r="C16" s="305"/>
      <c r="D16" s="305"/>
      <c r="E16" s="305"/>
      <c r="F16" s="305"/>
      <c r="G16" s="305"/>
      <c r="H16" s="305"/>
      <c r="I16" s="305"/>
      <c r="J16" s="305"/>
      <c r="K16" s="305"/>
      <c r="L16" s="324"/>
      <c r="M16" s="323">
        <f t="shared" si="0"/>
        <v>85</v>
      </c>
      <c r="N16" s="303">
        <v>-85</v>
      </c>
      <c r="O16" s="305"/>
      <c r="P16" s="305"/>
      <c r="Q16" s="305"/>
      <c r="R16" s="305"/>
    </row>
    <row r="17" spans="1:18" ht="20.25" customHeight="1">
      <c r="A17" s="302" t="s">
        <v>360</v>
      </c>
      <c r="B17" s="305"/>
      <c r="C17" s="305">
        <v>474</v>
      </c>
      <c r="D17" s="305"/>
      <c r="E17" s="305"/>
      <c r="F17" s="305"/>
      <c r="G17" s="305"/>
      <c r="H17" s="305"/>
      <c r="I17" s="305"/>
      <c r="J17" s="305"/>
      <c r="K17" s="305"/>
      <c r="L17" s="324"/>
      <c r="M17" s="323">
        <f t="shared" si="0"/>
        <v>474</v>
      </c>
      <c r="N17" s="303"/>
      <c r="O17" s="305"/>
      <c r="P17" s="305"/>
      <c r="Q17" s="305"/>
      <c r="R17" s="305">
        <v>474</v>
      </c>
    </row>
    <row r="18" spans="1:18" ht="19.5" customHeight="1">
      <c r="A18" s="302" t="s">
        <v>361</v>
      </c>
      <c r="B18" s="305"/>
      <c r="C18" s="305"/>
      <c r="D18" s="305"/>
      <c r="E18" s="305"/>
      <c r="F18" s="305"/>
      <c r="G18" s="305"/>
      <c r="H18" s="305"/>
      <c r="I18" s="305"/>
      <c r="J18" s="305"/>
      <c r="K18" s="305"/>
      <c r="L18" s="324"/>
      <c r="M18" s="323">
        <f t="shared" si="0"/>
        <v>0</v>
      </c>
      <c r="N18" s="303">
        <v>9262</v>
      </c>
      <c r="O18" s="305"/>
      <c r="P18" s="305"/>
      <c r="Q18" s="305"/>
      <c r="R18" s="305">
        <v>9262</v>
      </c>
    </row>
    <row r="19" spans="1:18" ht="17.25" customHeight="1">
      <c r="A19" s="302" t="s">
        <v>362</v>
      </c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324"/>
      <c r="M19" s="323">
        <f t="shared" si="0"/>
        <v>0</v>
      </c>
      <c r="N19" s="303">
        <v>806</v>
      </c>
      <c r="O19" s="305"/>
      <c r="P19" s="305"/>
      <c r="Q19" s="305"/>
      <c r="R19" s="305">
        <v>806</v>
      </c>
    </row>
    <row r="20" spans="1:18" ht="19.5" customHeight="1">
      <c r="A20" s="302" t="s">
        <v>363</v>
      </c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24"/>
      <c r="M20" s="323">
        <f t="shared" si="0"/>
        <v>0</v>
      </c>
      <c r="N20" s="368"/>
      <c r="O20" s="305"/>
      <c r="P20" s="305">
        <v>100000</v>
      </c>
      <c r="Q20" s="305"/>
      <c r="R20" s="305">
        <v>100000</v>
      </c>
    </row>
    <row r="21" spans="1:18" ht="27.75" customHeight="1">
      <c r="A21" s="302" t="s">
        <v>401</v>
      </c>
      <c r="B21" s="305"/>
      <c r="C21" s="305"/>
      <c r="D21" s="305"/>
      <c r="E21" s="305"/>
      <c r="F21" s="305"/>
      <c r="G21" s="305"/>
      <c r="H21" s="305"/>
      <c r="I21" s="305"/>
      <c r="J21" s="305"/>
      <c r="K21" s="305"/>
      <c r="L21" s="324"/>
      <c r="M21" s="323">
        <f t="shared" si="0"/>
        <v>0</v>
      </c>
      <c r="N21" s="303">
        <v>532</v>
      </c>
      <c r="O21" s="305"/>
      <c r="P21" s="305"/>
      <c r="Q21" s="305"/>
      <c r="R21" s="305">
        <v>532</v>
      </c>
    </row>
    <row r="22" spans="1:18" ht="27.75" customHeight="1">
      <c r="A22" s="371" t="s">
        <v>403</v>
      </c>
      <c r="B22" s="305"/>
      <c r="C22" s="305"/>
      <c r="D22" s="305"/>
      <c r="E22" s="305"/>
      <c r="F22" s="305"/>
      <c r="G22" s="305"/>
      <c r="H22" s="305"/>
      <c r="I22" s="305"/>
      <c r="J22" s="305"/>
      <c r="K22" s="305"/>
      <c r="L22" s="324"/>
      <c r="M22" s="323">
        <f t="shared" si="0"/>
        <v>0</v>
      </c>
      <c r="N22" s="303">
        <v>1925</v>
      </c>
      <c r="O22" s="305"/>
      <c r="P22" s="305"/>
      <c r="Q22" s="305"/>
      <c r="R22" s="305">
        <v>1925</v>
      </c>
    </row>
    <row r="23" spans="1:18" ht="38.25" customHeight="1">
      <c r="A23" s="302" t="s">
        <v>415</v>
      </c>
      <c r="B23" s="305"/>
      <c r="C23" s="305"/>
      <c r="D23" s="305"/>
      <c r="E23" s="305"/>
      <c r="F23" s="305"/>
      <c r="G23" s="305">
        <v>-5000</v>
      </c>
      <c r="H23" s="305">
        <v>-23715</v>
      </c>
      <c r="I23" s="305"/>
      <c r="J23" s="305">
        <v>-20000</v>
      </c>
      <c r="K23" s="305"/>
      <c r="L23" s="324"/>
      <c r="M23" s="323">
        <f t="shared" si="0"/>
        <v>-48715</v>
      </c>
      <c r="N23" s="303">
        <v>43715</v>
      </c>
      <c r="O23" s="305"/>
      <c r="P23" s="305"/>
      <c r="Q23" s="305"/>
      <c r="R23" s="305"/>
    </row>
    <row r="24" spans="1:18" ht="38.25" customHeight="1">
      <c r="A24" s="302" t="s">
        <v>415</v>
      </c>
      <c r="B24" s="305"/>
      <c r="C24" s="305"/>
      <c r="D24" s="305"/>
      <c r="E24" s="305"/>
      <c r="F24" s="305"/>
      <c r="G24" s="305">
        <v>5000</v>
      </c>
      <c r="H24" s="305"/>
      <c r="I24" s="305"/>
      <c r="J24" s="305"/>
      <c r="K24" s="305"/>
      <c r="L24" s="324"/>
      <c r="M24" s="323">
        <f t="shared" si="0"/>
        <v>5000</v>
      </c>
      <c r="N24" s="303"/>
      <c r="O24" s="305"/>
      <c r="P24" s="305"/>
      <c r="Q24" s="305"/>
      <c r="R24" s="305"/>
    </row>
    <row r="25" spans="1:18" ht="38.25" customHeight="1">
      <c r="A25" s="371" t="s">
        <v>426</v>
      </c>
      <c r="B25" s="369"/>
      <c r="C25" s="369"/>
      <c r="D25" s="369"/>
      <c r="E25" s="369"/>
      <c r="F25" s="369"/>
      <c r="G25" s="369"/>
      <c r="H25" s="369">
        <v>99318</v>
      </c>
      <c r="I25" s="369"/>
      <c r="J25" s="369"/>
      <c r="K25" s="369">
        <v>-71383</v>
      </c>
      <c r="L25" s="381"/>
      <c r="M25" s="382">
        <f t="shared" si="0"/>
        <v>27935</v>
      </c>
      <c r="N25" s="368">
        <v>-27935</v>
      </c>
      <c r="O25" s="369"/>
      <c r="P25" s="369"/>
      <c r="Q25" s="369"/>
      <c r="R25" s="369"/>
    </row>
    <row r="26" spans="1:18" ht="38.25" customHeight="1">
      <c r="A26" s="302" t="s">
        <v>416</v>
      </c>
      <c r="B26" s="305"/>
      <c r="C26" s="305"/>
      <c r="D26" s="305"/>
      <c r="E26" s="305"/>
      <c r="F26" s="305"/>
      <c r="G26" s="305"/>
      <c r="H26" s="305">
        <v>-600</v>
      </c>
      <c r="I26" s="305"/>
      <c r="J26" s="305"/>
      <c r="K26" s="305"/>
      <c r="L26" s="324"/>
      <c r="M26" s="323">
        <f t="shared" si="0"/>
        <v>-600</v>
      </c>
      <c r="N26" s="303"/>
      <c r="O26" s="305"/>
      <c r="P26" s="305"/>
      <c r="Q26" s="305"/>
      <c r="R26" s="305"/>
    </row>
    <row r="27" spans="1:18" ht="38.25" customHeight="1">
      <c r="A27" s="302" t="s">
        <v>416</v>
      </c>
      <c r="B27" s="305"/>
      <c r="C27" s="305"/>
      <c r="D27" s="305"/>
      <c r="E27" s="305"/>
      <c r="F27" s="305"/>
      <c r="G27" s="305"/>
      <c r="H27" s="305">
        <v>600</v>
      </c>
      <c r="I27" s="305"/>
      <c r="J27" s="305"/>
      <c r="K27" s="305"/>
      <c r="L27" s="324"/>
      <c r="M27" s="323">
        <f t="shared" si="0"/>
        <v>600</v>
      </c>
      <c r="N27" s="303"/>
      <c r="O27" s="305"/>
      <c r="P27" s="305"/>
      <c r="Q27" s="305"/>
      <c r="R27" s="305"/>
    </row>
    <row r="28" spans="1:18" ht="17.25" customHeight="1">
      <c r="A28" s="302" t="s">
        <v>373</v>
      </c>
      <c r="B28" s="305"/>
      <c r="C28" s="305"/>
      <c r="D28" s="305"/>
      <c r="E28" s="305"/>
      <c r="F28" s="305"/>
      <c r="G28" s="305"/>
      <c r="H28" s="305"/>
      <c r="I28" s="305"/>
      <c r="J28" s="305"/>
      <c r="K28" s="305"/>
      <c r="L28" s="324"/>
      <c r="M28" s="323">
        <f t="shared" si="0"/>
        <v>0</v>
      </c>
      <c r="N28" s="303"/>
      <c r="O28" s="305"/>
      <c r="P28" s="305"/>
      <c r="Q28" s="305">
        <v>4324</v>
      </c>
      <c r="R28" s="305"/>
    </row>
    <row r="29" spans="1:18" ht="31.5" customHeight="1">
      <c r="A29" s="302" t="s">
        <v>417</v>
      </c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324"/>
      <c r="M29" s="323">
        <f t="shared" si="0"/>
        <v>0</v>
      </c>
      <c r="N29" s="305">
        <v>2744</v>
      </c>
      <c r="O29" s="305"/>
      <c r="P29" s="305"/>
      <c r="Q29" s="305"/>
      <c r="R29" s="305">
        <v>2744</v>
      </c>
    </row>
    <row r="30" spans="1:18" ht="12.75">
      <c r="A30" s="325" t="s">
        <v>41</v>
      </c>
      <c r="B30" s="308">
        <f aca="true" t="shared" si="1" ref="B30:R30">SUM(B6:B29)</f>
        <v>412417</v>
      </c>
      <c r="C30" s="308">
        <f t="shared" si="1"/>
        <v>1681347</v>
      </c>
      <c r="D30" s="308">
        <f t="shared" si="1"/>
        <v>26000</v>
      </c>
      <c r="E30" s="308">
        <f t="shared" si="1"/>
        <v>223766</v>
      </c>
      <c r="F30" s="308">
        <f t="shared" si="1"/>
        <v>47655</v>
      </c>
      <c r="G30" s="308">
        <f t="shared" si="1"/>
        <v>48353</v>
      </c>
      <c r="H30" s="308">
        <f t="shared" si="1"/>
        <v>1891294</v>
      </c>
      <c r="I30" s="370">
        <f t="shared" si="1"/>
        <v>0</v>
      </c>
      <c r="J30" s="308">
        <f t="shared" si="1"/>
        <v>130074</v>
      </c>
      <c r="K30" s="308">
        <f t="shared" si="1"/>
        <v>130017</v>
      </c>
      <c r="L30" s="308">
        <f t="shared" si="1"/>
        <v>0</v>
      </c>
      <c r="M30" s="308">
        <f t="shared" si="1"/>
        <v>4590923</v>
      </c>
      <c r="N30" s="308">
        <f t="shared" si="1"/>
        <v>2143288</v>
      </c>
      <c r="O30" s="308">
        <f t="shared" si="1"/>
        <v>1256273</v>
      </c>
      <c r="P30" s="308">
        <f t="shared" si="1"/>
        <v>117831</v>
      </c>
      <c r="Q30" s="308">
        <f t="shared" si="1"/>
        <v>1596189</v>
      </c>
      <c r="R30" s="308">
        <f t="shared" si="1"/>
        <v>174820</v>
      </c>
    </row>
    <row r="31" spans="1:18" ht="12.75">
      <c r="A31" s="215"/>
      <c r="B31" s="215"/>
      <c r="C31" s="326"/>
      <c r="D31" s="326"/>
      <c r="E31" s="326"/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</row>
    <row r="32" ht="12" customHeight="1">
      <c r="M32" s="288">
        <f>SUM(M30:Q30)</f>
        <v>9704504</v>
      </c>
    </row>
    <row r="33" spans="2:13" ht="12.75">
      <c r="B33" s="220"/>
      <c r="H33" s="288"/>
      <c r="M33" s="288"/>
    </row>
    <row r="34" spans="9:13" ht="12.75">
      <c r="I34" s="288"/>
      <c r="J34" s="288"/>
      <c r="M34" s="288"/>
    </row>
    <row r="35" spans="4:13" ht="12.75">
      <c r="D35" s="288"/>
      <c r="E35" s="288"/>
      <c r="M35" s="288"/>
    </row>
    <row r="36" ht="12.75">
      <c r="I36" s="288"/>
    </row>
    <row r="43" ht="12.75">
      <c r="M43" s="288"/>
    </row>
    <row r="44" spans="5:9" ht="12.75">
      <c r="E44" s="288"/>
      <c r="I44" s="288"/>
    </row>
  </sheetData>
  <sheetProtection/>
  <mergeCells count="2">
    <mergeCell ref="A1:R2"/>
    <mergeCell ref="A3:R3"/>
  </mergeCells>
  <printOptions/>
  <pageMargins left="0.35433070866141736" right="0.35433070866141736" top="0.6299212598425197" bottom="0.5905511811023623" header="0.5118110236220472" footer="0.5118110236220472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zoomScaleSheetLayoutView="100" zoomScalePageLayoutView="0" workbookViewId="0" topLeftCell="A16">
      <selection activeCell="B49" sqref="B49"/>
    </sheetView>
  </sheetViews>
  <sheetFormatPr defaultColWidth="9.140625" defaultRowHeight="12.75"/>
  <cols>
    <col min="1" max="1" width="28.140625" style="140" customWidth="1"/>
    <col min="2" max="2" width="11.7109375" style="140" customWidth="1"/>
    <col min="3" max="3" width="11.140625" style="140" customWidth="1"/>
    <col min="4" max="5" width="10.28125" style="140" customWidth="1"/>
    <col min="6" max="6" width="9.140625" style="140" customWidth="1"/>
    <col min="7" max="7" width="9.8515625" style="140" customWidth="1"/>
    <col min="8" max="16384" width="9.140625" style="140" customWidth="1"/>
  </cols>
  <sheetData>
    <row r="1" spans="1:7" ht="15">
      <c r="A1" s="385" t="s">
        <v>357</v>
      </c>
      <c r="B1" s="385"/>
      <c r="C1" s="385"/>
      <c r="D1" s="385"/>
      <c r="E1" s="385"/>
      <c r="F1" s="385"/>
      <c r="G1" s="385"/>
    </row>
    <row r="2" spans="1:7" ht="8.25" customHeight="1">
      <c r="A2" s="294"/>
      <c r="B2" s="294"/>
      <c r="C2" s="294"/>
      <c r="D2" s="294"/>
      <c r="E2" s="294"/>
      <c r="F2" s="294"/>
      <c r="G2" s="294"/>
    </row>
    <row r="3" spans="1:7" ht="12.75">
      <c r="A3" s="327"/>
      <c r="B3" s="327"/>
      <c r="C3" s="327"/>
      <c r="D3" s="327"/>
      <c r="E3" s="327"/>
      <c r="F3" s="395" t="s">
        <v>0</v>
      </c>
      <c r="G3" s="395"/>
    </row>
    <row r="4" spans="1:7" ht="36.75" thickBot="1">
      <c r="A4" s="328" t="s">
        <v>343</v>
      </c>
      <c r="B4" s="328" t="s">
        <v>303</v>
      </c>
      <c r="C4" s="328" t="s">
        <v>344</v>
      </c>
      <c r="D4" s="328" t="s">
        <v>345</v>
      </c>
      <c r="E4" s="328" t="s">
        <v>346</v>
      </c>
      <c r="F4" s="328" t="s">
        <v>347</v>
      </c>
      <c r="G4" s="328" t="s">
        <v>348</v>
      </c>
    </row>
    <row r="5" spans="1:7" ht="13.5" thickTop="1">
      <c r="A5" s="329"/>
      <c r="B5" s="329"/>
      <c r="C5" s="329"/>
      <c r="D5" s="329"/>
      <c r="E5" s="329"/>
      <c r="F5" s="329"/>
      <c r="G5" s="329"/>
    </row>
    <row r="6" spans="1:7" ht="12.75">
      <c r="A6" s="330" t="s">
        <v>28</v>
      </c>
      <c r="B6" s="331"/>
      <c r="C6" s="331"/>
      <c r="D6" s="331"/>
      <c r="E6" s="331"/>
      <c r="F6" s="331"/>
      <c r="G6" s="331"/>
    </row>
    <row r="7" spans="1:7" ht="17.25" customHeight="1">
      <c r="A7" s="298" t="s">
        <v>374</v>
      </c>
      <c r="B7" s="332">
        <f>SUM(C7:E7)</f>
        <v>161946</v>
      </c>
      <c r="C7" s="332">
        <v>55194</v>
      </c>
      <c r="D7" s="332">
        <v>9935</v>
      </c>
      <c r="E7" s="332">
        <v>96817</v>
      </c>
      <c r="F7" s="332">
        <v>0</v>
      </c>
      <c r="G7" s="332">
        <v>160902</v>
      </c>
    </row>
    <row r="8" spans="1:7" ht="12.75" customHeight="1">
      <c r="A8" s="333" t="s">
        <v>360</v>
      </c>
      <c r="B8" s="334">
        <f>SUM(C8:F8)</f>
        <v>257</v>
      </c>
      <c r="C8" s="334">
        <v>219</v>
      </c>
      <c r="D8" s="334">
        <v>38</v>
      </c>
      <c r="E8" s="334"/>
      <c r="F8" s="334"/>
      <c r="G8" s="334">
        <v>257</v>
      </c>
    </row>
    <row r="9" spans="1:7" ht="12.75">
      <c r="A9" s="330" t="s">
        <v>4</v>
      </c>
      <c r="B9" s="332">
        <f>SUM(C9:F9)</f>
        <v>162203</v>
      </c>
      <c r="C9" s="332">
        <f>SUM(C7:C8)</f>
        <v>55413</v>
      </c>
      <c r="D9" s="332">
        <f>SUM(D7:D8)</f>
        <v>9973</v>
      </c>
      <c r="E9" s="332">
        <f>SUM(E7:E8)</f>
        <v>96817</v>
      </c>
      <c r="F9" s="332">
        <f>SUM(F7:F8)</f>
        <v>0</v>
      </c>
      <c r="G9" s="332">
        <f>SUM(G7:G8)</f>
        <v>161159</v>
      </c>
    </row>
    <row r="10" spans="1:7" ht="15.75" customHeight="1">
      <c r="A10" s="331"/>
      <c r="B10" s="332"/>
      <c r="C10" s="335"/>
      <c r="D10" s="335"/>
      <c r="E10" s="335"/>
      <c r="F10" s="335"/>
      <c r="G10" s="335"/>
    </row>
    <row r="11" spans="1:7" ht="12.75">
      <c r="A11" s="330" t="s">
        <v>29</v>
      </c>
      <c r="B11" s="332"/>
      <c r="C11" s="335"/>
      <c r="D11" s="335"/>
      <c r="E11" s="335"/>
      <c r="F11" s="335"/>
      <c r="G11" s="335"/>
    </row>
    <row r="12" spans="1:7" ht="12.75">
      <c r="A12" s="298" t="s">
        <v>374</v>
      </c>
      <c r="B12" s="332">
        <f>SUM(C12:E12)</f>
        <v>310489</v>
      </c>
      <c r="C12" s="332">
        <v>210831</v>
      </c>
      <c r="D12" s="332">
        <v>40961</v>
      </c>
      <c r="E12" s="332">
        <v>58697</v>
      </c>
      <c r="F12" s="332">
        <v>0</v>
      </c>
      <c r="G12" s="332">
        <v>252729</v>
      </c>
    </row>
    <row r="13" spans="1:10" ht="12.75">
      <c r="A13" s="333" t="s">
        <v>360</v>
      </c>
      <c r="B13" s="334">
        <f>SUM(C13:F13)</f>
        <v>96</v>
      </c>
      <c r="C13" s="334">
        <v>82</v>
      </c>
      <c r="D13" s="334">
        <v>14</v>
      </c>
      <c r="E13" s="334"/>
      <c r="F13" s="334"/>
      <c r="G13" s="334">
        <v>96</v>
      </c>
      <c r="J13" s="288"/>
    </row>
    <row r="14" spans="1:10" ht="12.75">
      <c r="A14" s="333" t="s">
        <v>418</v>
      </c>
      <c r="B14" s="334">
        <f>SUM(C14:F14)</f>
        <v>132</v>
      </c>
      <c r="C14" s="334"/>
      <c r="D14" s="334"/>
      <c r="E14" s="334">
        <v>132</v>
      </c>
      <c r="F14" s="334"/>
      <c r="G14" s="334">
        <v>132</v>
      </c>
      <c r="J14" s="288"/>
    </row>
    <row r="15" spans="1:10" ht="12.75">
      <c r="A15" s="330" t="s">
        <v>4</v>
      </c>
      <c r="B15" s="332">
        <f>SUM(C15:F15)</f>
        <v>310717</v>
      </c>
      <c r="C15" s="336">
        <f>SUM(C12:C14)</f>
        <v>210913</v>
      </c>
      <c r="D15" s="336">
        <f>SUM(D12:D14)</f>
        <v>40975</v>
      </c>
      <c r="E15" s="336">
        <f>SUM(E12:E14)</f>
        <v>58829</v>
      </c>
      <c r="F15" s="336">
        <f>SUM(F12:F14)</f>
        <v>0</v>
      </c>
      <c r="G15" s="336">
        <f>SUM(G12:G14)</f>
        <v>252957</v>
      </c>
      <c r="J15" s="288"/>
    </row>
    <row r="16" spans="1:7" ht="9" customHeight="1">
      <c r="A16" s="330"/>
      <c r="B16" s="332"/>
      <c r="C16" s="335"/>
      <c r="D16" s="335"/>
      <c r="E16" s="335"/>
      <c r="F16" s="335"/>
      <c r="G16" s="335"/>
    </row>
    <row r="17" spans="1:7" ht="12.75">
      <c r="A17" s="330" t="s">
        <v>349</v>
      </c>
      <c r="B17" s="332"/>
      <c r="C17" s="337"/>
      <c r="D17" s="337"/>
      <c r="E17" s="337"/>
      <c r="F17" s="337"/>
      <c r="G17" s="337"/>
    </row>
    <row r="18" spans="1:7" ht="12.75">
      <c r="A18" s="298" t="s">
        <v>374</v>
      </c>
      <c r="B18" s="332">
        <f>SUM(C18:E18)</f>
        <v>388363</v>
      </c>
      <c r="C18" s="332">
        <v>211187</v>
      </c>
      <c r="D18" s="332">
        <v>41988</v>
      </c>
      <c r="E18" s="332">
        <v>135188</v>
      </c>
      <c r="F18" s="332">
        <v>0</v>
      </c>
      <c r="G18" s="332">
        <v>370827</v>
      </c>
    </row>
    <row r="19" spans="1:7" ht="12.75">
      <c r="A19" s="333" t="s">
        <v>360</v>
      </c>
      <c r="B19" s="334">
        <f>SUM(C19:F19)</f>
        <v>67</v>
      </c>
      <c r="C19" s="334">
        <v>57</v>
      </c>
      <c r="D19" s="334">
        <v>10</v>
      </c>
      <c r="E19" s="334"/>
      <c r="F19" s="332"/>
      <c r="G19" s="334">
        <v>67</v>
      </c>
    </row>
    <row r="20" spans="1:7" ht="12.75">
      <c r="A20" s="333" t="s">
        <v>418</v>
      </c>
      <c r="B20" s="334">
        <f>SUM(C20:F20)</f>
        <v>380</v>
      </c>
      <c r="C20" s="334"/>
      <c r="D20" s="334"/>
      <c r="E20" s="334">
        <v>380</v>
      </c>
      <c r="F20" s="332"/>
      <c r="G20" s="334">
        <v>776</v>
      </c>
    </row>
    <row r="21" spans="1:7" ht="12.75">
      <c r="A21" s="330" t="s">
        <v>4</v>
      </c>
      <c r="B21" s="332">
        <f>SUM(C21:F21)</f>
        <v>388810</v>
      </c>
      <c r="C21" s="336">
        <f>SUM(C18:C20)</f>
        <v>211244</v>
      </c>
      <c r="D21" s="336">
        <f>SUM(D18:D20)</f>
        <v>41998</v>
      </c>
      <c r="E21" s="336">
        <f>SUM(E18:E20)</f>
        <v>135568</v>
      </c>
      <c r="F21" s="336">
        <f>SUM(F18:F20)</f>
        <v>0</v>
      </c>
      <c r="G21" s="336">
        <f>SUM(G18:G20)</f>
        <v>371670</v>
      </c>
    </row>
    <row r="22" spans="1:7" ht="6.75" customHeight="1">
      <c r="A22" s="330"/>
      <c r="B22" s="332"/>
      <c r="C22" s="336"/>
      <c r="D22" s="336"/>
      <c r="E22" s="336"/>
      <c r="F22" s="336"/>
      <c r="G22" s="336"/>
    </row>
    <row r="23" spans="1:13" ht="12.75">
      <c r="A23" s="330" t="s">
        <v>350</v>
      </c>
      <c r="B23" s="332"/>
      <c r="C23" s="337"/>
      <c r="D23" s="337"/>
      <c r="E23" s="337"/>
      <c r="F23" s="337"/>
      <c r="G23" s="337"/>
      <c r="L23" s="288"/>
      <c r="M23" s="288"/>
    </row>
    <row r="24" spans="1:7" ht="12.75">
      <c r="A24" s="298" t="s">
        <v>374</v>
      </c>
      <c r="B24" s="332">
        <f>SUM(C24:E24)</f>
        <v>100309</v>
      </c>
      <c r="C24" s="332">
        <v>43822</v>
      </c>
      <c r="D24" s="332">
        <v>7887</v>
      </c>
      <c r="E24" s="332">
        <v>48600</v>
      </c>
      <c r="F24" s="332">
        <v>0</v>
      </c>
      <c r="G24" s="332">
        <v>114465</v>
      </c>
    </row>
    <row r="25" spans="1:7" ht="12.75">
      <c r="A25" s="333" t="s">
        <v>360</v>
      </c>
      <c r="B25" s="334">
        <f>SUM(C25:F25)</f>
        <v>16</v>
      </c>
      <c r="C25" s="334">
        <v>13</v>
      </c>
      <c r="D25" s="334">
        <v>3</v>
      </c>
      <c r="E25" s="334"/>
      <c r="F25" s="334"/>
      <c r="G25" s="334">
        <v>16</v>
      </c>
    </row>
    <row r="26" spans="1:7" ht="12.75">
      <c r="A26" s="333"/>
      <c r="B26" s="334">
        <f>SUM(C26:F26)</f>
        <v>0</v>
      </c>
      <c r="C26" s="334"/>
      <c r="D26" s="334"/>
      <c r="E26" s="334"/>
      <c r="F26" s="334"/>
      <c r="G26" s="334"/>
    </row>
    <row r="27" spans="1:7" ht="12.75">
      <c r="A27" s="333"/>
      <c r="B27" s="334">
        <f>SUM(C27:F27)</f>
        <v>0</v>
      </c>
      <c r="C27" s="334"/>
      <c r="D27" s="334"/>
      <c r="E27" s="334"/>
      <c r="F27" s="334"/>
      <c r="G27" s="334"/>
    </row>
    <row r="28" spans="1:7" ht="12.75">
      <c r="A28" s="338" t="s">
        <v>4</v>
      </c>
      <c r="B28" s="332">
        <f>SUM(C28:F28)</f>
        <v>100325</v>
      </c>
      <c r="C28" s="336">
        <f>SUM(C24:C27)</f>
        <v>43835</v>
      </c>
      <c r="D28" s="336">
        <f>SUM(D24:D27)</f>
        <v>7890</v>
      </c>
      <c r="E28" s="336">
        <f>SUM(E24:E27)</f>
        <v>48600</v>
      </c>
      <c r="F28" s="336">
        <f>SUM(F24:F27)</f>
        <v>0</v>
      </c>
      <c r="G28" s="336">
        <f>SUM(G24:G27)</f>
        <v>114481</v>
      </c>
    </row>
    <row r="29" spans="1:11" ht="8.25" customHeight="1">
      <c r="A29" s="338"/>
      <c r="B29" s="332"/>
      <c r="C29" s="336"/>
      <c r="D29" s="336"/>
      <c r="E29" s="336"/>
      <c r="F29" s="336"/>
      <c r="G29" s="336"/>
      <c r="K29" s="288"/>
    </row>
    <row r="30" spans="1:7" ht="12.75">
      <c r="A30" s="330" t="s">
        <v>351</v>
      </c>
      <c r="B30" s="332"/>
      <c r="C30" s="337"/>
      <c r="D30" s="337"/>
      <c r="E30" s="337"/>
      <c r="F30" s="337"/>
      <c r="G30" s="337"/>
    </row>
    <row r="31" spans="1:7" ht="12.75">
      <c r="A31" s="298" t="s">
        <v>374</v>
      </c>
      <c r="B31" s="332">
        <f>SUM(C31:E31)</f>
        <v>477674</v>
      </c>
      <c r="C31" s="332">
        <v>300413</v>
      </c>
      <c r="D31" s="332">
        <v>62074</v>
      </c>
      <c r="E31" s="332">
        <v>115187</v>
      </c>
      <c r="F31" s="332">
        <v>0</v>
      </c>
      <c r="G31" s="332">
        <v>444802</v>
      </c>
    </row>
    <row r="32" spans="1:10" ht="12.75">
      <c r="A32" s="333" t="s">
        <v>360</v>
      </c>
      <c r="B32" s="334">
        <f>SUM(C32:F32)</f>
        <v>30</v>
      </c>
      <c r="C32" s="334">
        <v>25</v>
      </c>
      <c r="D32" s="334">
        <v>5</v>
      </c>
      <c r="E32" s="334"/>
      <c r="F32" s="334"/>
      <c r="G32" s="334">
        <v>30</v>
      </c>
      <c r="J32" s="288"/>
    </row>
    <row r="33" spans="1:7" ht="12.75">
      <c r="A33" s="339" t="s">
        <v>406</v>
      </c>
      <c r="B33" s="334">
        <f>SUM(C33:F33)</f>
        <v>1395</v>
      </c>
      <c r="C33" s="334">
        <v>1073</v>
      </c>
      <c r="D33" s="334">
        <v>322</v>
      </c>
      <c r="E33" s="334"/>
      <c r="F33" s="332"/>
      <c r="G33" s="334">
        <v>1395</v>
      </c>
    </row>
    <row r="34" spans="1:7" ht="12.75">
      <c r="A34" s="333" t="s">
        <v>418</v>
      </c>
      <c r="B34" s="334"/>
      <c r="C34" s="334"/>
      <c r="D34" s="334"/>
      <c r="E34" s="334">
        <v>843</v>
      </c>
      <c r="F34" s="332"/>
      <c r="G34" s="334">
        <v>843</v>
      </c>
    </row>
    <row r="35" spans="1:9" ht="12.75">
      <c r="A35" s="330" t="s">
        <v>4</v>
      </c>
      <c r="B35" s="332">
        <f>SUM(C35:F35)</f>
        <v>479942</v>
      </c>
      <c r="C35" s="336">
        <f>SUM(C31:C34)</f>
        <v>301511</v>
      </c>
      <c r="D35" s="336">
        <f>SUM(D31:D34)</f>
        <v>62401</v>
      </c>
      <c r="E35" s="336">
        <f>SUM(E31:E34)</f>
        <v>116030</v>
      </c>
      <c r="F35" s="336">
        <f>SUM(F31:F34)</f>
        <v>0</v>
      </c>
      <c r="G35" s="336">
        <f>SUM(G31:G34)</f>
        <v>447070</v>
      </c>
      <c r="I35" s="288"/>
    </row>
    <row r="36" spans="1:7" ht="10.5" customHeight="1">
      <c r="A36" s="330"/>
      <c r="B36" s="332"/>
      <c r="C36" s="336"/>
      <c r="D36" s="336"/>
      <c r="E36" s="336"/>
      <c r="F36" s="336"/>
      <c r="G36" s="336"/>
    </row>
    <row r="37" spans="1:12" ht="12.75">
      <c r="A37" s="330" t="s">
        <v>352</v>
      </c>
      <c r="B37" s="332"/>
      <c r="C37" s="337"/>
      <c r="D37" s="337"/>
      <c r="E37" s="337"/>
      <c r="F37" s="337"/>
      <c r="G37" s="337"/>
      <c r="L37" s="288"/>
    </row>
    <row r="38" spans="1:7" ht="12.75">
      <c r="A38" s="298" t="s">
        <v>374</v>
      </c>
      <c r="B38" s="332">
        <f>SUM(C38:E38)</f>
        <v>239065</v>
      </c>
      <c r="C38" s="332">
        <v>166637</v>
      </c>
      <c r="D38" s="332">
        <v>32214</v>
      </c>
      <c r="E38" s="332">
        <v>40214</v>
      </c>
      <c r="F38" s="335">
        <v>0</v>
      </c>
      <c r="G38" s="332">
        <v>248140</v>
      </c>
    </row>
    <row r="39" spans="1:9" ht="12.75">
      <c r="A39" s="333" t="s">
        <v>360</v>
      </c>
      <c r="B39" s="334">
        <f>SUM(C39:F39)</f>
        <v>8</v>
      </c>
      <c r="C39" s="334">
        <v>7</v>
      </c>
      <c r="D39" s="334">
        <v>1</v>
      </c>
      <c r="E39" s="334"/>
      <c r="F39" s="334"/>
      <c r="G39" s="334">
        <v>8</v>
      </c>
      <c r="I39" s="288"/>
    </row>
    <row r="40" spans="1:7" ht="12.75">
      <c r="A40" s="333" t="s">
        <v>418</v>
      </c>
      <c r="B40" s="334">
        <f>SUM(C40:F40)</f>
        <v>277</v>
      </c>
      <c r="C40" s="334"/>
      <c r="D40" s="334"/>
      <c r="E40" s="334">
        <v>277</v>
      </c>
      <c r="F40" s="334"/>
      <c r="G40" s="334">
        <v>704</v>
      </c>
    </row>
    <row r="41" spans="1:10" ht="12.75">
      <c r="A41" s="338" t="s">
        <v>4</v>
      </c>
      <c r="B41" s="332">
        <f>SUM(C41:F41)</f>
        <v>239350</v>
      </c>
      <c r="C41" s="332">
        <f>SUM(C38:C40)</f>
        <v>166644</v>
      </c>
      <c r="D41" s="332">
        <f>SUM(D38:D40)</f>
        <v>32215</v>
      </c>
      <c r="E41" s="332">
        <f>SUM(E38:E40)</f>
        <v>40491</v>
      </c>
      <c r="F41" s="332">
        <f>SUM(F38:F40)</f>
        <v>0</v>
      </c>
      <c r="G41" s="332">
        <f>SUM(G38:G40)</f>
        <v>248852</v>
      </c>
      <c r="J41" s="288"/>
    </row>
    <row r="42" spans="1:9" ht="15.75" customHeight="1">
      <c r="A42" s="338"/>
      <c r="B42" s="332"/>
      <c r="C42" s="332"/>
      <c r="D42" s="332"/>
      <c r="E42" s="332"/>
      <c r="F42" s="332"/>
      <c r="G42" s="332"/>
      <c r="I42" s="288"/>
    </row>
    <row r="43" spans="1:9" ht="12.75">
      <c r="A43" s="340" t="s">
        <v>353</v>
      </c>
      <c r="B43" s="332">
        <f aca="true" t="shared" si="0" ref="B43:G43">SUM(B9,B15,B21,B28,B35,B41)</f>
        <v>1681347</v>
      </c>
      <c r="C43" s="332">
        <f t="shared" si="0"/>
        <v>989560</v>
      </c>
      <c r="D43" s="332">
        <f t="shared" si="0"/>
        <v>195452</v>
      </c>
      <c r="E43" s="332">
        <f t="shared" si="0"/>
        <v>496335</v>
      </c>
      <c r="F43" s="332">
        <f t="shared" si="0"/>
        <v>0</v>
      </c>
      <c r="G43" s="332">
        <f t="shared" si="0"/>
        <v>1596189</v>
      </c>
      <c r="H43" s="288">
        <f>SUM(G8,G13,G14,G19,G20,G25,G32,G33,G34,G39,G40)</f>
        <v>4324</v>
      </c>
      <c r="I43" s="288"/>
    </row>
    <row r="44" spans="1:10" ht="9" customHeight="1">
      <c r="A44" s="325"/>
      <c r="B44" s="332"/>
      <c r="C44" s="335"/>
      <c r="D44" s="335"/>
      <c r="E44" s="335"/>
      <c r="F44" s="335"/>
      <c r="G44" s="335"/>
      <c r="I44" s="288"/>
      <c r="J44" s="288"/>
    </row>
    <row r="45" spans="1:7" ht="12.75">
      <c r="A45" s="341" t="s">
        <v>354</v>
      </c>
      <c r="B45" s="332"/>
      <c r="C45" s="335"/>
      <c r="D45" s="335"/>
      <c r="E45" s="335"/>
      <c r="F45" s="335"/>
      <c r="G45" s="335"/>
    </row>
    <row r="46" spans="1:7" ht="12.75">
      <c r="A46" s="298" t="s">
        <v>374</v>
      </c>
      <c r="B46" s="332">
        <f>SUM(C46:E46)</f>
        <v>397930</v>
      </c>
      <c r="C46" s="332">
        <v>89277</v>
      </c>
      <c r="D46" s="332">
        <v>14400</v>
      </c>
      <c r="E46" s="332">
        <v>294253</v>
      </c>
      <c r="F46" s="332">
        <v>0</v>
      </c>
      <c r="G46" s="342">
        <v>0</v>
      </c>
    </row>
    <row r="47" spans="1:9" ht="16.5" customHeight="1">
      <c r="A47" s="333" t="s">
        <v>404</v>
      </c>
      <c r="B47" s="334">
        <f>SUM(C47:F47)</f>
        <v>85</v>
      </c>
      <c r="C47" s="334">
        <v>50</v>
      </c>
      <c r="D47" s="334">
        <v>15</v>
      </c>
      <c r="E47" s="334">
        <v>20</v>
      </c>
      <c r="F47" s="332"/>
      <c r="G47" s="342"/>
      <c r="I47" s="288"/>
    </row>
    <row r="48" spans="1:9" ht="16.5" customHeight="1">
      <c r="A48" s="333" t="s">
        <v>418</v>
      </c>
      <c r="B48" s="334">
        <f>SUM(C48:F48)</f>
        <v>14402</v>
      </c>
      <c r="C48" s="334"/>
      <c r="D48" s="334"/>
      <c r="E48" s="334">
        <v>14402</v>
      </c>
      <c r="F48" s="332"/>
      <c r="G48" s="342"/>
      <c r="I48" s="288"/>
    </row>
    <row r="49" spans="1:7" ht="12.75">
      <c r="A49" s="338" t="s">
        <v>4</v>
      </c>
      <c r="B49" s="332">
        <f>SUM(C49:F49)</f>
        <v>412417</v>
      </c>
      <c r="C49" s="332">
        <f>SUM(C46:C48)</f>
        <v>89327</v>
      </c>
      <c r="D49" s="332">
        <f>SUM(D46:D48)</f>
        <v>14415</v>
      </c>
      <c r="E49" s="332">
        <f>SUM(E46:E48)</f>
        <v>308675</v>
      </c>
      <c r="F49" s="332">
        <f>SUM(F46:F46)</f>
        <v>0</v>
      </c>
      <c r="G49" s="332">
        <v>0</v>
      </c>
    </row>
    <row r="50" spans="1:7" ht="18.75" customHeight="1">
      <c r="A50" s="343"/>
      <c r="B50" s="332"/>
      <c r="C50" s="335"/>
      <c r="D50" s="335"/>
      <c r="E50" s="335"/>
      <c r="F50" s="335"/>
      <c r="G50" s="335"/>
    </row>
    <row r="51" spans="1:7" ht="12.75">
      <c r="A51" s="341" t="s">
        <v>41</v>
      </c>
      <c r="B51" s="332">
        <f aca="true" t="shared" si="1" ref="B51:G51">SUM(B43,B49)</f>
        <v>2093764</v>
      </c>
      <c r="C51" s="332">
        <f t="shared" si="1"/>
        <v>1078887</v>
      </c>
      <c r="D51" s="332">
        <f t="shared" si="1"/>
        <v>209867</v>
      </c>
      <c r="E51" s="332">
        <f t="shared" si="1"/>
        <v>805010</v>
      </c>
      <c r="F51" s="332">
        <f t="shared" si="1"/>
        <v>0</v>
      </c>
      <c r="G51" s="332">
        <f t="shared" si="1"/>
        <v>1596189</v>
      </c>
    </row>
  </sheetData>
  <sheetProtection/>
  <mergeCells count="2">
    <mergeCell ref="A1:G1"/>
    <mergeCell ref="F3:G3"/>
  </mergeCells>
  <printOptions/>
  <pageMargins left="0.7480314960629921" right="0.2755905511811024" top="0.6299212598425197" bottom="0.629921259842519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zoomScaleSheetLayoutView="120" zoomScalePageLayoutView="0" workbookViewId="0" topLeftCell="A1">
      <selection activeCell="I12" sqref="I12"/>
    </sheetView>
  </sheetViews>
  <sheetFormatPr defaultColWidth="9.140625" defaultRowHeight="12.75"/>
  <cols>
    <col min="1" max="1" width="59.57421875" style="140" customWidth="1"/>
    <col min="2" max="2" width="12.140625" style="140" customWidth="1"/>
    <col min="3" max="3" width="11.8515625" style="140" customWidth="1"/>
    <col min="4" max="4" width="9.7109375" style="140" customWidth="1"/>
    <col min="5" max="16384" width="9.140625" style="140" customWidth="1"/>
  </cols>
  <sheetData>
    <row r="1" spans="1:4" ht="15">
      <c r="A1" s="385" t="s">
        <v>355</v>
      </c>
      <c r="B1" s="385"/>
      <c r="C1" s="385"/>
      <c r="D1" s="385"/>
    </row>
    <row r="2" spans="1:4" ht="15">
      <c r="A2" s="385" t="s">
        <v>428</v>
      </c>
      <c r="B2" s="385"/>
      <c r="C2" s="385"/>
      <c r="D2" s="385"/>
    </row>
    <row r="3" spans="1:4" ht="15">
      <c r="A3" s="294"/>
      <c r="B3" s="294"/>
      <c r="C3" s="294"/>
      <c r="D3" s="294"/>
    </row>
    <row r="4" ht="12.75">
      <c r="D4" s="204" t="s">
        <v>0</v>
      </c>
    </row>
    <row r="5" spans="1:4" ht="27" customHeight="1" thickBot="1">
      <c r="A5" s="344" t="s">
        <v>1</v>
      </c>
      <c r="B5" s="344" t="s">
        <v>188</v>
      </c>
      <c r="C5" s="345" t="s">
        <v>356</v>
      </c>
      <c r="D5" s="346" t="s">
        <v>4</v>
      </c>
    </row>
    <row r="6" spans="1:4" ht="13.5" thickTop="1">
      <c r="A6" s="298" t="s">
        <v>374</v>
      </c>
      <c r="B6" s="347">
        <v>2097666</v>
      </c>
      <c r="C6" s="347">
        <v>50638</v>
      </c>
      <c r="D6" s="348">
        <v>2148304</v>
      </c>
    </row>
    <row r="7" spans="1:4" ht="17.25" customHeight="1">
      <c r="A7" s="333" t="s">
        <v>419</v>
      </c>
      <c r="B7" s="347"/>
      <c r="C7" s="349">
        <v>-5067</v>
      </c>
      <c r="D7" s="349">
        <f>SUM(B7:C7)</f>
        <v>-5067</v>
      </c>
    </row>
    <row r="8" spans="1:4" ht="29.25" customHeight="1">
      <c r="A8" s="302" t="s">
        <v>405</v>
      </c>
      <c r="B8" s="347"/>
      <c r="C8" s="303">
        <v>-1395</v>
      </c>
      <c r="D8" s="349">
        <f>SUM(B8:C8)</f>
        <v>-1395</v>
      </c>
    </row>
    <row r="9" spans="1:4" ht="29.25" customHeight="1">
      <c r="A9" s="302" t="s">
        <v>397</v>
      </c>
      <c r="B9" s="347"/>
      <c r="C9" s="303">
        <v>-3000</v>
      </c>
      <c r="D9" s="349">
        <f>SUM(B9:C9)</f>
        <v>-3000</v>
      </c>
    </row>
    <row r="10" spans="1:4" ht="29.25" customHeight="1">
      <c r="A10" s="302" t="s">
        <v>411</v>
      </c>
      <c r="B10" s="347"/>
      <c r="C10" s="303">
        <v>-7996</v>
      </c>
      <c r="D10" s="349">
        <f>SUM(B10:C10)</f>
        <v>-7996</v>
      </c>
    </row>
    <row r="11" spans="1:4" ht="24.75" customHeight="1">
      <c r="A11" s="302" t="s">
        <v>396</v>
      </c>
      <c r="B11" s="347"/>
      <c r="C11" s="303">
        <v>-50</v>
      </c>
      <c r="D11" s="349">
        <f>SUM(B11:C11)</f>
        <v>-50</v>
      </c>
    </row>
    <row r="12" spans="1:4" ht="33.75" customHeight="1">
      <c r="A12" s="302" t="s">
        <v>398</v>
      </c>
      <c r="B12" s="347"/>
      <c r="C12" s="303">
        <v>-18000</v>
      </c>
      <c r="D12" s="349">
        <f aca="true" t="shared" si="0" ref="D12:D20">SUM(B12:C12)</f>
        <v>-18000</v>
      </c>
    </row>
    <row r="13" spans="1:4" ht="33.75" customHeight="1">
      <c r="A13" s="302" t="s">
        <v>399</v>
      </c>
      <c r="B13" s="347"/>
      <c r="C13" s="303">
        <v>-472</v>
      </c>
      <c r="D13" s="349">
        <f t="shared" si="0"/>
        <v>-472</v>
      </c>
    </row>
    <row r="14" spans="1:4" ht="18.75" customHeight="1">
      <c r="A14" s="302" t="s">
        <v>400</v>
      </c>
      <c r="B14" s="347"/>
      <c r="C14" s="303">
        <v>-85</v>
      </c>
      <c r="D14" s="349">
        <f t="shared" si="0"/>
        <v>-85</v>
      </c>
    </row>
    <row r="15" spans="1:4" ht="16.5" customHeight="1">
      <c r="A15" s="302" t="s">
        <v>361</v>
      </c>
      <c r="B15" s="347"/>
      <c r="C15" s="303">
        <v>9262</v>
      </c>
      <c r="D15" s="349">
        <f t="shared" si="0"/>
        <v>9262</v>
      </c>
    </row>
    <row r="16" spans="1:4" ht="18" customHeight="1">
      <c r="A16" s="302" t="s">
        <v>362</v>
      </c>
      <c r="B16" s="347"/>
      <c r="C16" s="303">
        <v>806</v>
      </c>
      <c r="D16" s="349">
        <f t="shared" si="0"/>
        <v>806</v>
      </c>
    </row>
    <row r="17" spans="1:4" ht="25.5" customHeight="1">
      <c r="A17" s="302" t="s">
        <v>414</v>
      </c>
      <c r="B17" s="347"/>
      <c r="C17" s="303">
        <v>532</v>
      </c>
      <c r="D17" s="349">
        <f t="shared" si="0"/>
        <v>532</v>
      </c>
    </row>
    <row r="18" spans="1:4" ht="25.5" customHeight="1">
      <c r="A18" s="302" t="s">
        <v>403</v>
      </c>
      <c r="B18" s="347"/>
      <c r="C18" s="303">
        <v>1925</v>
      </c>
      <c r="D18" s="349">
        <f t="shared" si="0"/>
        <v>1925</v>
      </c>
    </row>
    <row r="19" spans="1:4" ht="16.5" customHeight="1">
      <c r="A19" s="302" t="s">
        <v>415</v>
      </c>
      <c r="B19" s="347"/>
      <c r="C19" s="303">
        <v>43715</v>
      </c>
      <c r="D19" s="349">
        <f t="shared" si="0"/>
        <v>43715</v>
      </c>
    </row>
    <row r="20" spans="1:4" ht="16.5" customHeight="1">
      <c r="A20" s="371" t="s">
        <v>426</v>
      </c>
      <c r="B20" s="347"/>
      <c r="C20" s="303">
        <v>-27935</v>
      </c>
      <c r="D20" s="349">
        <f t="shared" si="0"/>
        <v>-27935</v>
      </c>
    </row>
    <row r="21" spans="1:4" ht="17.25" customHeight="1">
      <c r="A21" s="302" t="s">
        <v>417</v>
      </c>
      <c r="B21" s="349"/>
      <c r="C21" s="303">
        <v>2744</v>
      </c>
      <c r="D21" s="349">
        <f>SUM(B21:C21)</f>
        <v>2744</v>
      </c>
    </row>
    <row r="22" spans="1:4" ht="12.75">
      <c r="A22" s="350" t="s">
        <v>4</v>
      </c>
      <c r="B22" s="308">
        <f>SUM(B6:B21)</f>
        <v>2097666</v>
      </c>
      <c r="C22" s="308">
        <f>SUM(C6:C21)</f>
        <v>45622</v>
      </c>
      <c r="D22" s="308">
        <f>SUM(D6:D21)</f>
        <v>2143288</v>
      </c>
    </row>
    <row r="23" ht="12.75">
      <c r="A23" s="351"/>
    </row>
  </sheetData>
  <sheetProtection/>
  <mergeCells count="2">
    <mergeCell ref="A1:D1"/>
    <mergeCell ref="A2:D2"/>
  </mergeCells>
  <printOptions/>
  <pageMargins left="0.4724409448818898" right="0.2362204724409449" top="0.984251968503937" bottom="0.98425196850393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M73"/>
  <sheetViews>
    <sheetView zoomScaleSheetLayoutView="98" zoomScalePageLayoutView="106" workbookViewId="0" topLeftCell="A1">
      <selection activeCell="D3" sqref="D3:L3"/>
    </sheetView>
  </sheetViews>
  <sheetFormatPr defaultColWidth="9.140625" defaultRowHeight="12.75"/>
  <cols>
    <col min="1" max="1" width="4.8515625" style="0" customWidth="1"/>
    <col min="2" max="2" width="4.7109375" style="0" customWidth="1"/>
    <col min="3" max="3" width="5.57421875" style="0" customWidth="1"/>
    <col min="4" max="4" width="63.140625" style="0" customWidth="1"/>
    <col min="5" max="5" width="9.7109375" style="0" bestFit="1" customWidth="1"/>
    <col min="6" max="6" width="9.57421875" style="0" bestFit="1" customWidth="1"/>
    <col min="7" max="7" width="9.421875" style="0" bestFit="1" customWidth="1"/>
    <col min="8" max="8" width="10.8515625" style="0" bestFit="1" customWidth="1"/>
    <col min="9" max="10" width="9.57421875" style="0" bestFit="1" customWidth="1"/>
    <col min="11" max="11" width="9.28125" style="0" bestFit="1" customWidth="1"/>
    <col min="12" max="12" width="9.57421875" style="0" bestFit="1" customWidth="1"/>
  </cols>
  <sheetData>
    <row r="1" spans="1:12" ht="15" customHeight="1">
      <c r="A1" s="406" t="s">
        <v>283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8" ht="15" customHeight="1">
      <c r="A2" s="96"/>
      <c r="B2" s="96"/>
      <c r="C2" s="96"/>
      <c r="D2" s="96"/>
      <c r="E2" s="96"/>
      <c r="F2" s="96"/>
      <c r="G2" s="96"/>
      <c r="H2" s="96"/>
    </row>
    <row r="3" spans="1:12" ht="15" customHeight="1">
      <c r="A3" s="96"/>
      <c r="B3" s="96"/>
      <c r="C3" s="96"/>
      <c r="D3" s="419" t="s">
        <v>429</v>
      </c>
      <c r="E3" s="419"/>
      <c r="F3" s="419"/>
      <c r="G3" s="419"/>
      <c r="H3" s="419"/>
      <c r="I3" s="419"/>
      <c r="J3" s="419"/>
      <c r="K3" s="419"/>
      <c r="L3" s="419"/>
    </row>
    <row r="4" spans="11:12" ht="12.75">
      <c r="K4" s="409" t="s">
        <v>0</v>
      </c>
      <c r="L4" s="409"/>
    </row>
    <row r="5" spans="1:12" ht="15.75" customHeight="1">
      <c r="A5" s="410" t="s">
        <v>1</v>
      </c>
      <c r="B5" s="411"/>
      <c r="C5" s="411"/>
      <c r="D5" s="412"/>
      <c r="E5" s="396" t="s">
        <v>316</v>
      </c>
      <c r="F5" s="397"/>
      <c r="G5" s="397"/>
      <c r="H5" s="398"/>
      <c r="I5" s="396" t="s">
        <v>316</v>
      </c>
      <c r="J5" s="397"/>
      <c r="K5" s="397"/>
      <c r="L5" s="398"/>
    </row>
    <row r="6" spans="1:12" ht="13.5" customHeight="1">
      <c r="A6" s="413"/>
      <c r="B6" s="414"/>
      <c r="C6" s="414"/>
      <c r="D6" s="415"/>
      <c r="E6" s="399" t="s">
        <v>374</v>
      </c>
      <c r="F6" s="400"/>
      <c r="G6" s="400"/>
      <c r="H6" s="401"/>
      <c r="I6" s="399"/>
      <c r="J6" s="400"/>
      <c r="K6" s="400"/>
      <c r="L6" s="401"/>
    </row>
    <row r="7" spans="1:12" ht="25.5">
      <c r="A7" s="413"/>
      <c r="B7" s="414"/>
      <c r="C7" s="414"/>
      <c r="D7" s="415"/>
      <c r="E7" s="2" t="s">
        <v>2</v>
      </c>
      <c r="F7" s="2" t="s">
        <v>3</v>
      </c>
      <c r="G7" s="2" t="s">
        <v>36</v>
      </c>
      <c r="H7" s="398" t="s">
        <v>4</v>
      </c>
      <c r="I7" s="2" t="s">
        <v>2</v>
      </c>
      <c r="J7" s="2" t="s">
        <v>3</v>
      </c>
      <c r="K7" s="2" t="s">
        <v>36</v>
      </c>
      <c r="L7" s="398" t="s">
        <v>4</v>
      </c>
    </row>
    <row r="8" spans="1:12" ht="13.5" customHeight="1" thickBot="1">
      <c r="A8" s="416"/>
      <c r="B8" s="417"/>
      <c r="C8" s="417"/>
      <c r="D8" s="418"/>
      <c r="E8" s="403" t="s">
        <v>5</v>
      </c>
      <c r="F8" s="403"/>
      <c r="G8" s="403"/>
      <c r="H8" s="402"/>
      <c r="I8" s="403" t="s">
        <v>5</v>
      </c>
      <c r="J8" s="403"/>
      <c r="K8" s="403"/>
      <c r="L8" s="402"/>
    </row>
    <row r="9" spans="1:12" ht="13.5" thickTop="1">
      <c r="A9" s="407" t="s">
        <v>150</v>
      </c>
      <c r="B9" s="408"/>
      <c r="C9" s="408"/>
      <c r="D9" s="408"/>
      <c r="E9" s="108">
        <f>SUM(E10,E17:E18)</f>
        <v>503139</v>
      </c>
      <c r="F9" s="108">
        <f>SUM(F10,F17:F18)</f>
        <v>74493</v>
      </c>
      <c r="G9" s="108">
        <f>SUM(G10,G17:G18)</f>
        <v>30844</v>
      </c>
      <c r="H9" s="115">
        <f>SUM(E9:G9)</f>
        <v>608476</v>
      </c>
      <c r="I9" s="108">
        <f>SUM(I10,I17:I18)</f>
        <v>516957</v>
      </c>
      <c r="J9" s="108">
        <f>SUM(J10,J17:J18)</f>
        <v>74493</v>
      </c>
      <c r="K9" s="108">
        <f>SUM(K10,K17:K18)</f>
        <v>30844</v>
      </c>
      <c r="L9" s="115">
        <f>SUM(I9:K9)</f>
        <v>622294</v>
      </c>
    </row>
    <row r="10" spans="1:12" ht="12.75">
      <c r="A10" s="116"/>
      <c r="B10" s="405" t="s">
        <v>46</v>
      </c>
      <c r="C10" s="405"/>
      <c r="D10" s="405"/>
      <c r="E10" s="111">
        <f>SUM(E11:E16)</f>
        <v>450390</v>
      </c>
      <c r="F10" s="111">
        <f>SUM(F11:F16)</f>
        <v>0</v>
      </c>
      <c r="G10" s="111">
        <f>SUM(G11:G16)</f>
        <v>0</v>
      </c>
      <c r="H10" s="117">
        <f>SUM(E10:G10)</f>
        <v>450390</v>
      </c>
      <c r="I10" s="111">
        <f>SUM(I11:I16)</f>
        <v>464208</v>
      </c>
      <c r="J10" s="111">
        <f>SUM(J11:J16)</f>
        <v>0</v>
      </c>
      <c r="K10" s="111">
        <f>SUM(K11:K16)</f>
        <v>0</v>
      </c>
      <c r="L10" s="117">
        <f>SUM(I10:K10)</f>
        <v>464208</v>
      </c>
    </row>
    <row r="11" spans="1:13" ht="12.75">
      <c r="A11" s="116"/>
      <c r="B11" s="110"/>
      <c r="C11" s="404" t="s">
        <v>47</v>
      </c>
      <c r="D11" s="405"/>
      <c r="E11" s="167">
        <v>444</v>
      </c>
      <c r="F11" s="221"/>
      <c r="G11" s="221"/>
      <c r="H11" s="117">
        <f>SUM(E11:G11)</f>
        <v>444</v>
      </c>
      <c r="I11" s="167">
        <v>918</v>
      </c>
      <c r="J11" s="221"/>
      <c r="K11" s="221"/>
      <c r="L11" s="117">
        <f>SUM(I11:K11)</f>
        <v>918</v>
      </c>
      <c r="M11" s="105"/>
    </row>
    <row r="12" spans="1:13" ht="12.75">
      <c r="A12" s="116"/>
      <c r="B12" s="110"/>
      <c r="C12" s="404" t="s">
        <v>312</v>
      </c>
      <c r="D12" s="405"/>
      <c r="E12" s="167">
        <v>223936</v>
      </c>
      <c r="F12" s="221"/>
      <c r="G12" s="221"/>
      <c r="H12" s="117">
        <f aca="true" t="shared" si="0" ref="H12:H48">SUM(E12:G12)</f>
        <v>223936</v>
      </c>
      <c r="I12" s="167">
        <v>223936</v>
      </c>
      <c r="J12" s="221"/>
      <c r="K12" s="221"/>
      <c r="L12" s="117">
        <f aca="true" t="shared" si="1" ref="L12:L48">SUM(I12:K12)</f>
        <v>223936</v>
      </c>
      <c r="M12" s="105"/>
    </row>
    <row r="13" spans="1:13" ht="12.75">
      <c r="A13" s="116"/>
      <c r="B13" s="110"/>
      <c r="C13" s="404" t="s">
        <v>113</v>
      </c>
      <c r="D13" s="405"/>
      <c r="E13" s="167">
        <v>211177</v>
      </c>
      <c r="F13" s="221"/>
      <c r="G13" s="221"/>
      <c r="H13" s="117">
        <f t="shared" si="0"/>
        <v>211177</v>
      </c>
      <c r="I13" s="167">
        <v>220971</v>
      </c>
      <c r="J13" s="221"/>
      <c r="K13" s="221"/>
      <c r="L13" s="117">
        <f t="shared" si="1"/>
        <v>220971</v>
      </c>
      <c r="M13" s="105"/>
    </row>
    <row r="14" spans="1:13" ht="12.75">
      <c r="A14" s="116"/>
      <c r="B14" s="110"/>
      <c r="C14" s="405" t="s">
        <v>48</v>
      </c>
      <c r="D14" s="405"/>
      <c r="E14" s="167">
        <v>14833</v>
      </c>
      <c r="F14" s="221"/>
      <c r="G14" s="221"/>
      <c r="H14" s="117">
        <f t="shared" si="0"/>
        <v>14833</v>
      </c>
      <c r="I14" s="167">
        <v>15639</v>
      </c>
      <c r="J14" s="221"/>
      <c r="K14" s="221"/>
      <c r="L14" s="117">
        <f t="shared" si="1"/>
        <v>15639</v>
      </c>
      <c r="M14" s="105"/>
    </row>
    <row r="15" spans="1:13" ht="12.75">
      <c r="A15" s="116"/>
      <c r="B15" s="110"/>
      <c r="C15" s="404" t="s">
        <v>114</v>
      </c>
      <c r="D15" s="405"/>
      <c r="E15" s="167">
        <v>0</v>
      </c>
      <c r="F15" s="221"/>
      <c r="G15" s="221"/>
      <c r="H15" s="117">
        <f t="shared" si="0"/>
        <v>0</v>
      </c>
      <c r="I15" s="167">
        <v>0</v>
      </c>
      <c r="J15" s="221"/>
      <c r="K15" s="221"/>
      <c r="L15" s="117">
        <f t="shared" si="1"/>
        <v>0</v>
      </c>
      <c r="M15" s="105"/>
    </row>
    <row r="16" spans="1:13" ht="12.75">
      <c r="A16" s="116"/>
      <c r="B16" s="110"/>
      <c r="C16" s="404" t="s">
        <v>115</v>
      </c>
      <c r="D16" s="405"/>
      <c r="E16" s="167">
        <v>0</v>
      </c>
      <c r="F16" s="221"/>
      <c r="G16" s="221"/>
      <c r="H16" s="117">
        <f t="shared" si="0"/>
        <v>0</v>
      </c>
      <c r="I16" s="167">
        <v>2744</v>
      </c>
      <c r="J16" s="221"/>
      <c r="K16" s="221"/>
      <c r="L16" s="117">
        <f t="shared" si="1"/>
        <v>2744</v>
      </c>
      <c r="M16" s="105"/>
    </row>
    <row r="17" spans="1:12" ht="12.75">
      <c r="A17" s="116"/>
      <c r="B17" s="153" t="s">
        <v>171</v>
      </c>
      <c r="C17" s="153"/>
      <c r="D17" s="110"/>
      <c r="E17" s="167">
        <v>0</v>
      </c>
      <c r="F17" s="221"/>
      <c r="G17" s="221"/>
      <c r="H17" s="117">
        <f t="shared" si="0"/>
        <v>0</v>
      </c>
      <c r="I17" s="167">
        <v>0</v>
      </c>
      <c r="J17" s="221"/>
      <c r="K17" s="221"/>
      <c r="L17" s="117">
        <f t="shared" si="1"/>
        <v>0</v>
      </c>
    </row>
    <row r="18" spans="1:12" ht="12.75">
      <c r="A18" s="116"/>
      <c r="B18" s="405" t="s">
        <v>49</v>
      </c>
      <c r="C18" s="405"/>
      <c r="D18" s="405"/>
      <c r="E18" s="111">
        <f>SUM(E19:E24)</f>
        <v>52749</v>
      </c>
      <c r="F18" s="111">
        <f>SUM(F19:F24)</f>
        <v>74493</v>
      </c>
      <c r="G18" s="111">
        <f>SUM(G19:G24)</f>
        <v>30844</v>
      </c>
      <c r="H18" s="118">
        <f t="shared" si="0"/>
        <v>158086</v>
      </c>
      <c r="I18" s="111">
        <f>SUM(I19:I24)</f>
        <v>52749</v>
      </c>
      <c r="J18" s="111">
        <f>SUM(J19:J24)</f>
        <v>74493</v>
      </c>
      <c r="K18" s="111">
        <f>SUM(K19:K24)</f>
        <v>30844</v>
      </c>
      <c r="L18" s="118">
        <f t="shared" si="1"/>
        <v>158086</v>
      </c>
    </row>
    <row r="19" spans="1:12" ht="12.75">
      <c r="A19" s="116"/>
      <c r="B19" s="110"/>
      <c r="C19" s="422" t="s">
        <v>50</v>
      </c>
      <c r="D19" s="421"/>
      <c r="E19" s="221"/>
      <c r="F19" s="167">
        <v>1730</v>
      </c>
      <c r="G19" s="221"/>
      <c r="H19" s="117">
        <f t="shared" si="0"/>
        <v>1730</v>
      </c>
      <c r="I19" s="221"/>
      <c r="J19" s="167">
        <v>1730</v>
      </c>
      <c r="K19" s="221"/>
      <c r="L19" s="117">
        <f t="shared" si="1"/>
        <v>1730</v>
      </c>
    </row>
    <row r="20" spans="1:12" ht="12.75">
      <c r="A20" s="116"/>
      <c r="B20" s="110"/>
      <c r="C20" s="420" t="s">
        <v>208</v>
      </c>
      <c r="D20" s="421"/>
      <c r="E20" s="167">
        <v>31055</v>
      </c>
      <c r="F20" s="167">
        <v>72763</v>
      </c>
      <c r="G20" s="221"/>
      <c r="H20" s="117">
        <f t="shared" si="0"/>
        <v>103818</v>
      </c>
      <c r="I20" s="167">
        <v>31055</v>
      </c>
      <c r="J20" s="167">
        <v>72763</v>
      </c>
      <c r="K20" s="221"/>
      <c r="L20" s="117">
        <f t="shared" si="1"/>
        <v>103818</v>
      </c>
    </row>
    <row r="21" spans="1:12" ht="12.75">
      <c r="A21" s="116"/>
      <c r="B21" s="110"/>
      <c r="C21" s="420" t="s">
        <v>162</v>
      </c>
      <c r="D21" s="421"/>
      <c r="E21" s="221"/>
      <c r="F21" s="221"/>
      <c r="G21" s="167">
        <v>26844</v>
      </c>
      <c r="H21" s="117">
        <f t="shared" si="0"/>
        <v>26844</v>
      </c>
      <c r="I21" s="221"/>
      <c r="J21" s="221"/>
      <c r="K21" s="167">
        <v>26844</v>
      </c>
      <c r="L21" s="117">
        <f t="shared" si="1"/>
        <v>26844</v>
      </c>
    </row>
    <row r="22" spans="1:12" ht="12.75">
      <c r="A22" s="116"/>
      <c r="B22" s="110"/>
      <c r="C22" s="172" t="s">
        <v>138</v>
      </c>
      <c r="D22" s="131"/>
      <c r="E22" s="167">
        <v>19964</v>
      </c>
      <c r="F22" s="221"/>
      <c r="G22" s="221"/>
      <c r="H22" s="117">
        <f t="shared" si="0"/>
        <v>19964</v>
      </c>
      <c r="I22" s="167">
        <v>19964</v>
      </c>
      <c r="J22" s="221"/>
      <c r="K22" s="221"/>
      <c r="L22" s="117">
        <f t="shared" si="1"/>
        <v>19964</v>
      </c>
    </row>
    <row r="23" spans="1:12" ht="12.75">
      <c r="A23" s="116"/>
      <c r="B23" s="110"/>
      <c r="C23" s="422" t="s">
        <v>51</v>
      </c>
      <c r="D23" s="421"/>
      <c r="E23" s="221"/>
      <c r="F23" s="271"/>
      <c r="G23" s="167">
        <v>4000</v>
      </c>
      <c r="H23" s="117">
        <f t="shared" si="0"/>
        <v>4000</v>
      </c>
      <c r="I23" s="221"/>
      <c r="J23" s="271"/>
      <c r="K23" s="167">
        <v>4000</v>
      </c>
      <c r="L23" s="117">
        <f t="shared" si="1"/>
        <v>4000</v>
      </c>
    </row>
    <row r="24" spans="1:12" ht="13.5" customHeight="1">
      <c r="A24" s="116"/>
      <c r="B24" s="110"/>
      <c r="C24" s="178" t="s">
        <v>227</v>
      </c>
      <c r="D24" s="131"/>
      <c r="E24" s="167">
        <v>1730</v>
      </c>
      <c r="F24" s="271"/>
      <c r="G24" s="221"/>
      <c r="H24" s="117">
        <f t="shared" si="0"/>
        <v>1730</v>
      </c>
      <c r="I24" s="167">
        <v>1730</v>
      </c>
      <c r="J24" s="271"/>
      <c r="K24" s="221"/>
      <c r="L24" s="117">
        <f t="shared" si="1"/>
        <v>1730</v>
      </c>
    </row>
    <row r="25" spans="1:12" ht="12.75">
      <c r="A25" s="407" t="s">
        <v>52</v>
      </c>
      <c r="B25" s="408"/>
      <c r="C25" s="408"/>
      <c r="D25" s="408"/>
      <c r="E25" s="108">
        <f>SUM(E26:E27)</f>
        <v>0</v>
      </c>
      <c r="F25" s="108">
        <f>SUM(F26:F27)</f>
        <v>985758</v>
      </c>
      <c r="G25" s="108">
        <f>SUM(G26:G27)</f>
        <v>0</v>
      </c>
      <c r="H25" s="115">
        <f t="shared" si="0"/>
        <v>985758</v>
      </c>
      <c r="I25" s="108">
        <f>SUM(I26:I27)</f>
        <v>0</v>
      </c>
      <c r="J25" s="108">
        <f>SUM(J26:J27)</f>
        <v>985758</v>
      </c>
      <c r="K25" s="108">
        <f>SUM(K26:K27)</f>
        <v>0</v>
      </c>
      <c r="L25" s="115">
        <f t="shared" si="1"/>
        <v>985758</v>
      </c>
    </row>
    <row r="26" spans="1:12" ht="12.75">
      <c r="A26" s="132"/>
      <c r="B26" s="110" t="s">
        <v>105</v>
      </c>
      <c r="C26" s="153" t="s">
        <v>106</v>
      </c>
      <c r="D26" s="133"/>
      <c r="E26" s="108"/>
      <c r="F26" s="167">
        <f>'Felhalm. bevétel'!E9</f>
        <v>0</v>
      </c>
      <c r="G26" s="108"/>
      <c r="H26" s="117">
        <f t="shared" si="0"/>
        <v>0</v>
      </c>
      <c r="I26" s="108"/>
      <c r="J26" s="167">
        <f>'Felhalm. bevétel'!F9</f>
        <v>0</v>
      </c>
      <c r="K26" s="108"/>
      <c r="L26" s="117">
        <f t="shared" si="1"/>
        <v>0</v>
      </c>
    </row>
    <row r="27" spans="1:12" ht="12.75">
      <c r="A27" s="116"/>
      <c r="B27" s="153" t="s">
        <v>116</v>
      </c>
      <c r="C27" s="153" t="s">
        <v>117</v>
      </c>
      <c r="D27" s="133"/>
      <c r="E27" s="107"/>
      <c r="F27" s="167">
        <f>'Felhalm. bevétel'!E8</f>
        <v>985758</v>
      </c>
      <c r="G27" s="107"/>
      <c r="H27" s="117">
        <f t="shared" si="0"/>
        <v>985758</v>
      </c>
      <c r="I27" s="107"/>
      <c r="J27" s="167">
        <f>'Felhalm. bevétel'!F8</f>
        <v>985758</v>
      </c>
      <c r="K27" s="107"/>
      <c r="L27" s="117">
        <f t="shared" si="1"/>
        <v>985758</v>
      </c>
    </row>
    <row r="28" spans="1:12" ht="12.75">
      <c r="A28" s="407" t="s">
        <v>53</v>
      </c>
      <c r="B28" s="408"/>
      <c r="C28" s="408"/>
      <c r="D28" s="408"/>
      <c r="E28" s="108">
        <f>SUM(E29:E30,E36)</f>
        <v>1545000</v>
      </c>
      <c r="F28" s="108">
        <f>SUM(F29:F30,F36)</f>
        <v>0</v>
      </c>
      <c r="G28" s="108">
        <f>SUM(G29:G30,G36)</f>
        <v>300</v>
      </c>
      <c r="H28" s="115">
        <f t="shared" si="0"/>
        <v>1545300</v>
      </c>
      <c r="I28" s="108">
        <f>SUM(I29:I30,I36)</f>
        <v>1545000</v>
      </c>
      <c r="J28" s="108">
        <f>SUM(J29:J30,J36)</f>
        <v>0</v>
      </c>
      <c r="K28" s="108">
        <f>SUM(K29:K30,K36)</f>
        <v>300</v>
      </c>
      <c r="L28" s="115">
        <f t="shared" si="1"/>
        <v>1545300</v>
      </c>
    </row>
    <row r="29" spans="1:12" ht="12.75">
      <c r="A29" s="116"/>
      <c r="B29" s="404" t="s">
        <v>185</v>
      </c>
      <c r="C29" s="405"/>
      <c r="D29" s="405">
        <v>0</v>
      </c>
      <c r="E29" s="111">
        <v>115000</v>
      </c>
      <c r="F29" s="111"/>
      <c r="G29" s="111"/>
      <c r="H29" s="118">
        <f t="shared" si="0"/>
        <v>115000</v>
      </c>
      <c r="I29" s="111">
        <v>115000</v>
      </c>
      <c r="J29" s="111"/>
      <c r="K29" s="111"/>
      <c r="L29" s="118">
        <f t="shared" si="1"/>
        <v>115000</v>
      </c>
    </row>
    <row r="30" spans="1:12" ht="12.75">
      <c r="A30" s="116"/>
      <c r="B30" s="405" t="s">
        <v>54</v>
      </c>
      <c r="C30" s="405"/>
      <c r="D30" s="405"/>
      <c r="E30" s="108">
        <f>SUM(E31:E35)</f>
        <v>1429000</v>
      </c>
      <c r="F30" s="108">
        <f>SUM(F31:F35)</f>
        <v>0</v>
      </c>
      <c r="G30" s="108">
        <f>SUM(G31:G35)</f>
        <v>0</v>
      </c>
      <c r="H30" s="115">
        <f t="shared" si="0"/>
        <v>1429000</v>
      </c>
      <c r="I30" s="108">
        <f>SUM(I31:I35)</f>
        <v>1429000</v>
      </c>
      <c r="J30" s="108">
        <f>SUM(J31:J35)</f>
        <v>0</v>
      </c>
      <c r="K30" s="108">
        <f>SUM(K31:K35)</f>
        <v>0</v>
      </c>
      <c r="L30" s="115">
        <f t="shared" si="1"/>
        <v>1429000</v>
      </c>
    </row>
    <row r="31" spans="1:12" ht="12.75">
      <c r="A31" s="116"/>
      <c r="B31" s="109"/>
      <c r="C31" s="405" t="s">
        <v>102</v>
      </c>
      <c r="D31" s="405"/>
      <c r="E31" s="167">
        <v>1350000</v>
      </c>
      <c r="F31" s="221"/>
      <c r="G31" s="221"/>
      <c r="H31" s="117">
        <f t="shared" si="0"/>
        <v>1350000</v>
      </c>
      <c r="I31" s="167">
        <v>1350000</v>
      </c>
      <c r="J31" s="221"/>
      <c r="K31" s="221"/>
      <c r="L31" s="117">
        <f t="shared" si="1"/>
        <v>1350000</v>
      </c>
    </row>
    <row r="32" spans="1:12" ht="12.75">
      <c r="A32" s="116"/>
      <c r="B32" s="109"/>
      <c r="C32" s="404" t="s">
        <v>55</v>
      </c>
      <c r="D32" s="404"/>
      <c r="E32" s="167">
        <v>0</v>
      </c>
      <c r="F32" s="221"/>
      <c r="G32" s="221"/>
      <c r="H32" s="117">
        <f t="shared" si="0"/>
        <v>0</v>
      </c>
      <c r="I32" s="167">
        <v>0</v>
      </c>
      <c r="J32" s="221"/>
      <c r="K32" s="221"/>
      <c r="L32" s="117">
        <f t="shared" si="1"/>
        <v>0</v>
      </c>
    </row>
    <row r="33" spans="1:12" ht="12.75">
      <c r="A33" s="116"/>
      <c r="B33" s="109"/>
      <c r="C33" s="404" t="s">
        <v>56</v>
      </c>
      <c r="D33" s="404"/>
      <c r="E33" s="167">
        <v>0</v>
      </c>
      <c r="F33" s="221"/>
      <c r="G33" s="221"/>
      <c r="H33" s="117">
        <f t="shared" si="0"/>
        <v>0</v>
      </c>
      <c r="I33" s="167">
        <v>0</v>
      </c>
      <c r="J33" s="221"/>
      <c r="K33" s="221"/>
      <c r="L33" s="117">
        <f t="shared" si="1"/>
        <v>0</v>
      </c>
    </row>
    <row r="34" spans="1:12" ht="12.75">
      <c r="A34" s="116"/>
      <c r="B34" s="109"/>
      <c r="C34" s="405" t="s">
        <v>57</v>
      </c>
      <c r="D34" s="405"/>
      <c r="E34" s="167">
        <v>55000</v>
      </c>
      <c r="F34" s="221"/>
      <c r="G34" s="221"/>
      <c r="H34" s="117">
        <f t="shared" si="0"/>
        <v>55000</v>
      </c>
      <c r="I34" s="167">
        <v>55000</v>
      </c>
      <c r="J34" s="221"/>
      <c r="K34" s="221"/>
      <c r="L34" s="117">
        <f t="shared" si="1"/>
        <v>55000</v>
      </c>
    </row>
    <row r="35" spans="1:12" ht="12.75">
      <c r="A35" s="116"/>
      <c r="B35" s="109"/>
      <c r="C35" s="404" t="s">
        <v>163</v>
      </c>
      <c r="D35" s="405"/>
      <c r="E35" s="167">
        <v>24000</v>
      </c>
      <c r="F35" s="221"/>
      <c r="G35" s="221"/>
      <c r="H35" s="117">
        <f t="shared" si="0"/>
        <v>24000</v>
      </c>
      <c r="I35" s="167">
        <v>24000</v>
      </c>
      <c r="J35" s="221"/>
      <c r="K35" s="221"/>
      <c r="L35" s="117">
        <f t="shared" si="1"/>
        <v>24000</v>
      </c>
    </row>
    <row r="36" spans="1:12" ht="12.75">
      <c r="A36" s="116"/>
      <c r="B36" s="404" t="s">
        <v>186</v>
      </c>
      <c r="C36" s="405"/>
      <c r="D36" s="405"/>
      <c r="E36" s="167">
        <v>1000</v>
      </c>
      <c r="F36" s="167"/>
      <c r="G36" s="167">
        <v>300</v>
      </c>
      <c r="H36" s="117">
        <f t="shared" si="0"/>
        <v>1300</v>
      </c>
      <c r="I36" s="167">
        <v>1000</v>
      </c>
      <c r="J36" s="167"/>
      <c r="K36" s="167">
        <v>300</v>
      </c>
      <c r="L36" s="117">
        <f t="shared" si="1"/>
        <v>1300</v>
      </c>
    </row>
    <row r="37" spans="1:12" ht="12.75">
      <c r="A37" s="407" t="s">
        <v>14</v>
      </c>
      <c r="B37" s="408"/>
      <c r="C37" s="408"/>
      <c r="D37" s="408"/>
      <c r="E37" s="108">
        <f>SUM(E38:E43)</f>
        <v>24700</v>
      </c>
      <c r="F37" s="108">
        <f>SUM(F38:F44)</f>
        <v>90371</v>
      </c>
      <c r="G37" s="108">
        <f>SUM(G38:G43)</f>
        <v>0</v>
      </c>
      <c r="H37" s="115">
        <f t="shared" si="0"/>
        <v>115071</v>
      </c>
      <c r="I37" s="108">
        <f>SUM(I38:I43)</f>
        <v>24700</v>
      </c>
      <c r="J37" s="108">
        <f>SUM(J38:J44)</f>
        <v>90371</v>
      </c>
      <c r="K37" s="108">
        <f>SUM(K38:K43)</f>
        <v>0</v>
      </c>
      <c r="L37" s="115">
        <f t="shared" si="1"/>
        <v>115071</v>
      </c>
    </row>
    <row r="38" spans="1:12" ht="12.75">
      <c r="A38" s="116"/>
      <c r="B38" s="404" t="s">
        <v>118</v>
      </c>
      <c r="C38" s="405"/>
      <c r="D38" s="405"/>
      <c r="E38" s="221"/>
      <c r="F38" s="167">
        <v>0</v>
      </c>
      <c r="G38" s="221"/>
      <c r="H38" s="117">
        <f t="shared" si="0"/>
        <v>0</v>
      </c>
      <c r="I38" s="221"/>
      <c r="J38" s="167">
        <v>0</v>
      </c>
      <c r="K38" s="221"/>
      <c r="L38" s="117">
        <f t="shared" si="1"/>
        <v>0</v>
      </c>
    </row>
    <row r="39" spans="1:12" ht="12.75">
      <c r="A39" s="116"/>
      <c r="B39" s="405" t="s">
        <v>103</v>
      </c>
      <c r="C39" s="405"/>
      <c r="D39" s="405"/>
      <c r="E39" s="221"/>
      <c r="F39" s="167">
        <v>24200</v>
      </c>
      <c r="G39" s="221"/>
      <c r="H39" s="117">
        <f t="shared" si="0"/>
        <v>24200</v>
      </c>
      <c r="I39" s="221"/>
      <c r="J39" s="167">
        <v>24200</v>
      </c>
      <c r="K39" s="221"/>
      <c r="L39" s="117">
        <f t="shared" si="1"/>
        <v>24200</v>
      </c>
    </row>
    <row r="40" spans="1:12" ht="12.75">
      <c r="A40" s="116"/>
      <c r="B40" s="405" t="s">
        <v>58</v>
      </c>
      <c r="C40" s="405"/>
      <c r="D40" s="405"/>
      <c r="E40" s="221"/>
      <c r="F40" s="167">
        <v>4400</v>
      </c>
      <c r="G40" s="221"/>
      <c r="H40" s="117">
        <f t="shared" si="0"/>
        <v>4400</v>
      </c>
      <c r="I40" s="221"/>
      <c r="J40" s="167">
        <v>4400</v>
      </c>
      <c r="K40" s="221"/>
      <c r="L40" s="117">
        <f t="shared" si="1"/>
        <v>4400</v>
      </c>
    </row>
    <row r="41" spans="1:12" ht="12.75">
      <c r="A41" s="116"/>
      <c r="B41" s="405" t="s">
        <v>104</v>
      </c>
      <c r="C41" s="405"/>
      <c r="D41" s="405"/>
      <c r="E41" s="167">
        <v>24700</v>
      </c>
      <c r="F41" s="167">
        <v>21814</v>
      </c>
      <c r="G41" s="221"/>
      <c r="H41" s="117">
        <f t="shared" si="0"/>
        <v>46514</v>
      </c>
      <c r="I41" s="167">
        <v>24700</v>
      </c>
      <c r="J41" s="167">
        <v>21814</v>
      </c>
      <c r="K41" s="221"/>
      <c r="L41" s="117">
        <f t="shared" si="1"/>
        <v>46514</v>
      </c>
    </row>
    <row r="42" spans="1:12" ht="12.75">
      <c r="A42" s="116"/>
      <c r="B42" s="405" t="s">
        <v>59</v>
      </c>
      <c r="C42" s="405"/>
      <c r="D42" s="405"/>
      <c r="E42" s="221"/>
      <c r="F42" s="167">
        <v>0</v>
      </c>
      <c r="G42" s="221"/>
      <c r="H42" s="117">
        <f t="shared" si="0"/>
        <v>0</v>
      </c>
      <c r="I42" s="221"/>
      <c r="J42" s="167">
        <v>0</v>
      </c>
      <c r="K42" s="221"/>
      <c r="L42" s="117">
        <f t="shared" si="1"/>
        <v>0</v>
      </c>
    </row>
    <row r="43" spans="1:12" ht="12.75">
      <c r="A43" s="116"/>
      <c r="B43" s="405" t="s">
        <v>60</v>
      </c>
      <c r="C43" s="405"/>
      <c r="D43" s="405"/>
      <c r="E43" s="221"/>
      <c r="F43" s="167">
        <v>19957</v>
      </c>
      <c r="G43" s="221"/>
      <c r="H43" s="117">
        <f t="shared" si="0"/>
        <v>19957</v>
      </c>
      <c r="I43" s="221"/>
      <c r="J43" s="167">
        <v>19957</v>
      </c>
      <c r="K43" s="221"/>
      <c r="L43" s="117">
        <f t="shared" si="1"/>
        <v>19957</v>
      </c>
    </row>
    <row r="44" spans="1:12" ht="12.75">
      <c r="A44" s="116"/>
      <c r="B44" s="404" t="s">
        <v>226</v>
      </c>
      <c r="C44" s="404"/>
      <c r="D44" s="404"/>
      <c r="E44" s="221"/>
      <c r="F44" s="167">
        <v>20000</v>
      </c>
      <c r="G44" s="221"/>
      <c r="H44" s="117">
        <f t="shared" si="0"/>
        <v>20000</v>
      </c>
      <c r="I44" s="221"/>
      <c r="J44" s="167">
        <v>20000</v>
      </c>
      <c r="K44" s="221"/>
      <c r="L44" s="117">
        <f t="shared" si="1"/>
        <v>20000</v>
      </c>
    </row>
    <row r="45" spans="1:12" ht="12.75">
      <c r="A45" s="407" t="s">
        <v>61</v>
      </c>
      <c r="B45" s="408"/>
      <c r="C45" s="408"/>
      <c r="D45" s="408"/>
      <c r="E45" s="108">
        <f>SUM(E46:E47)</f>
        <v>0</v>
      </c>
      <c r="F45" s="108">
        <f>SUM(F46:F47)</f>
        <v>5000</v>
      </c>
      <c r="G45" s="108">
        <f>SUM(G46:G47)</f>
        <v>0</v>
      </c>
      <c r="H45" s="115">
        <f t="shared" si="0"/>
        <v>5000</v>
      </c>
      <c r="I45" s="108">
        <f>SUM(I46:I47)</f>
        <v>0</v>
      </c>
      <c r="J45" s="108">
        <f>SUM(J46:J47)</f>
        <v>5000</v>
      </c>
      <c r="K45" s="108">
        <f>SUM(K46:K47)</f>
        <v>0</v>
      </c>
      <c r="L45" s="115">
        <f t="shared" si="1"/>
        <v>5000</v>
      </c>
    </row>
    <row r="46" spans="1:12" ht="12.75">
      <c r="A46" s="116"/>
      <c r="B46" s="404" t="s">
        <v>62</v>
      </c>
      <c r="C46" s="405"/>
      <c r="D46" s="405"/>
      <c r="E46" s="221"/>
      <c r="F46" s="167">
        <v>5000</v>
      </c>
      <c r="G46" s="221"/>
      <c r="H46" s="117">
        <f t="shared" si="0"/>
        <v>5000</v>
      </c>
      <c r="I46" s="221"/>
      <c r="J46" s="167">
        <v>5000</v>
      </c>
      <c r="K46" s="221"/>
      <c r="L46" s="117">
        <f t="shared" si="1"/>
        <v>5000</v>
      </c>
    </row>
    <row r="47" spans="1:12" ht="12.75">
      <c r="A47" s="116"/>
      <c r="B47" s="404" t="s">
        <v>63</v>
      </c>
      <c r="C47" s="405"/>
      <c r="D47" s="405"/>
      <c r="E47" s="221"/>
      <c r="F47" s="167">
        <v>0</v>
      </c>
      <c r="G47" s="221"/>
      <c r="H47" s="117">
        <f t="shared" si="0"/>
        <v>0</v>
      </c>
      <c r="I47" s="221"/>
      <c r="J47" s="167">
        <v>0</v>
      </c>
      <c r="K47" s="221"/>
      <c r="L47" s="117">
        <f t="shared" si="1"/>
        <v>0</v>
      </c>
    </row>
    <row r="48" spans="1:12" ht="12.75">
      <c r="A48" s="407" t="s">
        <v>107</v>
      </c>
      <c r="B48" s="408"/>
      <c r="C48" s="408"/>
      <c r="D48" s="408"/>
      <c r="E48" s="108">
        <f>SUM(E50)</f>
        <v>0</v>
      </c>
      <c r="F48" s="108">
        <f>SUM(F49:F50)</f>
        <v>18451</v>
      </c>
      <c r="G48" s="108">
        <f>SUM(G50)</f>
        <v>0</v>
      </c>
      <c r="H48" s="115">
        <f t="shared" si="0"/>
        <v>18451</v>
      </c>
      <c r="I48" s="108">
        <f>SUM(I50)</f>
        <v>0</v>
      </c>
      <c r="J48" s="108">
        <f>SUM(J49:J50)</f>
        <v>20376</v>
      </c>
      <c r="K48" s="108">
        <f>SUM(K50)</f>
        <v>0</v>
      </c>
      <c r="L48" s="115">
        <f t="shared" si="1"/>
        <v>20376</v>
      </c>
    </row>
    <row r="49" spans="1:13" ht="12.75">
      <c r="A49" s="132"/>
      <c r="B49" s="404" t="s">
        <v>228</v>
      </c>
      <c r="C49" s="404"/>
      <c r="D49" s="404"/>
      <c r="E49" s="108"/>
      <c r="F49" s="167">
        <v>18451</v>
      </c>
      <c r="G49" s="167"/>
      <c r="H49" s="173">
        <f>SUM(E49:G49)</f>
        <v>18451</v>
      </c>
      <c r="I49" s="108"/>
      <c r="J49" s="167">
        <v>20376</v>
      </c>
      <c r="K49" s="167"/>
      <c r="L49" s="173">
        <f>SUM(I49:K49)</f>
        <v>20376</v>
      </c>
      <c r="M49" s="105"/>
    </row>
    <row r="50" spans="1:13" ht="12.75">
      <c r="A50" s="116"/>
      <c r="B50" s="404" t="s">
        <v>151</v>
      </c>
      <c r="C50" s="404"/>
      <c r="D50" s="404"/>
      <c r="E50" s="107"/>
      <c r="F50" s="167">
        <v>0</v>
      </c>
      <c r="G50" s="107"/>
      <c r="H50" s="117">
        <f>SUM(E50:G50)</f>
        <v>0</v>
      </c>
      <c r="I50" s="107"/>
      <c r="J50" s="167">
        <v>0</v>
      </c>
      <c r="K50" s="107"/>
      <c r="L50" s="117">
        <f>SUM(I50:K50)</f>
        <v>0</v>
      </c>
      <c r="M50" s="105"/>
    </row>
    <row r="51" spans="1:12" ht="12.75">
      <c r="A51" s="407" t="s">
        <v>64</v>
      </c>
      <c r="B51" s="408"/>
      <c r="C51" s="408"/>
      <c r="D51" s="408"/>
      <c r="E51" s="108">
        <f>SUM(E52:E53)</f>
        <v>0</v>
      </c>
      <c r="F51" s="108">
        <f>SUM(F52:F53)</f>
        <v>52807</v>
      </c>
      <c r="G51" s="108">
        <f>SUM(G52:G53)</f>
        <v>0</v>
      </c>
      <c r="H51" s="115">
        <f>SUM(E51:G51)</f>
        <v>52807</v>
      </c>
      <c r="I51" s="108">
        <f>SUM(I52:I53)</f>
        <v>0</v>
      </c>
      <c r="J51" s="108">
        <f>SUM(J52:J53)</f>
        <v>52807</v>
      </c>
      <c r="K51" s="108">
        <f>SUM(K52:K53)</f>
        <v>0</v>
      </c>
      <c r="L51" s="115">
        <f>SUM(I51:K51)</f>
        <v>52807</v>
      </c>
    </row>
    <row r="52" spans="1:13" ht="12.75">
      <c r="A52" s="116"/>
      <c r="B52" s="404" t="s">
        <v>213</v>
      </c>
      <c r="C52" s="405"/>
      <c r="D52" s="405"/>
      <c r="E52" s="107"/>
      <c r="F52" s="167">
        <v>42411</v>
      </c>
      <c r="G52" s="107"/>
      <c r="H52" s="117">
        <f>SUM(E52:G52)</f>
        <v>42411</v>
      </c>
      <c r="I52" s="107"/>
      <c r="J52" s="167">
        <v>42411</v>
      </c>
      <c r="K52" s="107"/>
      <c r="L52" s="117">
        <f>SUM(I52:K52)</f>
        <v>42411</v>
      </c>
      <c r="M52" s="105"/>
    </row>
    <row r="53" spans="1:12" ht="12.75">
      <c r="A53" s="116"/>
      <c r="B53" s="404" t="s">
        <v>119</v>
      </c>
      <c r="C53" s="405"/>
      <c r="D53" s="405"/>
      <c r="E53" s="107"/>
      <c r="F53" s="167">
        <f>'Felhalm. bevétel'!E28</f>
        <v>10396</v>
      </c>
      <c r="G53" s="107"/>
      <c r="H53" s="117">
        <f>SUM(E53:G53)</f>
        <v>10396</v>
      </c>
      <c r="I53" s="107"/>
      <c r="J53" s="167">
        <f>'Felhalm. bevétel'!F28</f>
        <v>10396</v>
      </c>
      <c r="K53" s="107"/>
      <c r="L53" s="117">
        <f>SUM(I53:K53)</f>
        <v>10396</v>
      </c>
    </row>
    <row r="54" spans="1:12" ht="12.75">
      <c r="A54" s="255"/>
      <c r="H54" s="162"/>
      <c r="L54" s="162"/>
    </row>
    <row r="55" spans="1:12" ht="12.75">
      <c r="A55" s="126" t="s">
        <v>120</v>
      </c>
      <c r="B55" s="423" t="s">
        <v>121</v>
      </c>
      <c r="C55" s="424"/>
      <c r="D55" s="425"/>
      <c r="E55" s="122">
        <f>SUM(E9,E28,E37,E48)</f>
        <v>2072839</v>
      </c>
      <c r="F55" s="122">
        <f>SUM(F9,F28,F37,F48)</f>
        <v>183315</v>
      </c>
      <c r="G55" s="122">
        <f>SUM(G9,G28,G37,G48)</f>
        <v>31144</v>
      </c>
      <c r="H55" s="129">
        <f>SUM(E55:G55)</f>
        <v>2287298</v>
      </c>
      <c r="I55" s="122">
        <f>SUM(I9,I28,I37,I48)</f>
        <v>2086657</v>
      </c>
      <c r="J55" s="122">
        <f>SUM(J9,J28,J37,J48)</f>
        <v>185240</v>
      </c>
      <c r="K55" s="122">
        <f>SUM(K9,K28,K37,K48)</f>
        <v>31144</v>
      </c>
      <c r="L55" s="129">
        <f>SUM(I55:K55)</f>
        <v>2303041</v>
      </c>
    </row>
    <row r="56" spans="1:12" ht="12.75">
      <c r="A56" s="126" t="s">
        <v>40</v>
      </c>
      <c r="B56" s="423" t="s">
        <v>122</v>
      </c>
      <c r="C56" s="424"/>
      <c r="D56" s="425"/>
      <c r="E56" s="122">
        <f>SUM(E25,E45,E51)</f>
        <v>0</v>
      </c>
      <c r="F56" s="122">
        <f>SUM(F25,F45,F51)</f>
        <v>1043565</v>
      </c>
      <c r="G56" s="122">
        <f>SUM(G25,G45,G51)</f>
        <v>0</v>
      </c>
      <c r="H56" s="129">
        <f>SUM(E56:G56)</f>
        <v>1043565</v>
      </c>
      <c r="I56" s="122">
        <f>SUM(I25,I45,I51)</f>
        <v>0</v>
      </c>
      <c r="J56" s="122">
        <f>SUM(J25,J45,J51)</f>
        <v>1043565</v>
      </c>
      <c r="K56" s="122">
        <f>SUM(K25,K45,K51)</f>
        <v>0</v>
      </c>
      <c r="L56" s="129">
        <f>SUM(I56:K56)</f>
        <v>1043565</v>
      </c>
    </row>
    <row r="57" spans="1:12" ht="12.75">
      <c r="A57" s="426" t="s">
        <v>123</v>
      </c>
      <c r="B57" s="427"/>
      <c r="C57" s="427"/>
      <c r="D57" s="427"/>
      <c r="E57" s="175">
        <f>SUM(E55:E56)</f>
        <v>2072839</v>
      </c>
      <c r="F57" s="175">
        <f>SUM(F55:F56)</f>
        <v>1226880</v>
      </c>
      <c r="G57" s="175">
        <f>SUM(G55:G56)</f>
        <v>31144</v>
      </c>
      <c r="H57" s="176">
        <f>SUM(E57:G57)</f>
        <v>3330863</v>
      </c>
      <c r="I57" s="175">
        <f>SUM(I55:I56)</f>
        <v>2086657</v>
      </c>
      <c r="J57" s="175">
        <f>SUM(J55:J56)</f>
        <v>1228805</v>
      </c>
      <c r="K57" s="175">
        <f>SUM(K55:K56)</f>
        <v>31144</v>
      </c>
      <c r="L57" s="176">
        <f>SUM(I57:K57)</f>
        <v>3346606</v>
      </c>
    </row>
    <row r="58" spans="1:12" ht="12.75">
      <c r="A58" s="116"/>
      <c r="B58" s="110"/>
      <c r="C58" s="110"/>
      <c r="D58" s="110"/>
      <c r="E58" s="107"/>
      <c r="F58" s="107"/>
      <c r="G58" s="107"/>
      <c r="H58" s="117"/>
      <c r="I58" s="107"/>
      <c r="J58" s="107"/>
      <c r="K58" s="107"/>
      <c r="L58" s="117"/>
    </row>
    <row r="59" spans="1:12" ht="12.75">
      <c r="A59" s="407" t="s">
        <v>19</v>
      </c>
      <c r="B59" s="408"/>
      <c r="C59" s="408"/>
      <c r="D59" s="408"/>
      <c r="H59" s="161"/>
      <c r="L59" s="161"/>
    </row>
    <row r="60" spans="1:12" ht="12.75">
      <c r="A60" s="116"/>
      <c r="B60" s="404" t="s">
        <v>152</v>
      </c>
      <c r="C60" s="405"/>
      <c r="D60" s="405"/>
      <c r="E60" s="107"/>
      <c r="F60" s="109"/>
      <c r="G60" s="109"/>
      <c r="H60" s="117">
        <v>0</v>
      </c>
      <c r="I60" s="107">
        <f>I61+I63+I65</f>
        <v>100000</v>
      </c>
      <c r="J60" s="107">
        <f>J61+J63</f>
        <v>4500792</v>
      </c>
      <c r="K60" s="109"/>
      <c r="L60" s="117">
        <f>I60+J60+K60</f>
        <v>4600792</v>
      </c>
    </row>
    <row r="61" spans="1:12" ht="12.75">
      <c r="A61" s="116"/>
      <c r="B61" s="109"/>
      <c r="C61" s="404" t="s">
        <v>65</v>
      </c>
      <c r="D61" s="405"/>
      <c r="E61" s="111">
        <f>SUM(E62)</f>
        <v>0</v>
      </c>
      <c r="F61" s="111">
        <f>SUM(F62)</f>
        <v>1866240</v>
      </c>
      <c r="G61" s="111">
        <f>SUM(G62)</f>
        <v>0</v>
      </c>
      <c r="H61" s="117">
        <f aca="true" t="shared" si="2" ref="H61:H68">SUM(E61:G61)</f>
        <v>1866240</v>
      </c>
      <c r="I61" s="111"/>
      <c r="J61" s="111">
        <f>SUM(J62)</f>
        <v>1866240</v>
      </c>
      <c r="K61" s="111">
        <f>SUM(K62)</f>
        <v>0</v>
      </c>
      <c r="L61" s="117">
        <f aca="true" t="shared" si="3" ref="L61:L68">SUM(I61:K61)</f>
        <v>1866240</v>
      </c>
    </row>
    <row r="62" spans="1:12" ht="12.75">
      <c r="A62" s="116"/>
      <c r="B62" s="109"/>
      <c r="C62" s="109"/>
      <c r="D62" s="109" t="s">
        <v>66</v>
      </c>
      <c r="E62" s="107"/>
      <c r="F62" s="167">
        <v>1866240</v>
      </c>
      <c r="G62" s="107"/>
      <c r="H62" s="117">
        <f t="shared" si="2"/>
        <v>1866240</v>
      </c>
      <c r="I62" s="107"/>
      <c r="J62" s="167">
        <v>1866240</v>
      </c>
      <c r="K62" s="107"/>
      <c r="L62" s="117">
        <f t="shared" si="3"/>
        <v>1866240</v>
      </c>
    </row>
    <row r="63" spans="1:12" ht="12.75">
      <c r="A63" s="116"/>
      <c r="B63" s="109"/>
      <c r="C63" s="405" t="s">
        <v>67</v>
      </c>
      <c r="D63" s="405"/>
      <c r="E63" s="111">
        <f>SUM(E64)</f>
        <v>0</v>
      </c>
      <c r="F63" s="111">
        <f>SUM(F64)</f>
        <v>2634552</v>
      </c>
      <c r="G63" s="111">
        <f>SUM(G64)</f>
        <v>0</v>
      </c>
      <c r="H63" s="117">
        <f t="shared" si="2"/>
        <v>2634552</v>
      </c>
      <c r="I63" s="111">
        <f>SUM(I64)</f>
        <v>0</v>
      </c>
      <c r="J63" s="111">
        <f>SUM(J64)</f>
        <v>2634552</v>
      </c>
      <c r="K63" s="111">
        <f>SUM(K64)</f>
        <v>0</v>
      </c>
      <c r="L63" s="117">
        <f t="shared" si="3"/>
        <v>2634552</v>
      </c>
    </row>
    <row r="64" spans="1:12" ht="12.75">
      <c r="A64" s="116"/>
      <c r="B64" s="109"/>
      <c r="C64" s="109"/>
      <c r="D64" s="163" t="s">
        <v>68</v>
      </c>
      <c r="E64" s="107"/>
      <c r="F64" s="167">
        <v>2634552</v>
      </c>
      <c r="G64" s="107"/>
      <c r="H64" s="117">
        <f t="shared" si="2"/>
        <v>2634552</v>
      </c>
      <c r="I64" s="107"/>
      <c r="J64" s="167">
        <v>2634552</v>
      </c>
      <c r="K64" s="107"/>
      <c r="L64" s="117">
        <f t="shared" si="3"/>
        <v>2634552</v>
      </c>
    </row>
    <row r="65" spans="1:12" ht="12.75">
      <c r="A65" s="260"/>
      <c r="B65" s="261"/>
      <c r="C65" s="367" t="s">
        <v>408</v>
      </c>
      <c r="D65" s="367" t="s">
        <v>327</v>
      </c>
      <c r="E65" s="107">
        <v>0</v>
      </c>
      <c r="F65" s="167">
        <v>0</v>
      </c>
      <c r="G65" s="107"/>
      <c r="H65" s="117">
        <f t="shared" si="2"/>
        <v>0</v>
      </c>
      <c r="I65" s="107">
        <v>100000</v>
      </c>
      <c r="J65" s="167">
        <v>0</v>
      </c>
      <c r="K65" s="107"/>
      <c r="L65" s="117">
        <f t="shared" si="3"/>
        <v>100000</v>
      </c>
    </row>
    <row r="66" spans="1:12" ht="12.75">
      <c r="A66" s="157" t="s">
        <v>125</v>
      </c>
      <c r="B66" s="158" t="s">
        <v>413</v>
      </c>
      <c r="C66" s="158"/>
      <c r="D66" s="158"/>
      <c r="E66" s="108">
        <v>0</v>
      </c>
      <c r="F66" s="108">
        <f>SUM(F61,F63)</f>
        <v>4500792</v>
      </c>
      <c r="G66" s="108">
        <v>0</v>
      </c>
      <c r="H66" s="115">
        <f t="shared" si="2"/>
        <v>4500792</v>
      </c>
      <c r="I66" s="108">
        <v>100000</v>
      </c>
      <c r="J66" s="108">
        <f>SUM(J61,J63)</f>
        <v>4500792</v>
      </c>
      <c r="K66" s="108">
        <v>0</v>
      </c>
      <c r="L66" s="115">
        <f t="shared" si="3"/>
        <v>4600792</v>
      </c>
    </row>
    <row r="67" spans="1:12" ht="12.75">
      <c r="A67" s="157" t="s">
        <v>126</v>
      </c>
      <c r="B67" s="158" t="s">
        <v>127</v>
      </c>
      <c r="C67" s="158"/>
      <c r="D67" s="158"/>
      <c r="E67" s="159">
        <v>0</v>
      </c>
      <c r="F67" s="159">
        <v>0</v>
      </c>
      <c r="G67" s="159">
        <v>0</v>
      </c>
      <c r="H67" s="115">
        <f t="shared" si="2"/>
        <v>0</v>
      </c>
      <c r="I67" s="159">
        <v>0</v>
      </c>
      <c r="J67" s="159">
        <v>0</v>
      </c>
      <c r="K67" s="159">
        <v>0</v>
      </c>
      <c r="L67" s="115">
        <f t="shared" si="3"/>
        <v>0</v>
      </c>
    </row>
    <row r="68" spans="1:12" ht="12.75">
      <c r="A68" s="431" t="s">
        <v>128</v>
      </c>
      <c r="B68" s="432"/>
      <c r="C68" s="432"/>
      <c r="D68" s="432"/>
      <c r="E68" s="177">
        <v>0</v>
      </c>
      <c r="F68" s="177">
        <f>SUM(F66:F67)</f>
        <v>4500792</v>
      </c>
      <c r="G68" s="177">
        <v>0</v>
      </c>
      <c r="H68" s="115">
        <f t="shared" si="2"/>
        <v>4500792</v>
      </c>
      <c r="I68" s="177">
        <f>SUM(I66:I67)</f>
        <v>100000</v>
      </c>
      <c r="J68" s="177">
        <f>SUM(J66:J67)</f>
        <v>4500792</v>
      </c>
      <c r="K68" s="177">
        <v>0</v>
      </c>
      <c r="L68" s="115">
        <f t="shared" si="3"/>
        <v>4600792</v>
      </c>
    </row>
    <row r="69" spans="1:13" ht="20.25" customHeight="1">
      <c r="A69" s="429" t="s">
        <v>124</v>
      </c>
      <c r="B69" s="430"/>
      <c r="C69" s="430"/>
      <c r="D69" s="430"/>
      <c r="E69" s="170">
        <f aca="true" t="shared" si="4" ref="E69:L69">SUM(E57,E68)</f>
        <v>2072839</v>
      </c>
      <c r="F69" s="170">
        <f t="shared" si="4"/>
        <v>5727672</v>
      </c>
      <c r="G69" s="170">
        <f t="shared" si="4"/>
        <v>31144</v>
      </c>
      <c r="H69" s="265">
        <f t="shared" si="4"/>
        <v>7831655</v>
      </c>
      <c r="I69" s="170">
        <f t="shared" si="4"/>
        <v>2186657</v>
      </c>
      <c r="J69" s="170">
        <f t="shared" si="4"/>
        <v>5729597</v>
      </c>
      <c r="K69" s="170">
        <f t="shared" si="4"/>
        <v>31144</v>
      </c>
      <c r="L69" s="265">
        <f t="shared" si="4"/>
        <v>7947398</v>
      </c>
      <c r="M69" s="105"/>
    </row>
    <row r="70" spans="8:13" ht="12.75">
      <c r="H70" s="105"/>
      <c r="L70" s="105">
        <f>KIADÁS!K73</f>
        <v>7947398</v>
      </c>
      <c r="M70" s="105"/>
    </row>
    <row r="71" spans="1:12" s="155" customFormat="1" ht="14.25" customHeight="1">
      <c r="A71" s="428"/>
      <c r="B71" s="428"/>
      <c r="C71" s="428"/>
      <c r="D71" s="428"/>
      <c r="E71" s="154"/>
      <c r="F71" s="154"/>
      <c r="G71" s="154"/>
      <c r="H71" s="156"/>
      <c r="I71" s="254"/>
      <c r="L71" s="254">
        <f>L69-L70</f>
        <v>0</v>
      </c>
    </row>
    <row r="72" spans="1:12" s="155" customFormat="1" ht="12.75">
      <c r="A72"/>
      <c r="B72"/>
      <c r="C72"/>
      <c r="D72"/>
      <c r="E72"/>
      <c r="F72"/>
      <c r="G72"/>
      <c r="H72" s="105"/>
      <c r="I72" s="254"/>
      <c r="L72" s="254"/>
    </row>
    <row r="73" spans="8:12" ht="12.75">
      <c r="H73" s="105"/>
      <c r="I73" s="105"/>
      <c r="L73" s="105"/>
    </row>
  </sheetData>
  <sheetProtection/>
  <mergeCells count="61">
    <mergeCell ref="A71:D71"/>
    <mergeCell ref="A69:D69"/>
    <mergeCell ref="B60:D60"/>
    <mergeCell ref="A59:D59"/>
    <mergeCell ref="C15:D15"/>
    <mergeCell ref="A68:D68"/>
    <mergeCell ref="C21:D21"/>
    <mergeCell ref="A51:D51"/>
    <mergeCell ref="B52:D52"/>
    <mergeCell ref="C63:D63"/>
    <mergeCell ref="B53:D53"/>
    <mergeCell ref="B56:D56"/>
    <mergeCell ref="B55:D55"/>
    <mergeCell ref="A57:D57"/>
    <mergeCell ref="C61:D61"/>
    <mergeCell ref="B50:D50"/>
    <mergeCell ref="B47:D47"/>
    <mergeCell ref="A48:D48"/>
    <mergeCell ref="C35:D35"/>
    <mergeCell ref="C23:D23"/>
    <mergeCell ref="B29:D29"/>
    <mergeCell ref="B30:D30"/>
    <mergeCell ref="A25:D25"/>
    <mergeCell ref="C32:D32"/>
    <mergeCell ref="B44:D44"/>
    <mergeCell ref="B40:D40"/>
    <mergeCell ref="B38:D38"/>
    <mergeCell ref="A28:D28"/>
    <mergeCell ref="C14:D14"/>
    <mergeCell ref="C20:D20"/>
    <mergeCell ref="C16:D16"/>
    <mergeCell ref="C19:D19"/>
    <mergeCell ref="B18:D18"/>
    <mergeCell ref="C13:D13"/>
    <mergeCell ref="B10:D10"/>
    <mergeCell ref="B46:D46"/>
    <mergeCell ref="B43:D43"/>
    <mergeCell ref="B41:D41"/>
    <mergeCell ref="B42:D42"/>
    <mergeCell ref="B36:D36"/>
    <mergeCell ref="C33:D33"/>
    <mergeCell ref="B39:D39"/>
    <mergeCell ref="A45:D45"/>
    <mergeCell ref="A1:L1"/>
    <mergeCell ref="B49:D49"/>
    <mergeCell ref="C31:D31"/>
    <mergeCell ref="A37:D37"/>
    <mergeCell ref="K4:L4"/>
    <mergeCell ref="C34:D34"/>
    <mergeCell ref="A9:D9"/>
    <mergeCell ref="H7:H8"/>
    <mergeCell ref="A5:D8"/>
    <mergeCell ref="D3:L3"/>
    <mergeCell ref="E5:H5"/>
    <mergeCell ref="E6:H6"/>
    <mergeCell ref="I5:L6"/>
    <mergeCell ref="L7:L8"/>
    <mergeCell ref="I8:K8"/>
    <mergeCell ref="C12:D12"/>
    <mergeCell ref="C11:D11"/>
    <mergeCell ref="E8:G8"/>
  </mergeCells>
  <printOptions/>
  <pageMargins left="0.31496062992125984" right="0.2755905511811024" top="0.5118110236220472" bottom="0.5118110236220472" header="0.2755905511811024" footer="0.35433070866141736"/>
  <pageSetup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N78"/>
  <sheetViews>
    <sheetView zoomScaleSheetLayoutView="100" workbookViewId="0" topLeftCell="A1">
      <selection activeCell="C4" sqref="C4"/>
    </sheetView>
  </sheetViews>
  <sheetFormatPr defaultColWidth="9.140625" defaultRowHeight="12.75"/>
  <cols>
    <col min="1" max="1" width="5.140625" style="0" customWidth="1"/>
    <col min="2" max="2" width="4.28125" style="0" customWidth="1"/>
    <col min="3" max="3" width="53.421875" style="0" customWidth="1"/>
    <col min="5" max="5" width="9.8515625" style="0" bestFit="1" customWidth="1"/>
    <col min="7" max="7" width="9.8515625" style="0" customWidth="1"/>
  </cols>
  <sheetData>
    <row r="1" spans="1:11" ht="15.75">
      <c r="A1" s="434" t="s">
        <v>284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</row>
    <row r="2" spans="1:7" ht="12.75" customHeight="1">
      <c r="A2" s="106"/>
      <c r="B2" s="106"/>
      <c r="C2" s="106"/>
      <c r="D2" s="106"/>
      <c r="E2" s="106"/>
      <c r="F2" s="106"/>
      <c r="G2" s="106"/>
    </row>
    <row r="3" spans="1:11" ht="15.75">
      <c r="A3" s="106"/>
      <c r="B3" s="106"/>
      <c r="C3" s="419" t="s">
        <v>430</v>
      </c>
      <c r="D3" s="419"/>
      <c r="E3" s="419"/>
      <c r="F3" s="419"/>
      <c r="G3" s="419"/>
      <c r="H3" s="419"/>
      <c r="I3" s="419"/>
      <c r="J3" s="419"/>
      <c r="K3" s="419"/>
    </row>
    <row r="4" spans="10:11" ht="12.75">
      <c r="J4" s="409" t="s">
        <v>0</v>
      </c>
      <c r="K4" s="409"/>
    </row>
    <row r="5" spans="1:11" ht="17.25" customHeight="1">
      <c r="A5" s="410" t="s">
        <v>1</v>
      </c>
      <c r="B5" s="411"/>
      <c r="C5" s="412"/>
      <c r="D5" s="396" t="s">
        <v>316</v>
      </c>
      <c r="E5" s="397"/>
      <c r="F5" s="397"/>
      <c r="G5" s="398"/>
      <c r="H5" s="396" t="s">
        <v>316</v>
      </c>
      <c r="I5" s="397"/>
      <c r="J5" s="397"/>
      <c r="K5" s="398"/>
    </row>
    <row r="6" spans="1:11" ht="15.75" customHeight="1">
      <c r="A6" s="413"/>
      <c r="B6" s="414"/>
      <c r="C6" s="415"/>
      <c r="D6" s="399" t="s">
        <v>374</v>
      </c>
      <c r="E6" s="400"/>
      <c r="F6" s="400"/>
      <c r="G6" s="401"/>
      <c r="H6" s="399"/>
      <c r="I6" s="400"/>
      <c r="J6" s="400"/>
      <c r="K6" s="401"/>
    </row>
    <row r="7" spans="1:11" ht="25.5">
      <c r="A7" s="413"/>
      <c r="B7" s="414"/>
      <c r="C7" s="415"/>
      <c r="D7" s="2" t="s">
        <v>2</v>
      </c>
      <c r="E7" s="2" t="s">
        <v>3</v>
      </c>
      <c r="F7" s="2" t="s">
        <v>36</v>
      </c>
      <c r="G7" s="398" t="s">
        <v>4</v>
      </c>
      <c r="H7" s="2" t="s">
        <v>2</v>
      </c>
      <c r="I7" s="2" t="s">
        <v>3</v>
      </c>
      <c r="J7" s="2" t="s">
        <v>36</v>
      </c>
      <c r="K7" s="398" t="s">
        <v>4</v>
      </c>
    </row>
    <row r="8" spans="1:11" ht="13.5" thickBot="1">
      <c r="A8" s="416"/>
      <c r="B8" s="417"/>
      <c r="C8" s="418"/>
      <c r="D8" s="403" t="s">
        <v>5</v>
      </c>
      <c r="E8" s="403"/>
      <c r="F8" s="403"/>
      <c r="G8" s="402"/>
      <c r="H8" s="403" t="s">
        <v>5</v>
      </c>
      <c r="I8" s="403"/>
      <c r="J8" s="403"/>
      <c r="K8" s="402"/>
    </row>
    <row r="9" spans="1:13" ht="13.5" thickTop="1">
      <c r="A9" s="119" t="s">
        <v>69</v>
      </c>
      <c r="B9" s="109"/>
      <c r="C9" s="109"/>
      <c r="D9" s="108">
        <v>25216</v>
      </c>
      <c r="E9" s="108">
        <v>64061</v>
      </c>
      <c r="F9" s="108">
        <v>0</v>
      </c>
      <c r="G9" s="115">
        <f>SUM(D9:F9)</f>
        <v>89277</v>
      </c>
      <c r="H9" s="108">
        <v>22216</v>
      </c>
      <c r="I9" s="108">
        <v>67111</v>
      </c>
      <c r="J9" s="108">
        <v>0</v>
      </c>
      <c r="K9" s="115">
        <f>SUM(H9:J9)</f>
        <v>89327</v>
      </c>
      <c r="L9" s="105"/>
      <c r="M9" s="105"/>
    </row>
    <row r="10" spans="1:11" ht="12.75">
      <c r="A10" s="119"/>
      <c r="B10" s="422" t="s">
        <v>70</v>
      </c>
      <c r="C10" s="421"/>
      <c r="D10" s="167"/>
      <c r="E10" s="167">
        <v>25059</v>
      </c>
      <c r="F10" s="107"/>
      <c r="G10" s="117">
        <f>SUM(E10:F10)</f>
        <v>25059</v>
      </c>
      <c r="H10" s="167"/>
      <c r="I10" s="167">
        <v>25059</v>
      </c>
      <c r="J10" s="107"/>
      <c r="K10" s="117">
        <f>SUM(I10:J10)</f>
        <v>25059</v>
      </c>
    </row>
    <row r="11" spans="1:13" ht="12.75">
      <c r="A11" s="119" t="s">
        <v>71</v>
      </c>
      <c r="B11" s="109"/>
      <c r="C11" s="109"/>
      <c r="D11" s="108">
        <v>4435</v>
      </c>
      <c r="E11" s="108">
        <v>9965</v>
      </c>
      <c r="F11" s="108">
        <v>0</v>
      </c>
      <c r="G11" s="115">
        <f aca="true" t="shared" si="0" ref="G11:G39">SUM(D11:F11)</f>
        <v>14400</v>
      </c>
      <c r="H11" s="108">
        <v>4435</v>
      </c>
      <c r="I11" s="108">
        <v>9980</v>
      </c>
      <c r="J11" s="108">
        <v>0</v>
      </c>
      <c r="K11" s="115">
        <f aca="true" t="shared" si="1" ref="K11:K19">SUM(H11:J11)</f>
        <v>14415</v>
      </c>
      <c r="M11" s="105"/>
    </row>
    <row r="12" spans="1:11" ht="12.75">
      <c r="A12" s="119"/>
      <c r="B12" s="422" t="s">
        <v>70</v>
      </c>
      <c r="C12" s="421"/>
      <c r="D12" s="221"/>
      <c r="E12" s="167">
        <v>2443</v>
      </c>
      <c r="F12" s="107"/>
      <c r="G12" s="117">
        <f t="shared" si="0"/>
        <v>2443</v>
      </c>
      <c r="H12" s="221"/>
      <c r="I12" s="167">
        <v>2443</v>
      </c>
      <c r="J12" s="107"/>
      <c r="K12" s="117">
        <f t="shared" si="1"/>
        <v>2443</v>
      </c>
    </row>
    <row r="13" spans="1:13" ht="12.75">
      <c r="A13" s="119" t="s">
        <v>72</v>
      </c>
      <c r="B13" s="109"/>
      <c r="C13" s="109"/>
      <c r="D13" s="108">
        <v>205977</v>
      </c>
      <c r="E13" s="108">
        <v>88276</v>
      </c>
      <c r="F13" s="108">
        <v>0</v>
      </c>
      <c r="G13" s="115">
        <f t="shared" si="0"/>
        <v>294253</v>
      </c>
      <c r="H13" s="108">
        <v>205977</v>
      </c>
      <c r="I13" s="108">
        <v>102698</v>
      </c>
      <c r="J13" s="108">
        <v>0</v>
      </c>
      <c r="K13" s="115">
        <f t="shared" si="1"/>
        <v>308675</v>
      </c>
      <c r="M13" s="105"/>
    </row>
    <row r="14" spans="1:11" ht="12.75">
      <c r="A14" s="119" t="s">
        <v>73</v>
      </c>
      <c r="B14" s="109"/>
      <c r="C14" s="109"/>
      <c r="D14" s="108">
        <f>SUM(D15)</f>
        <v>0</v>
      </c>
      <c r="E14" s="108">
        <f>SUM(E15)</f>
        <v>22000</v>
      </c>
      <c r="F14" s="108">
        <f>SUM(F15)</f>
        <v>0</v>
      </c>
      <c r="G14" s="115">
        <f t="shared" si="0"/>
        <v>22000</v>
      </c>
      <c r="H14" s="108">
        <f>SUM(H15)</f>
        <v>0</v>
      </c>
      <c r="I14" s="108">
        <f>SUM(I15)</f>
        <v>22000</v>
      </c>
      <c r="J14" s="108">
        <f>SUM(J15)</f>
        <v>0</v>
      </c>
      <c r="K14" s="115">
        <f t="shared" si="1"/>
        <v>22000</v>
      </c>
    </row>
    <row r="15" spans="1:11" ht="12.75">
      <c r="A15" s="119"/>
      <c r="B15" s="420" t="s">
        <v>164</v>
      </c>
      <c r="C15" s="421"/>
      <c r="D15" s="111"/>
      <c r="E15" s="111">
        <f>SUM(E16:E19)</f>
        <v>22000</v>
      </c>
      <c r="F15" s="224"/>
      <c r="G15" s="118">
        <f t="shared" si="0"/>
        <v>22000</v>
      </c>
      <c r="H15" s="111"/>
      <c r="I15" s="111">
        <f>SUM(I16:I19)</f>
        <v>22000</v>
      </c>
      <c r="J15" s="224"/>
      <c r="K15" s="118">
        <f t="shared" si="1"/>
        <v>22000</v>
      </c>
    </row>
    <row r="16" spans="1:11" ht="12.75">
      <c r="A16" s="119"/>
      <c r="B16" s="420" t="s">
        <v>156</v>
      </c>
      <c r="C16" s="433"/>
      <c r="D16" s="167"/>
      <c r="E16" s="167">
        <v>8000</v>
      </c>
      <c r="F16" s="228"/>
      <c r="G16" s="173">
        <f t="shared" si="0"/>
        <v>8000</v>
      </c>
      <c r="H16" s="167"/>
      <c r="I16" s="167">
        <v>8000</v>
      </c>
      <c r="J16" s="228"/>
      <c r="K16" s="173">
        <f t="shared" si="1"/>
        <v>8000</v>
      </c>
    </row>
    <row r="17" spans="1:11" ht="12.75">
      <c r="A17" s="119"/>
      <c r="B17" s="420" t="s">
        <v>153</v>
      </c>
      <c r="C17" s="421"/>
      <c r="D17" s="167"/>
      <c r="E17" s="167">
        <v>12000</v>
      </c>
      <c r="F17" s="228"/>
      <c r="G17" s="173">
        <f t="shared" si="0"/>
        <v>12000</v>
      </c>
      <c r="H17" s="167"/>
      <c r="I17" s="167">
        <v>12000</v>
      </c>
      <c r="J17" s="228"/>
      <c r="K17" s="173">
        <f t="shared" si="1"/>
        <v>12000</v>
      </c>
    </row>
    <row r="18" spans="1:11" ht="12.75">
      <c r="A18" s="119"/>
      <c r="B18" s="420" t="s">
        <v>154</v>
      </c>
      <c r="C18" s="421"/>
      <c r="D18" s="167"/>
      <c r="E18" s="167">
        <v>1000</v>
      </c>
      <c r="F18" s="228"/>
      <c r="G18" s="173">
        <f t="shared" si="0"/>
        <v>1000</v>
      </c>
      <c r="H18" s="167"/>
      <c r="I18" s="167">
        <v>1000</v>
      </c>
      <c r="J18" s="228"/>
      <c r="K18" s="173">
        <f t="shared" si="1"/>
        <v>1000</v>
      </c>
    </row>
    <row r="19" spans="1:11" ht="12.75">
      <c r="A19" s="119"/>
      <c r="B19" s="420" t="s">
        <v>155</v>
      </c>
      <c r="C19" s="421"/>
      <c r="D19" s="167"/>
      <c r="E19" s="167">
        <v>1000</v>
      </c>
      <c r="F19" s="228"/>
      <c r="G19" s="173">
        <f t="shared" si="0"/>
        <v>1000</v>
      </c>
      <c r="H19" s="167"/>
      <c r="I19" s="167">
        <v>1000</v>
      </c>
      <c r="J19" s="228"/>
      <c r="K19" s="173">
        <f t="shared" si="1"/>
        <v>1000</v>
      </c>
    </row>
    <row r="20" spans="1:11" ht="12.75">
      <c r="A20" s="119" t="s">
        <v>74</v>
      </c>
      <c r="B20" s="109"/>
      <c r="C20" s="109"/>
      <c r="D20" s="108">
        <f>SUM(D21:D22,D30,D45)</f>
        <v>223766</v>
      </c>
      <c r="E20" s="108">
        <f>SUM(E21:E22,E30,E45)</f>
        <v>2241262</v>
      </c>
      <c r="F20" s="108">
        <f>SUM(F21:F22,F30,F45)</f>
        <v>0</v>
      </c>
      <c r="G20" s="115">
        <f t="shared" si="0"/>
        <v>2465028</v>
      </c>
      <c r="H20" s="108">
        <f>SUM(H21:H22,H30,H45)</f>
        <v>223766</v>
      </c>
      <c r="I20" s="108">
        <f>SUM(I21:I22,I27,I30,I45)</f>
        <v>2239296</v>
      </c>
      <c r="J20" s="108">
        <f>SUM(J21:J22,J30,J45)</f>
        <v>0</v>
      </c>
      <c r="K20" s="115">
        <f aca="true" t="shared" si="2" ref="K20:K39">SUM(H20:J20)</f>
        <v>2463062</v>
      </c>
    </row>
    <row r="21" spans="1:13" ht="12.75">
      <c r="A21" s="119"/>
      <c r="B21" s="109"/>
      <c r="C21" s="163" t="s">
        <v>147</v>
      </c>
      <c r="D21" s="111">
        <v>223766</v>
      </c>
      <c r="E21" s="111">
        <v>0</v>
      </c>
      <c r="F21" s="111">
        <v>0</v>
      </c>
      <c r="G21" s="118">
        <f t="shared" si="0"/>
        <v>223766</v>
      </c>
      <c r="H21" s="111">
        <v>223766</v>
      </c>
      <c r="I21" s="111">
        <v>0</v>
      </c>
      <c r="J21" s="111">
        <v>0</v>
      </c>
      <c r="K21" s="118">
        <f t="shared" si="2"/>
        <v>223766</v>
      </c>
      <c r="L21" s="105"/>
      <c r="M21" s="105"/>
    </row>
    <row r="22" spans="1:11" ht="12.75">
      <c r="A22" s="116"/>
      <c r="B22" s="109"/>
      <c r="C22" s="109" t="s">
        <v>75</v>
      </c>
      <c r="D22" s="111">
        <f>SUM(D23:D26)</f>
        <v>0</v>
      </c>
      <c r="E22" s="111">
        <f>SUM(E23:E26)</f>
        <v>47655</v>
      </c>
      <c r="F22" s="111">
        <f>SUM(F23:F26)</f>
        <v>0</v>
      </c>
      <c r="G22" s="118">
        <f t="shared" si="0"/>
        <v>47655</v>
      </c>
      <c r="H22" s="111">
        <f>SUM(H23:H26)</f>
        <v>0</v>
      </c>
      <c r="I22" s="111">
        <f>SUM(I23:I26)</f>
        <v>47655</v>
      </c>
      <c r="J22" s="111">
        <f>SUM(J23:J26)</f>
        <v>0</v>
      </c>
      <c r="K22" s="118">
        <f t="shared" si="2"/>
        <v>47655</v>
      </c>
    </row>
    <row r="23" spans="1:11" ht="12.75">
      <c r="A23" s="116"/>
      <c r="B23" s="109"/>
      <c r="C23" s="100" t="s">
        <v>92</v>
      </c>
      <c r="D23" s="221"/>
      <c r="E23" s="167">
        <v>44755</v>
      </c>
      <c r="F23" s="167"/>
      <c r="G23" s="173">
        <f t="shared" si="0"/>
        <v>44755</v>
      </c>
      <c r="H23" s="221"/>
      <c r="I23" s="167">
        <v>44755</v>
      </c>
      <c r="J23" s="167"/>
      <c r="K23" s="173">
        <f t="shared" si="2"/>
        <v>44755</v>
      </c>
    </row>
    <row r="24" spans="1:11" ht="12.75">
      <c r="A24" s="116"/>
      <c r="B24" s="109"/>
      <c r="C24" s="100" t="s">
        <v>93</v>
      </c>
      <c r="D24" s="167"/>
      <c r="E24" s="167">
        <v>1100</v>
      </c>
      <c r="F24" s="167"/>
      <c r="G24" s="173">
        <f t="shared" si="0"/>
        <v>1100</v>
      </c>
      <c r="H24" s="167"/>
      <c r="I24" s="167">
        <v>1100</v>
      </c>
      <c r="J24" s="167"/>
      <c r="K24" s="173">
        <f t="shared" si="2"/>
        <v>1100</v>
      </c>
    </row>
    <row r="25" spans="1:11" ht="12.75">
      <c r="A25" s="116"/>
      <c r="B25" s="109"/>
      <c r="C25" s="100" t="s">
        <v>94</v>
      </c>
      <c r="D25" s="167"/>
      <c r="E25" s="167">
        <v>550</v>
      </c>
      <c r="F25" s="167"/>
      <c r="G25" s="173">
        <f t="shared" si="0"/>
        <v>550</v>
      </c>
      <c r="H25" s="167"/>
      <c r="I25" s="167">
        <v>550</v>
      </c>
      <c r="J25" s="167"/>
      <c r="K25" s="173">
        <f t="shared" si="2"/>
        <v>550</v>
      </c>
    </row>
    <row r="26" spans="1:11" ht="12.75">
      <c r="A26" s="116"/>
      <c r="B26" s="109"/>
      <c r="C26" s="174" t="s">
        <v>139</v>
      </c>
      <c r="D26" s="167"/>
      <c r="E26" s="167">
        <v>1250</v>
      </c>
      <c r="F26" s="167"/>
      <c r="G26" s="173">
        <f t="shared" si="0"/>
        <v>1250</v>
      </c>
      <c r="H26" s="167"/>
      <c r="I26" s="167">
        <v>1250</v>
      </c>
      <c r="J26" s="167"/>
      <c r="K26" s="173">
        <f t="shared" si="2"/>
        <v>1250</v>
      </c>
    </row>
    <row r="27" spans="1:11" ht="12.75">
      <c r="A27" s="116"/>
      <c r="B27" s="109"/>
      <c r="C27" s="174" t="s">
        <v>409</v>
      </c>
      <c r="D27" s="167"/>
      <c r="E27" s="167">
        <f>E28+E29</f>
        <v>0</v>
      </c>
      <c r="F27" s="167">
        <f aca="true" t="shared" si="3" ref="F27:K27">F28+F29</f>
        <v>0</v>
      </c>
      <c r="G27" s="167">
        <f t="shared" si="3"/>
        <v>0</v>
      </c>
      <c r="H27" s="167">
        <f t="shared" si="3"/>
        <v>0</v>
      </c>
      <c r="I27" s="167">
        <f t="shared" si="3"/>
        <v>8000</v>
      </c>
      <c r="J27" s="167">
        <f t="shared" si="3"/>
        <v>0</v>
      </c>
      <c r="K27" s="173">
        <f t="shared" si="3"/>
        <v>8000</v>
      </c>
    </row>
    <row r="28" spans="1:13" ht="12.75">
      <c r="A28" s="116"/>
      <c r="B28" s="109"/>
      <c r="C28" s="206" t="s">
        <v>368</v>
      </c>
      <c r="D28" s="167"/>
      <c r="E28" s="167">
        <v>0</v>
      </c>
      <c r="F28" s="167"/>
      <c r="G28" s="173">
        <v>0</v>
      </c>
      <c r="H28" s="167"/>
      <c r="I28" s="167">
        <v>5000</v>
      </c>
      <c r="J28" s="167"/>
      <c r="K28" s="173">
        <f>I28</f>
        <v>5000</v>
      </c>
      <c r="M28" s="105"/>
    </row>
    <row r="29" spans="1:11" ht="12.75">
      <c r="A29" s="116"/>
      <c r="B29" s="109"/>
      <c r="C29" s="174" t="s">
        <v>410</v>
      </c>
      <c r="D29" s="167"/>
      <c r="E29" s="167">
        <v>0</v>
      </c>
      <c r="F29" s="167"/>
      <c r="G29" s="173">
        <v>0</v>
      </c>
      <c r="H29" s="167"/>
      <c r="I29" s="167">
        <v>3000</v>
      </c>
      <c r="J29" s="167"/>
      <c r="K29" s="173">
        <f>I29</f>
        <v>3000</v>
      </c>
    </row>
    <row r="30" spans="1:13" ht="12.75">
      <c r="A30" s="116"/>
      <c r="B30" s="109"/>
      <c r="C30" s="163" t="s">
        <v>129</v>
      </c>
      <c r="D30" s="111">
        <f>SUM(D31:D39,D41:D44)</f>
        <v>0</v>
      </c>
      <c r="E30" s="111">
        <f>SUM(E31:E39,E41:E44)</f>
        <v>45303</v>
      </c>
      <c r="F30" s="111">
        <f>SUM(F31:F39,F41:F44)</f>
        <v>0</v>
      </c>
      <c r="G30" s="173">
        <f t="shared" si="0"/>
        <v>45303</v>
      </c>
      <c r="H30" s="111">
        <f>SUM(H31:H39,H41:H44)</f>
        <v>0</v>
      </c>
      <c r="I30" s="111">
        <f>SUM(I31:I39,I41:I44)</f>
        <v>40353</v>
      </c>
      <c r="J30" s="111">
        <f>SUM(J31:J39,J41:J44)</f>
        <v>0</v>
      </c>
      <c r="K30" s="173">
        <f t="shared" si="2"/>
        <v>40353</v>
      </c>
      <c r="M30" s="105"/>
    </row>
    <row r="31" spans="1:11" ht="12.75">
      <c r="A31" s="116"/>
      <c r="B31" s="109"/>
      <c r="C31" s="100" t="s">
        <v>95</v>
      </c>
      <c r="D31" s="167"/>
      <c r="E31" s="167">
        <v>1603</v>
      </c>
      <c r="F31" s="167"/>
      <c r="G31" s="173">
        <f t="shared" si="0"/>
        <v>1603</v>
      </c>
      <c r="H31" s="167"/>
      <c r="I31" s="167">
        <v>1603</v>
      </c>
      <c r="J31" s="167"/>
      <c r="K31" s="173">
        <f t="shared" si="2"/>
        <v>1603</v>
      </c>
    </row>
    <row r="32" spans="1:11" ht="12.75">
      <c r="A32" s="116"/>
      <c r="B32" s="109"/>
      <c r="C32" s="174" t="s">
        <v>140</v>
      </c>
      <c r="D32" s="167"/>
      <c r="E32" s="151">
        <v>750</v>
      </c>
      <c r="F32" s="167"/>
      <c r="G32" s="173">
        <f t="shared" si="0"/>
        <v>750</v>
      </c>
      <c r="H32" s="167"/>
      <c r="I32" s="151">
        <v>750</v>
      </c>
      <c r="J32" s="167"/>
      <c r="K32" s="173">
        <f t="shared" si="2"/>
        <v>750</v>
      </c>
    </row>
    <row r="33" spans="1:11" ht="12.75">
      <c r="A33" s="116"/>
      <c r="B33" s="109"/>
      <c r="C33" s="101" t="s">
        <v>96</v>
      </c>
      <c r="D33" s="221"/>
      <c r="E33" s="151">
        <v>0</v>
      </c>
      <c r="F33" s="167"/>
      <c r="G33" s="173">
        <f t="shared" si="0"/>
        <v>0</v>
      </c>
      <c r="H33" s="221"/>
      <c r="I33" s="151">
        <v>0</v>
      </c>
      <c r="J33" s="167"/>
      <c r="K33" s="173">
        <f t="shared" si="2"/>
        <v>0</v>
      </c>
    </row>
    <row r="34" spans="1:11" ht="12.75">
      <c r="A34" s="116"/>
      <c r="B34" s="109"/>
      <c r="C34" s="206" t="s">
        <v>221</v>
      </c>
      <c r="D34" s="221"/>
      <c r="E34" s="167">
        <v>16000</v>
      </c>
      <c r="F34" s="167"/>
      <c r="G34" s="173">
        <f t="shared" si="0"/>
        <v>16000</v>
      </c>
      <c r="H34" s="221"/>
      <c r="I34" s="167">
        <v>16000</v>
      </c>
      <c r="J34" s="167"/>
      <c r="K34" s="173">
        <f t="shared" si="2"/>
        <v>16000</v>
      </c>
    </row>
    <row r="35" spans="1:11" ht="13.5" customHeight="1">
      <c r="A35" s="116"/>
      <c r="B35" s="109"/>
      <c r="C35" s="166" t="s">
        <v>134</v>
      </c>
      <c r="D35" s="167"/>
      <c r="E35" s="167">
        <v>500</v>
      </c>
      <c r="F35" s="167"/>
      <c r="G35" s="173">
        <f t="shared" si="0"/>
        <v>500</v>
      </c>
      <c r="H35" s="167"/>
      <c r="I35" s="167">
        <v>500</v>
      </c>
      <c r="J35" s="167"/>
      <c r="K35" s="173">
        <f t="shared" si="2"/>
        <v>500</v>
      </c>
    </row>
    <row r="36" spans="1:11" ht="12.75">
      <c r="A36" s="116"/>
      <c r="B36" s="109"/>
      <c r="C36" s="174" t="s">
        <v>160</v>
      </c>
      <c r="D36" s="167"/>
      <c r="E36" s="167">
        <v>1000</v>
      </c>
      <c r="F36" s="167"/>
      <c r="G36" s="173">
        <f t="shared" si="0"/>
        <v>1000</v>
      </c>
      <c r="H36" s="167"/>
      <c r="I36" s="167">
        <v>1000</v>
      </c>
      <c r="J36" s="167"/>
      <c r="K36" s="173">
        <f t="shared" si="2"/>
        <v>1000</v>
      </c>
    </row>
    <row r="37" spans="1:11" ht="12.75">
      <c r="A37" s="116"/>
      <c r="B37" s="109"/>
      <c r="C37" s="206" t="s">
        <v>211</v>
      </c>
      <c r="D37" s="167"/>
      <c r="E37" s="167">
        <v>3300</v>
      </c>
      <c r="F37" s="167"/>
      <c r="G37" s="173">
        <f t="shared" si="0"/>
        <v>3300</v>
      </c>
      <c r="H37" s="167"/>
      <c r="I37" s="167">
        <v>3300</v>
      </c>
      <c r="J37" s="167"/>
      <c r="K37" s="173">
        <f t="shared" si="2"/>
        <v>3300</v>
      </c>
    </row>
    <row r="38" spans="1:13" ht="12.75">
      <c r="A38" s="116"/>
      <c r="B38" s="109"/>
      <c r="C38" s="206" t="s">
        <v>368</v>
      </c>
      <c r="D38" s="167"/>
      <c r="E38" s="167">
        <v>5000</v>
      </c>
      <c r="F38" s="167"/>
      <c r="G38" s="173">
        <f t="shared" si="0"/>
        <v>5000</v>
      </c>
      <c r="H38" s="167"/>
      <c r="I38" s="167">
        <v>0</v>
      </c>
      <c r="J38" s="167"/>
      <c r="K38" s="173">
        <f t="shared" si="2"/>
        <v>0</v>
      </c>
      <c r="M38" s="105"/>
    </row>
    <row r="39" spans="1:13" ht="12.75">
      <c r="A39" s="116"/>
      <c r="B39" s="109"/>
      <c r="C39" s="174" t="s">
        <v>210</v>
      </c>
      <c r="D39" s="167"/>
      <c r="E39" s="151">
        <v>7050</v>
      </c>
      <c r="F39" s="167"/>
      <c r="G39" s="173">
        <f t="shared" si="0"/>
        <v>7050</v>
      </c>
      <c r="H39" s="167"/>
      <c r="I39" s="151">
        <v>7100</v>
      </c>
      <c r="J39" s="167"/>
      <c r="K39" s="173">
        <f t="shared" si="2"/>
        <v>7100</v>
      </c>
      <c r="M39" s="105"/>
    </row>
    <row r="40" spans="1:11" ht="12.75">
      <c r="A40" s="116"/>
      <c r="B40" s="109"/>
      <c r="C40" s="266" t="s">
        <v>161</v>
      </c>
      <c r="D40" s="221"/>
      <c r="E40" s="221"/>
      <c r="F40" s="221"/>
      <c r="G40" s="223"/>
      <c r="H40" s="221"/>
      <c r="I40" s="221"/>
      <c r="J40" s="221"/>
      <c r="K40" s="223"/>
    </row>
    <row r="41" spans="1:11" ht="12.75">
      <c r="A41" s="116"/>
      <c r="B41" s="109"/>
      <c r="C41" s="101" t="s">
        <v>97</v>
      </c>
      <c r="D41" s="167"/>
      <c r="E41" s="167">
        <v>500</v>
      </c>
      <c r="F41" s="167"/>
      <c r="G41" s="173">
        <f aca="true" t="shared" si="4" ref="G41:G73">SUM(D41:F41)</f>
        <v>500</v>
      </c>
      <c r="H41" s="167"/>
      <c r="I41" s="167">
        <v>500</v>
      </c>
      <c r="J41" s="167"/>
      <c r="K41" s="173">
        <f aca="true" t="shared" si="5" ref="K41:K46">SUM(H41:J41)</f>
        <v>500</v>
      </c>
    </row>
    <row r="42" spans="1:11" ht="12.75">
      <c r="A42" s="116"/>
      <c r="B42" s="109"/>
      <c r="C42" s="100" t="s">
        <v>98</v>
      </c>
      <c r="D42" s="167"/>
      <c r="E42" s="167">
        <v>7000</v>
      </c>
      <c r="F42" s="167"/>
      <c r="G42" s="173">
        <f t="shared" si="4"/>
        <v>7000</v>
      </c>
      <c r="H42" s="167"/>
      <c r="I42" s="167">
        <v>7000</v>
      </c>
      <c r="J42" s="167"/>
      <c r="K42" s="173">
        <f t="shared" si="5"/>
        <v>7000</v>
      </c>
    </row>
    <row r="43" spans="1:11" ht="12.75">
      <c r="A43" s="116"/>
      <c r="B43" s="109"/>
      <c r="C43" s="174" t="s">
        <v>220</v>
      </c>
      <c r="D43" s="167"/>
      <c r="E43" s="167">
        <v>350</v>
      </c>
      <c r="F43" s="167"/>
      <c r="G43" s="173">
        <f t="shared" si="4"/>
        <v>350</v>
      </c>
      <c r="H43" s="167"/>
      <c r="I43" s="167">
        <v>350</v>
      </c>
      <c r="J43" s="167"/>
      <c r="K43" s="173">
        <f t="shared" si="5"/>
        <v>350</v>
      </c>
    </row>
    <row r="44" spans="1:11" ht="12.75">
      <c r="A44" s="116"/>
      <c r="B44" s="109"/>
      <c r="C44" s="113" t="s">
        <v>99</v>
      </c>
      <c r="D44" s="221"/>
      <c r="E44" s="167">
        <v>2250</v>
      </c>
      <c r="F44" s="167"/>
      <c r="G44" s="173">
        <f t="shared" si="4"/>
        <v>2250</v>
      </c>
      <c r="H44" s="221"/>
      <c r="I44" s="167">
        <v>2250</v>
      </c>
      <c r="J44" s="167"/>
      <c r="K44" s="173">
        <f t="shared" si="5"/>
        <v>2250</v>
      </c>
    </row>
    <row r="45" spans="1:13" ht="12.75">
      <c r="A45" s="116"/>
      <c r="B45" s="109"/>
      <c r="C45" s="163" t="s">
        <v>130</v>
      </c>
      <c r="D45" s="111"/>
      <c r="E45" s="151">
        <f>Tartalék!C25</f>
        <v>2148304</v>
      </c>
      <c r="F45" s="111"/>
      <c r="G45" s="173">
        <f t="shared" si="4"/>
        <v>2148304</v>
      </c>
      <c r="H45" s="111"/>
      <c r="I45" s="151">
        <f>Tartalék!D25</f>
        <v>2143288</v>
      </c>
      <c r="J45" s="111"/>
      <c r="K45" s="173">
        <f t="shared" si="5"/>
        <v>2143288</v>
      </c>
      <c r="M45" s="105"/>
    </row>
    <row r="46" spans="1:13" ht="12.75">
      <c r="A46" s="119" t="s">
        <v>76</v>
      </c>
      <c r="B46" s="109"/>
      <c r="C46" s="109"/>
      <c r="D46" s="108">
        <f>SUM(D47:D51)</f>
        <v>0</v>
      </c>
      <c r="E46" s="108">
        <f>SUM(E47:E51)</f>
        <v>1742317</v>
      </c>
      <c r="F46" s="108"/>
      <c r="G46" s="115">
        <f t="shared" si="4"/>
        <v>1742317</v>
      </c>
      <c r="H46" s="108">
        <f>SUM(H47:H51)</f>
        <v>0</v>
      </c>
      <c r="I46" s="108">
        <f>SUM(I47:I51)</f>
        <v>1819535</v>
      </c>
      <c r="J46" s="108"/>
      <c r="K46" s="115">
        <f t="shared" si="5"/>
        <v>1819535</v>
      </c>
      <c r="M46" s="105"/>
    </row>
    <row r="47" spans="1:13" ht="12.75">
      <c r="A47" s="116"/>
      <c r="B47" s="163" t="s">
        <v>77</v>
      </c>
      <c r="C47" s="109"/>
      <c r="D47" s="221"/>
      <c r="E47" s="167">
        <v>0</v>
      </c>
      <c r="F47" s="167"/>
      <c r="G47" s="173">
        <f t="shared" si="4"/>
        <v>0</v>
      </c>
      <c r="H47" s="221"/>
      <c r="I47" s="167">
        <v>0</v>
      </c>
      <c r="J47" s="167"/>
      <c r="K47" s="173">
        <f aca="true" t="shared" si="6" ref="K47:K73">SUM(H47:J47)</f>
        <v>0</v>
      </c>
      <c r="M47" s="105"/>
    </row>
    <row r="48" spans="1:13" ht="12.75">
      <c r="A48" s="116"/>
      <c r="B48" s="163" t="s">
        <v>78</v>
      </c>
      <c r="C48" s="109"/>
      <c r="D48" s="221"/>
      <c r="E48" s="167">
        <v>1353148</v>
      </c>
      <c r="F48" s="167"/>
      <c r="G48" s="173">
        <f t="shared" si="4"/>
        <v>1353148</v>
      </c>
      <c r="H48" s="221"/>
      <c r="I48" s="167">
        <v>1419349</v>
      </c>
      <c r="J48" s="167"/>
      <c r="K48" s="173">
        <f t="shared" si="6"/>
        <v>1419349</v>
      </c>
      <c r="M48" s="105"/>
    </row>
    <row r="49" spans="1:13" ht="12.75">
      <c r="A49" s="116"/>
      <c r="B49" s="163" t="s">
        <v>79</v>
      </c>
      <c r="C49" s="109"/>
      <c r="D49" s="221"/>
      <c r="E49" s="167">
        <v>0</v>
      </c>
      <c r="F49" s="167"/>
      <c r="G49" s="173">
        <f t="shared" si="4"/>
        <v>0</v>
      </c>
      <c r="H49" s="221"/>
      <c r="I49" s="167">
        <v>505</v>
      </c>
      <c r="J49" s="167"/>
      <c r="K49" s="173">
        <f t="shared" si="6"/>
        <v>505</v>
      </c>
      <c r="M49" s="105"/>
    </row>
    <row r="50" spans="1:13" ht="12.75">
      <c r="A50" s="116"/>
      <c r="B50" s="163" t="s">
        <v>80</v>
      </c>
      <c r="C50" s="109"/>
      <c r="D50" s="221"/>
      <c r="E50" s="167">
        <v>18754</v>
      </c>
      <c r="F50" s="167"/>
      <c r="G50" s="173">
        <f t="shared" si="4"/>
        <v>18754</v>
      </c>
      <c r="H50" s="221"/>
      <c r="I50" s="167">
        <v>12850</v>
      </c>
      <c r="J50" s="167"/>
      <c r="K50" s="173">
        <f t="shared" si="6"/>
        <v>12850</v>
      </c>
      <c r="M50" s="105"/>
    </row>
    <row r="51" spans="1:13" ht="12.75">
      <c r="A51" s="116"/>
      <c r="B51" s="109" t="s">
        <v>81</v>
      </c>
      <c r="C51" s="109"/>
      <c r="D51" s="221"/>
      <c r="E51" s="167">
        <v>370415</v>
      </c>
      <c r="F51" s="167"/>
      <c r="G51" s="173">
        <f t="shared" si="4"/>
        <v>370415</v>
      </c>
      <c r="H51" s="221"/>
      <c r="I51" s="167">
        <v>386831</v>
      </c>
      <c r="J51" s="167"/>
      <c r="K51" s="173">
        <f t="shared" si="6"/>
        <v>386831</v>
      </c>
      <c r="M51" s="105"/>
    </row>
    <row r="52" spans="1:13" ht="12.75">
      <c r="A52" s="119" t="s">
        <v>82</v>
      </c>
      <c r="B52" s="109"/>
      <c r="C52" s="109"/>
      <c r="D52" s="108">
        <f>SUM(D53:D54)</f>
        <v>0</v>
      </c>
      <c r="E52" s="108">
        <f>SUM(E53:E54)</f>
        <v>150074</v>
      </c>
      <c r="F52" s="108"/>
      <c r="G52" s="115">
        <f t="shared" si="4"/>
        <v>150074</v>
      </c>
      <c r="H52" s="108">
        <f>SUM(H53:H54)</f>
        <v>0</v>
      </c>
      <c r="I52" s="108">
        <f>SUM(I53:I54)</f>
        <v>130074</v>
      </c>
      <c r="J52" s="108"/>
      <c r="K52" s="115">
        <f t="shared" si="6"/>
        <v>130074</v>
      </c>
      <c r="M52" s="105"/>
    </row>
    <row r="53" spans="1:13" ht="12.75">
      <c r="A53" s="116"/>
      <c r="B53" s="109" t="s">
        <v>83</v>
      </c>
      <c r="C53" s="109"/>
      <c r="D53" s="222"/>
      <c r="E53" s="167">
        <v>118169</v>
      </c>
      <c r="F53" s="108"/>
      <c r="G53" s="173">
        <f t="shared" si="4"/>
        <v>118169</v>
      </c>
      <c r="H53" s="222"/>
      <c r="I53" s="167">
        <v>102421</v>
      </c>
      <c r="J53" s="108"/>
      <c r="K53" s="173">
        <f t="shared" si="6"/>
        <v>102421</v>
      </c>
      <c r="M53" s="105"/>
    </row>
    <row r="54" spans="1:13" ht="12.75">
      <c r="A54" s="116"/>
      <c r="B54" s="109" t="s">
        <v>84</v>
      </c>
      <c r="C54" s="109"/>
      <c r="D54" s="221"/>
      <c r="E54" s="167">
        <v>31905</v>
      </c>
      <c r="F54" s="167"/>
      <c r="G54" s="173">
        <f t="shared" si="4"/>
        <v>31905</v>
      </c>
      <c r="H54" s="221"/>
      <c r="I54" s="167">
        <v>27653</v>
      </c>
      <c r="J54" s="167"/>
      <c r="K54" s="173">
        <f t="shared" si="6"/>
        <v>27653</v>
      </c>
      <c r="M54" s="105"/>
    </row>
    <row r="55" spans="1:14" ht="12.75">
      <c r="A55" s="119" t="s">
        <v>85</v>
      </c>
      <c r="B55" s="109"/>
      <c r="C55" s="109"/>
      <c r="D55" s="108">
        <f>SUM(D56:D58)</f>
        <v>0</v>
      </c>
      <c r="E55" s="108">
        <f>SUM(E56:E58)</f>
        <v>188337</v>
      </c>
      <c r="F55" s="108">
        <f>SUM(F56:F58)</f>
        <v>0</v>
      </c>
      <c r="G55" s="115">
        <f t="shared" si="4"/>
        <v>188337</v>
      </c>
      <c r="H55" s="108">
        <f>SUM(H56:H58)</f>
        <v>0</v>
      </c>
      <c r="I55" s="108">
        <f>SUM(I56:I58)</f>
        <v>130017</v>
      </c>
      <c r="J55" s="108">
        <f>SUM(J56:J58)</f>
        <v>0</v>
      </c>
      <c r="K55" s="115">
        <f t="shared" si="6"/>
        <v>130017</v>
      </c>
      <c r="N55" s="105"/>
    </row>
    <row r="56" spans="1:11" ht="12.75">
      <c r="A56" s="119"/>
      <c r="B56" s="217" t="s">
        <v>169</v>
      </c>
      <c r="C56" s="216"/>
      <c r="D56" s="167"/>
      <c r="E56" s="167">
        <v>0</v>
      </c>
      <c r="F56" s="167"/>
      <c r="G56" s="173">
        <f t="shared" si="4"/>
        <v>0</v>
      </c>
      <c r="H56" s="167"/>
      <c r="I56" s="167">
        <v>0</v>
      </c>
      <c r="J56" s="167"/>
      <c r="K56" s="173">
        <f t="shared" si="6"/>
        <v>0</v>
      </c>
    </row>
    <row r="57" spans="1:13" ht="12.75">
      <c r="A57" s="119"/>
      <c r="B57" s="172" t="s">
        <v>148</v>
      </c>
      <c r="C57" s="169"/>
      <c r="D57" s="108"/>
      <c r="E57" s="167">
        <v>14280</v>
      </c>
      <c r="F57" s="108"/>
      <c r="G57" s="173">
        <f t="shared" si="4"/>
        <v>14280</v>
      </c>
      <c r="H57" s="108"/>
      <c r="I57" s="167">
        <v>27343</v>
      </c>
      <c r="J57" s="108"/>
      <c r="K57" s="173">
        <f t="shared" si="6"/>
        <v>27343</v>
      </c>
      <c r="M57" s="377"/>
    </row>
    <row r="58" spans="1:13" ht="12.75">
      <c r="A58" s="116"/>
      <c r="B58" s="163" t="s">
        <v>131</v>
      </c>
      <c r="C58" s="109"/>
      <c r="D58" s="167"/>
      <c r="E58" s="167">
        <f>SUM(E59:E63)</f>
        <v>174057</v>
      </c>
      <c r="F58" s="167"/>
      <c r="G58" s="173">
        <f t="shared" si="4"/>
        <v>174057</v>
      </c>
      <c r="H58" s="167"/>
      <c r="I58" s="167">
        <f>SUM(I59:I63)</f>
        <v>102674</v>
      </c>
      <c r="J58" s="167"/>
      <c r="K58" s="173">
        <f t="shared" si="6"/>
        <v>102674</v>
      </c>
      <c r="M58" s="377"/>
    </row>
    <row r="59" spans="1:13" ht="12.75">
      <c r="A59" s="116"/>
      <c r="B59" s="163"/>
      <c r="C59" s="163" t="s">
        <v>370</v>
      </c>
      <c r="D59" s="167"/>
      <c r="E59" s="167">
        <v>74000</v>
      </c>
      <c r="F59" s="167"/>
      <c r="G59" s="173">
        <f t="shared" si="4"/>
        <v>74000</v>
      </c>
      <c r="H59" s="167"/>
      <c r="I59" s="373">
        <v>2617</v>
      </c>
      <c r="J59" s="167"/>
      <c r="K59" s="173">
        <f t="shared" si="6"/>
        <v>2617</v>
      </c>
      <c r="M59" s="377"/>
    </row>
    <row r="60" spans="1:11" ht="12.75">
      <c r="A60" s="116"/>
      <c r="B60" s="163"/>
      <c r="C60" s="163" t="s">
        <v>282</v>
      </c>
      <c r="D60" s="167"/>
      <c r="E60" s="167">
        <v>21000</v>
      </c>
      <c r="F60" s="167"/>
      <c r="G60" s="173">
        <f t="shared" si="4"/>
        <v>21000</v>
      </c>
      <c r="H60" s="167"/>
      <c r="I60" s="167">
        <v>21000</v>
      </c>
      <c r="J60" s="167"/>
      <c r="K60" s="173">
        <f t="shared" si="6"/>
        <v>21000</v>
      </c>
    </row>
    <row r="61" spans="1:11" ht="12.75">
      <c r="A61" s="116"/>
      <c r="B61" s="109"/>
      <c r="C61" s="163" t="s">
        <v>266</v>
      </c>
      <c r="D61" s="221"/>
      <c r="E61" s="167">
        <v>42724</v>
      </c>
      <c r="F61" s="167"/>
      <c r="G61" s="173">
        <f t="shared" si="4"/>
        <v>42724</v>
      </c>
      <c r="H61" s="221"/>
      <c r="I61" s="167">
        <v>42724</v>
      </c>
      <c r="J61" s="167"/>
      <c r="K61" s="173">
        <f t="shared" si="6"/>
        <v>42724</v>
      </c>
    </row>
    <row r="62" spans="1:13" ht="12.75">
      <c r="A62" s="116"/>
      <c r="B62" s="109"/>
      <c r="C62" s="256" t="s">
        <v>267</v>
      </c>
      <c r="D62" s="221"/>
      <c r="E62" s="167">
        <v>9515</v>
      </c>
      <c r="F62" s="167"/>
      <c r="G62" s="173">
        <f t="shared" si="4"/>
        <v>9515</v>
      </c>
      <c r="H62" s="221"/>
      <c r="I62" s="167">
        <v>9515</v>
      </c>
      <c r="J62" s="167"/>
      <c r="K62" s="173">
        <f t="shared" si="6"/>
        <v>9515</v>
      </c>
      <c r="M62" s="105"/>
    </row>
    <row r="63" spans="1:11" ht="12.75">
      <c r="A63" s="116"/>
      <c r="B63" s="109"/>
      <c r="C63" s="163" t="s">
        <v>229</v>
      </c>
      <c r="D63" s="221"/>
      <c r="E63" s="167">
        <v>26818</v>
      </c>
      <c r="F63" s="167"/>
      <c r="G63" s="173">
        <f t="shared" si="4"/>
        <v>26818</v>
      </c>
      <c r="H63" s="221"/>
      <c r="I63" s="167">
        <v>26818</v>
      </c>
      <c r="J63" s="167"/>
      <c r="K63" s="173">
        <f t="shared" si="6"/>
        <v>26818</v>
      </c>
    </row>
    <row r="64" spans="1:12" ht="12.75">
      <c r="A64" s="119" t="s">
        <v>21</v>
      </c>
      <c r="B64" s="109"/>
      <c r="C64" s="163"/>
      <c r="D64" s="108">
        <f>SUM(D9,D11,D13,D14,D20,D46,D52,D55)</f>
        <v>459394</v>
      </c>
      <c r="E64" s="108">
        <f>SUM(E9,E11,E13,E14,E20,E46,E52,E55)</f>
        <v>4506292</v>
      </c>
      <c r="F64" s="108">
        <f>SUM(F9,F11,F13,F14,F20,F46,F52,F55)</f>
        <v>0</v>
      </c>
      <c r="G64" s="115">
        <f t="shared" si="4"/>
        <v>4965686</v>
      </c>
      <c r="H64" s="108">
        <f>SUM(H9,H11,H13,H14,H20,H46,H52,H55)</f>
        <v>456394</v>
      </c>
      <c r="I64" s="108">
        <f>SUM(I9,I11,I13,I14,I20,I46,I52,I55)</f>
        <v>4520711</v>
      </c>
      <c r="J64" s="108">
        <f>SUM(J9,J11,J13,J14,J20,J46,J52,J55)</f>
        <v>0</v>
      </c>
      <c r="K64" s="115">
        <f t="shared" si="6"/>
        <v>4977105</v>
      </c>
      <c r="L64" s="105"/>
    </row>
    <row r="65" spans="1:12" ht="12.75">
      <c r="A65" s="119" t="s">
        <v>86</v>
      </c>
      <c r="B65" s="109"/>
      <c r="C65" s="109"/>
      <c r="D65" s="108">
        <f>SUM(D66:D68)</f>
        <v>0</v>
      </c>
      <c r="E65" s="108">
        <f>SUM(E66:E68)</f>
        <v>2865969</v>
      </c>
      <c r="F65" s="108">
        <f>SUM(F66:F68)</f>
        <v>0</v>
      </c>
      <c r="G65" s="115">
        <f t="shared" si="4"/>
        <v>2865969</v>
      </c>
      <c r="H65" s="108">
        <f>SUM(H66:H68)</f>
        <v>117831</v>
      </c>
      <c r="I65" s="108">
        <f>SUM(I66:I68)</f>
        <v>2852462</v>
      </c>
      <c r="J65" s="108">
        <f>SUM(J66:J68)</f>
        <v>0</v>
      </c>
      <c r="K65" s="115">
        <f t="shared" si="6"/>
        <v>2970293</v>
      </c>
      <c r="L65" s="105"/>
    </row>
    <row r="66" spans="1:11" ht="12.75">
      <c r="A66" s="119"/>
      <c r="B66" s="109"/>
      <c r="C66" s="109" t="s">
        <v>111</v>
      </c>
      <c r="D66" s="108"/>
      <c r="E66" s="167">
        <v>1256273</v>
      </c>
      <c r="F66" s="108"/>
      <c r="G66" s="173">
        <f t="shared" si="4"/>
        <v>1256273</v>
      </c>
      <c r="H66" s="108"/>
      <c r="I66" s="167">
        <v>1256273</v>
      </c>
      <c r="J66" s="108"/>
      <c r="K66" s="173">
        <f t="shared" si="6"/>
        <v>1256273</v>
      </c>
    </row>
    <row r="67" spans="1:13" ht="12.75">
      <c r="A67" s="119"/>
      <c r="B67" s="109"/>
      <c r="C67" s="163" t="s">
        <v>167</v>
      </c>
      <c r="D67" s="167">
        <v>0</v>
      </c>
      <c r="E67" s="167">
        <v>17831</v>
      </c>
      <c r="F67" s="167"/>
      <c r="G67" s="173">
        <f t="shared" si="4"/>
        <v>17831</v>
      </c>
      <c r="H67" s="167">
        <v>117831</v>
      </c>
      <c r="I67" s="167">
        <v>0</v>
      </c>
      <c r="J67" s="167"/>
      <c r="K67" s="173">
        <f t="shared" si="6"/>
        <v>117831</v>
      </c>
      <c r="L67" s="105"/>
      <c r="M67" s="105"/>
    </row>
    <row r="68" spans="1:12" ht="12.75">
      <c r="A68" s="116"/>
      <c r="B68" s="109"/>
      <c r="C68" s="163" t="s">
        <v>87</v>
      </c>
      <c r="D68" s="221"/>
      <c r="E68" s="167">
        <f>SUM('Polg.Hiv.'!E18,'Eszi+Eü'!D27,'Eszi+Eü'!D19,Vg!D19,Ovi!D20,AJMK!D18)</f>
        <v>1591865</v>
      </c>
      <c r="F68" s="167"/>
      <c r="G68" s="173">
        <f t="shared" si="4"/>
        <v>1591865</v>
      </c>
      <c r="H68" s="221"/>
      <c r="I68" s="167">
        <f>SUM('Polg.Hiv.'!I18,'Eszi+Eü'!G27,'Eszi+Eü'!G19,Vg!G19,Ovi!G20,AJMK!G18)</f>
        <v>1596189</v>
      </c>
      <c r="J68" s="167"/>
      <c r="K68" s="173">
        <f t="shared" si="6"/>
        <v>1596189</v>
      </c>
      <c r="L68" s="105"/>
    </row>
    <row r="69" spans="1:11" ht="12.75">
      <c r="A69" s="116"/>
      <c r="B69" s="109"/>
      <c r="C69" s="112" t="s">
        <v>91</v>
      </c>
      <c r="D69" s="111"/>
      <c r="E69" s="111">
        <f>SUM('Polg.Hiv.'!E25,'Eszi+Eü'!D34,'Eszi+Eü'!D48,Vg!D26,Ovi!D27,AJMK!D25)</f>
        <v>988084</v>
      </c>
      <c r="F69" s="111"/>
      <c r="G69" s="173">
        <f t="shared" si="4"/>
        <v>988084</v>
      </c>
      <c r="H69" s="111"/>
      <c r="I69" s="111">
        <f>SUM('Polg.Hiv.'!I25,'Eszi+Eü'!G34,'Eszi+Eü'!G48,Vg!G26,Ovi!G27,AJMK!G25)</f>
        <v>989560</v>
      </c>
      <c r="J69" s="111"/>
      <c r="K69" s="173">
        <f t="shared" si="6"/>
        <v>989560</v>
      </c>
    </row>
    <row r="70" spans="1:11" ht="12.75">
      <c r="A70" s="116"/>
      <c r="B70" s="109"/>
      <c r="C70" s="112" t="s">
        <v>88</v>
      </c>
      <c r="D70" s="111"/>
      <c r="E70" s="111">
        <f>SUM('Polg.Hiv.'!E26,'Eszi+Eü'!D35,'Eszi+Eü'!D49,Vg!D27,Ovi!D28,AJMK!D26)</f>
        <v>195059</v>
      </c>
      <c r="F70" s="111"/>
      <c r="G70" s="173">
        <f t="shared" si="4"/>
        <v>195059</v>
      </c>
      <c r="H70" s="111"/>
      <c r="I70" s="111">
        <f>SUM('Polg.Hiv.'!I26,'Eszi+Eü'!G35,'Eszi+Eü'!G49,Vg!G27,Ovi!G28,AJMK!G26)</f>
        <v>195452</v>
      </c>
      <c r="J70" s="111"/>
      <c r="K70" s="173">
        <f t="shared" si="6"/>
        <v>195452</v>
      </c>
    </row>
    <row r="71" spans="1:11" ht="12.75">
      <c r="A71" s="116"/>
      <c r="B71" s="109"/>
      <c r="C71" s="112" t="s">
        <v>89</v>
      </c>
      <c r="D71" s="111"/>
      <c r="E71" s="111">
        <f>SUM('Polg.Hiv.'!E27,'Eszi+Eü'!D36,'Eszi+Eü'!D50,Vg!D28,Ovi!D29,AJMK!D27)</f>
        <v>494703</v>
      </c>
      <c r="F71" s="111"/>
      <c r="G71" s="173">
        <f t="shared" si="4"/>
        <v>494703</v>
      </c>
      <c r="H71" s="111"/>
      <c r="I71" s="111">
        <f>SUM('Polg.Hiv.'!I27,'Eszi+Eü'!G36,'Eszi+Eü'!G50,Vg!G28,Ovi!G29,AJMK!G27)</f>
        <v>496335</v>
      </c>
      <c r="J71" s="111"/>
      <c r="K71" s="173">
        <f t="shared" si="6"/>
        <v>496335</v>
      </c>
    </row>
    <row r="72" spans="1:11" ht="12.75">
      <c r="A72" s="260"/>
      <c r="B72" s="261"/>
      <c r="C72" s="262" t="s">
        <v>90</v>
      </c>
      <c r="D72" s="263"/>
      <c r="E72" s="111">
        <f>SUM('Polg.Hiv.'!E28,'Eszi+Eü'!D37,'Eszi+Eü'!D51,Vg!D29,Ovi!D30,AJMK!D28)</f>
        <v>4000</v>
      </c>
      <c r="F72" s="264"/>
      <c r="G72" s="185">
        <f t="shared" si="4"/>
        <v>4000</v>
      </c>
      <c r="H72" s="263"/>
      <c r="I72" s="111">
        <f>SUM('Polg.Hiv.'!I28,'Eszi+Eü'!H37,'Eszi+Eü'!H51,Vg!H29,Ovi!H30,AJMK!H28)</f>
        <v>4000</v>
      </c>
      <c r="J72" s="264"/>
      <c r="K72" s="185">
        <f t="shared" si="6"/>
        <v>4000</v>
      </c>
    </row>
    <row r="73" spans="1:13" ht="16.5" customHeight="1">
      <c r="A73" s="435" t="s">
        <v>9</v>
      </c>
      <c r="B73" s="436"/>
      <c r="C73" s="437"/>
      <c r="D73" s="170">
        <f>SUM(D64:D65)</f>
        <v>459394</v>
      </c>
      <c r="E73" s="170">
        <f>SUM(E64:E65)</f>
        <v>7372261</v>
      </c>
      <c r="F73" s="170">
        <f>SUM(F64:F65)</f>
        <v>0</v>
      </c>
      <c r="G73" s="265">
        <f t="shared" si="4"/>
        <v>7831655</v>
      </c>
      <c r="H73" s="170">
        <f>SUM(H64:H65)</f>
        <v>574225</v>
      </c>
      <c r="I73" s="170">
        <f>SUM(I64:I65)</f>
        <v>7373173</v>
      </c>
      <c r="J73" s="170">
        <f>SUM(J64:J65)</f>
        <v>0</v>
      </c>
      <c r="K73" s="265">
        <f t="shared" si="6"/>
        <v>7947398</v>
      </c>
      <c r="M73" s="105"/>
    </row>
    <row r="74" spans="5:14" ht="15.75" customHeight="1">
      <c r="E74" s="105"/>
      <c r="F74" s="105"/>
      <c r="G74" s="105"/>
      <c r="I74" s="105"/>
      <c r="J74" s="105"/>
      <c r="K74" s="105"/>
      <c r="L74" s="105"/>
      <c r="M74" s="105"/>
      <c r="N74" s="105"/>
    </row>
    <row r="75" spans="3:4" ht="12.75">
      <c r="C75" s="127"/>
      <c r="D75" s="258"/>
    </row>
    <row r="76" spans="3:5" ht="12.75">
      <c r="C76" s="127"/>
      <c r="D76" s="1"/>
      <c r="E76" s="203"/>
    </row>
    <row r="77" ht="12.75">
      <c r="C77" s="128"/>
    </row>
    <row r="78" ht="12.75">
      <c r="C78" s="128"/>
    </row>
  </sheetData>
  <sheetProtection/>
  <mergeCells count="19">
    <mergeCell ref="C3:K3"/>
    <mergeCell ref="A1:K1"/>
    <mergeCell ref="B19:C19"/>
    <mergeCell ref="A73:C73"/>
    <mergeCell ref="B10:C10"/>
    <mergeCell ref="B12:C12"/>
    <mergeCell ref="A5:C8"/>
    <mergeCell ref="G7:G8"/>
    <mergeCell ref="B17:C17"/>
    <mergeCell ref="B18:C18"/>
    <mergeCell ref="B16:C16"/>
    <mergeCell ref="B15:C15"/>
    <mergeCell ref="J4:K4"/>
    <mergeCell ref="D8:F8"/>
    <mergeCell ref="H5:K6"/>
    <mergeCell ref="K7:K8"/>
    <mergeCell ref="H8:J8"/>
    <mergeCell ref="D5:G5"/>
    <mergeCell ref="D6:G6"/>
  </mergeCells>
  <printOptions/>
  <pageMargins left="0.31496062992125984" right="0.1968503937007874" top="0.5118110236220472" bottom="0.5511811023622047" header="0.35433070866141736" footer="0.5118110236220472"/>
  <pageSetup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G31"/>
  <sheetViews>
    <sheetView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5.140625" style="0" customWidth="1"/>
    <col min="2" max="2" width="26.421875" style="0" customWidth="1"/>
    <col min="3" max="3" width="71.57421875" style="0" customWidth="1"/>
    <col min="4" max="4" width="9.28125" style="0" customWidth="1"/>
    <col min="5" max="5" width="12.28125" style="0" customWidth="1"/>
    <col min="6" max="6" width="11.421875" style="0" customWidth="1"/>
  </cols>
  <sheetData>
    <row r="1" spans="1:6" ht="17.25" customHeight="1">
      <c r="A1" s="449" t="s">
        <v>285</v>
      </c>
      <c r="B1" s="449"/>
      <c r="C1" s="449"/>
      <c r="D1" s="449"/>
      <c r="E1" s="449"/>
      <c r="F1" s="449"/>
    </row>
    <row r="2" spans="1:4" ht="11.25" customHeight="1">
      <c r="A2" s="89"/>
      <c r="B2" s="89"/>
      <c r="C2" s="89"/>
      <c r="D2" s="89"/>
    </row>
    <row r="3" spans="2:4" ht="16.5" hidden="1">
      <c r="B3" s="89"/>
      <c r="C3" s="89"/>
      <c r="D3" s="89"/>
    </row>
    <row r="4" spans="1:6" ht="12.75">
      <c r="A4" s="450" t="s">
        <v>431</v>
      </c>
      <c r="B4" s="450"/>
      <c r="C4" s="450"/>
      <c r="D4" s="450"/>
      <c r="E4" s="450"/>
      <c r="F4" s="450"/>
    </row>
    <row r="5" spans="1:6" ht="12.75">
      <c r="A5" s="130"/>
      <c r="B5" s="451" t="s">
        <v>0</v>
      </c>
      <c r="C5" s="451"/>
      <c r="D5" s="451"/>
      <c r="E5" s="451"/>
      <c r="F5" s="451"/>
    </row>
    <row r="6" spans="1:6" ht="52.5" customHeight="1">
      <c r="A6" s="454" t="s">
        <v>38</v>
      </c>
      <c r="B6" s="455"/>
      <c r="C6" s="455"/>
      <c r="D6" s="235"/>
      <c r="E6" s="234" t="s">
        <v>375</v>
      </c>
      <c r="F6" s="234" t="s">
        <v>317</v>
      </c>
    </row>
    <row r="7" spans="1:6" ht="24" customHeight="1">
      <c r="A7" s="456"/>
      <c r="B7" s="457"/>
      <c r="C7" s="457"/>
      <c r="D7" s="243"/>
      <c r="E7" s="244" t="s">
        <v>39</v>
      </c>
      <c r="F7" s="244" t="s">
        <v>39</v>
      </c>
    </row>
    <row r="8" spans="1:6" ht="15" customHeight="1">
      <c r="A8" s="239" t="s">
        <v>52</v>
      </c>
      <c r="B8" s="240"/>
      <c r="C8" s="241"/>
      <c r="D8" s="241"/>
      <c r="E8" s="242">
        <f>SUM(E9:E10)</f>
        <v>985758</v>
      </c>
      <c r="F8" s="242">
        <f>SUM(F9:F10)</f>
        <v>985758</v>
      </c>
    </row>
    <row r="9" spans="1:6" ht="15" customHeight="1">
      <c r="A9" s="230" t="s">
        <v>191</v>
      </c>
      <c r="B9" s="438" t="s">
        <v>106</v>
      </c>
      <c r="C9" s="440"/>
      <c r="D9" s="229"/>
      <c r="E9" s="90">
        <v>0</v>
      </c>
      <c r="F9" s="90">
        <v>0</v>
      </c>
    </row>
    <row r="10" spans="1:6" ht="15" customHeight="1">
      <c r="A10" s="230" t="s">
        <v>192</v>
      </c>
      <c r="B10" s="231" t="s">
        <v>117</v>
      </c>
      <c r="C10" s="231"/>
      <c r="D10" s="231"/>
      <c r="E10" s="90">
        <f>SUM(E12:E22)</f>
        <v>985758</v>
      </c>
      <c r="F10" s="90">
        <f>SUM(F12:F22)</f>
        <v>985758</v>
      </c>
    </row>
    <row r="11" spans="1:6" ht="20.25" customHeight="1">
      <c r="A11" s="91"/>
      <c r="B11" s="452" t="s">
        <v>187</v>
      </c>
      <c r="C11" s="453"/>
      <c r="D11" s="245" t="s">
        <v>207</v>
      </c>
      <c r="E11" s="273"/>
      <c r="F11" s="273"/>
    </row>
    <row r="12" spans="1:6" ht="27" customHeight="1">
      <c r="A12" s="91"/>
      <c r="B12" s="147" t="s">
        <v>189</v>
      </c>
      <c r="C12" s="147" t="s">
        <v>146</v>
      </c>
      <c r="D12" s="246">
        <v>0.85</v>
      </c>
      <c r="E12" s="164">
        <v>110000</v>
      </c>
      <c r="F12" s="164">
        <v>110000</v>
      </c>
    </row>
    <row r="13" spans="1:6" ht="13.5" customHeight="1">
      <c r="A13" s="91"/>
      <c r="B13" s="147" t="s">
        <v>298</v>
      </c>
      <c r="C13" s="147" t="s">
        <v>299</v>
      </c>
      <c r="D13" s="246">
        <v>0.87</v>
      </c>
      <c r="E13" s="164">
        <v>4963</v>
      </c>
      <c r="F13" s="164">
        <v>4963</v>
      </c>
    </row>
    <row r="14" spans="1:6" ht="13.5" customHeight="1">
      <c r="A14" s="91"/>
      <c r="B14" s="147" t="s">
        <v>300</v>
      </c>
      <c r="C14" s="147" t="s">
        <v>301</v>
      </c>
      <c r="D14" s="246">
        <v>0.85</v>
      </c>
      <c r="E14" s="164">
        <v>4000</v>
      </c>
      <c r="F14" s="164">
        <v>4000</v>
      </c>
    </row>
    <row r="15" spans="1:6" ht="24">
      <c r="A15" s="91"/>
      <c r="B15" s="147" t="s">
        <v>190</v>
      </c>
      <c r="C15" s="147" t="s">
        <v>193</v>
      </c>
      <c r="D15" s="246">
        <v>1</v>
      </c>
      <c r="E15" s="164">
        <v>171075</v>
      </c>
      <c r="F15" s="164">
        <v>171075</v>
      </c>
    </row>
    <row r="16" spans="1:6" ht="13.5" customHeight="1">
      <c r="A16" s="91"/>
      <c r="B16" s="147" t="s">
        <v>240</v>
      </c>
      <c r="C16" s="283" t="s">
        <v>241</v>
      </c>
      <c r="D16" s="246">
        <v>1</v>
      </c>
      <c r="E16" s="164">
        <v>222000</v>
      </c>
      <c r="F16" s="164">
        <v>222000</v>
      </c>
    </row>
    <row r="17" spans="1:6" ht="13.5" customHeight="1">
      <c r="A17" s="91"/>
      <c r="B17" s="163" t="s">
        <v>204</v>
      </c>
      <c r="C17" s="150" t="s">
        <v>194</v>
      </c>
      <c r="D17" s="246">
        <v>1</v>
      </c>
      <c r="E17" s="164">
        <v>3146</v>
      </c>
      <c r="F17" s="164">
        <v>3146</v>
      </c>
    </row>
    <row r="18" spans="1:6" ht="13.5" customHeight="1">
      <c r="A18" s="91"/>
      <c r="B18" s="163" t="s">
        <v>205</v>
      </c>
      <c r="C18" s="150" t="s">
        <v>195</v>
      </c>
      <c r="D18" s="246">
        <v>1</v>
      </c>
      <c r="E18" s="164">
        <v>16810</v>
      </c>
      <c r="F18" s="164">
        <v>16810</v>
      </c>
    </row>
    <row r="19" spans="1:6" ht="13.5" customHeight="1">
      <c r="A19" s="91"/>
      <c r="B19" s="163" t="s">
        <v>230</v>
      </c>
      <c r="C19" s="150" t="s">
        <v>231</v>
      </c>
      <c r="D19" s="246">
        <v>1</v>
      </c>
      <c r="E19" s="164">
        <v>68956</v>
      </c>
      <c r="F19" s="164">
        <v>68956</v>
      </c>
    </row>
    <row r="20" spans="1:6" ht="13.5" customHeight="1">
      <c r="A20" s="91"/>
      <c r="B20" s="163" t="s">
        <v>206</v>
      </c>
      <c r="C20" s="150" t="s">
        <v>196</v>
      </c>
      <c r="D20" s="246">
        <v>1</v>
      </c>
      <c r="E20" s="164">
        <v>107808</v>
      </c>
      <c r="F20" s="164">
        <v>107808</v>
      </c>
    </row>
    <row r="21" spans="1:6" ht="13.5" customHeight="1">
      <c r="A21" s="91"/>
      <c r="B21" s="163" t="s">
        <v>259</v>
      </c>
      <c r="C21" s="278" t="s">
        <v>260</v>
      </c>
      <c r="D21" s="246">
        <v>0.58</v>
      </c>
      <c r="E21" s="164">
        <v>85000</v>
      </c>
      <c r="F21" s="164">
        <v>85000</v>
      </c>
    </row>
    <row r="22" spans="1:6" ht="13.5" customHeight="1">
      <c r="A22" s="91"/>
      <c r="B22" s="284" t="s">
        <v>296</v>
      </c>
      <c r="C22" s="285" t="s">
        <v>297</v>
      </c>
      <c r="D22" s="246"/>
      <c r="E22" s="164">
        <v>192000</v>
      </c>
      <c r="F22" s="164">
        <v>192000</v>
      </c>
    </row>
    <row r="23" spans="1:6" ht="13.5" customHeight="1">
      <c r="A23" s="447" t="s">
        <v>61</v>
      </c>
      <c r="B23" s="448"/>
      <c r="C23" s="448"/>
      <c r="D23" s="232"/>
      <c r="E23" s="233">
        <f>SUM(E24:E25)</f>
        <v>5000</v>
      </c>
      <c r="F23" s="233">
        <f>SUM(F24:F25)</f>
        <v>5000</v>
      </c>
    </row>
    <row r="24" spans="1:6" ht="13.5" customHeight="1">
      <c r="A24" s="230" t="s">
        <v>197</v>
      </c>
      <c r="B24" s="236" t="s">
        <v>203</v>
      </c>
      <c r="C24" s="238"/>
      <c r="D24" s="237"/>
      <c r="E24" s="164">
        <v>5000</v>
      </c>
      <c r="F24" s="164">
        <v>5000</v>
      </c>
    </row>
    <row r="25" spans="1:6" ht="13.5" customHeight="1">
      <c r="A25" s="230" t="s">
        <v>198</v>
      </c>
      <c r="B25" s="236" t="s">
        <v>199</v>
      </c>
      <c r="C25" s="238"/>
      <c r="D25" s="237"/>
      <c r="E25" s="164">
        <v>0</v>
      </c>
      <c r="F25" s="164">
        <v>0</v>
      </c>
    </row>
    <row r="26" spans="1:6" ht="15" customHeight="1">
      <c r="A26" s="441" t="s">
        <v>64</v>
      </c>
      <c r="B26" s="442"/>
      <c r="C26" s="442"/>
      <c r="D26" s="443"/>
      <c r="E26" s="92">
        <f>SUM(E27:E28)</f>
        <v>52807</v>
      </c>
      <c r="F26" s="92">
        <f>SUM(F27:F28)</f>
        <v>52807</v>
      </c>
    </row>
    <row r="27" spans="1:7" ht="23.25" customHeight="1">
      <c r="A27" s="230" t="s">
        <v>201</v>
      </c>
      <c r="B27" s="438" t="s">
        <v>402</v>
      </c>
      <c r="C27" s="439"/>
      <c r="D27" s="440"/>
      <c r="E27" s="90">
        <v>42411</v>
      </c>
      <c r="F27" s="90">
        <v>42411</v>
      </c>
      <c r="G27" s="105"/>
    </row>
    <row r="28" spans="1:6" ht="15" customHeight="1">
      <c r="A28" s="230" t="s">
        <v>202</v>
      </c>
      <c r="B28" s="438" t="s">
        <v>200</v>
      </c>
      <c r="C28" s="439"/>
      <c r="D28" s="440"/>
      <c r="E28" s="90">
        <v>10396</v>
      </c>
      <c r="F28" s="90">
        <v>10396</v>
      </c>
    </row>
    <row r="29" spans="1:6" ht="15" customHeight="1">
      <c r="A29" s="444" t="s">
        <v>41</v>
      </c>
      <c r="B29" s="445"/>
      <c r="C29" s="445"/>
      <c r="D29" s="446"/>
      <c r="E29" s="94">
        <f>SUM(E8,E23,E26)</f>
        <v>1043565</v>
      </c>
      <c r="F29" s="94">
        <f>SUM(F8,F23,F26)</f>
        <v>1043565</v>
      </c>
    </row>
    <row r="30" spans="1:4" ht="12.75">
      <c r="A30" s="95"/>
      <c r="B30" s="95"/>
      <c r="C30" s="95"/>
      <c r="D30" s="95"/>
    </row>
    <row r="31" spans="1:4" ht="12.75">
      <c r="A31" s="95"/>
      <c r="B31" s="95"/>
      <c r="C31" s="95"/>
      <c r="D31" s="95"/>
    </row>
  </sheetData>
  <sheetProtection/>
  <mergeCells count="11">
    <mergeCell ref="B27:D27"/>
    <mergeCell ref="B28:D28"/>
    <mergeCell ref="A26:D26"/>
    <mergeCell ref="A29:D29"/>
    <mergeCell ref="A23:C23"/>
    <mergeCell ref="B9:C9"/>
    <mergeCell ref="A1:F1"/>
    <mergeCell ref="A4:F4"/>
    <mergeCell ref="B5:F5"/>
    <mergeCell ref="B11:C11"/>
    <mergeCell ref="A6:C7"/>
  </mergeCells>
  <printOptions horizontalCentered="1"/>
  <pageMargins left="0.31496062992125984" right="0.35433070866141736" top="0.5511811023622047" bottom="0.35433070866141736" header="0.5118110236220472" footer="0.3937007874015748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I65"/>
  <sheetViews>
    <sheetView zoomScaleSheetLayoutView="106" zoomScalePageLayoutView="0" workbookViewId="0" topLeftCell="A1">
      <selection activeCell="D4" sqref="D4"/>
    </sheetView>
  </sheetViews>
  <sheetFormatPr defaultColWidth="9.140625" defaultRowHeight="12.75"/>
  <cols>
    <col min="1" max="1" width="3.57421875" style="0" customWidth="1"/>
    <col min="2" max="2" width="71.421875" style="0" customWidth="1"/>
    <col min="3" max="3" width="13.28125" style="0" customWidth="1"/>
    <col min="4" max="4" width="11.00390625" style="0" customWidth="1"/>
    <col min="5" max="10" width="9.140625" style="0" customWidth="1"/>
  </cols>
  <sheetData>
    <row r="1" spans="1:4" ht="17.25" customHeight="1">
      <c r="A1" s="458" t="s">
        <v>286</v>
      </c>
      <c r="B1" s="458"/>
      <c r="C1" s="458"/>
      <c r="D1" s="458"/>
    </row>
    <row r="2" spans="1:2" ht="6" customHeight="1">
      <c r="A2" s="96"/>
      <c r="B2" s="96"/>
    </row>
    <row r="3" spans="1:4" ht="12.75">
      <c r="A3" s="97"/>
      <c r="B3" s="97"/>
      <c r="D3" s="98" t="s">
        <v>432</v>
      </c>
    </row>
    <row r="4" spans="1:4" ht="12.75" customHeight="1">
      <c r="A4" s="97"/>
      <c r="B4" s="97"/>
      <c r="D4" s="98" t="s">
        <v>0</v>
      </c>
    </row>
    <row r="5" spans="1:2" ht="12.75">
      <c r="A5" s="97"/>
      <c r="B5" s="97"/>
    </row>
    <row r="6" spans="1:4" ht="47.25" customHeight="1">
      <c r="A6" s="463" t="s">
        <v>38</v>
      </c>
      <c r="B6" s="464"/>
      <c r="C6" s="247" t="s">
        <v>375</v>
      </c>
      <c r="D6" s="247" t="s">
        <v>317</v>
      </c>
    </row>
    <row r="7" spans="1:4" ht="24" customHeight="1" thickBot="1">
      <c r="A7" s="465"/>
      <c r="B7" s="466"/>
      <c r="C7" s="248" t="s">
        <v>39</v>
      </c>
      <c r="D7" s="248" t="s">
        <v>39</v>
      </c>
    </row>
    <row r="8" spans="1:4" ht="21.75" customHeight="1" thickTop="1">
      <c r="A8" s="473" t="s">
        <v>42</v>
      </c>
      <c r="B8" s="474"/>
      <c r="C8" s="93"/>
      <c r="D8" s="93"/>
    </row>
    <row r="9" spans="1:4" ht="15.75" customHeight="1">
      <c r="A9" s="99">
        <v>1</v>
      </c>
      <c r="B9" s="166" t="s">
        <v>109</v>
      </c>
      <c r="C9" s="90">
        <v>6000</v>
      </c>
      <c r="D9" s="90">
        <v>6000</v>
      </c>
    </row>
    <row r="10" spans="1:4" ht="15" customHeight="1">
      <c r="A10" s="99">
        <v>2</v>
      </c>
      <c r="B10" s="279" t="s">
        <v>261</v>
      </c>
      <c r="C10" s="90">
        <v>10000</v>
      </c>
      <c r="D10" s="90">
        <v>10000</v>
      </c>
    </row>
    <row r="11" spans="1:4" ht="15" customHeight="1">
      <c r="A11" s="99"/>
      <c r="B11" s="280" t="s">
        <v>133</v>
      </c>
      <c r="C11" s="272"/>
      <c r="D11" s="272"/>
    </row>
    <row r="12" spans="1:4" ht="15" customHeight="1">
      <c r="A12" s="99">
        <v>3</v>
      </c>
      <c r="B12" s="280" t="s">
        <v>143</v>
      </c>
      <c r="C12" s="90">
        <v>584290</v>
      </c>
      <c r="D12" s="90">
        <v>584290</v>
      </c>
    </row>
    <row r="13" spans="1:4" ht="15" customHeight="1">
      <c r="A13" s="99">
        <v>4</v>
      </c>
      <c r="B13" s="280" t="s">
        <v>313</v>
      </c>
      <c r="C13" s="90">
        <v>150171</v>
      </c>
      <c r="D13" s="90">
        <v>150171</v>
      </c>
    </row>
    <row r="14" spans="1:4" ht="15" customHeight="1">
      <c r="A14" s="99">
        <v>5</v>
      </c>
      <c r="B14" s="280" t="s">
        <v>177</v>
      </c>
      <c r="C14" s="281">
        <v>68504</v>
      </c>
      <c r="D14" s="281">
        <v>68504</v>
      </c>
    </row>
    <row r="15" spans="1:4" ht="15" customHeight="1">
      <c r="A15" s="99">
        <v>6</v>
      </c>
      <c r="B15" s="280" t="s">
        <v>178</v>
      </c>
      <c r="C15" s="281">
        <v>85423</v>
      </c>
      <c r="D15" s="281">
        <v>85423</v>
      </c>
    </row>
    <row r="16" spans="1:4" ht="15" customHeight="1">
      <c r="A16" s="290">
        <v>7</v>
      </c>
      <c r="B16" s="282" t="s">
        <v>367</v>
      </c>
      <c r="C16" s="289">
        <v>456421</v>
      </c>
      <c r="D16" s="289">
        <v>456421</v>
      </c>
    </row>
    <row r="17" spans="1:5" ht="15" customHeight="1">
      <c r="A17" s="99">
        <v>8</v>
      </c>
      <c r="B17" s="280" t="s">
        <v>214</v>
      </c>
      <c r="C17" s="90">
        <v>110850</v>
      </c>
      <c r="D17" s="90">
        <v>114250</v>
      </c>
      <c r="E17" s="105"/>
    </row>
    <row r="18" spans="1:4" ht="15" customHeight="1">
      <c r="A18" s="99">
        <v>9</v>
      </c>
      <c r="B18" s="280" t="s">
        <v>174</v>
      </c>
      <c r="C18" s="90">
        <v>43048</v>
      </c>
      <c r="D18" s="90">
        <v>43048</v>
      </c>
    </row>
    <row r="19" spans="1:4" ht="15" customHeight="1">
      <c r="A19" s="99">
        <v>10</v>
      </c>
      <c r="B19" s="280" t="s">
        <v>209</v>
      </c>
      <c r="C19" s="90">
        <v>134005</v>
      </c>
      <c r="D19" s="90">
        <v>134005</v>
      </c>
    </row>
    <row r="20" spans="1:4" ht="15" customHeight="1">
      <c r="A20" s="99">
        <v>11</v>
      </c>
      <c r="B20" s="280" t="s">
        <v>175</v>
      </c>
      <c r="C20" s="90">
        <v>24281</v>
      </c>
      <c r="D20" s="90">
        <v>24281</v>
      </c>
    </row>
    <row r="21" spans="1:4" ht="15" customHeight="1">
      <c r="A21" s="99">
        <v>12</v>
      </c>
      <c r="B21" s="280" t="s">
        <v>176</v>
      </c>
      <c r="C21" s="90">
        <v>127137</v>
      </c>
      <c r="D21" s="90">
        <v>127137</v>
      </c>
    </row>
    <row r="22" spans="1:4" ht="15" customHeight="1">
      <c r="A22" s="99">
        <v>13</v>
      </c>
      <c r="B22" s="150" t="s">
        <v>219</v>
      </c>
      <c r="C22" s="90">
        <v>37520</v>
      </c>
      <c r="D22" s="90">
        <v>37520</v>
      </c>
    </row>
    <row r="23" spans="1:4" ht="15" customHeight="1">
      <c r="A23" s="99">
        <v>14</v>
      </c>
      <c r="B23" s="150" t="s">
        <v>182</v>
      </c>
      <c r="C23" s="90">
        <v>15009</v>
      </c>
      <c r="D23" s="90">
        <v>15009</v>
      </c>
    </row>
    <row r="24" spans="1:4" ht="15" customHeight="1">
      <c r="A24" s="99">
        <v>15</v>
      </c>
      <c r="B24" s="149" t="s">
        <v>262</v>
      </c>
      <c r="C24" s="90">
        <v>304500</v>
      </c>
      <c r="D24" s="90">
        <v>304500</v>
      </c>
    </row>
    <row r="25" spans="1:5" ht="15" customHeight="1">
      <c r="A25" s="99">
        <v>16</v>
      </c>
      <c r="B25" s="149" t="s">
        <v>309</v>
      </c>
      <c r="C25" s="90">
        <v>147057</v>
      </c>
      <c r="D25" s="90">
        <v>147057</v>
      </c>
      <c r="E25" s="105"/>
    </row>
    <row r="26" spans="1:5" ht="26.25" customHeight="1">
      <c r="A26" s="99">
        <v>17</v>
      </c>
      <c r="B26" s="149" t="s">
        <v>159</v>
      </c>
      <c r="C26" s="90">
        <v>171075</v>
      </c>
      <c r="D26" s="90">
        <v>171075</v>
      </c>
      <c r="E26" s="105"/>
    </row>
    <row r="27" spans="1:5" ht="25.5" customHeight="1">
      <c r="A27" s="99">
        <v>18</v>
      </c>
      <c r="B27" s="149" t="s">
        <v>365</v>
      </c>
      <c r="C27" s="90">
        <v>1118667</v>
      </c>
      <c r="D27" s="90">
        <v>1118667</v>
      </c>
      <c r="E27" s="105"/>
    </row>
    <row r="28" spans="1:5" ht="24.75" customHeight="1">
      <c r="A28" s="99">
        <v>19</v>
      </c>
      <c r="B28" s="149" t="s">
        <v>146</v>
      </c>
      <c r="C28" s="90">
        <v>69108</v>
      </c>
      <c r="D28" s="90">
        <v>69108</v>
      </c>
      <c r="E28" s="105"/>
    </row>
    <row r="29" spans="1:5" ht="17.25" customHeight="1">
      <c r="A29" s="99">
        <v>20</v>
      </c>
      <c r="B29" s="149" t="s">
        <v>223</v>
      </c>
      <c r="C29" s="90">
        <v>5708</v>
      </c>
      <c r="D29" s="90">
        <v>5708</v>
      </c>
      <c r="E29" s="105"/>
    </row>
    <row r="30" spans="1:5" ht="17.25" customHeight="1">
      <c r="A30" s="99">
        <v>21</v>
      </c>
      <c r="B30" s="149" t="s">
        <v>224</v>
      </c>
      <c r="C30" s="90">
        <v>4706</v>
      </c>
      <c r="D30" s="90">
        <v>4706</v>
      </c>
      <c r="E30" s="105"/>
    </row>
    <row r="31" spans="1:5" ht="17.25" customHeight="1">
      <c r="A31" s="99">
        <v>22</v>
      </c>
      <c r="B31" s="150" t="s">
        <v>180</v>
      </c>
      <c r="C31" s="90">
        <v>32826</v>
      </c>
      <c r="D31" s="90">
        <v>32826</v>
      </c>
      <c r="E31" s="105"/>
    </row>
    <row r="32" spans="1:5" ht="17.25" customHeight="1">
      <c r="A32" s="99">
        <v>23</v>
      </c>
      <c r="B32" s="150" t="s">
        <v>181</v>
      </c>
      <c r="C32" s="90">
        <v>72032</v>
      </c>
      <c r="D32" s="90">
        <v>72032</v>
      </c>
      <c r="E32" s="105"/>
    </row>
    <row r="33" spans="1:5" ht="16.5" customHeight="1">
      <c r="A33" s="99">
        <v>24</v>
      </c>
      <c r="B33" s="149" t="s">
        <v>149</v>
      </c>
      <c r="C33" s="90">
        <v>40000</v>
      </c>
      <c r="D33" s="90">
        <v>40000</v>
      </c>
      <c r="E33" s="105"/>
    </row>
    <row r="34" spans="1:5" ht="16.5" customHeight="1">
      <c r="A34" s="99">
        <v>25</v>
      </c>
      <c r="B34" s="149" t="s">
        <v>263</v>
      </c>
      <c r="C34" s="90">
        <v>4000</v>
      </c>
      <c r="D34" s="90">
        <v>4000</v>
      </c>
      <c r="E34" s="105"/>
    </row>
    <row r="35" spans="1:5" ht="16.5" customHeight="1">
      <c r="A35" s="99">
        <v>26</v>
      </c>
      <c r="B35" s="149" t="s">
        <v>372</v>
      </c>
      <c r="C35" s="90">
        <v>0</v>
      </c>
      <c r="D35" s="90">
        <v>0</v>
      </c>
      <c r="E35" s="105"/>
    </row>
    <row r="36" spans="1:5" ht="16.5" customHeight="1">
      <c r="A36" s="99">
        <v>27</v>
      </c>
      <c r="B36" s="149" t="s">
        <v>144</v>
      </c>
      <c r="C36" s="90">
        <v>6110</v>
      </c>
      <c r="D36" s="90">
        <v>6110</v>
      </c>
      <c r="E36" s="105"/>
    </row>
    <row r="37" spans="1:5" ht="16.5" customHeight="1">
      <c r="A37" s="99">
        <v>28</v>
      </c>
      <c r="B37" s="149" t="s">
        <v>315</v>
      </c>
      <c r="C37" s="90">
        <v>8000</v>
      </c>
      <c r="D37" s="90">
        <v>0</v>
      </c>
      <c r="E37" s="105"/>
    </row>
    <row r="38" spans="1:5" ht="16.5" customHeight="1">
      <c r="A38" s="99">
        <v>29</v>
      </c>
      <c r="B38" s="149" t="s">
        <v>184</v>
      </c>
      <c r="C38" s="90">
        <v>15715</v>
      </c>
      <c r="D38" s="90">
        <v>0</v>
      </c>
      <c r="E38" s="105"/>
    </row>
    <row r="39" spans="1:5" ht="16.5" customHeight="1">
      <c r="A39" s="375">
        <v>30</v>
      </c>
      <c r="B39" s="374" t="s">
        <v>295</v>
      </c>
      <c r="C39" s="376">
        <v>0</v>
      </c>
      <c r="D39" s="376">
        <v>0</v>
      </c>
      <c r="E39" s="105"/>
    </row>
    <row r="40" spans="1:5" ht="15" customHeight="1">
      <c r="A40" s="99">
        <v>31</v>
      </c>
      <c r="B40" s="149" t="s">
        <v>112</v>
      </c>
      <c r="C40" s="90">
        <v>2928</v>
      </c>
      <c r="D40" s="90">
        <v>0</v>
      </c>
      <c r="E40" s="105"/>
    </row>
    <row r="41" spans="1:5" ht="15" customHeight="1">
      <c r="A41" s="99">
        <v>32</v>
      </c>
      <c r="B41" s="149" t="s">
        <v>254</v>
      </c>
      <c r="C41" s="90">
        <v>4000</v>
      </c>
      <c r="D41" s="90">
        <v>4000</v>
      </c>
      <c r="E41" s="105"/>
    </row>
    <row r="42" spans="1:5" ht="15" customHeight="1">
      <c r="A42" s="99">
        <v>33</v>
      </c>
      <c r="B42" s="149" t="s">
        <v>427</v>
      </c>
      <c r="C42" s="90">
        <v>0</v>
      </c>
      <c r="D42" s="90">
        <v>99318</v>
      </c>
      <c r="E42" s="105"/>
    </row>
    <row r="43" spans="1:5" ht="15" customHeight="1">
      <c r="A43" s="99">
        <v>34</v>
      </c>
      <c r="B43" s="149" t="s">
        <v>422</v>
      </c>
      <c r="C43" s="90"/>
      <c r="D43" s="90">
        <v>1143</v>
      </c>
      <c r="E43" s="105"/>
    </row>
    <row r="44" spans="1:5" ht="15" customHeight="1">
      <c r="A44" s="471" t="s">
        <v>43</v>
      </c>
      <c r="B44" s="472"/>
      <c r="C44" s="102">
        <f>SUM(C9:C42)</f>
        <v>3859091</v>
      </c>
      <c r="D44" s="102">
        <f>SUM(D9:D43)</f>
        <v>3936309</v>
      </c>
      <c r="E44" s="105"/>
    </row>
    <row r="45" spans="1:5" ht="6" customHeight="1">
      <c r="A45" s="459"/>
      <c r="B45" s="460"/>
      <c r="C45" s="460"/>
      <c r="D45" s="460"/>
      <c r="E45" s="105"/>
    </row>
    <row r="46" spans="1:5" ht="17.25" customHeight="1">
      <c r="A46" s="467" t="s">
        <v>44</v>
      </c>
      <c r="B46" s="468"/>
      <c r="C46" s="73"/>
      <c r="D46" s="73"/>
      <c r="E46" s="105"/>
    </row>
    <row r="47" spans="1:5" ht="15" customHeight="1">
      <c r="A47" s="99">
        <v>33</v>
      </c>
      <c r="B47" s="165" t="s">
        <v>255</v>
      </c>
      <c r="C47" s="93">
        <v>2600</v>
      </c>
      <c r="D47" s="93">
        <v>2600</v>
      </c>
      <c r="E47" s="105"/>
    </row>
    <row r="48" spans="1:5" ht="15" customHeight="1">
      <c r="A48" s="99">
        <v>34</v>
      </c>
      <c r="B48" s="165" t="s">
        <v>264</v>
      </c>
      <c r="C48" s="93">
        <v>15000</v>
      </c>
      <c r="D48" s="93">
        <v>15000</v>
      </c>
      <c r="E48" s="105"/>
    </row>
    <row r="49" spans="1:5" ht="15" customHeight="1">
      <c r="A49" s="99">
        <v>35</v>
      </c>
      <c r="B49" s="165" t="s">
        <v>110</v>
      </c>
      <c r="C49" s="90">
        <v>3000</v>
      </c>
      <c r="D49" s="90">
        <v>3000</v>
      </c>
      <c r="E49" s="105"/>
    </row>
    <row r="50" spans="1:9" ht="15" customHeight="1">
      <c r="A50" s="99">
        <v>36</v>
      </c>
      <c r="B50" s="165" t="s">
        <v>256</v>
      </c>
      <c r="C50" s="90">
        <v>20000</v>
      </c>
      <c r="D50" s="90">
        <v>0</v>
      </c>
      <c r="E50" s="105"/>
      <c r="F50" s="270"/>
      <c r="G50" s="270"/>
      <c r="H50" s="270"/>
      <c r="I50" s="270"/>
    </row>
    <row r="51" spans="1:5" ht="15" customHeight="1">
      <c r="A51" s="99">
        <v>37</v>
      </c>
      <c r="B51" s="165" t="s">
        <v>225</v>
      </c>
      <c r="C51" s="90">
        <v>14000</v>
      </c>
      <c r="D51" s="90">
        <v>14000</v>
      </c>
      <c r="E51" s="105"/>
    </row>
    <row r="52" spans="1:5" ht="15" customHeight="1">
      <c r="A52" s="99">
        <v>38</v>
      </c>
      <c r="B52" s="165" t="s">
        <v>265</v>
      </c>
      <c r="C52" s="90">
        <v>59000</v>
      </c>
      <c r="D52" s="90">
        <v>59000</v>
      </c>
      <c r="E52" s="105"/>
    </row>
    <row r="53" spans="1:5" ht="15" customHeight="1">
      <c r="A53" s="99">
        <v>39</v>
      </c>
      <c r="B53" s="165" t="s">
        <v>145</v>
      </c>
      <c r="C53" s="90">
        <v>21859</v>
      </c>
      <c r="D53" s="90">
        <v>21859</v>
      </c>
      <c r="E53" s="105"/>
    </row>
    <row r="54" spans="1:5" ht="15" customHeight="1">
      <c r="A54" s="99">
        <v>40</v>
      </c>
      <c r="B54" s="165" t="s">
        <v>371</v>
      </c>
      <c r="C54" s="90">
        <v>3250</v>
      </c>
      <c r="D54" s="90">
        <v>3250</v>
      </c>
      <c r="E54" s="105"/>
    </row>
    <row r="55" spans="1:5" ht="15" customHeight="1">
      <c r="A55" s="99">
        <v>41</v>
      </c>
      <c r="B55" s="165" t="s">
        <v>369</v>
      </c>
      <c r="C55" s="90">
        <v>1665</v>
      </c>
      <c r="D55" s="90">
        <v>1665</v>
      </c>
      <c r="E55" s="105"/>
    </row>
    <row r="56" spans="1:5" ht="15" customHeight="1">
      <c r="A56" s="99">
        <v>42</v>
      </c>
      <c r="B56" s="165" t="s">
        <v>364</v>
      </c>
      <c r="C56" s="90">
        <v>8500</v>
      </c>
      <c r="D56" s="90">
        <v>8500</v>
      </c>
      <c r="E56" s="105"/>
    </row>
    <row r="57" spans="1:5" ht="15" customHeight="1">
      <c r="A57" s="99">
        <v>40</v>
      </c>
      <c r="B57" s="165" t="s">
        <v>302</v>
      </c>
      <c r="C57" s="90">
        <v>1200</v>
      </c>
      <c r="D57" s="90">
        <v>1200</v>
      </c>
      <c r="E57" s="105"/>
    </row>
    <row r="58" spans="1:5" ht="15" customHeight="1">
      <c r="A58" s="469" t="s">
        <v>43</v>
      </c>
      <c r="B58" s="470"/>
      <c r="C58" s="102">
        <f>SUM(C47:C57)</f>
        <v>150074</v>
      </c>
      <c r="D58" s="102">
        <f>SUM(D47:D57)</f>
        <v>130074</v>
      </c>
      <c r="E58" s="105"/>
    </row>
    <row r="59" spans="1:5" ht="15" customHeight="1">
      <c r="A59" s="461" t="s">
        <v>45</v>
      </c>
      <c r="B59" s="462"/>
      <c r="C59" s="103">
        <f>SUM(C44,C58)</f>
        <v>4009165</v>
      </c>
      <c r="D59" s="103">
        <f>SUM(D44,D58)</f>
        <v>4066383</v>
      </c>
      <c r="E59" s="105"/>
    </row>
    <row r="60" ht="14.25" customHeight="1">
      <c r="E60" s="105"/>
    </row>
    <row r="61" s="104" customFormat="1" ht="24" customHeight="1">
      <c r="D61" s="148"/>
    </row>
    <row r="64" ht="12.75">
      <c r="B64" s="146"/>
    </row>
    <row r="65" ht="12.75">
      <c r="B65" s="146"/>
    </row>
  </sheetData>
  <sheetProtection/>
  <mergeCells count="8">
    <mergeCell ref="A1:D1"/>
    <mergeCell ref="A45:D45"/>
    <mergeCell ref="A59:B59"/>
    <mergeCell ref="A6:B7"/>
    <mergeCell ref="A46:B46"/>
    <mergeCell ref="A58:B58"/>
    <mergeCell ref="A44:B44"/>
    <mergeCell ref="A8:B8"/>
  </mergeCells>
  <printOptions horizontalCentered="1"/>
  <pageMargins left="0.3937007874015748" right="0.35433070866141736" top="0.4724409448818898" bottom="0.35433070866141736" header="0.2362204724409449" footer="0.2362204724409449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F28"/>
  <sheetViews>
    <sheetView zoomScaleSheetLayoutView="110" zoomScalePageLayoutView="0" workbookViewId="0" topLeftCell="A1">
      <selection activeCell="D5" sqref="D5"/>
    </sheetView>
  </sheetViews>
  <sheetFormatPr defaultColWidth="9.140625" defaultRowHeight="12.75"/>
  <cols>
    <col min="1" max="1" width="26.57421875" style="0" customWidth="1"/>
    <col min="2" max="2" width="55.00390625" style="0" customWidth="1"/>
    <col min="3" max="3" width="12.140625" style="0" customWidth="1"/>
    <col min="4" max="4" width="11.140625" style="0" customWidth="1"/>
  </cols>
  <sheetData>
    <row r="1" spans="1:4" ht="16.5">
      <c r="A1" s="449" t="s">
        <v>258</v>
      </c>
      <c r="B1" s="449"/>
      <c r="C1" s="449"/>
      <c r="D1" s="449"/>
    </row>
    <row r="2" spans="1:2" ht="16.5">
      <c r="A2" s="89"/>
      <c r="B2" s="89"/>
    </row>
    <row r="3" spans="1:2" ht="16.5">
      <c r="A3" s="208"/>
      <c r="B3" s="208"/>
    </row>
    <row r="4" spans="1:4" ht="12.75">
      <c r="A4" s="32"/>
      <c r="B4" s="32"/>
      <c r="D4" s="1" t="s">
        <v>433</v>
      </c>
    </row>
    <row r="5" spans="1:4" ht="12.75">
      <c r="A5" s="32"/>
      <c r="B5" s="32"/>
      <c r="D5" s="1" t="s">
        <v>0</v>
      </c>
    </row>
    <row r="6" spans="1:2" ht="12.75">
      <c r="A6" s="32"/>
      <c r="B6" s="32"/>
    </row>
    <row r="7" spans="1:4" ht="27.75" customHeight="1">
      <c r="A7" s="463" t="s">
        <v>165</v>
      </c>
      <c r="B7" s="464"/>
      <c r="C7" s="291" t="s">
        <v>317</v>
      </c>
      <c r="D7" s="483" t="s">
        <v>317</v>
      </c>
    </row>
    <row r="8" spans="1:4" ht="28.5" customHeight="1" thickBot="1">
      <c r="A8" s="465"/>
      <c r="B8" s="466"/>
      <c r="C8" s="354" t="s">
        <v>376</v>
      </c>
      <c r="D8" s="484"/>
    </row>
    <row r="9" spans="1:4" ht="16.5" customHeight="1" thickTop="1">
      <c r="A9" s="207" t="s">
        <v>188</v>
      </c>
      <c r="B9" s="267"/>
      <c r="C9" s="209">
        <f>SUM(C10:C23)</f>
        <v>2097666</v>
      </c>
      <c r="D9" s="209">
        <f>SUM(D10:D23)</f>
        <v>2097666</v>
      </c>
    </row>
    <row r="10" spans="1:4" ht="15" customHeight="1">
      <c r="A10" s="479" t="s">
        <v>216</v>
      </c>
      <c r="B10" s="480"/>
      <c r="C10" s="292">
        <v>10000</v>
      </c>
      <c r="D10" s="292">
        <v>10000</v>
      </c>
    </row>
    <row r="11" spans="1:4" ht="15" customHeight="1">
      <c r="A11" s="481" t="s">
        <v>217</v>
      </c>
      <c r="B11" s="482"/>
      <c r="C11" s="293"/>
      <c r="D11" s="293"/>
    </row>
    <row r="12" spans="1:4" ht="16.5" customHeight="1">
      <c r="A12" s="276" t="s">
        <v>257</v>
      </c>
      <c r="B12" s="277"/>
      <c r="C12" s="211">
        <v>450</v>
      </c>
      <c r="D12" s="211">
        <v>450</v>
      </c>
    </row>
    <row r="13" spans="1:5" ht="25.5" customHeight="1">
      <c r="A13" s="210" t="s">
        <v>249</v>
      </c>
      <c r="B13" s="268" t="s">
        <v>366</v>
      </c>
      <c r="C13" s="211">
        <v>1118667</v>
      </c>
      <c r="D13" s="211">
        <v>1118667</v>
      </c>
      <c r="E13" s="105"/>
    </row>
    <row r="14" spans="1:6" ht="18" customHeight="1">
      <c r="A14" s="163" t="s">
        <v>233</v>
      </c>
      <c r="B14" s="147" t="s">
        <v>234</v>
      </c>
      <c r="C14" s="211">
        <v>386330</v>
      </c>
      <c r="D14" s="211">
        <v>386330</v>
      </c>
      <c r="F14" s="105"/>
    </row>
    <row r="15" spans="1:4" ht="18" customHeight="1">
      <c r="A15" s="163" t="s">
        <v>235</v>
      </c>
      <c r="B15" s="269" t="s">
        <v>314</v>
      </c>
      <c r="C15" s="211">
        <v>34980</v>
      </c>
      <c r="D15" s="211">
        <v>34980</v>
      </c>
    </row>
    <row r="16" spans="1:4" ht="18" customHeight="1">
      <c r="A16" s="163" t="s">
        <v>236</v>
      </c>
      <c r="B16" s="269" t="s">
        <v>237</v>
      </c>
      <c r="C16" s="211">
        <v>32460</v>
      </c>
      <c r="D16" s="211">
        <v>32460</v>
      </c>
    </row>
    <row r="17" spans="1:4" ht="18" customHeight="1">
      <c r="A17" s="163" t="s">
        <v>238</v>
      </c>
      <c r="B17" s="269" t="s">
        <v>239</v>
      </c>
      <c r="C17" s="211">
        <v>41310</v>
      </c>
      <c r="D17" s="211">
        <v>41310</v>
      </c>
    </row>
    <row r="18" spans="1:5" ht="25.5" customHeight="1">
      <c r="A18" s="174" t="s">
        <v>240</v>
      </c>
      <c r="B18" s="165" t="s">
        <v>241</v>
      </c>
      <c r="C18" s="211">
        <v>234405</v>
      </c>
      <c r="D18" s="211">
        <v>234405</v>
      </c>
      <c r="E18" s="105"/>
    </row>
    <row r="19" spans="1:4" ht="18" customHeight="1">
      <c r="A19" s="163" t="s">
        <v>242</v>
      </c>
      <c r="B19" s="165" t="s">
        <v>243</v>
      </c>
      <c r="C19" s="211">
        <v>15184</v>
      </c>
      <c r="D19" s="211">
        <v>15184</v>
      </c>
    </row>
    <row r="20" spans="1:4" ht="18" customHeight="1">
      <c r="A20" s="163" t="s">
        <v>244</v>
      </c>
      <c r="B20" s="269" t="s">
        <v>232</v>
      </c>
      <c r="C20" s="211">
        <v>38295</v>
      </c>
      <c r="D20" s="211">
        <v>38295</v>
      </c>
    </row>
    <row r="21" spans="1:4" ht="18" customHeight="1">
      <c r="A21" s="163" t="s">
        <v>245</v>
      </c>
      <c r="B21" s="269" t="s">
        <v>281</v>
      </c>
      <c r="C21" s="211">
        <v>21600</v>
      </c>
      <c r="D21" s="211">
        <v>21600</v>
      </c>
    </row>
    <row r="22" spans="1:4" ht="18" customHeight="1">
      <c r="A22" s="163" t="s">
        <v>246</v>
      </c>
      <c r="B22" s="269" t="s">
        <v>247</v>
      </c>
      <c r="C22" s="211">
        <v>53135</v>
      </c>
      <c r="D22" s="211">
        <v>53135</v>
      </c>
    </row>
    <row r="23" spans="1:4" ht="18" customHeight="1">
      <c r="A23" s="163" t="s">
        <v>248</v>
      </c>
      <c r="B23" s="165" t="s">
        <v>212</v>
      </c>
      <c r="C23" s="211">
        <v>110850</v>
      </c>
      <c r="D23" s="211">
        <v>110850</v>
      </c>
    </row>
    <row r="24" spans="1:4" ht="16.5" customHeight="1">
      <c r="A24" s="475" t="s">
        <v>166</v>
      </c>
      <c r="B24" s="476"/>
      <c r="C24" s="212">
        <v>50638</v>
      </c>
      <c r="D24" s="212">
        <f>'Tartalék fekvő'!C22</f>
        <v>45622</v>
      </c>
    </row>
    <row r="25" spans="1:4" ht="16.5" customHeight="1">
      <c r="A25" s="477" t="s">
        <v>41</v>
      </c>
      <c r="B25" s="478"/>
      <c r="C25" s="213">
        <f>SUM(C9,C24)</f>
        <v>2148304</v>
      </c>
      <c r="D25" s="213">
        <f>SUM(D9,D24)</f>
        <v>2143288</v>
      </c>
    </row>
    <row r="28" spans="4:6" ht="12.75">
      <c r="D28" s="105"/>
      <c r="E28" s="105"/>
      <c r="F28" s="105"/>
    </row>
  </sheetData>
  <sheetProtection/>
  <mergeCells count="7">
    <mergeCell ref="A24:B24"/>
    <mergeCell ref="A25:B25"/>
    <mergeCell ref="A7:B8"/>
    <mergeCell ref="A10:B10"/>
    <mergeCell ref="A11:B11"/>
    <mergeCell ref="A1:D1"/>
    <mergeCell ref="D7:D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Major Andrea</cp:lastModifiedBy>
  <cp:lastPrinted>2020-06-05T12:34:40Z</cp:lastPrinted>
  <dcterms:created xsi:type="dcterms:W3CDTF">2014-01-23T10:46:39Z</dcterms:created>
  <dcterms:modified xsi:type="dcterms:W3CDTF">2020-06-09T12:25:20Z</dcterms:modified>
  <cp:category/>
  <cp:version/>
  <cp:contentType/>
  <cp:contentStatus/>
</cp:coreProperties>
</file>