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5576" windowHeight="9084" tabRatio="914" firstSheet="18"/>
  </bookViews>
  <sheets>
    <sheet name="Tartalomjegyzék" sheetId="58" r:id="rId1"/>
    <sheet name="1.Címrend" sheetId="57" r:id="rId2"/>
    <sheet name="2.Int.mérlegek" sheetId="41" r:id="rId3"/>
    <sheet name="3.1. Köt.,önk.,áll. e.e" sheetId="63" r:id="rId4"/>
    <sheet name="3.2.Köt.,önk.,áll.m.e" sheetId="67" r:id="rId5"/>
    <sheet name="3.3.Köt.,önk.,áll.telj." sheetId="68" r:id="rId6"/>
    <sheet name="4.Int.bev-kiad." sheetId="64" r:id="rId7"/>
    <sheet name="5.Beruházások" sheetId="42" r:id="rId8"/>
    <sheet name="6.Felújítások" sheetId="46" r:id="rId9"/>
    <sheet name="7.EU-s programok" sheetId="54" r:id="rId10"/>
    <sheet name="8. Költségvet. tám." sheetId="53" r:id="rId11"/>
    <sheet name="9.Létszám" sheetId="51" r:id="rId12"/>
    <sheet name="10.Likv.terv" sheetId="60" r:id="rId13"/>
    <sheet name="nem kell " sheetId="49" r:id="rId14"/>
    <sheet name="12.Adósságot keletk." sheetId="65" r:id="rId15"/>
    <sheet name="13.Közv.tám." sheetId="48" r:id="rId16"/>
    <sheet name="14.Ellátottak pénzb." sheetId="56" r:id="rId17"/>
    <sheet name="15.Pénzeszk.átvét." sheetId="55" r:id="rId18"/>
    <sheet name="16.Pénzeszk.átad." sheetId="43" r:id="rId19"/>
    <sheet name="17.Tartalék" sheetId="66" r:id="rId20"/>
    <sheet name="18. Vagyonkimutatás" sheetId="69" r:id="rId21"/>
    <sheet name="19. Mérleg" sheetId="70" r:id="rId22"/>
    <sheet name="20. Maradványkimutatás " sheetId="71" r:id="rId23"/>
    <sheet name="21. Eredménykimutatás" sheetId="72" r:id="rId24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" hidden="1">#REF!</definedName>
    <definedName name="aaa" hidden="1">#REF!</definedName>
    <definedName name="aaaaa">#REF!</definedName>
    <definedName name="aaaaaa">#REF!</definedName>
    <definedName name="_xlnm.Database">#REF!</definedName>
    <definedName name="ADATBÁZIS_MÉ">#REF!</definedName>
    <definedName name="f">#REF!</definedName>
    <definedName name="_xlnm.Extract">#N/A</definedName>
    <definedName name="KIGYŰJTÉS_MÉ">#N/A</definedName>
    <definedName name="kk">#N/A</definedName>
    <definedName name="KRITÉRIUM_MÉ">#N/A</definedName>
    <definedName name="_xlnm.Criteria">#N/A</definedName>
    <definedName name="_xlnm.Print_Area" localSheetId="12">'10.Likv.terv'!$A$1:$O$32</definedName>
    <definedName name="_xlnm.Print_Area" localSheetId="18">'16.Pénzeszk.átad.'!$A$2:$E$37</definedName>
    <definedName name="_xlnm.Print_Area" localSheetId="21">'19. Mérleg'!$A$1:$F$73</definedName>
    <definedName name="_xlnm.Print_Area" localSheetId="2">'2.Int.mérlegek'!$A$1:$L$361</definedName>
    <definedName name="_xlnm.Print_Area" localSheetId="23">'21. Eredménykimutatás'!$A$1:$E$47</definedName>
    <definedName name="_xlnm.Print_Area" localSheetId="7">'5.Beruházások'!$A$1:$E$30</definedName>
    <definedName name="_xlnm.Print_Area" localSheetId="10">'8. Költségvet. tám.'!$A$1:$K$54</definedName>
    <definedName name="_xlnm.Print_Area" localSheetId="11">'9.Létszám'!$A$1:$H$16</definedName>
  </definedNames>
  <calcPr calcId="162913"/>
</workbook>
</file>

<file path=xl/calcChain.xml><?xml version="1.0" encoding="utf-8"?>
<calcChain xmlns="http://schemas.openxmlformats.org/spreadsheetml/2006/main">
  <c r="F9" i="70" l="1"/>
  <c r="G9" i="70"/>
  <c r="H9" i="70"/>
  <c r="I9" i="70"/>
  <c r="I20" i="70" s="1"/>
  <c r="I46" i="70" s="1"/>
  <c r="J9" i="70"/>
  <c r="K9" i="70"/>
  <c r="F15" i="70"/>
  <c r="G15" i="70"/>
  <c r="E15" i="70" s="1"/>
  <c r="H15" i="70"/>
  <c r="I15" i="70"/>
  <c r="J15" i="70"/>
  <c r="K15" i="70"/>
  <c r="K20" i="70" s="1"/>
  <c r="K46" i="70" s="1"/>
  <c r="F18" i="70"/>
  <c r="G18" i="70"/>
  <c r="H18" i="70"/>
  <c r="I18" i="70"/>
  <c r="J18" i="70"/>
  <c r="K18" i="70"/>
  <c r="F20" i="70"/>
  <c r="G20" i="70"/>
  <c r="G46" i="70" s="1"/>
  <c r="H20" i="70"/>
  <c r="J20" i="70"/>
  <c r="K23" i="70"/>
  <c r="F29" i="70"/>
  <c r="G29" i="70"/>
  <c r="H29" i="70"/>
  <c r="H46" i="70" s="1"/>
  <c r="I29" i="70"/>
  <c r="J29" i="70"/>
  <c r="K29" i="70"/>
  <c r="F36" i="70"/>
  <c r="F43" i="70" s="1"/>
  <c r="F46" i="70" s="1"/>
  <c r="G36" i="70"/>
  <c r="H36" i="70"/>
  <c r="I36" i="70"/>
  <c r="J36" i="70"/>
  <c r="J43" i="70" s="1"/>
  <c r="J46" i="70" s="1"/>
  <c r="K36" i="70"/>
  <c r="F38" i="70"/>
  <c r="G38" i="70"/>
  <c r="H38" i="70"/>
  <c r="E38" i="70" s="1"/>
  <c r="I38" i="70"/>
  <c r="J38" i="70"/>
  <c r="K38" i="70"/>
  <c r="F42" i="70"/>
  <c r="G42" i="70"/>
  <c r="H42" i="70"/>
  <c r="I42" i="70"/>
  <c r="J42" i="70"/>
  <c r="K42" i="70"/>
  <c r="G43" i="70"/>
  <c r="H43" i="70"/>
  <c r="I43" i="70"/>
  <c r="K43" i="70"/>
  <c r="F51" i="70"/>
  <c r="G51" i="70"/>
  <c r="H51" i="70"/>
  <c r="I51" i="70"/>
  <c r="J51" i="70"/>
  <c r="K51" i="70"/>
  <c r="F59" i="70"/>
  <c r="G59" i="70"/>
  <c r="H59" i="70"/>
  <c r="I59" i="70"/>
  <c r="J59" i="70"/>
  <c r="K59" i="70"/>
  <c r="F64" i="70"/>
  <c r="G64" i="70"/>
  <c r="H64" i="70"/>
  <c r="E64" i="70" s="1"/>
  <c r="I64" i="70"/>
  <c r="J64" i="70"/>
  <c r="K64" i="70"/>
  <c r="F69" i="70"/>
  <c r="E69" i="70" s="1"/>
  <c r="G69" i="70"/>
  <c r="H69" i="70"/>
  <c r="H70" i="70" s="1"/>
  <c r="I69" i="70"/>
  <c r="J69" i="70"/>
  <c r="J70" i="70" s="1"/>
  <c r="J73" i="70" s="1"/>
  <c r="K69" i="70"/>
  <c r="G70" i="70"/>
  <c r="I70" i="70"/>
  <c r="I73" i="70" s="1"/>
  <c r="K70" i="70"/>
  <c r="F73" i="70"/>
  <c r="G73" i="70"/>
  <c r="K73" i="70"/>
  <c r="E6" i="70"/>
  <c r="E8" i="70"/>
  <c r="E10" i="70"/>
  <c r="E12" i="70"/>
  <c r="E14" i="70"/>
  <c r="E16" i="70"/>
  <c r="E18" i="70"/>
  <c r="E22" i="70"/>
  <c r="E23" i="70"/>
  <c r="E24" i="70"/>
  <c r="E26" i="70"/>
  <c r="E27" i="70"/>
  <c r="E28" i="70"/>
  <c r="E30" i="70"/>
  <c r="E31" i="70"/>
  <c r="E32" i="70"/>
  <c r="E34" i="70"/>
  <c r="E35" i="70"/>
  <c r="E39" i="70"/>
  <c r="E40" i="70"/>
  <c r="E44" i="70"/>
  <c r="E45" i="70"/>
  <c r="E49" i="70"/>
  <c r="E50" i="70"/>
  <c r="E52" i="70"/>
  <c r="E53" i="70"/>
  <c r="E54" i="70"/>
  <c r="E55" i="70"/>
  <c r="E58" i="70"/>
  <c r="E59" i="70"/>
  <c r="E60" i="70"/>
  <c r="E61" i="70"/>
  <c r="E62" i="70"/>
  <c r="E63" i="70"/>
  <c r="E66" i="70"/>
  <c r="E67" i="70"/>
  <c r="E68" i="70"/>
  <c r="E72" i="70"/>
  <c r="E7" i="70"/>
  <c r="E11" i="70"/>
  <c r="E13" i="70"/>
  <c r="E17" i="70"/>
  <c r="E19" i="70"/>
  <c r="E21" i="70"/>
  <c r="E25" i="70"/>
  <c r="E33" i="70"/>
  <c r="E37" i="70"/>
  <c r="E41" i="70"/>
  <c r="E42" i="70"/>
  <c r="E47" i="70"/>
  <c r="E48" i="70"/>
  <c r="E56" i="70"/>
  <c r="E57" i="70"/>
  <c r="E65" i="70"/>
  <c r="E71" i="70"/>
  <c r="H73" i="70" l="1"/>
  <c r="E29" i="70"/>
  <c r="E9" i="70"/>
  <c r="E20" i="70"/>
  <c r="E70" i="70"/>
  <c r="C7" i="71"/>
  <c r="D19" i="55" l="1"/>
  <c r="E19" i="55"/>
  <c r="C16" i="43" l="1"/>
  <c r="D15" i="55"/>
  <c r="E15" i="55"/>
  <c r="C19" i="55"/>
  <c r="C15" i="55"/>
  <c r="E18" i="55"/>
  <c r="K37" i="53"/>
  <c r="J37" i="53"/>
  <c r="I37" i="53"/>
  <c r="J46" i="53"/>
  <c r="K46" i="53"/>
  <c r="E7" i="55"/>
  <c r="C8" i="43"/>
  <c r="E16" i="43"/>
  <c r="D16" i="43"/>
  <c r="E33" i="43"/>
  <c r="D33" i="43"/>
  <c r="D8" i="43"/>
  <c r="E8" i="43"/>
  <c r="K40" i="41" l="1"/>
  <c r="J50" i="53"/>
  <c r="J54" i="53" s="1"/>
  <c r="K50" i="53"/>
  <c r="K54" i="53" s="1"/>
  <c r="I50" i="53"/>
  <c r="I46" i="53"/>
  <c r="I54" i="53" l="1"/>
  <c r="C57" i="69"/>
  <c r="C39" i="69"/>
  <c r="C35" i="69"/>
  <c r="C31" i="69"/>
  <c r="C27" i="69"/>
  <c r="C18" i="69"/>
  <c r="C5" i="69" s="1"/>
  <c r="C14" i="69"/>
  <c r="C10" i="69"/>
  <c r="C6" i="69"/>
  <c r="C69" i="70"/>
  <c r="C64" i="70"/>
  <c r="C59" i="70"/>
  <c r="C51" i="70"/>
  <c r="C73" i="70" s="1"/>
  <c r="C42" i="70"/>
  <c r="C38" i="70"/>
  <c r="E36" i="70"/>
  <c r="C36" i="70"/>
  <c r="D29" i="70"/>
  <c r="C29" i="70"/>
  <c r="C18" i="70"/>
  <c r="C15" i="70"/>
  <c r="C9" i="70"/>
  <c r="C11" i="71"/>
  <c r="C8" i="71"/>
  <c r="C12" i="71" s="1"/>
  <c r="E44" i="72"/>
  <c r="E46" i="72" s="1"/>
  <c r="C44" i="72"/>
  <c r="C46" i="72" s="1"/>
  <c r="E39" i="72"/>
  <c r="C39" i="72"/>
  <c r="E34" i="72"/>
  <c r="C34" i="72"/>
  <c r="E26" i="72"/>
  <c r="C26" i="72"/>
  <c r="E22" i="72"/>
  <c r="C22" i="72"/>
  <c r="E17" i="72"/>
  <c r="C17" i="72"/>
  <c r="D6" i="66"/>
  <c r="C6" i="66"/>
  <c r="E21" i="56"/>
  <c r="D21" i="56"/>
  <c r="C21" i="56"/>
  <c r="J32" i="65"/>
  <c r="J31" i="65"/>
  <c r="J30" i="65"/>
  <c r="J29" i="65"/>
  <c r="J28" i="65"/>
  <c r="J27" i="65"/>
  <c r="J26" i="65"/>
  <c r="I25" i="65"/>
  <c r="H25" i="65"/>
  <c r="G25" i="65"/>
  <c r="F25" i="65"/>
  <c r="E25" i="65"/>
  <c r="D25" i="65"/>
  <c r="C25" i="65"/>
  <c r="J24" i="65"/>
  <c r="J23" i="65"/>
  <c r="J22" i="65"/>
  <c r="J21" i="65"/>
  <c r="J20" i="65"/>
  <c r="J19" i="65"/>
  <c r="J18" i="65"/>
  <c r="I17" i="65"/>
  <c r="I33" i="65" s="1"/>
  <c r="H17" i="65"/>
  <c r="H33" i="65" s="1"/>
  <c r="G17" i="65"/>
  <c r="F17" i="65"/>
  <c r="E17" i="65"/>
  <c r="E33" i="65" s="1"/>
  <c r="D17" i="65"/>
  <c r="D33" i="65" s="1"/>
  <c r="C17" i="65"/>
  <c r="I15" i="65"/>
  <c r="I16" i="65" s="1"/>
  <c r="H15" i="65"/>
  <c r="H16" i="65" s="1"/>
  <c r="G15" i="65"/>
  <c r="G16" i="65" s="1"/>
  <c r="F15" i="65"/>
  <c r="F16" i="65" s="1"/>
  <c r="E15" i="65"/>
  <c r="E16" i="65" s="1"/>
  <c r="D15" i="65"/>
  <c r="D16" i="65" s="1"/>
  <c r="C15" i="65"/>
  <c r="C16" i="65" s="1"/>
  <c r="J14" i="65"/>
  <c r="J13" i="65"/>
  <c r="J12" i="65"/>
  <c r="J11" i="65"/>
  <c r="J10" i="65"/>
  <c r="J9" i="65"/>
  <c r="J8" i="65"/>
  <c r="K34" i="53"/>
  <c r="K8" i="53"/>
  <c r="K6" i="53" s="1"/>
  <c r="K39" i="53"/>
  <c r="K26" i="53"/>
  <c r="K17" i="53"/>
  <c r="J39" i="53"/>
  <c r="I39" i="53"/>
  <c r="J36" i="53"/>
  <c r="J35" i="53"/>
  <c r="I34" i="53"/>
  <c r="J32" i="53"/>
  <c r="J31" i="53" s="1"/>
  <c r="I31" i="53"/>
  <c r="J27" i="53"/>
  <c r="I26" i="53"/>
  <c r="J25" i="53"/>
  <c r="J17" i="53"/>
  <c r="I17" i="53"/>
  <c r="J14" i="53"/>
  <c r="J13" i="53"/>
  <c r="J12" i="53"/>
  <c r="J11" i="53"/>
  <c r="J10" i="53"/>
  <c r="J9" i="53"/>
  <c r="I8" i="53"/>
  <c r="I6" i="53" s="1"/>
  <c r="J7" i="53"/>
  <c r="E73" i="70" l="1"/>
  <c r="E51" i="70"/>
  <c r="C22" i="71"/>
  <c r="C20" i="71"/>
  <c r="D34" i="65"/>
  <c r="H34" i="65"/>
  <c r="J25" i="65"/>
  <c r="F33" i="65"/>
  <c r="F34" i="65"/>
  <c r="C33" i="65"/>
  <c r="G33" i="65"/>
  <c r="C26" i="69"/>
  <c r="E43" i="70"/>
  <c r="C43" i="70"/>
  <c r="C20" i="70"/>
  <c r="C46" i="70" s="1"/>
  <c r="C40" i="72"/>
  <c r="E40" i="72"/>
  <c r="C34" i="65"/>
  <c r="J16" i="65"/>
  <c r="E34" i="65"/>
  <c r="G34" i="65"/>
  <c r="I34" i="65"/>
  <c r="J15" i="65"/>
  <c r="J17" i="65"/>
  <c r="I23" i="53"/>
  <c r="I41" i="53" s="1"/>
  <c r="J26" i="53"/>
  <c r="J23" i="53" s="1"/>
  <c r="J8" i="53"/>
  <c r="J6" i="53" s="1"/>
  <c r="K23" i="53"/>
  <c r="K41" i="53" s="1"/>
  <c r="J33" i="65" l="1"/>
  <c r="E46" i="70"/>
  <c r="J34" i="65"/>
  <c r="J41" i="53"/>
  <c r="E17" i="46" l="1"/>
  <c r="D17" i="46"/>
  <c r="E29" i="42" l="1"/>
  <c r="D29" i="42"/>
  <c r="C29" i="42"/>
  <c r="Q53" i="63"/>
  <c r="P53" i="63"/>
  <c r="O53" i="63"/>
  <c r="N53" i="63"/>
  <c r="M53" i="63"/>
  <c r="L53" i="63"/>
  <c r="H53" i="63"/>
  <c r="G53" i="63"/>
  <c r="F53" i="63"/>
  <c r="E53" i="63"/>
  <c r="D53" i="63"/>
  <c r="C53" i="63"/>
  <c r="Q52" i="63"/>
  <c r="P52" i="63"/>
  <c r="O52" i="63"/>
  <c r="N52" i="63"/>
  <c r="M52" i="63"/>
  <c r="L52" i="63"/>
  <c r="H52" i="63"/>
  <c r="G52" i="63"/>
  <c r="F52" i="63"/>
  <c r="E52" i="63"/>
  <c r="D52" i="63"/>
  <c r="C52" i="63"/>
  <c r="Q51" i="63"/>
  <c r="P51" i="63"/>
  <c r="O51" i="63"/>
  <c r="N51" i="63"/>
  <c r="M51" i="63"/>
  <c r="L51" i="63"/>
  <c r="H51" i="63"/>
  <c r="G51" i="63"/>
  <c r="F51" i="63"/>
  <c r="E51" i="63"/>
  <c r="D51" i="63"/>
  <c r="C51" i="63"/>
  <c r="R49" i="63"/>
  <c r="I49" i="63"/>
  <c r="R48" i="63"/>
  <c r="I48" i="63"/>
  <c r="R47" i="63"/>
  <c r="I47" i="63"/>
  <c r="Q46" i="63"/>
  <c r="P46" i="63"/>
  <c r="O46" i="63"/>
  <c r="N46" i="63"/>
  <c r="M46" i="63"/>
  <c r="L46" i="63"/>
  <c r="H46" i="63"/>
  <c r="G46" i="63"/>
  <c r="F46" i="63"/>
  <c r="E46" i="63"/>
  <c r="D46" i="63"/>
  <c r="C46" i="63"/>
  <c r="R45" i="63"/>
  <c r="I45" i="63"/>
  <c r="R44" i="63"/>
  <c r="I44" i="63"/>
  <c r="R43" i="63"/>
  <c r="I43" i="63"/>
  <c r="Q42" i="63"/>
  <c r="P42" i="63"/>
  <c r="O42" i="63"/>
  <c r="N42" i="63"/>
  <c r="M42" i="63"/>
  <c r="L42" i="63"/>
  <c r="H42" i="63"/>
  <c r="G42" i="63"/>
  <c r="F42" i="63"/>
  <c r="E42" i="63"/>
  <c r="D42" i="63"/>
  <c r="C42" i="63"/>
  <c r="R41" i="63"/>
  <c r="I41" i="63"/>
  <c r="R40" i="63"/>
  <c r="I40" i="63"/>
  <c r="R39" i="63"/>
  <c r="I39" i="63"/>
  <c r="Q38" i="63"/>
  <c r="P38" i="63"/>
  <c r="O38" i="63"/>
  <c r="N38" i="63"/>
  <c r="M38" i="63"/>
  <c r="L38" i="63"/>
  <c r="H38" i="63"/>
  <c r="G38" i="63"/>
  <c r="F38" i="63"/>
  <c r="E38" i="63"/>
  <c r="D38" i="63"/>
  <c r="C38" i="63"/>
  <c r="R37" i="63"/>
  <c r="I37" i="63"/>
  <c r="R36" i="63"/>
  <c r="I36" i="63"/>
  <c r="R35" i="63"/>
  <c r="I35" i="63"/>
  <c r="Q34" i="63"/>
  <c r="Q50" i="63" s="1"/>
  <c r="P34" i="63"/>
  <c r="O34" i="63"/>
  <c r="N34" i="63"/>
  <c r="N50" i="63" s="1"/>
  <c r="M34" i="63"/>
  <c r="M50" i="63" s="1"/>
  <c r="L34" i="63"/>
  <c r="H34" i="63"/>
  <c r="G34" i="63"/>
  <c r="G50" i="63" s="1"/>
  <c r="F34" i="63"/>
  <c r="F50" i="63" s="1"/>
  <c r="E34" i="63"/>
  <c r="D34" i="63"/>
  <c r="C34" i="63"/>
  <c r="C50" i="63" s="1"/>
  <c r="Q33" i="63"/>
  <c r="Q57" i="63" s="1"/>
  <c r="P33" i="63"/>
  <c r="P57" i="63" s="1"/>
  <c r="O33" i="63"/>
  <c r="O57" i="63" s="1"/>
  <c r="N33" i="63"/>
  <c r="N57" i="63" s="1"/>
  <c r="M33" i="63"/>
  <c r="M57" i="63" s="1"/>
  <c r="L33" i="63"/>
  <c r="L57" i="63" s="1"/>
  <c r="H33" i="63"/>
  <c r="H57" i="63" s="1"/>
  <c r="G33" i="63"/>
  <c r="G57" i="63" s="1"/>
  <c r="F33" i="63"/>
  <c r="F57" i="63" s="1"/>
  <c r="E33" i="63"/>
  <c r="E57" i="63" s="1"/>
  <c r="D33" i="63"/>
  <c r="D57" i="63" s="1"/>
  <c r="C33" i="63"/>
  <c r="C57" i="63" s="1"/>
  <c r="Q32" i="63"/>
  <c r="Q56" i="63" s="1"/>
  <c r="P32" i="63"/>
  <c r="P56" i="63" s="1"/>
  <c r="O32" i="63"/>
  <c r="O56" i="63" s="1"/>
  <c r="N32" i="63"/>
  <c r="N56" i="63" s="1"/>
  <c r="M32" i="63"/>
  <c r="M56" i="63" s="1"/>
  <c r="L32" i="63"/>
  <c r="L56" i="63" s="1"/>
  <c r="H32" i="63"/>
  <c r="H56" i="63" s="1"/>
  <c r="G32" i="63"/>
  <c r="G56" i="63" s="1"/>
  <c r="F32" i="63"/>
  <c r="F56" i="63" s="1"/>
  <c r="E32" i="63"/>
  <c r="E56" i="63" s="1"/>
  <c r="D32" i="63"/>
  <c r="D56" i="63" s="1"/>
  <c r="C32" i="63"/>
  <c r="C56" i="63" s="1"/>
  <c r="Q31" i="63"/>
  <c r="Q55" i="63" s="1"/>
  <c r="P31" i="63"/>
  <c r="P55" i="63" s="1"/>
  <c r="O31" i="63"/>
  <c r="O55" i="63" s="1"/>
  <c r="N31" i="63"/>
  <c r="N55" i="63" s="1"/>
  <c r="M31" i="63"/>
  <c r="M55" i="63" s="1"/>
  <c r="L31" i="63"/>
  <c r="L55" i="63" s="1"/>
  <c r="H31" i="63"/>
  <c r="H55" i="63" s="1"/>
  <c r="G31" i="63"/>
  <c r="G55" i="63" s="1"/>
  <c r="F31" i="63"/>
  <c r="F55" i="63" s="1"/>
  <c r="E31" i="63"/>
  <c r="E55" i="63" s="1"/>
  <c r="D31" i="63"/>
  <c r="D55" i="63" s="1"/>
  <c r="C31" i="63"/>
  <c r="C55" i="63" s="1"/>
  <c r="R29" i="63"/>
  <c r="R28" i="63"/>
  <c r="R27" i="63"/>
  <c r="Q26" i="63"/>
  <c r="P26" i="63"/>
  <c r="O26" i="63"/>
  <c r="N26" i="63"/>
  <c r="M26" i="63"/>
  <c r="L26" i="63"/>
  <c r="R25" i="63"/>
  <c r="I25" i="63"/>
  <c r="R24" i="63"/>
  <c r="I24" i="63"/>
  <c r="R23" i="63"/>
  <c r="I23" i="63"/>
  <c r="Q22" i="63"/>
  <c r="P22" i="63"/>
  <c r="O22" i="63"/>
  <c r="N22" i="63"/>
  <c r="M22" i="63"/>
  <c r="L22" i="63"/>
  <c r="H22" i="63"/>
  <c r="G22" i="63"/>
  <c r="F22" i="63"/>
  <c r="E22" i="63"/>
  <c r="D22" i="63"/>
  <c r="C22" i="63"/>
  <c r="R21" i="63"/>
  <c r="I21" i="63"/>
  <c r="R20" i="63"/>
  <c r="I20" i="63"/>
  <c r="R19" i="63"/>
  <c r="I19" i="63"/>
  <c r="Q18" i="63"/>
  <c r="P18" i="63"/>
  <c r="O18" i="63"/>
  <c r="N18" i="63"/>
  <c r="M18" i="63"/>
  <c r="L18" i="63"/>
  <c r="H18" i="63"/>
  <c r="G18" i="63"/>
  <c r="F18" i="63"/>
  <c r="E18" i="63"/>
  <c r="D18" i="63"/>
  <c r="C18" i="63"/>
  <c r="R17" i="63"/>
  <c r="I17" i="63"/>
  <c r="R16" i="63"/>
  <c r="I16" i="63"/>
  <c r="R15" i="63"/>
  <c r="I15" i="63"/>
  <c r="Q14" i="63"/>
  <c r="P14" i="63"/>
  <c r="O14" i="63"/>
  <c r="N14" i="63"/>
  <c r="M14" i="63"/>
  <c r="L14" i="63"/>
  <c r="H14" i="63"/>
  <c r="G14" i="63"/>
  <c r="F14" i="63"/>
  <c r="E14" i="63"/>
  <c r="D14" i="63"/>
  <c r="C14" i="63"/>
  <c r="R13" i="63"/>
  <c r="I13" i="63"/>
  <c r="R12" i="63"/>
  <c r="I12" i="63"/>
  <c r="R11" i="63"/>
  <c r="I11" i="63"/>
  <c r="Q10" i="63"/>
  <c r="P10" i="63"/>
  <c r="O10" i="63"/>
  <c r="N10" i="63"/>
  <c r="M10" i="63"/>
  <c r="L10" i="63"/>
  <c r="H10" i="63"/>
  <c r="G10" i="63"/>
  <c r="F10" i="63"/>
  <c r="E10" i="63"/>
  <c r="D10" i="63"/>
  <c r="C10" i="63"/>
  <c r="R9" i="63"/>
  <c r="I9" i="63"/>
  <c r="R8" i="63"/>
  <c r="I8" i="63"/>
  <c r="R7" i="63"/>
  <c r="I7" i="63"/>
  <c r="Q6" i="63"/>
  <c r="Q30" i="63" s="1"/>
  <c r="P6" i="63"/>
  <c r="P30" i="63" s="1"/>
  <c r="O6" i="63"/>
  <c r="N6" i="63"/>
  <c r="M6" i="63"/>
  <c r="M30" i="63" s="1"/>
  <c r="L6" i="63"/>
  <c r="L30" i="63" s="1"/>
  <c r="H6" i="63"/>
  <c r="G6" i="63"/>
  <c r="F6" i="63"/>
  <c r="F30" i="63" s="1"/>
  <c r="E6" i="63"/>
  <c r="E30" i="63" s="1"/>
  <c r="D6" i="63"/>
  <c r="C6" i="63"/>
  <c r="G16" i="51"/>
  <c r="F16" i="51"/>
  <c r="D16" i="51"/>
  <c r="C16" i="51"/>
  <c r="H15" i="51"/>
  <c r="H14" i="51"/>
  <c r="H13" i="51"/>
  <c r="H12" i="51"/>
  <c r="H11" i="51"/>
  <c r="H10" i="51"/>
  <c r="R38" i="63" l="1"/>
  <c r="I42" i="63"/>
  <c r="R46" i="63"/>
  <c r="I51" i="63"/>
  <c r="I52" i="63"/>
  <c r="I53" i="63"/>
  <c r="G30" i="63"/>
  <c r="G54" i="63" s="1"/>
  <c r="N30" i="63"/>
  <c r="N54" i="63" s="1"/>
  <c r="D50" i="63"/>
  <c r="H50" i="63"/>
  <c r="O50" i="63"/>
  <c r="C30" i="63"/>
  <c r="C54" i="63" s="1"/>
  <c r="I14" i="63"/>
  <c r="R18" i="63"/>
  <c r="I22" i="63"/>
  <c r="R10" i="63"/>
  <c r="D30" i="63"/>
  <c r="H30" i="63"/>
  <c r="H54" i="63" s="1"/>
  <c r="O30" i="63"/>
  <c r="E50" i="63"/>
  <c r="L50" i="63"/>
  <c r="P50" i="63"/>
  <c r="P54" i="63" s="1"/>
  <c r="I38" i="63"/>
  <c r="R42" i="63"/>
  <c r="I46" i="63"/>
  <c r="R51" i="63"/>
  <c r="R52" i="63"/>
  <c r="R53" i="63"/>
  <c r="H16" i="51"/>
  <c r="E54" i="63"/>
  <c r="I10" i="63"/>
  <c r="R14" i="63"/>
  <c r="I18" i="63"/>
  <c r="R22" i="63"/>
  <c r="R26" i="63"/>
  <c r="L54" i="63"/>
  <c r="D54" i="63"/>
  <c r="F54" i="63"/>
  <c r="M54" i="63"/>
  <c r="O54" i="63"/>
  <c r="Q54" i="63"/>
  <c r="I55" i="63"/>
  <c r="R55" i="63"/>
  <c r="I56" i="63"/>
  <c r="R56" i="63"/>
  <c r="I57" i="63"/>
  <c r="R57" i="63"/>
  <c r="I50" i="63"/>
  <c r="R6" i="63"/>
  <c r="R31" i="63"/>
  <c r="R32" i="63"/>
  <c r="R33" i="63"/>
  <c r="R34" i="63"/>
  <c r="R50" i="63" s="1"/>
  <c r="I6" i="63"/>
  <c r="I31" i="63"/>
  <c r="I32" i="63"/>
  <c r="I33" i="63"/>
  <c r="I34" i="63"/>
  <c r="I30" i="63" l="1"/>
  <c r="R30" i="63"/>
  <c r="R54" i="63"/>
  <c r="I54" i="63"/>
  <c r="J40" i="41" l="1"/>
  <c r="I40" i="41"/>
  <c r="F198" i="41"/>
  <c r="F242" i="41"/>
  <c r="F332" i="41"/>
  <c r="E13" i="72"/>
  <c r="C13" i="72"/>
  <c r="C10" i="72"/>
  <c r="C29" i="72" s="1"/>
  <c r="C41" i="72" s="1"/>
  <c r="C47" i="72" s="1"/>
  <c r="E10" i="72"/>
  <c r="E29" i="72" s="1"/>
  <c r="E41" i="72" s="1"/>
  <c r="E47" i="72" s="1"/>
  <c r="D57" i="69"/>
  <c r="F7" i="64"/>
  <c r="D39" i="69"/>
  <c r="D35" i="69"/>
  <c r="D31" i="69"/>
  <c r="D27" i="69"/>
  <c r="D18" i="69"/>
  <c r="D14" i="69"/>
  <c r="D10" i="69"/>
  <c r="D6" i="69"/>
  <c r="O29" i="60"/>
  <c r="N29" i="60"/>
  <c r="M29" i="60"/>
  <c r="L29" i="60"/>
  <c r="K29" i="60"/>
  <c r="J29" i="60"/>
  <c r="I29" i="60"/>
  <c r="H29" i="60"/>
  <c r="G29" i="60"/>
  <c r="F29" i="60"/>
  <c r="E29" i="60"/>
  <c r="D29" i="60"/>
  <c r="C29" i="60"/>
  <c r="O14" i="60"/>
  <c r="O16" i="60" s="1"/>
  <c r="N14" i="60"/>
  <c r="N16" i="60" s="1"/>
  <c r="M14" i="60"/>
  <c r="M16" i="60" s="1"/>
  <c r="L14" i="60"/>
  <c r="L16" i="60" s="1"/>
  <c r="K14" i="60"/>
  <c r="K16" i="60" s="1"/>
  <c r="J14" i="60"/>
  <c r="J16" i="60" s="1"/>
  <c r="I14" i="60"/>
  <c r="I16" i="60" s="1"/>
  <c r="H14" i="60"/>
  <c r="H16" i="60" s="1"/>
  <c r="G14" i="60"/>
  <c r="F14" i="60"/>
  <c r="F16" i="60" s="1"/>
  <c r="E14" i="60"/>
  <c r="E16" i="60" s="1"/>
  <c r="D14" i="60"/>
  <c r="D16" i="60" s="1"/>
  <c r="C14" i="60"/>
  <c r="C16" i="60" s="1"/>
  <c r="K75" i="41"/>
  <c r="K78" i="41" s="1"/>
  <c r="O16" i="54"/>
  <c r="D17" i="54"/>
  <c r="E17" i="54"/>
  <c r="G17" i="54"/>
  <c r="H17" i="54"/>
  <c r="I17" i="54"/>
  <c r="L17" i="54"/>
  <c r="M17" i="54"/>
  <c r="N17" i="54"/>
  <c r="C17" i="54"/>
  <c r="C17" i="46"/>
  <c r="Q53" i="67"/>
  <c r="P53" i="67"/>
  <c r="O53" i="67"/>
  <c r="N53" i="67"/>
  <c r="M53" i="67"/>
  <c r="L53" i="67"/>
  <c r="H53" i="67"/>
  <c r="G53" i="67"/>
  <c r="F53" i="67"/>
  <c r="E53" i="67"/>
  <c r="D53" i="67"/>
  <c r="C53" i="67"/>
  <c r="Q52" i="67"/>
  <c r="P52" i="67"/>
  <c r="O52" i="67"/>
  <c r="N52" i="67"/>
  <c r="M52" i="67"/>
  <c r="L52" i="67"/>
  <c r="H52" i="67"/>
  <c r="G52" i="67"/>
  <c r="F52" i="67"/>
  <c r="E52" i="67"/>
  <c r="D52" i="67"/>
  <c r="C52" i="67"/>
  <c r="Q51" i="67"/>
  <c r="P51" i="67"/>
  <c r="O51" i="67"/>
  <c r="N51" i="67"/>
  <c r="M51" i="67"/>
  <c r="L51" i="67"/>
  <c r="H51" i="67"/>
  <c r="G51" i="67"/>
  <c r="F51" i="67"/>
  <c r="E51" i="67"/>
  <c r="D51" i="67"/>
  <c r="C51" i="67"/>
  <c r="R49" i="67"/>
  <c r="I49" i="67"/>
  <c r="R48" i="67"/>
  <c r="I48" i="67"/>
  <c r="R47" i="67"/>
  <c r="I47" i="67"/>
  <c r="Q46" i="67"/>
  <c r="P46" i="67"/>
  <c r="O46" i="67"/>
  <c r="N46" i="67"/>
  <c r="M46" i="67"/>
  <c r="L46" i="67"/>
  <c r="H46" i="67"/>
  <c r="G46" i="67"/>
  <c r="F46" i="67"/>
  <c r="E46" i="67"/>
  <c r="D46" i="67"/>
  <c r="C46" i="67"/>
  <c r="R45" i="67"/>
  <c r="I45" i="67"/>
  <c r="R44" i="67"/>
  <c r="I44" i="67"/>
  <c r="R43" i="67"/>
  <c r="I43" i="67"/>
  <c r="Q42" i="67"/>
  <c r="P42" i="67"/>
  <c r="O42" i="67"/>
  <c r="N42" i="67"/>
  <c r="M42" i="67"/>
  <c r="L42" i="67"/>
  <c r="H42" i="67"/>
  <c r="G42" i="67"/>
  <c r="F42" i="67"/>
  <c r="E42" i="67"/>
  <c r="D42" i="67"/>
  <c r="C42" i="67"/>
  <c r="R41" i="67"/>
  <c r="I41" i="67"/>
  <c r="R40" i="67"/>
  <c r="I40" i="67"/>
  <c r="R39" i="67"/>
  <c r="I39" i="67"/>
  <c r="Q38" i="67"/>
  <c r="P38" i="67"/>
  <c r="O38" i="67"/>
  <c r="N38" i="67"/>
  <c r="M38" i="67"/>
  <c r="R38" i="67" s="1"/>
  <c r="L38" i="67"/>
  <c r="H38" i="67"/>
  <c r="G38" i="67"/>
  <c r="F38" i="67"/>
  <c r="E38" i="67"/>
  <c r="D38" i="67"/>
  <c r="C38" i="67"/>
  <c r="R37" i="67"/>
  <c r="I37" i="67"/>
  <c r="R36" i="67"/>
  <c r="I36" i="67"/>
  <c r="R35" i="67"/>
  <c r="I35" i="67"/>
  <c r="Q34" i="67"/>
  <c r="P34" i="67"/>
  <c r="O34" i="67"/>
  <c r="N34" i="67"/>
  <c r="N50" i="67" s="1"/>
  <c r="M34" i="67"/>
  <c r="L34" i="67"/>
  <c r="H34" i="67"/>
  <c r="G34" i="67"/>
  <c r="F34" i="67"/>
  <c r="E34" i="67"/>
  <c r="D34" i="67"/>
  <c r="C34" i="67"/>
  <c r="Q33" i="67"/>
  <c r="P33" i="67"/>
  <c r="P57" i="67" s="1"/>
  <c r="O33" i="67"/>
  <c r="R33" i="67" s="1"/>
  <c r="N33" i="67"/>
  <c r="N57" i="67" s="1"/>
  <c r="M33" i="67"/>
  <c r="L33" i="67"/>
  <c r="L57" i="67" s="1"/>
  <c r="H33" i="67"/>
  <c r="G33" i="67"/>
  <c r="G57" i="67" s="1"/>
  <c r="F33" i="67"/>
  <c r="E33" i="67"/>
  <c r="E57" i="67" s="1"/>
  <c r="D33" i="67"/>
  <c r="I33" i="67" s="1"/>
  <c r="C33" i="67"/>
  <c r="C57" i="67" s="1"/>
  <c r="Q32" i="67"/>
  <c r="P32" i="67"/>
  <c r="P56" i="67" s="1"/>
  <c r="O32" i="67"/>
  <c r="R32" i="67" s="1"/>
  <c r="N32" i="67"/>
  <c r="N56" i="67" s="1"/>
  <c r="M32" i="67"/>
  <c r="L32" i="67"/>
  <c r="L56" i="67" s="1"/>
  <c r="H32" i="67"/>
  <c r="H56" i="67" s="1"/>
  <c r="G32" i="67"/>
  <c r="F32" i="67"/>
  <c r="F56" i="67" s="1"/>
  <c r="E32" i="67"/>
  <c r="E56" i="67" s="1"/>
  <c r="D32" i="67"/>
  <c r="D56" i="67" s="1"/>
  <c r="C32" i="67"/>
  <c r="Q31" i="67"/>
  <c r="Q55" i="67" s="1"/>
  <c r="P31" i="67"/>
  <c r="P55" i="67" s="1"/>
  <c r="O31" i="67"/>
  <c r="O55" i="67" s="1"/>
  <c r="N31" i="67"/>
  <c r="N55" i="67" s="1"/>
  <c r="M31" i="67"/>
  <c r="M55" i="67" s="1"/>
  <c r="L31" i="67"/>
  <c r="H31" i="67"/>
  <c r="H55" i="67" s="1"/>
  <c r="G31" i="67"/>
  <c r="F31" i="67"/>
  <c r="F55" i="67" s="1"/>
  <c r="E31" i="67"/>
  <c r="D31" i="67"/>
  <c r="D55" i="67" s="1"/>
  <c r="C31" i="67"/>
  <c r="R29" i="67"/>
  <c r="R28" i="67"/>
  <c r="R27" i="67"/>
  <c r="Q26" i="67"/>
  <c r="P26" i="67"/>
  <c r="O26" i="67"/>
  <c r="N26" i="67"/>
  <c r="M26" i="67"/>
  <c r="L26" i="67"/>
  <c r="R25" i="67"/>
  <c r="I25" i="67"/>
  <c r="R24" i="67"/>
  <c r="I24" i="67"/>
  <c r="R23" i="67"/>
  <c r="I23" i="67"/>
  <c r="Q22" i="67"/>
  <c r="P22" i="67"/>
  <c r="O22" i="67"/>
  <c r="N22" i="67"/>
  <c r="M22" i="67"/>
  <c r="L22" i="67"/>
  <c r="H22" i="67"/>
  <c r="G22" i="67"/>
  <c r="F22" i="67"/>
  <c r="E22" i="67"/>
  <c r="D22" i="67"/>
  <c r="C22" i="67"/>
  <c r="R21" i="67"/>
  <c r="I21" i="67"/>
  <c r="R20" i="67"/>
  <c r="I20" i="67"/>
  <c r="R19" i="67"/>
  <c r="I19" i="67"/>
  <c r="Q18" i="67"/>
  <c r="P18" i="67"/>
  <c r="O18" i="67"/>
  <c r="N18" i="67"/>
  <c r="M18" i="67"/>
  <c r="L18" i="67"/>
  <c r="H18" i="67"/>
  <c r="G18" i="67"/>
  <c r="F18" i="67"/>
  <c r="E18" i="67"/>
  <c r="D18" i="67"/>
  <c r="C18" i="67"/>
  <c r="R17" i="67"/>
  <c r="I17" i="67"/>
  <c r="R16" i="67"/>
  <c r="I16" i="67"/>
  <c r="R15" i="67"/>
  <c r="I15" i="67"/>
  <c r="Q14" i="67"/>
  <c r="P14" i="67"/>
  <c r="O14" i="67"/>
  <c r="N14" i="67"/>
  <c r="M14" i="67"/>
  <c r="L14" i="67"/>
  <c r="H14" i="67"/>
  <c r="G14" i="67"/>
  <c r="F14" i="67"/>
  <c r="E14" i="67"/>
  <c r="D14" i="67"/>
  <c r="C14" i="67"/>
  <c r="I14" i="67" s="1"/>
  <c r="R13" i="67"/>
  <c r="I13" i="67"/>
  <c r="R12" i="67"/>
  <c r="I12" i="67"/>
  <c r="R11" i="67"/>
  <c r="I11" i="67"/>
  <c r="Q10" i="67"/>
  <c r="P10" i="67"/>
  <c r="O10" i="67"/>
  <c r="N10" i="67"/>
  <c r="M10" i="67"/>
  <c r="L10" i="67"/>
  <c r="R10" i="67" s="1"/>
  <c r="H10" i="67"/>
  <c r="G10" i="67"/>
  <c r="F10" i="67"/>
  <c r="E10" i="67"/>
  <c r="D10" i="67"/>
  <c r="C10" i="67"/>
  <c r="R9" i="67"/>
  <c r="I9" i="67"/>
  <c r="R8" i="67"/>
  <c r="I8" i="67"/>
  <c r="R7" i="67"/>
  <c r="I7" i="67"/>
  <c r="Q6" i="67"/>
  <c r="P6" i="67"/>
  <c r="O6" i="67"/>
  <c r="N6" i="67"/>
  <c r="R6" i="67" s="1"/>
  <c r="M6" i="67"/>
  <c r="L6" i="67"/>
  <c r="H6" i="67"/>
  <c r="G6" i="67"/>
  <c r="F6" i="67"/>
  <c r="E6" i="67"/>
  <c r="E30" i="67" s="1"/>
  <c r="D6" i="67"/>
  <c r="C6" i="67"/>
  <c r="D7" i="55"/>
  <c r="C7" i="55"/>
  <c r="D13" i="43"/>
  <c r="E13" i="43"/>
  <c r="C13" i="43"/>
  <c r="E19" i="43"/>
  <c r="E22" i="43"/>
  <c r="E24" i="43"/>
  <c r="E29" i="43"/>
  <c r="E11" i="43"/>
  <c r="E32" i="43"/>
  <c r="E12" i="55"/>
  <c r="E24" i="55"/>
  <c r="E26" i="55"/>
  <c r="E29" i="55"/>
  <c r="E28" i="55" s="1"/>
  <c r="E32" i="55"/>
  <c r="E31" i="55"/>
  <c r="I24" i="49"/>
  <c r="I28" i="49" s="1"/>
  <c r="I27" i="49"/>
  <c r="I15" i="49"/>
  <c r="I12" i="49"/>
  <c r="O14" i="54"/>
  <c r="O15" i="54"/>
  <c r="L12" i="54"/>
  <c r="L13" i="54" s="1"/>
  <c r="L33" i="68"/>
  <c r="L53" i="68"/>
  <c r="M33" i="68"/>
  <c r="M53" i="68"/>
  <c r="N33" i="68"/>
  <c r="N57" i="68" s="1"/>
  <c r="N53" i="68"/>
  <c r="O33" i="68"/>
  <c r="O53" i="68"/>
  <c r="P33" i="68"/>
  <c r="P53" i="68"/>
  <c r="Q33" i="68"/>
  <c r="Q53" i="68"/>
  <c r="C33" i="68"/>
  <c r="C57" i="68" s="1"/>
  <c r="C53" i="68"/>
  <c r="D33" i="68"/>
  <c r="D53" i="68"/>
  <c r="E33" i="68"/>
  <c r="E53" i="68"/>
  <c r="E57" i="68" s="1"/>
  <c r="F33" i="68"/>
  <c r="F53" i="68"/>
  <c r="G33" i="68"/>
  <c r="G53" i="68"/>
  <c r="H33" i="68"/>
  <c r="H53" i="68"/>
  <c r="H57" i="68" s="1"/>
  <c r="L32" i="68"/>
  <c r="L52" i="68"/>
  <c r="M32" i="68"/>
  <c r="M52" i="68"/>
  <c r="N32" i="68"/>
  <c r="N52" i="68"/>
  <c r="O32" i="68"/>
  <c r="O52" i="68"/>
  <c r="P32" i="68"/>
  <c r="P52" i="68"/>
  <c r="Q32" i="68"/>
  <c r="Q52" i="68"/>
  <c r="C32" i="68"/>
  <c r="C52" i="68"/>
  <c r="D32" i="68"/>
  <c r="D52" i="68"/>
  <c r="E32" i="68"/>
  <c r="E52" i="68"/>
  <c r="E56" i="68" s="1"/>
  <c r="F32" i="68"/>
  <c r="F52" i="68"/>
  <c r="G32" i="68"/>
  <c r="G52" i="68"/>
  <c r="H32" i="68"/>
  <c r="H52" i="68"/>
  <c r="L31" i="68"/>
  <c r="L51" i="68"/>
  <c r="M31" i="68"/>
  <c r="M51" i="68"/>
  <c r="M55" i="68" s="1"/>
  <c r="N31" i="68"/>
  <c r="N51" i="68"/>
  <c r="O31" i="68"/>
  <c r="O51" i="68"/>
  <c r="P31" i="68"/>
  <c r="P51" i="68"/>
  <c r="P55" i="68" s="1"/>
  <c r="Q31" i="68"/>
  <c r="Q51" i="68"/>
  <c r="C31" i="68"/>
  <c r="C51" i="68"/>
  <c r="D31" i="68"/>
  <c r="D51" i="68"/>
  <c r="I51" i="68" s="1"/>
  <c r="E31" i="68"/>
  <c r="E51" i="68"/>
  <c r="F31" i="68"/>
  <c r="F51" i="68"/>
  <c r="F55" i="68" s="1"/>
  <c r="G31" i="68"/>
  <c r="G51" i="68"/>
  <c r="H31" i="68"/>
  <c r="H51" i="68"/>
  <c r="L6" i="68"/>
  <c r="L10" i="68"/>
  <c r="L14" i="68"/>
  <c r="L18" i="68"/>
  <c r="L22" i="68"/>
  <c r="L26" i="68"/>
  <c r="L34" i="68"/>
  <c r="L38" i="68"/>
  <c r="L42" i="68"/>
  <c r="L46" i="68"/>
  <c r="M6" i="68"/>
  <c r="M10" i="68"/>
  <c r="M14" i="68"/>
  <c r="M18" i="68"/>
  <c r="M22" i="68"/>
  <c r="M26" i="68"/>
  <c r="M34" i="68"/>
  <c r="M38" i="68"/>
  <c r="M42" i="68"/>
  <c r="R42" i="68" s="1"/>
  <c r="M46" i="68"/>
  <c r="N6" i="68"/>
  <c r="N10" i="68"/>
  <c r="R10" i="68" s="1"/>
  <c r="N14" i="68"/>
  <c r="N18" i="68"/>
  <c r="N22" i="68"/>
  <c r="N26" i="68"/>
  <c r="N34" i="68"/>
  <c r="N38" i="68"/>
  <c r="N42" i="68"/>
  <c r="N46" i="68"/>
  <c r="O6" i="68"/>
  <c r="O10" i="68"/>
  <c r="O14" i="68"/>
  <c r="O18" i="68"/>
  <c r="R18" i="68" s="1"/>
  <c r="O22" i="68"/>
  <c r="O26" i="68"/>
  <c r="O34" i="68"/>
  <c r="O38" i="68"/>
  <c r="R38" i="68" s="1"/>
  <c r="O42" i="68"/>
  <c r="O46" i="68"/>
  <c r="P6" i="68"/>
  <c r="P10" i="68"/>
  <c r="P14" i="68"/>
  <c r="P18" i="68"/>
  <c r="P22" i="68"/>
  <c r="P26" i="68"/>
  <c r="P34" i="68"/>
  <c r="P38" i="68"/>
  <c r="P42" i="68"/>
  <c r="P46" i="68"/>
  <c r="Q6" i="68"/>
  <c r="Q10" i="68"/>
  <c r="Q14" i="68"/>
  <c r="Q18" i="68"/>
  <c r="Q22" i="68"/>
  <c r="Q26" i="68"/>
  <c r="Q34" i="68"/>
  <c r="Q38" i="68"/>
  <c r="Q42" i="68"/>
  <c r="Q46" i="68"/>
  <c r="C6" i="68"/>
  <c r="C10" i="68"/>
  <c r="C14" i="68"/>
  <c r="C18" i="68"/>
  <c r="C22" i="68"/>
  <c r="C34" i="68"/>
  <c r="C38" i="68"/>
  <c r="C42" i="68"/>
  <c r="C46" i="68"/>
  <c r="D6" i="68"/>
  <c r="D10" i="68"/>
  <c r="D14" i="68"/>
  <c r="D18" i="68"/>
  <c r="D22" i="68"/>
  <c r="D34" i="68"/>
  <c r="D38" i="68"/>
  <c r="D42" i="68"/>
  <c r="D46" i="68"/>
  <c r="E6" i="68"/>
  <c r="E10" i="68"/>
  <c r="E14" i="68"/>
  <c r="E18" i="68"/>
  <c r="E22" i="68"/>
  <c r="E34" i="68"/>
  <c r="E38" i="68"/>
  <c r="E42" i="68"/>
  <c r="E46" i="68"/>
  <c r="F6" i="68"/>
  <c r="F10" i="68"/>
  <c r="F14" i="68"/>
  <c r="F18" i="68"/>
  <c r="F22" i="68"/>
  <c r="F34" i="68"/>
  <c r="F38" i="68"/>
  <c r="F42" i="68"/>
  <c r="F46" i="68"/>
  <c r="G6" i="68"/>
  <c r="G10" i="68"/>
  <c r="G14" i="68"/>
  <c r="G18" i="68"/>
  <c r="G22" i="68"/>
  <c r="G34" i="68"/>
  <c r="G38" i="68"/>
  <c r="G42" i="68"/>
  <c r="G46" i="68"/>
  <c r="H6" i="68"/>
  <c r="H30" i="68" s="1"/>
  <c r="H10" i="68"/>
  <c r="H14" i="68"/>
  <c r="H18" i="68"/>
  <c r="H22" i="68"/>
  <c r="H34" i="68"/>
  <c r="H38" i="68"/>
  <c r="H42" i="68"/>
  <c r="H46" i="68"/>
  <c r="R49" i="68"/>
  <c r="I49" i="68"/>
  <c r="R48" i="68"/>
  <c r="I48" i="68"/>
  <c r="R47" i="68"/>
  <c r="I47" i="68"/>
  <c r="R45" i="68"/>
  <c r="I45" i="68"/>
  <c r="R44" i="68"/>
  <c r="I44" i="68"/>
  <c r="R43" i="68"/>
  <c r="I43" i="68"/>
  <c r="R41" i="68"/>
  <c r="I41" i="68"/>
  <c r="R40" i="68"/>
  <c r="I40" i="68"/>
  <c r="R39" i="68"/>
  <c r="I39" i="68"/>
  <c r="R37" i="68"/>
  <c r="I37" i="68"/>
  <c r="R36" i="68"/>
  <c r="I36" i="68"/>
  <c r="R35" i="68"/>
  <c r="I35" i="68"/>
  <c r="R32" i="68"/>
  <c r="R29" i="68"/>
  <c r="R28" i="68"/>
  <c r="R27" i="68"/>
  <c r="R25" i="68"/>
  <c r="I25" i="68"/>
  <c r="R24" i="68"/>
  <c r="I24" i="68"/>
  <c r="R23" i="68"/>
  <c r="I23" i="68"/>
  <c r="R21" i="68"/>
  <c r="I21" i="68"/>
  <c r="R20" i="68"/>
  <c r="I20" i="68"/>
  <c r="R19" i="68"/>
  <c r="I19" i="68"/>
  <c r="R17" i="68"/>
  <c r="I17" i="68"/>
  <c r="R16" i="68"/>
  <c r="I16" i="68"/>
  <c r="R15" i="68"/>
  <c r="I15" i="68"/>
  <c r="R13" i="68"/>
  <c r="I13" i="68"/>
  <c r="R12" i="68"/>
  <c r="I12" i="68"/>
  <c r="R11" i="68"/>
  <c r="I11" i="68"/>
  <c r="R9" i="68"/>
  <c r="I9" i="68"/>
  <c r="R8" i="68"/>
  <c r="I8" i="68"/>
  <c r="R7" i="68"/>
  <c r="I7" i="68"/>
  <c r="E354" i="41"/>
  <c r="E129" i="41" s="1"/>
  <c r="E38" i="41" s="1"/>
  <c r="D354" i="41"/>
  <c r="E81" i="41"/>
  <c r="K83" i="41"/>
  <c r="E172" i="41"/>
  <c r="K174" i="41"/>
  <c r="E217" i="41"/>
  <c r="K219" i="41"/>
  <c r="E262" i="41"/>
  <c r="K264" i="41"/>
  <c r="E307" i="41"/>
  <c r="K309" i="41"/>
  <c r="K315" i="41" s="1"/>
  <c r="E352" i="41"/>
  <c r="K354" i="41"/>
  <c r="D81" i="41"/>
  <c r="J83" i="41"/>
  <c r="D172" i="41"/>
  <c r="J174" i="41"/>
  <c r="D217" i="41"/>
  <c r="J219" i="41"/>
  <c r="J225" i="41" s="1"/>
  <c r="D262" i="41"/>
  <c r="D266" i="41" s="1"/>
  <c r="J264" i="41"/>
  <c r="D307" i="41"/>
  <c r="J309" i="41"/>
  <c r="J354" i="41"/>
  <c r="E74" i="41"/>
  <c r="E165" i="41"/>
  <c r="E210" i="41"/>
  <c r="E214" i="41" s="1"/>
  <c r="E255" i="41"/>
  <c r="E259" i="41" s="1"/>
  <c r="E267" i="41" s="1"/>
  <c r="E300" i="41"/>
  <c r="E304" i="41" s="1"/>
  <c r="E312" i="41" s="1"/>
  <c r="E345" i="41"/>
  <c r="E349" i="41" s="1"/>
  <c r="E357" i="41" s="1"/>
  <c r="D74" i="41"/>
  <c r="D78" i="41" s="1"/>
  <c r="D165" i="41"/>
  <c r="D169" i="41" s="1"/>
  <c r="D177" i="41" s="1"/>
  <c r="D210" i="41"/>
  <c r="D214" i="41" s="1"/>
  <c r="D255" i="41"/>
  <c r="D259" i="41" s="1"/>
  <c r="D267" i="41" s="1"/>
  <c r="D300" i="41"/>
  <c r="D304" i="41" s="1"/>
  <c r="D345" i="41"/>
  <c r="D349" i="41"/>
  <c r="E58" i="41"/>
  <c r="E54" i="41"/>
  <c r="E149" i="41"/>
  <c r="E145" i="41"/>
  <c r="E194" i="41"/>
  <c r="E190" i="41"/>
  <c r="E239" i="41"/>
  <c r="F239" i="41" s="1"/>
  <c r="E235" i="41"/>
  <c r="E284" i="41"/>
  <c r="E289" i="41" s="1"/>
  <c r="E280" i="41"/>
  <c r="E325" i="41"/>
  <c r="E329" i="41"/>
  <c r="D58" i="41"/>
  <c r="D54" i="41"/>
  <c r="D149" i="41"/>
  <c r="D145" i="41"/>
  <c r="D194" i="41"/>
  <c r="D190" i="41"/>
  <c r="D239" i="41"/>
  <c r="D244" i="41" s="1"/>
  <c r="D235" i="41"/>
  <c r="D284" i="41"/>
  <c r="D280" i="41"/>
  <c r="D325" i="41"/>
  <c r="D329" i="41"/>
  <c r="D334" i="41" s="1"/>
  <c r="K56" i="41"/>
  <c r="K63" i="41" s="1"/>
  <c r="K147" i="41"/>
  <c r="K154" i="41" s="1"/>
  <c r="K166" i="41"/>
  <c r="K169" i="41" s="1"/>
  <c r="K192" i="41"/>
  <c r="K199" i="41" s="1"/>
  <c r="K211" i="41"/>
  <c r="K256" i="41"/>
  <c r="K259" i="41" s="1"/>
  <c r="K267" i="41" s="1"/>
  <c r="K282" i="41"/>
  <c r="K301" i="41"/>
  <c r="K304" i="41" s="1"/>
  <c r="K327" i="41"/>
  <c r="K334" i="41" s="1"/>
  <c r="K342" i="41" s="1"/>
  <c r="K346" i="41"/>
  <c r="K349" i="41" s="1"/>
  <c r="J56" i="41"/>
  <c r="J63" i="41" s="1"/>
  <c r="J75" i="41"/>
  <c r="J147" i="41"/>
  <c r="J166" i="41"/>
  <c r="J192" i="41"/>
  <c r="J199" i="41" s="1"/>
  <c r="J211" i="41"/>
  <c r="J214" i="41"/>
  <c r="J222" i="41" s="1"/>
  <c r="J244" i="41"/>
  <c r="J256" i="41"/>
  <c r="J259" i="41" s="1"/>
  <c r="J282" i="41"/>
  <c r="J289" i="41" s="1"/>
  <c r="J301" i="41"/>
  <c r="J304" i="41" s="1"/>
  <c r="J312" i="41" s="1"/>
  <c r="J327" i="41"/>
  <c r="J334" i="41" s="1"/>
  <c r="J346" i="41"/>
  <c r="E66" i="41"/>
  <c r="E157" i="41"/>
  <c r="F157" i="41" s="1"/>
  <c r="E202" i="41"/>
  <c r="E247" i="41"/>
  <c r="E292" i="41"/>
  <c r="E337" i="41"/>
  <c r="D66" i="41"/>
  <c r="D157" i="41"/>
  <c r="D202" i="41"/>
  <c r="D247" i="41"/>
  <c r="F247" i="41" s="1"/>
  <c r="D292" i="41"/>
  <c r="D337" i="41"/>
  <c r="E128" i="41"/>
  <c r="E37" i="41" s="1"/>
  <c r="D128" i="41"/>
  <c r="K68" i="41"/>
  <c r="K159" i="41"/>
  <c r="K204" i="41"/>
  <c r="K249" i="41"/>
  <c r="K270" i="41" s="1"/>
  <c r="K294" i="41"/>
  <c r="K339" i="41"/>
  <c r="J68" i="41"/>
  <c r="J159" i="41"/>
  <c r="J204" i="41"/>
  <c r="J249" i="41"/>
  <c r="J270" i="41" s="1"/>
  <c r="J294" i="41"/>
  <c r="J315" i="41" s="1"/>
  <c r="J339" i="41"/>
  <c r="J360" i="41" s="1"/>
  <c r="J180" i="41"/>
  <c r="E121" i="41"/>
  <c r="E30" i="41" s="1"/>
  <c r="D121" i="41"/>
  <c r="D30" i="41" s="1"/>
  <c r="E122" i="41"/>
  <c r="E31" i="41"/>
  <c r="D122" i="41"/>
  <c r="D31" i="41" s="1"/>
  <c r="D120" i="41"/>
  <c r="D29" i="41" s="1"/>
  <c r="E114" i="41"/>
  <c r="E23" i="41" s="1"/>
  <c r="D114" i="41"/>
  <c r="D23" i="41" s="1"/>
  <c r="E296" i="41"/>
  <c r="D70" i="41"/>
  <c r="E113" i="41"/>
  <c r="E22" i="41" s="1"/>
  <c r="D113" i="41"/>
  <c r="D22" i="41" s="1"/>
  <c r="E106" i="41"/>
  <c r="E15" i="41" s="1"/>
  <c r="E101" i="41"/>
  <c r="E10" i="41" s="1"/>
  <c r="D101" i="41"/>
  <c r="D10" i="41" s="1"/>
  <c r="E102" i="41"/>
  <c r="E11" i="41" s="1"/>
  <c r="D102" i="41"/>
  <c r="D11" i="41" s="1"/>
  <c r="F11" i="41"/>
  <c r="E103" i="41"/>
  <c r="E12" i="41" s="1"/>
  <c r="D103" i="41"/>
  <c r="D12" i="41"/>
  <c r="D104" i="41"/>
  <c r="D13" i="41" s="1"/>
  <c r="E105" i="41"/>
  <c r="E14" i="41" s="1"/>
  <c r="D105" i="41"/>
  <c r="D14" i="41" s="1"/>
  <c r="E107" i="41"/>
  <c r="D107" i="41"/>
  <c r="D16" i="41" s="1"/>
  <c r="E108" i="41"/>
  <c r="E17" i="41" s="1"/>
  <c r="D108" i="41"/>
  <c r="D17" i="41" s="1"/>
  <c r="E99" i="41"/>
  <c r="E8" i="41" s="1"/>
  <c r="D99" i="41"/>
  <c r="D8" i="41" s="1"/>
  <c r="K130" i="41"/>
  <c r="K39" i="41" s="1"/>
  <c r="J130" i="41"/>
  <c r="J39" i="41" s="1"/>
  <c r="K120" i="41"/>
  <c r="K29" i="41" s="1"/>
  <c r="J120" i="41"/>
  <c r="J29" i="41" s="1"/>
  <c r="K122" i="41"/>
  <c r="K31" i="41" s="1"/>
  <c r="J122" i="41"/>
  <c r="J31" i="41" s="1"/>
  <c r="K119" i="41"/>
  <c r="J119" i="41"/>
  <c r="J28" i="41" s="1"/>
  <c r="K115" i="41"/>
  <c r="K24" i="41" s="1"/>
  <c r="J115" i="41"/>
  <c r="J24" i="41" s="1"/>
  <c r="K100" i="41"/>
  <c r="K9" i="41" s="1"/>
  <c r="J100" i="41"/>
  <c r="J9" i="41" s="1"/>
  <c r="K101" i="41"/>
  <c r="K10" i="41" s="1"/>
  <c r="J101" i="41"/>
  <c r="J10" i="41" s="1"/>
  <c r="K103" i="41"/>
  <c r="K12" i="41" s="1"/>
  <c r="J103" i="41"/>
  <c r="J12" i="41" s="1"/>
  <c r="K104" i="41"/>
  <c r="K13" i="41" s="1"/>
  <c r="J104" i="41"/>
  <c r="J13" i="41" s="1"/>
  <c r="K106" i="41"/>
  <c r="K15" i="41" s="1"/>
  <c r="J106" i="41"/>
  <c r="J15" i="41" s="1"/>
  <c r="K99" i="41"/>
  <c r="K8" i="41" s="1"/>
  <c r="J99" i="41"/>
  <c r="J8" i="41" s="1"/>
  <c r="F75" i="41"/>
  <c r="F76" i="41"/>
  <c r="F68" i="41"/>
  <c r="F66" i="41"/>
  <c r="F55" i="41"/>
  <c r="F56" i="41"/>
  <c r="F57" i="41"/>
  <c r="F59" i="41"/>
  <c r="F61" i="41"/>
  <c r="F53" i="41"/>
  <c r="L85" i="41"/>
  <c r="L74" i="41"/>
  <c r="L76" i="41"/>
  <c r="L73" i="41"/>
  <c r="L69" i="41"/>
  <c r="L54" i="41"/>
  <c r="L55" i="41"/>
  <c r="L56" i="41"/>
  <c r="L57" i="41"/>
  <c r="L58" i="41"/>
  <c r="L59" i="41"/>
  <c r="L60" i="41"/>
  <c r="L53" i="41"/>
  <c r="F173" i="41"/>
  <c r="F158" i="41"/>
  <c r="F159" i="41"/>
  <c r="F152" i="41"/>
  <c r="F144" i="41"/>
  <c r="L164" i="41"/>
  <c r="L145" i="41"/>
  <c r="L146" i="41"/>
  <c r="L144" i="41"/>
  <c r="F218" i="41"/>
  <c r="F203" i="41"/>
  <c r="F204" i="41"/>
  <c r="L209" i="41"/>
  <c r="L190" i="41"/>
  <c r="L191" i="41"/>
  <c r="L189" i="41"/>
  <c r="F263" i="41"/>
  <c r="F248" i="41"/>
  <c r="F249" i="41"/>
  <c r="F234" i="41"/>
  <c r="L254" i="41"/>
  <c r="L235" i="41"/>
  <c r="L236" i="41"/>
  <c r="L238" i="41"/>
  <c r="L234" i="41"/>
  <c r="F308" i="41"/>
  <c r="F293" i="41"/>
  <c r="F294" i="41"/>
  <c r="F287" i="41"/>
  <c r="F279" i="41"/>
  <c r="L299" i="41"/>
  <c r="L280" i="41"/>
  <c r="L281" i="41"/>
  <c r="L279" i="41"/>
  <c r="F353" i="41"/>
  <c r="F338" i="41"/>
  <c r="F339" i="41"/>
  <c r="F324" i="41"/>
  <c r="L344" i="41"/>
  <c r="L325" i="41"/>
  <c r="L326" i="41"/>
  <c r="L324" i="41"/>
  <c r="D19" i="43"/>
  <c r="D22" i="43"/>
  <c r="D24" i="43"/>
  <c r="D29" i="43"/>
  <c r="C19" i="43"/>
  <c r="C22" i="43"/>
  <c r="C24" i="43"/>
  <c r="C29" i="43"/>
  <c r="D12" i="55"/>
  <c r="D24" i="55"/>
  <c r="D26" i="55"/>
  <c r="D18" i="55" s="1"/>
  <c r="D29" i="55"/>
  <c r="D28" i="55" s="1"/>
  <c r="D32" i="55"/>
  <c r="C12" i="55"/>
  <c r="C24" i="55"/>
  <c r="C26" i="55"/>
  <c r="C29" i="55"/>
  <c r="C28" i="55" s="1"/>
  <c r="C32" i="55"/>
  <c r="D31" i="55"/>
  <c r="C31" i="55"/>
  <c r="E130" i="41"/>
  <c r="E39" i="41" s="1"/>
  <c r="E123" i="41"/>
  <c r="E32" i="41"/>
  <c r="E119" i="41"/>
  <c r="E28" i="41" s="1"/>
  <c r="E115" i="41"/>
  <c r="E24" i="41" s="1"/>
  <c r="L264" i="41"/>
  <c r="L219" i="41"/>
  <c r="L159" i="41"/>
  <c r="L174" i="41"/>
  <c r="L129" i="41" s="1"/>
  <c r="D11" i="43"/>
  <c r="D7" i="43" s="1"/>
  <c r="D32" i="43"/>
  <c r="C11" i="43"/>
  <c r="C7" i="43" s="1"/>
  <c r="C33" i="43"/>
  <c r="C32" i="43" s="1"/>
  <c r="K116" i="41"/>
  <c r="K25" i="41" s="1"/>
  <c r="K105" i="41"/>
  <c r="K14" i="41" s="1"/>
  <c r="K123" i="41"/>
  <c r="H24" i="49"/>
  <c r="H28" i="49" s="1"/>
  <c r="H27" i="49"/>
  <c r="H12" i="49"/>
  <c r="H15" i="49"/>
  <c r="J14" i="54"/>
  <c r="J15" i="54"/>
  <c r="G12" i="54"/>
  <c r="G13" i="54" s="1"/>
  <c r="C58" i="41"/>
  <c r="C54" i="41"/>
  <c r="C66" i="41"/>
  <c r="C74" i="41"/>
  <c r="C78" i="41" s="1"/>
  <c r="C81" i="41"/>
  <c r="C149" i="41"/>
  <c r="C145" i="41"/>
  <c r="C157" i="41"/>
  <c r="C165" i="41"/>
  <c r="C169" i="41" s="1"/>
  <c r="C172" i="41"/>
  <c r="C194" i="41"/>
  <c r="C190" i="41"/>
  <c r="C199" i="41" s="1"/>
  <c r="C202" i="41"/>
  <c r="C210" i="41"/>
  <c r="C214" i="41" s="1"/>
  <c r="C217" i="41"/>
  <c r="C239" i="41"/>
  <c r="C235" i="41"/>
  <c r="C247" i="41"/>
  <c r="C251" i="41" s="1"/>
  <c r="C255" i="41"/>
  <c r="C259" i="41" s="1"/>
  <c r="C262" i="41"/>
  <c r="C284" i="41"/>
  <c r="C280" i="41"/>
  <c r="C292" i="41"/>
  <c r="C300" i="41"/>
  <c r="C304" i="41" s="1"/>
  <c r="C307" i="41"/>
  <c r="C311" i="41" s="1"/>
  <c r="C325" i="41"/>
  <c r="C329" i="41"/>
  <c r="C334" i="41" s="1"/>
  <c r="C342" i="41" s="1"/>
  <c r="C337" i="41"/>
  <c r="C345" i="41"/>
  <c r="C349" i="41" s="1"/>
  <c r="C354" i="41"/>
  <c r="C352" i="41" s="1"/>
  <c r="C89" i="41"/>
  <c r="C128" i="41"/>
  <c r="C37" i="41" s="1"/>
  <c r="C113" i="41"/>
  <c r="C22" i="41" s="1"/>
  <c r="I56" i="41"/>
  <c r="I63" i="41" s="1"/>
  <c r="I68" i="41"/>
  <c r="I75" i="41"/>
  <c r="I78" i="41" s="1"/>
  <c r="I83" i="41"/>
  <c r="I147" i="41"/>
  <c r="I159" i="41"/>
  <c r="I180" i="41" s="1"/>
  <c r="I166" i="41"/>
  <c r="I169" i="41" s="1"/>
  <c r="I177" i="41" s="1"/>
  <c r="I174" i="41"/>
  <c r="I192" i="41"/>
  <c r="I199" i="41" s="1"/>
  <c r="I204" i="41"/>
  <c r="I211" i="41"/>
  <c r="I214" i="41" s="1"/>
  <c r="I219" i="41"/>
  <c r="I244" i="41"/>
  <c r="I249" i="41"/>
  <c r="I252" i="41"/>
  <c r="I256" i="41"/>
  <c r="I259" i="41" s="1"/>
  <c r="I264" i="41"/>
  <c r="I282" i="41"/>
  <c r="I289" i="41" s="1"/>
  <c r="I294" i="41"/>
  <c r="I301" i="41"/>
  <c r="I304" i="41"/>
  <c r="I309" i="41"/>
  <c r="I327" i="41"/>
  <c r="I334" i="41" s="1"/>
  <c r="I339" i="41"/>
  <c r="I346" i="41"/>
  <c r="I349" i="41" s="1"/>
  <c r="I354" i="41"/>
  <c r="I360" i="41" s="1"/>
  <c r="I130" i="41"/>
  <c r="I39" i="41" s="1"/>
  <c r="I115" i="41"/>
  <c r="I24" i="41" s="1"/>
  <c r="F73" i="41"/>
  <c r="L77" i="41"/>
  <c r="L165" i="41"/>
  <c r="L167" i="41"/>
  <c r="L168" i="41"/>
  <c r="L210" i="41"/>
  <c r="L212" i="41"/>
  <c r="L213" i="41"/>
  <c r="L255" i="41"/>
  <c r="L257" i="41"/>
  <c r="L258" i="41"/>
  <c r="L300" i="41"/>
  <c r="L302" i="41"/>
  <c r="L122" i="41" s="1"/>
  <c r="L303" i="41"/>
  <c r="L345" i="41"/>
  <c r="L347" i="41"/>
  <c r="L348" i="41"/>
  <c r="L123" i="41" s="1"/>
  <c r="I7" i="48"/>
  <c r="I9" i="48"/>
  <c r="I10" i="48"/>
  <c r="I11" i="48"/>
  <c r="F15" i="54"/>
  <c r="F14" i="54"/>
  <c r="F165" i="41"/>
  <c r="F169" i="41" s="1"/>
  <c r="F210" i="41"/>
  <c r="F255" i="41"/>
  <c r="F259" i="41" s="1"/>
  <c r="F300" i="41"/>
  <c r="F304" i="41" s="1"/>
  <c r="F345" i="41"/>
  <c r="F349" i="41" s="1"/>
  <c r="F194" i="41"/>
  <c r="F190" i="41"/>
  <c r="L204" i="41"/>
  <c r="L225" i="41" s="1"/>
  <c r="L249" i="41"/>
  <c r="L270" i="41" s="1"/>
  <c r="L294" i="41"/>
  <c r="L309" i="41"/>
  <c r="L339" i="41"/>
  <c r="L354" i="41"/>
  <c r="L115" i="41"/>
  <c r="L130" i="41"/>
  <c r="F27" i="49"/>
  <c r="G27" i="49"/>
  <c r="E27" i="49"/>
  <c r="F15" i="49"/>
  <c r="G15" i="49"/>
  <c r="E15" i="49"/>
  <c r="G24" i="49"/>
  <c r="F24" i="49"/>
  <c r="E24" i="49"/>
  <c r="F12" i="49"/>
  <c r="G12" i="49"/>
  <c r="E12" i="49"/>
  <c r="D13" i="64"/>
  <c r="E13" i="64"/>
  <c r="F8" i="64"/>
  <c r="F9" i="64"/>
  <c r="F10" i="64"/>
  <c r="F11" i="64"/>
  <c r="F12" i="64"/>
  <c r="C13" i="64"/>
  <c r="D130" i="41"/>
  <c r="D39" i="41" s="1"/>
  <c r="C130" i="41"/>
  <c r="F121" i="41"/>
  <c r="F122" i="41"/>
  <c r="F123" i="41"/>
  <c r="D123" i="41"/>
  <c r="D32" i="41" s="1"/>
  <c r="C121" i="41"/>
  <c r="C30" i="41" s="1"/>
  <c r="C122" i="41"/>
  <c r="C123" i="41"/>
  <c r="C32" i="41" s="1"/>
  <c r="D119" i="41"/>
  <c r="D28" i="41" s="1"/>
  <c r="F119" i="41"/>
  <c r="F28" i="41" s="1"/>
  <c r="C119" i="41"/>
  <c r="C28" i="41" s="1"/>
  <c r="D115" i="41"/>
  <c r="D24" i="41" s="1"/>
  <c r="C114" i="41"/>
  <c r="C23" i="41" s="1"/>
  <c r="C115" i="41"/>
  <c r="C24" i="41" s="1"/>
  <c r="D106" i="41"/>
  <c r="D15" i="41" s="1"/>
  <c r="C101" i="41"/>
  <c r="C10" i="41" s="1"/>
  <c r="C102" i="41"/>
  <c r="C103" i="41"/>
  <c r="C12" i="41" s="1"/>
  <c r="C105" i="41"/>
  <c r="C106" i="41"/>
  <c r="C15" i="41" s="1"/>
  <c r="C107" i="41"/>
  <c r="C108" i="41"/>
  <c r="C17" i="41" s="1"/>
  <c r="C99" i="41"/>
  <c r="C8" i="41" s="1"/>
  <c r="J123" i="41"/>
  <c r="I120" i="41"/>
  <c r="I29" i="41" s="1"/>
  <c r="I122" i="41"/>
  <c r="I31" i="41" s="1"/>
  <c r="I123" i="41"/>
  <c r="I119" i="41"/>
  <c r="I28" i="41" s="1"/>
  <c r="L116" i="41"/>
  <c r="L25" i="41" s="1"/>
  <c r="J116" i="41"/>
  <c r="I116" i="41"/>
  <c r="I25" i="41" s="1"/>
  <c r="L104" i="41"/>
  <c r="L105" i="41"/>
  <c r="L106" i="41"/>
  <c r="J105" i="41"/>
  <c r="J14" i="41" s="1"/>
  <c r="I100" i="41"/>
  <c r="I9" i="41" s="1"/>
  <c r="I101" i="41"/>
  <c r="I10" i="41" s="1"/>
  <c r="I103" i="41"/>
  <c r="I12" i="41" s="1"/>
  <c r="I104" i="41"/>
  <c r="I105" i="41"/>
  <c r="I14" i="41" s="1"/>
  <c r="I106" i="41"/>
  <c r="I99" i="41"/>
  <c r="I8" i="41" s="1"/>
  <c r="C39" i="41"/>
  <c r="C31" i="41"/>
  <c r="J25" i="41"/>
  <c r="C16" i="41"/>
  <c r="I15" i="41"/>
  <c r="C14" i="41"/>
  <c r="I13" i="41"/>
  <c r="C11" i="41"/>
  <c r="C12" i="54"/>
  <c r="C13" i="54" s="1"/>
  <c r="I207" i="41"/>
  <c r="C207" i="41"/>
  <c r="E222" i="41"/>
  <c r="J342" i="41"/>
  <c r="J252" i="41"/>
  <c r="J268" i="41"/>
  <c r="L301" i="41"/>
  <c r="C221" i="41"/>
  <c r="D89" i="41"/>
  <c r="C30" i="68"/>
  <c r="O56" i="68"/>
  <c r="R34" i="67"/>
  <c r="E63" i="41"/>
  <c r="E71" i="41" s="1"/>
  <c r="K87" i="41"/>
  <c r="K71" i="41"/>
  <c r="L63" i="41"/>
  <c r="L99" i="41"/>
  <c r="F114" i="41"/>
  <c r="E341" i="41"/>
  <c r="E89" i="41"/>
  <c r="C18" i="43" l="1"/>
  <c r="C6" i="55"/>
  <c r="D6" i="55"/>
  <c r="C312" i="41"/>
  <c r="C305" i="41"/>
  <c r="K178" i="41"/>
  <c r="K162" i="41"/>
  <c r="E313" i="41"/>
  <c r="E297" i="41"/>
  <c r="E112" i="41"/>
  <c r="E21" i="41" s="1"/>
  <c r="I270" i="41"/>
  <c r="C244" i="41"/>
  <c r="H16" i="49"/>
  <c r="F292" i="41"/>
  <c r="I6" i="68"/>
  <c r="H56" i="68"/>
  <c r="D56" i="68"/>
  <c r="I16" i="49"/>
  <c r="I6" i="67"/>
  <c r="I38" i="67"/>
  <c r="L103" i="41"/>
  <c r="I32" i="67"/>
  <c r="F16" i="49"/>
  <c r="K23" i="41"/>
  <c r="K360" i="41"/>
  <c r="K180" i="41"/>
  <c r="G30" i="68"/>
  <c r="F30" i="68"/>
  <c r="Q30" i="68"/>
  <c r="O30" i="68"/>
  <c r="M50" i="68"/>
  <c r="M30" i="68"/>
  <c r="M54" i="68" s="1"/>
  <c r="R51" i="68"/>
  <c r="R53" i="68"/>
  <c r="E7" i="43"/>
  <c r="R26" i="67"/>
  <c r="R52" i="67"/>
  <c r="I31" i="67"/>
  <c r="E85" i="41"/>
  <c r="I102" i="41"/>
  <c r="I11" i="41" s="1"/>
  <c r="E28" i="49"/>
  <c r="I12" i="48"/>
  <c r="L327" i="41"/>
  <c r="L120" i="41"/>
  <c r="E206" i="41"/>
  <c r="D100" i="41"/>
  <c r="E199" i="41"/>
  <c r="F58" i="41"/>
  <c r="E356" i="41"/>
  <c r="N56" i="68"/>
  <c r="P57" i="68"/>
  <c r="I18" i="67"/>
  <c r="O30" i="67"/>
  <c r="R46" i="67"/>
  <c r="I52" i="67"/>
  <c r="D26" i="69"/>
  <c r="O17" i="54"/>
  <c r="E18" i="43"/>
  <c r="D18" i="43"/>
  <c r="E6" i="55"/>
  <c r="K86" i="41"/>
  <c r="K90" i="41" s="1"/>
  <c r="F214" i="41"/>
  <c r="F124" i="41" s="1"/>
  <c r="F120" i="41"/>
  <c r="F128" i="41"/>
  <c r="D37" i="41"/>
  <c r="D268" i="41"/>
  <c r="D245" i="41"/>
  <c r="D252" i="41"/>
  <c r="D271" i="41" s="1"/>
  <c r="I121" i="41"/>
  <c r="I30" i="41" s="1"/>
  <c r="C120" i="41"/>
  <c r="I357" i="41"/>
  <c r="C104" i="41"/>
  <c r="C13" i="41" s="1"/>
  <c r="C170" i="41"/>
  <c r="L114" i="41"/>
  <c r="F99" i="41"/>
  <c r="F329" i="41"/>
  <c r="E176" i="41"/>
  <c r="G16" i="49"/>
  <c r="L256" i="41"/>
  <c r="I312" i="41"/>
  <c r="C200" i="41"/>
  <c r="C161" i="41"/>
  <c r="C37" i="43"/>
  <c r="C18" i="55"/>
  <c r="K129" i="41"/>
  <c r="K38" i="41" s="1"/>
  <c r="D270" i="41"/>
  <c r="D251" i="41"/>
  <c r="F149" i="41"/>
  <c r="D154" i="41"/>
  <c r="E100" i="41"/>
  <c r="E9" i="41" s="1"/>
  <c r="E120" i="41"/>
  <c r="E169" i="41"/>
  <c r="E170" i="41" s="1"/>
  <c r="I34" i="68"/>
  <c r="D30" i="68"/>
  <c r="I14" i="68"/>
  <c r="P30" i="68"/>
  <c r="N30" i="68"/>
  <c r="L50" i="68"/>
  <c r="I31" i="68"/>
  <c r="G57" i="68"/>
  <c r="I53" i="68"/>
  <c r="R31" i="67"/>
  <c r="L55" i="67"/>
  <c r="E50" i="67"/>
  <c r="E54" i="67" s="1"/>
  <c r="I34" i="67"/>
  <c r="L50" i="67"/>
  <c r="P50" i="67"/>
  <c r="J89" i="41"/>
  <c r="J44" i="41" s="1"/>
  <c r="J71" i="41"/>
  <c r="I32" i="68"/>
  <c r="C70" i="41"/>
  <c r="J169" i="41"/>
  <c r="L169" i="41" s="1"/>
  <c r="J121" i="41"/>
  <c r="J30" i="41" s="1"/>
  <c r="I42" i="68"/>
  <c r="I52" i="68"/>
  <c r="L192" i="41"/>
  <c r="C86" i="41"/>
  <c r="C177" i="41"/>
  <c r="C29" i="41"/>
  <c r="C129" i="41"/>
  <c r="C38" i="41" s="1"/>
  <c r="L211" i="41"/>
  <c r="L166" i="41"/>
  <c r="F12" i="41"/>
  <c r="K89" i="41"/>
  <c r="L68" i="41"/>
  <c r="D199" i="41"/>
  <c r="D223" i="41" s="1"/>
  <c r="Q56" i="68"/>
  <c r="F262" i="41"/>
  <c r="O57" i="68"/>
  <c r="C30" i="67"/>
  <c r="C54" i="67" s="1"/>
  <c r="F30" i="67"/>
  <c r="M30" i="67"/>
  <c r="P30" i="67"/>
  <c r="P54" i="67" s="1"/>
  <c r="I10" i="67"/>
  <c r="C56" i="67"/>
  <c r="G56" i="67"/>
  <c r="C50" i="67"/>
  <c r="G50" i="67"/>
  <c r="R51" i="67"/>
  <c r="Q30" i="67"/>
  <c r="R22" i="67"/>
  <c r="E55" i="67"/>
  <c r="I55" i="67" s="1"/>
  <c r="O56" i="67"/>
  <c r="D57" i="67"/>
  <c r="H57" i="67"/>
  <c r="O57" i="67"/>
  <c r="D50" i="67"/>
  <c r="H50" i="67"/>
  <c r="R53" i="67"/>
  <c r="E16" i="49"/>
  <c r="F28" i="49"/>
  <c r="C341" i="41"/>
  <c r="L180" i="41"/>
  <c r="K225" i="41"/>
  <c r="K135" i="41" s="1"/>
  <c r="P56" i="68"/>
  <c r="D57" i="68"/>
  <c r="L57" i="68"/>
  <c r="I22" i="67"/>
  <c r="C55" i="67"/>
  <c r="G55" i="67"/>
  <c r="M56" i="67"/>
  <c r="Q56" i="67"/>
  <c r="F57" i="67"/>
  <c r="M57" i="67"/>
  <c r="Q57" i="67"/>
  <c r="F50" i="67"/>
  <c r="M50" i="67"/>
  <c r="R42" i="67"/>
  <c r="R50" i="67" s="1"/>
  <c r="I46" i="67"/>
  <c r="G16" i="60"/>
  <c r="E70" i="41"/>
  <c r="F70" i="41" s="1"/>
  <c r="F13" i="64"/>
  <c r="C55" i="68"/>
  <c r="D55" i="68"/>
  <c r="N55" i="68"/>
  <c r="F56" i="68"/>
  <c r="H55" i="68"/>
  <c r="I89" i="41"/>
  <c r="D86" i="41"/>
  <c r="C63" i="41"/>
  <c r="C87" i="41" s="1"/>
  <c r="F10" i="41"/>
  <c r="E154" i="41"/>
  <c r="F217" i="41"/>
  <c r="E221" i="41"/>
  <c r="L100" i="41"/>
  <c r="E266" i="41"/>
  <c r="F266" i="41" s="1"/>
  <c r="C266" i="41"/>
  <c r="E244" i="41"/>
  <c r="E104" i="41"/>
  <c r="L101" i="41"/>
  <c r="D311" i="41"/>
  <c r="F307" i="41"/>
  <c r="C315" i="41"/>
  <c r="D289" i="41"/>
  <c r="F284" i="41"/>
  <c r="C335" i="41"/>
  <c r="D358" i="41"/>
  <c r="D335" i="41"/>
  <c r="I154" i="41"/>
  <c r="I178" i="41" s="1"/>
  <c r="L147" i="41"/>
  <c r="C154" i="41"/>
  <c r="C100" i="41"/>
  <c r="C9" i="41" s="1"/>
  <c r="E16" i="41"/>
  <c r="F16" i="41" s="1"/>
  <c r="F107" i="41"/>
  <c r="E161" i="41"/>
  <c r="K114" i="41"/>
  <c r="D180" i="41"/>
  <c r="D112" i="41"/>
  <c r="E360" i="41"/>
  <c r="F337" i="41"/>
  <c r="E270" i="41"/>
  <c r="F270" i="41" s="1"/>
  <c r="E251" i="41"/>
  <c r="F251" i="41" s="1"/>
  <c r="J349" i="41"/>
  <c r="L346" i="41"/>
  <c r="D260" i="41"/>
  <c r="D269" i="41" s="1"/>
  <c r="J267" i="41"/>
  <c r="J271" i="41" s="1"/>
  <c r="J154" i="41"/>
  <c r="J102" i="41"/>
  <c r="J11" i="41" s="1"/>
  <c r="K289" i="41"/>
  <c r="E290" i="41" s="1"/>
  <c r="L282" i="41"/>
  <c r="K244" i="41"/>
  <c r="K102" i="41"/>
  <c r="L237" i="41"/>
  <c r="D63" i="41"/>
  <c r="D9" i="41"/>
  <c r="E268" i="41"/>
  <c r="F268" i="41" s="1"/>
  <c r="E252" i="41"/>
  <c r="F244" i="41"/>
  <c r="E78" i="41"/>
  <c r="E29" i="41"/>
  <c r="F29" i="41" s="1"/>
  <c r="F74" i="41"/>
  <c r="E127" i="41"/>
  <c r="E36" i="41" s="1"/>
  <c r="F172" i="41"/>
  <c r="L56" i="68"/>
  <c r="R52" i="68"/>
  <c r="C225" i="41"/>
  <c r="F8" i="41"/>
  <c r="F17" i="41"/>
  <c r="J135" i="41"/>
  <c r="O50" i="68"/>
  <c r="O54" i="68" s="1"/>
  <c r="N50" i="68"/>
  <c r="R22" i="68"/>
  <c r="R14" i="68"/>
  <c r="R6" i="68"/>
  <c r="R31" i="68"/>
  <c r="R33" i="68"/>
  <c r="C296" i="41"/>
  <c r="I315" i="41"/>
  <c r="C180" i="41"/>
  <c r="C112" i="41"/>
  <c r="C21" i="41" s="1"/>
  <c r="K28" i="41"/>
  <c r="L28" i="41" s="1"/>
  <c r="L119" i="41"/>
  <c r="F113" i="41"/>
  <c r="E316" i="41"/>
  <c r="D315" i="41"/>
  <c r="D296" i="41"/>
  <c r="F296" i="41" s="1"/>
  <c r="D225" i="41"/>
  <c r="D206" i="41"/>
  <c r="F206" i="41" s="1"/>
  <c r="E225" i="41"/>
  <c r="F202" i="41"/>
  <c r="J78" i="41"/>
  <c r="L75" i="41"/>
  <c r="E260" i="41"/>
  <c r="L259" i="41"/>
  <c r="F260" i="41" s="1"/>
  <c r="K214" i="41"/>
  <c r="K121" i="41"/>
  <c r="K30" i="41" s="1"/>
  <c r="L30" i="41" s="1"/>
  <c r="K177" i="41"/>
  <c r="D207" i="41"/>
  <c r="E334" i="41"/>
  <c r="F154" i="41"/>
  <c r="F54" i="41"/>
  <c r="D176" i="41"/>
  <c r="J129" i="41"/>
  <c r="J38" i="41" s="1"/>
  <c r="L83" i="41"/>
  <c r="D129" i="41"/>
  <c r="D38" i="41" s="1"/>
  <c r="D352" i="41"/>
  <c r="D357" i="41" s="1"/>
  <c r="F357" i="41" s="1"/>
  <c r="C50" i="68"/>
  <c r="I38" i="68"/>
  <c r="F89" i="41"/>
  <c r="L71" i="41"/>
  <c r="E87" i="41"/>
  <c r="L342" i="41"/>
  <c r="L315" i="41"/>
  <c r="C206" i="41"/>
  <c r="I358" i="41"/>
  <c r="I129" i="41"/>
  <c r="I38" i="41" s="1"/>
  <c r="I225" i="41"/>
  <c r="I135" i="41" s="1"/>
  <c r="I44" i="41" s="1"/>
  <c r="C176" i="41"/>
  <c r="J17" i="54"/>
  <c r="F108" i="41"/>
  <c r="L29" i="41"/>
  <c r="D341" i="41"/>
  <c r="F341" i="41" s="1"/>
  <c r="D161" i="41"/>
  <c r="F30" i="41"/>
  <c r="J114" i="41"/>
  <c r="J23" i="41" s="1"/>
  <c r="D342" i="41"/>
  <c r="D162" i="41"/>
  <c r="D178" i="41"/>
  <c r="G50" i="68"/>
  <c r="G54" i="68" s="1"/>
  <c r="E50" i="68"/>
  <c r="E30" i="68"/>
  <c r="I46" i="68"/>
  <c r="R34" i="68"/>
  <c r="G30" i="67"/>
  <c r="L30" i="67"/>
  <c r="G28" i="49"/>
  <c r="L360" i="41"/>
  <c r="F199" i="41"/>
  <c r="F17" i="54"/>
  <c r="I114" i="41"/>
  <c r="I23" i="41" s="1"/>
  <c r="C85" i="41"/>
  <c r="C289" i="41"/>
  <c r="C270" i="41"/>
  <c r="L267" i="41"/>
  <c r="L15" i="41"/>
  <c r="L31" i="41"/>
  <c r="F14" i="41"/>
  <c r="F23" i="41"/>
  <c r="E315" i="41"/>
  <c r="E180" i="41"/>
  <c r="D221" i="41"/>
  <c r="E311" i="41"/>
  <c r="H50" i="68"/>
  <c r="H54" i="68" s="1"/>
  <c r="F50" i="68"/>
  <c r="D50" i="68"/>
  <c r="I18" i="68"/>
  <c r="P50" i="68"/>
  <c r="P54" i="68" s="1"/>
  <c r="R46" i="68"/>
  <c r="R26" i="68"/>
  <c r="E55" i="68"/>
  <c r="O55" i="68"/>
  <c r="G56" i="68"/>
  <c r="C56" i="68"/>
  <c r="M56" i="68"/>
  <c r="F57" i="68"/>
  <c r="I33" i="68"/>
  <c r="Q57" i="68"/>
  <c r="M57" i="68"/>
  <c r="D30" i="67"/>
  <c r="H30" i="67"/>
  <c r="H54" i="67" s="1"/>
  <c r="N30" i="67"/>
  <c r="N54" i="67" s="1"/>
  <c r="R18" i="67"/>
  <c r="Q50" i="67"/>
  <c r="Q54" i="67" s="1"/>
  <c r="I42" i="67"/>
  <c r="I51" i="67"/>
  <c r="I53" i="67"/>
  <c r="I22" i="68"/>
  <c r="I10" i="68"/>
  <c r="E64" i="41"/>
  <c r="L55" i="68"/>
  <c r="L30" i="68"/>
  <c r="G55" i="68"/>
  <c r="Q55" i="68"/>
  <c r="D31" i="60"/>
  <c r="E5" i="60" s="1"/>
  <c r="E31" i="60" s="1"/>
  <c r="F5" i="60" s="1"/>
  <c r="F31" i="60" s="1"/>
  <c r="G5" i="60" s="1"/>
  <c r="R14" i="67"/>
  <c r="R55" i="67"/>
  <c r="D5" i="69"/>
  <c r="I297" i="41"/>
  <c r="I313" i="41"/>
  <c r="I267" i="41"/>
  <c r="I268" i="41"/>
  <c r="I223" i="41"/>
  <c r="I222" i="41"/>
  <c r="I124" i="41"/>
  <c r="C127" i="41"/>
  <c r="C36" i="41" s="1"/>
  <c r="C360" i="41"/>
  <c r="C356" i="41"/>
  <c r="C131" i="41" s="1"/>
  <c r="C40" i="41" s="1"/>
  <c r="C297" i="41"/>
  <c r="C316" i="41" s="1"/>
  <c r="C313" i="41"/>
  <c r="C290" i="41"/>
  <c r="C314" i="41" s="1"/>
  <c r="C124" i="41"/>
  <c r="C33" i="41" s="1"/>
  <c r="C215" i="41"/>
  <c r="C222" i="41"/>
  <c r="C226" i="41" s="1"/>
  <c r="C223" i="41"/>
  <c r="D200" i="41"/>
  <c r="J207" i="41"/>
  <c r="J223" i="41"/>
  <c r="K358" i="41"/>
  <c r="L334" i="41"/>
  <c r="D312" i="41"/>
  <c r="F312" i="41" s="1"/>
  <c r="D305" i="41"/>
  <c r="L8" i="41"/>
  <c r="L13" i="41"/>
  <c r="L12" i="41"/>
  <c r="L10" i="41"/>
  <c r="L9" i="41"/>
  <c r="F31" i="41"/>
  <c r="F221" i="41"/>
  <c r="I56" i="67"/>
  <c r="I57" i="67"/>
  <c r="C79" i="41"/>
  <c r="I86" i="41"/>
  <c r="I33" i="41"/>
  <c r="I71" i="41"/>
  <c r="I87" i="41"/>
  <c r="C357" i="41"/>
  <c r="C361" i="41" s="1"/>
  <c r="C358" i="41"/>
  <c r="C350" i="41"/>
  <c r="C260" i="41"/>
  <c r="C267" i="41"/>
  <c r="C245" i="41"/>
  <c r="C252" i="41"/>
  <c r="C268" i="41"/>
  <c r="C109" i="41"/>
  <c r="J297" i="41"/>
  <c r="J316" i="41" s="1"/>
  <c r="J313" i="41"/>
  <c r="E350" i="41"/>
  <c r="K357" i="41"/>
  <c r="L349" i="41"/>
  <c r="E305" i="41"/>
  <c r="K124" i="41"/>
  <c r="L304" i="41"/>
  <c r="F305" i="41" s="1"/>
  <c r="K312" i="41"/>
  <c r="E200" i="41"/>
  <c r="K207" i="41"/>
  <c r="L199" i="41"/>
  <c r="K223" i="41"/>
  <c r="D222" i="41"/>
  <c r="D124" i="41"/>
  <c r="D33" i="41" s="1"/>
  <c r="D215" i="41"/>
  <c r="C224" i="41"/>
  <c r="I271" i="41"/>
  <c r="F267" i="41"/>
  <c r="D85" i="41"/>
  <c r="Q50" i="68"/>
  <c r="Q54" i="68" s="1"/>
  <c r="O50" i="67"/>
  <c r="O54" i="67" s="1"/>
  <c r="I342" i="41"/>
  <c r="I361" i="41" s="1"/>
  <c r="E37" i="43" l="1"/>
  <c r="C34" i="55"/>
  <c r="D34" i="55"/>
  <c r="E34" i="55"/>
  <c r="I316" i="41"/>
  <c r="L135" i="41"/>
  <c r="D109" i="41"/>
  <c r="E109" i="41"/>
  <c r="F109" i="41" s="1"/>
  <c r="R56" i="67"/>
  <c r="R57" i="68"/>
  <c r="I50" i="67"/>
  <c r="D132" i="41"/>
  <c r="D41" i="41" s="1"/>
  <c r="I133" i="41"/>
  <c r="C155" i="41"/>
  <c r="C18" i="41"/>
  <c r="I109" i="41"/>
  <c r="I18" i="41" s="1"/>
  <c r="K313" i="41"/>
  <c r="I56" i="68"/>
  <c r="K181" i="41"/>
  <c r="C71" i="41"/>
  <c r="R57" i="67"/>
  <c r="I57" i="68"/>
  <c r="K44" i="41"/>
  <c r="L121" i="41"/>
  <c r="E207" i="41"/>
  <c r="E226" i="41" s="1"/>
  <c r="E223" i="41"/>
  <c r="F207" i="41"/>
  <c r="G31" i="60"/>
  <c r="H5" i="60" s="1"/>
  <c r="H31" i="60" s="1"/>
  <c r="I5" i="60" s="1"/>
  <c r="I31" i="60" s="1"/>
  <c r="J5" i="60" s="1"/>
  <c r="J31" i="60" s="1"/>
  <c r="K5" i="60" s="1"/>
  <c r="K31" i="60" s="1"/>
  <c r="L5" i="60" s="1"/>
  <c r="L31" i="60" s="1"/>
  <c r="M5" i="60" s="1"/>
  <c r="M31" i="60" s="1"/>
  <c r="N5" i="60" s="1"/>
  <c r="N31" i="60" s="1"/>
  <c r="O5" i="60" s="1"/>
  <c r="O31" i="60" s="1"/>
  <c r="C64" i="41"/>
  <c r="L289" i="41"/>
  <c r="F54" i="68"/>
  <c r="F225" i="41"/>
  <c r="D313" i="41"/>
  <c r="F313" i="41" s="1"/>
  <c r="D37" i="43"/>
  <c r="R56" i="68"/>
  <c r="D54" i="68"/>
  <c r="M59" i="68" s="1"/>
  <c r="D133" i="41"/>
  <c r="C90" i="41"/>
  <c r="C359" i="41"/>
  <c r="I162" i="41"/>
  <c r="K297" i="41"/>
  <c r="O59" i="68"/>
  <c r="G54" i="67"/>
  <c r="E178" i="41"/>
  <c r="F178" i="41" s="1"/>
  <c r="F289" i="41"/>
  <c r="L89" i="41"/>
  <c r="M54" i="67"/>
  <c r="L44" i="41"/>
  <c r="F112" i="41"/>
  <c r="D21" i="41"/>
  <c r="F21" i="41" s="1"/>
  <c r="I30" i="68"/>
  <c r="D170" i="41"/>
  <c r="J177" i="41"/>
  <c r="D226" i="41"/>
  <c r="F226" i="41" s="1"/>
  <c r="D290" i="41"/>
  <c r="C269" i="41"/>
  <c r="F315" i="41"/>
  <c r="C116" i="41"/>
  <c r="C25" i="41" s="1"/>
  <c r="N54" i="68"/>
  <c r="D297" i="41"/>
  <c r="F54" i="67"/>
  <c r="E177" i="41"/>
  <c r="E124" i="41"/>
  <c r="I55" i="68"/>
  <c r="E54" i="68"/>
  <c r="N59" i="68" s="1"/>
  <c r="E162" i="41"/>
  <c r="E181" i="41" s="1"/>
  <c r="F181" i="41" s="1"/>
  <c r="E155" i="41"/>
  <c r="E179" i="41" s="1"/>
  <c r="C135" i="41"/>
  <c r="C44" i="41" s="1"/>
  <c r="E13" i="41"/>
  <c r="F13" i="41" s="1"/>
  <c r="F104" i="41"/>
  <c r="D361" i="41"/>
  <c r="P59" i="68"/>
  <c r="F311" i="41"/>
  <c r="E131" i="41"/>
  <c r="D181" i="41"/>
  <c r="D356" i="41"/>
  <c r="F356" i="41" s="1"/>
  <c r="D127" i="41"/>
  <c r="D36" i="41" s="1"/>
  <c r="F352" i="41"/>
  <c r="F334" i="41"/>
  <c r="E358" i="41"/>
  <c r="F358" i="41" s="1"/>
  <c r="E342" i="41"/>
  <c r="E335" i="41"/>
  <c r="F335" i="41" s="1"/>
  <c r="E79" i="41"/>
  <c r="E86" i="41"/>
  <c r="F78" i="41"/>
  <c r="E33" i="41"/>
  <c r="F33" i="41" s="1"/>
  <c r="E271" i="41"/>
  <c r="F271" i="41" s="1"/>
  <c r="F252" i="41"/>
  <c r="E117" i="41"/>
  <c r="E26" i="41" s="1"/>
  <c r="E245" i="41"/>
  <c r="K268" i="41"/>
  <c r="L268" i="41" s="1"/>
  <c r="K109" i="41"/>
  <c r="K252" i="41"/>
  <c r="K117" i="41" s="1"/>
  <c r="K26" i="41" s="1"/>
  <c r="L244" i="41"/>
  <c r="J178" i="41"/>
  <c r="L178" i="41" s="1"/>
  <c r="J109" i="41"/>
  <c r="J18" i="41" s="1"/>
  <c r="L154" i="41"/>
  <c r="L162" i="41" s="1"/>
  <c r="J162" i="41"/>
  <c r="J181" i="41" s="1"/>
  <c r="L181" i="41" s="1"/>
  <c r="D155" i="41"/>
  <c r="D350" i="41"/>
  <c r="D359" i="41" s="1"/>
  <c r="J124" i="41"/>
  <c r="L124" i="41" s="1"/>
  <c r="J357" i="41"/>
  <c r="J358" i="41"/>
  <c r="F161" i="41"/>
  <c r="E116" i="41"/>
  <c r="C178" i="41"/>
  <c r="C162" i="41"/>
  <c r="C181" i="41" s="1"/>
  <c r="D116" i="41"/>
  <c r="D25" i="41" s="1"/>
  <c r="E133" i="41"/>
  <c r="D360" i="41"/>
  <c r="F360" i="41" s="1"/>
  <c r="F9" i="41"/>
  <c r="D135" i="41"/>
  <c r="D44" i="41" s="1"/>
  <c r="D54" i="67"/>
  <c r="I54" i="67" s="1"/>
  <c r="I30" i="67"/>
  <c r="F180" i="41"/>
  <c r="E135" i="41"/>
  <c r="E44" i="41" s="1"/>
  <c r="R30" i="67"/>
  <c r="L54" i="67"/>
  <c r="R54" i="67" s="1"/>
  <c r="I50" i="68"/>
  <c r="C54" i="68"/>
  <c r="F176" i="41"/>
  <c r="D131" i="41"/>
  <c r="D40" i="41" s="1"/>
  <c r="E18" i="41"/>
  <c r="L177" i="41"/>
  <c r="F170" i="41"/>
  <c r="E215" i="41"/>
  <c r="E224" i="41" s="1"/>
  <c r="L214" i="41"/>
  <c r="K222" i="41"/>
  <c r="J86" i="41"/>
  <c r="D79" i="41"/>
  <c r="J33" i="41"/>
  <c r="L78" i="41"/>
  <c r="J87" i="41"/>
  <c r="L87" i="41" s="1"/>
  <c r="D87" i="41"/>
  <c r="F87" i="41" s="1"/>
  <c r="D71" i="41"/>
  <c r="D18" i="41"/>
  <c r="D64" i="41"/>
  <c r="D88" i="41" s="1"/>
  <c r="F63" i="41"/>
  <c r="K11" i="41"/>
  <c r="L11" i="41" s="1"/>
  <c r="L102" i="41"/>
  <c r="Q59" i="68"/>
  <c r="D125" i="41"/>
  <c r="I42" i="41"/>
  <c r="L358" i="41"/>
  <c r="R50" i="68"/>
  <c r="E88" i="41"/>
  <c r="F88" i="41" s="1"/>
  <c r="R55" i="68"/>
  <c r="R30" i="68"/>
  <c r="L54" i="68"/>
  <c r="R54" i="68" s="1"/>
  <c r="F85" i="41"/>
  <c r="L223" i="41"/>
  <c r="K133" i="41"/>
  <c r="L207" i="41"/>
  <c r="K226" i="41"/>
  <c r="K132" i="41"/>
  <c r="K41" i="41" s="1"/>
  <c r="L312" i="41"/>
  <c r="K33" i="41"/>
  <c r="F350" i="41"/>
  <c r="E359" i="41"/>
  <c r="F359" i="41" s="1"/>
  <c r="C271" i="41"/>
  <c r="C117" i="41"/>
  <c r="C88" i="41"/>
  <c r="I90" i="41"/>
  <c r="D110" i="41"/>
  <c r="D224" i="41"/>
  <c r="I132" i="41"/>
  <c r="I41" i="41" s="1"/>
  <c r="I226" i="41"/>
  <c r="J133" i="41"/>
  <c r="J42" i="41" s="1"/>
  <c r="C132" i="41"/>
  <c r="C41" i="41" s="1"/>
  <c r="I54" i="68"/>
  <c r="F200" i="41"/>
  <c r="E110" i="41"/>
  <c r="E314" i="41"/>
  <c r="E125" i="41"/>
  <c r="L357" i="41"/>
  <c r="K361" i="41"/>
  <c r="D314" i="41"/>
  <c r="F290" i="41"/>
  <c r="C179" i="41"/>
  <c r="C134" i="41" s="1"/>
  <c r="C110" i="41"/>
  <c r="C19" i="41" s="1"/>
  <c r="I181" i="41"/>
  <c r="I117" i="41"/>
  <c r="I26" i="41" s="1"/>
  <c r="L297" i="41"/>
  <c r="K316" i="41"/>
  <c r="L316" i="41" s="1"/>
  <c r="J117" i="41"/>
  <c r="J26" i="41" s="1"/>
  <c r="J226" i="41"/>
  <c r="F222" i="41"/>
  <c r="L313" i="41"/>
  <c r="C133" i="41"/>
  <c r="C42" i="41" s="1"/>
  <c r="C125" i="41"/>
  <c r="C34" i="41" s="1"/>
  <c r="I136" i="41" l="1"/>
  <c r="L33" i="41"/>
  <c r="C26" i="41"/>
  <c r="F127" i="41"/>
  <c r="F162" i="41"/>
  <c r="F297" i="41"/>
  <c r="D316" i="41"/>
  <c r="D42" i="41"/>
  <c r="E132" i="41"/>
  <c r="F132" i="41" s="1"/>
  <c r="F177" i="41"/>
  <c r="D117" i="41"/>
  <c r="D26" i="41" s="1"/>
  <c r="F26" i="41" s="1"/>
  <c r="L59" i="68"/>
  <c r="L61" i="68" s="1"/>
  <c r="D19" i="41"/>
  <c r="F64" i="41"/>
  <c r="D34" i="41"/>
  <c r="C136" i="41"/>
  <c r="C45" i="41" s="1"/>
  <c r="F71" i="41"/>
  <c r="D90" i="41"/>
  <c r="J90" i="41"/>
  <c r="L86" i="41"/>
  <c r="L222" i="41"/>
  <c r="F215" i="41"/>
  <c r="F135" i="41"/>
  <c r="F44" i="41"/>
  <c r="J361" i="41"/>
  <c r="J132" i="41"/>
  <c r="J41" i="41" s="1"/>
  <c r="L109" i="41"/>
  <c r="K18" i="41"/>
  <c r="L18" i="41" s="1"/>
  <c r="F245" i="41"/>
  <c r="E269" i="41"/>
  <c r="F269" i="41" s="1"/>
  <c r="F86" i="41"/>
  <c r="E90" i="41"/>
  <c r="F18" i="41"/>
  <c r="F133" i="41"/>
  <c r="E42" i="41"/>
  <c r="F42" i="41" s="1"/>
  <c r="E25" i="41"/>
  <c r="F25" i="41" s="1"/>
  <c r="F116" i="41"/>
  <c r="F155" i="41"/>
  <c r="D179" i="41"/>
  <c r="F179" i="41" s="1"/>
  <c r="K271" i="41"/>
  <c r="L271" i="41" s="1"/>
  <c r="L252" i="41"/>
  <c r="F117" i="41"/>
  <c r="F342" i="41"/>
  <c r="E361" i="41"/>
  <c r="E40" i="41"/>
  <c r="F40" i="41" s="1"/>
  <c r="F131" i="41"/>
  <c r="J136" i="41"/>
  <c r="L361" i="41"/>
  <c r="F79" i="41"/>
  <c r="E19" i="41"/>
  <c r="F110" i="41"/>
  <c r="L117" i="41"/>
  <c r="L26" i="41"/>
  <c r="F314" i="41"/>
  <c r="R59" i="68"/>
  <c r="E34" i="41"/>
  <c r="F125" i="41"/>
  <c r="F224" i="41"/>
  <c r="L226" i="41"/>
  <c r="L133" i="41"/>
  <c r="K42" i="41"/>
  <c r="L42" i="41" s="1"/>
  <c r="I45" i="41"/>
  <c r="C43" i="41"/>
  <c r="K136" i="41" l="1"/>
  <c r="K45" i="41" s="1"/>
  <c r="E41" i="41"/>
  <c r="F41" i="41" s="1"/>
  <c r="F34" i="41"/>
  <c r="L90" i="41"/>
  <c r="J45" i="41"/>
  <c r="F316" i="41"/>
  <c r="D136" i="41"/>
  <c r="D45" i="41" s="1"/>
  <c r="D134" i="41"/>
  <c r="D43" i="41" s="1"/>
  <c r="E134" i="41"/>
  <c r="E43" i="41" s="1"/>
  <c r="L132" i="41"/>
  <c r="F361" i="41"/>
  <c r="E136" i="41"/>
  <c r="F136" i="41" s="1"/>
  <c r="F90" i="41"/>
  <c r="L41" i="41"/>
  <c r="L136" i="41"/>
  <c r="L45" i="41" l="1"/>
  <c r="E45" i="41"/>
  <c r="F45" i="41" s="1"/>
  <c r="F43" i="41"/>
  <c r="F134" i="41"/>
</calcChain>
</file>

<file path=xl/sharedStrings.xml><?xml version="1.0" encoding="utf-8"?>
<sst xmlns="http://schemas.openxmlformats.org/spreadsheetml/2006/main" count="2665" uniqueCount="769">
  <si>
    <t>Nyitó költségvetési pénzeszközök</t>
  </si>
  <si>
    <t>Záró költségvetési pénzeszközök</t>
  </si>
  <si>
    <t>I. Működési bevételek</t>
  </si>
  <si>
    <t>II. Felhalmozási bevételek</t>
  </si>
  <si>
    <t>III. Működési kiadások</t>
  </si>
  <si>
    <t>IV. Felhalmozási kiadások</t>
  </si>
  <si>
    <t>Vámospércs Városi Önkormányzat Polgármesteri Hivatala</t>
  </si>
  <si>
    <t>Művelődési Ház- és Könyvtár Vámospércs</t>
  </si>
  <si>
    <t xml:space="preserve">Polgármester </t>
  </si>
  <si>
    <t>Köztisztviselők</t>
  </si>
  <si>
    <t>Közalkalmazottak</t>
  </si>
  <si>
    <t>Munka Törvénykönyve hatálya alá tartozók</t>
  </si>
  <si>
    <t>Közfoglalkoztatottak</t>
  </si>
  <si>
    <t>Költségvetési szerv megnevezése</t>
  </si>
  <si>
    <t>Ellátottak pénzbeli juttatásai</t>
  </si>
  <si>
    <t>Tartalékok</t>
  </si>
  <si>
    <t>Engedélyezett létszámkeret</t>
  </si>
  <si>
    <t>Összesen</t>
  </si>
  <si>
    <t>BEVÉTEL ÖSSZESEN</t>
  </si>
  <si>
    <t>KIADÁS ÖSSZESEN</t>
  </si>
  <si>
    <t>I.</t>
  </si>
  <si>
    <t>Beruházás</t>
  </si>
  <si>
    <t>1.</t>
  </si>
  <si>
    <t>2.</t>
  </si>
  <si>
    <t>3.</t>
  </si>
  <si>
    <t>4.</t>
  </si>
  <si>
    <t>6.</t>
  </si>
  <si>
    <t>7.</t>
  </si>
  <si>
    <t>8.</t>
  </si>
  <si>
    <t>Felújítás</t>
  </si>
  <si>
    <t>Bevételek</t>
  </si>
  <si>
    <t>5.</t>
  </si>
  <si>
    <t>9.</t>
  </si>
  <si>
    <t>II.</t>
  </si>
  <si>
    <t>Sor-szám</t>
  </si>
  <si>
    <t xml:space="preserve">Kiadások  </t>
  </si>
  <si>
    <t xml:space="preserve"> 2.2.</t>
  </si>
  <si>
    <t>Kiadás eredeti előirányzata</t>
  </si>
  <si>
    <t>Európai Uniós támogatással megvalósuló projekt megnevezése</t>
  </si>
  <si>
    <t xml:space="preserve"> 2.3.</t>
  </si>
  <si>
    <t xml:space="preserve"> - Átengedett központi adók</t>
  </si>
  <si>
    <t>3.1.</t>
  </si>
  <si>
    <t>Működési bevételek összesen:</t>
  </si>
  <si>
    <t>Működési kiadások összesen:</t>
  </si>
  <si>
    <t>Felhalmozási bevételek összesen:</t>
  </si>
  <si>
    <t>Felhalmozási kiadások összesen:</t>
  </si>
  <si>
    <t>Költségvetési bevétel összesen</t>
  </si>
  <si>
    <t>Finanszírozási műveletek összesen</t>
  </si>
  <si>
    <t>Költségvetési kiadás összesen</t>
  </si>
  <si>
    <t xml:space="preserve"> </t>
  </si>
  <si>
    <t xml:space="preserve"> 2.1.</t>
  </si>
  <si>
    <t>4.1.</t>
  </si>
  <si>
    <t>4.2.</t>
  </si>
  <si>
    <t>4.3.</t>
  </si>
  <si>
    <t xml:space="preserve">Eredeti előirányzat </t>
  </si>
  <si>
    <t>5.1.</t>
  </si>
  <si>
    <t>3.2.</t>
  </si>
  <si>
    <t>3.3.</t>
  </si>
  <si>
    <t xml:space="preserve">Fejezet, cím: 1.6. </t>
  </si>
  <si>
    <t xml:space="preserve">Fejezet, cím: 1.5. </t>
  </si>
  <si>
    <t>Sorszám</t>
  </si>
  <si>
    <t>Feladat, cél megnevezése</t>
  </si>
  <si>
    <t>Eredeti előirányzat</t>
  </si>
  <si>
    <t>INTÉZMÉNYEK BERUHÁZÁSI KIADÁSAI</t>
  </si>
  <si>
    <t>II. Rákóczi Ferenc Általános Iskola és Alapfokú Művészetoktatási Intézmény</t>
  </si>
  <si>
    <t>II. Rákóczi Ferenc Általános Iskola és Alapfokú Művészetoktatási Intézmény nyílászáró csere</t>
  </si>
  <si>
    <t xml:space="preserve">Polgármesteri Hivatal </t>
  </si>
  <si>
    <t>Infokommunikációs technológiai fejlesztés</t>
  </si>
  <si>
    <t>INTÉZMÉNYEK BERUHÁZÁSI KIADÁSA ÖSSZESEN :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</si>
  <si>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</si>
  <si>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</si>
  <si>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</si>
  <si>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</si>
  <si>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</si>
  <si>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</si>
  <si>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</si>
  <si>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</si>
  <si>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</si>
  <si>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BERUHÁZÁSOK ÖSSZESEN</t>
  </si>
  <si>
    <t>adatok eFt-ban</t>
  </si>
  <si>
    <t>FELÚJÍTÁSOK ÖSSZESEN</t>
  </si>
  <si>
    <t xml:space="preserve"> Európai Uniós támogatás eredeti előirányzata</t>
  </si>
  <si>
    <t>ÖSSZESEN:</t>
  </si>
  <si>
    <t>Közhatalmi bevételek</t>
  </si>
  <si>
    <t xml:space="preserve"> - Helyi adók</t>
  </si>
  <si>
    <t>Működési célú költségvetési bevételek összesen</t>
  </si>
  <si>
    <t>Finanszírozási műveletek egyenlege (működési)</t>
  </si>
  <si>
    <t>Finanszírozási műveletek egyenlege (felhalmozási)</t>
  </si>
  <si>
    <t>Személyi juttatások</t>
  </si>
  <si>
    <t>Dologi kiadások</t>
  </si>
  <si>
    <t>Működési célú költségvetési kiadások összesen</t>
  </si>
  <si>
    <t xml:space="preserve">Felhalmozási célú költségvetési bevételek összesen </t>
  </si>
  <si>
    <t>Felhalmozási célú költségvetési kiadások összesen</t>
  </si>
  <si>
    <t>a)</t>
  </si>
  <si>
    <t>b)</t>
  </si>
  <si>
    <t>Összesen:</t>
  </si>
  <si>
    <t>Felvétel időpontja</t>
  </si>
  <si>
    <t>Lejárat időpontja</t>
  </si>
  <si>
    <t>Kiadások</t>
  </si>
  <si>
    <t>Önkormányzat költségvetési támogatása</t>
  </si>
  <si>
    <t>Törlesztés összege</t>
  </si>
  <si>
    <t>Főnix Takarékszövetkezet</t>
  </si>
  <si>
    <t>Ifjúsági ház építés</t>
  </si>
  <si>
    <t xml:space="preserve">8tt. Iskola nyílászáró </t>
  </si>
  <si>
    <t xml:space="preserve">   2006.01.31</t>
  </si>
  <si>
    <t xml:space="preserve">  2020.08.31</t>
  </si>
  <si>
    <t>Műfüves pálya építés</t>
  </si>
  <si>
    <t xml:space="preserve">   2007.12.03</t>
  </si>
  <si>
    <t xml:space="preserve">  2017.11.30</t>
  </si>
  <si>
    <t>Kamatfizetés összege</t>
  </si>
  <si>
    <t>Vámospércs Városi Önkormányzat kötvényállománya</t>
  </si>
  <si>
    <t>Kibocsátó</t>
  </si>
  <si>
    <t>Vámospércs Városi Önkormányzat</t>
  </si>
  <si>
    <t>Döntés alapja</t>
  </si>
  <si>
    <t>404/2007. (XII. 10.) számú képviselő-testületi határozat</t>
  </si>
  <si>
    <t>Kibocsátás időpontja</t>
  </si>
  <si>
    <t>2008. január 22.</t>
  </si>
  <si>
    <t>Kibocsátás értéke</t>
  </si>
  <si>
    <t>300.000.000.-Ft-nak megfelelő össznévértékű CHF névre szóló dematerializált kötvény</t>
  </si>
  <si>
    <t>(kibocsátáskor 1.928392 CHF)</t>
  </si>
  <si>
    <t>Megbízott fizető, szervező pénzintézet</t>
  </si>
  <si>
    <t>OTP Bank Nyrt. Budapest</t>
  </si>
  <si>
    <t>Futamidő vége</t>
  </si>
  <si>
    <t>2027. szeptember 30.</t>
  </si>
  <si>
    <t xml:space="preserve">Futamidő   </t>
  </si>
  <si>
    <t>20 év</t>
  </si>
  <si>
    <t>Kamatozás</t>
  </si>
  <si>
    <t>változó, kamatfizetés negyedévente 2008. január 22-től</t>
  </si>
  <si>
    <t>Visszafizetési kötelezettség kezdete</t>
  </si>
  <si>
    <t>2011. január 22.</t>
  </si>
  <si>
    <t>A támogatás kedvezményezettje</t>
  </si>
  <si>
    <t>Mentesség</t>
  </si>
  <si>
    <t>Kedvezmény</t>
  </si>
  <si>
    <t>jogcíme (jellege)</t>
  </si>
  <si>
    <t>mérték (%)</t>
  </si>
  <si>
    <t>ÖSSZESEN</t>
  </si>
  <si>
    <t>Megnevezés</t>
  </si>
  <si>
    <r>
      <t xml:space="preserve">Vámospércs Városi Önkormányzat Polgármesteri Hivatala </t>
    </r>
    <r>
      <rPr>
        <sz val="12"/>
        <rFont val="Times New Roman"/>
        <family val="1"/>
        <charset val="238"/>
      </rPr>
      <t xml:space="preserve">                                                                       </t>
    </r>
  </si>
  <si>
    <t>Művelődési Ház és Könyvtár Vámospércs</t>
  </si>
  <si>
    <t>Vámospércs Városi Önkormányzat Élelmezési Intézménye</t>
  </si>
  <si>
    <t>24.</t>
  </si>
  <si>
    <t>25.</t>
  </si>
  <si>
    <t>26.</t>
  </si>
  <si>
    <t>27.</t>
  </si>
  <si>
    <t>Intézmény megnevezése</t>
  </si>
  <si>
    <t>19.</t>
  </si>
  <si>
    <t>20.</t>
  </si>
  <si>
    <t>21.</t>
  </si>
  <si>
    <t>22.</t>
  </si>
  <si>
    <t>23.</t>
  </si>
  <si>
    <t>c)</t>
  </si>
  <si>
    <t>Támogató szolgálat támogatása</t>
  </si>
  <si>
    <t xml:space="preserve"> - Igazg.szolg. díjak,bírság, pótlék, egyéb sajátos bev.</t>
  </si>
  <si>
    <t>magánszemélyek kommunális adója</t>
  </si>
  <si>
    <t>Tartalomjegyzék</t>
  </si>
  <si>
    <t>Címrend</t>
  </si>
  <si>
    <t>Fejezet</t>
  </si>
  <si>
    <t>Cím</t>
  </si>
  <si>
    <t>Melléklet száma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</si>
  <si>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</si>
  <si>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</si>
  <si>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</si>
  <si>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</si>
  <si>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</si>
  <si>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</si>
  <si>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</si>
  <si>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</si>
  <si>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</si>
  <si>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</si>
  <si>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</si>
  <si>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</si>
  <si>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Helyi adók</t>
  </si>
  <si>
    <t>Munkaadót terh. jár., szoc.hozzájárulási adó</t>
  </si>
  <si>
    <t>2.2.</t>
  </si>
  <si>
    <t>Felhalmozási bevételek</t>
  </si>
  <si>
    <t>Finanszírozási kiadások (működési célú)</t>
  </si>
  <si>
    <t>Felújítások</t>
  </si>
  <si>
    <t>Beruházások</t>
  </si>
  <si>
    <t>Finanszírozási kiadások (felhalmozási célú)</t>
  </si>
  <si>
    <t>ÉAOP-5.1.2/D2-11-2011-0047. Vámospércs város belterületi csapadékvíz elvezető rendszer bővítése</t>
  </si>
  <si>
    <t>Foglalkoztatást helyettesítő támogatás</t>
  </si>
  <si>
    <t>Rendszeres gyermekvédelmi kedvezményben részesülők pénzbeli támogatása</t>
  </si>
  <si>
    <t xml:space="preserve">Óvodáztatási támogatás                                                         </t>
  </si>
  <si>
    <t>Kártérítések kifizetése</t>
  </si>
  <si>
    <t>Arany-János Tehetséggondozó program ösztöndíj</t>
  </si>
  <si>
    <t xml:space="preserve">Lakossági szemétszállítás támogatása (helyi rendeletben szabályzott)                                                                                                              </t>
  </si>
  <si>
    <t>Köztemetés</t>
  </si>
  <si>
    <t>Közgyógyigazolvány</t>
  </si>
  <si>
    <t xml:space="preserve">1. </t>
  </si>
  <si>
    <t xml:space="preserve">I. </t>
  </si>
  <si>
    <t>I.1.a.</t>
  </si>
  <si>
    <t xml:space="preserve">I.1.b. </t>
  </si>
  <si>
    <t xml:space="preserve">I.1.ba </t>
  </si>
  <si>
    <t>I.1.bb</t>
  </si>
  <si>
    <t xml:space="preserve">Közvilágítás fenntartásának támogatása </t>
  </si>
  <si>
    <t>I.1.bc.</t>
  </si>
  <si>
    <t xml:space="preserve">Köztemető fenntartással kapcsolatos feladatok támogatása </t>
  </si>
  <si>
    <t>I.1.bd.</t>
  </si>
  <si>
    <t xml:space="preserve">Közutak fenntartásának támogatása </t>
  </si>
  <si>
    <t xml:space="preserve">A települési önkormányzatok egyes köznevelési feladatainak támogatása </t>
  </si>
  <si>
    <t>Óvodapedagógusok bértámogatása</t>
  </si>
  <si>
    <t>II. 2.</t>
  </si>
  <si>
    <t xml:space="preserve">Óvodaműködtetési támogatás </t>
  </si>
  <si>
    <t xml:space="preserve">III. </t>
  </si>
  <si>
    <t>III.1.</t>
  </si>
  <si>
    <t xml:space="preserve">III.2 </t>
  </si>
  <si>
    <t>III.3</t>
  </si>
  <si>
    <t xml:space="preserve">Egyes szociális és gyermekjóléti feladatok támogatása </t>
  </si>
  <si>
    <t>III.3.a</t>
  </si>
  <si>
    <t>III.3.c</t>
  </si>
  <si>
    <t>Szociális étkeztetés</t>
  </si>
  <si>
    <t>III.3.d</t>
  </si>
  <si>
    <t>III.3.f</t>
  </si>
  <si>
    <t>Időskorúak nappali intézményi ellátása</t>
  </si>
  <si>
    <t>III.4.</t>
  </si>
  <si>
    <t>A települési önkormányzatok szociális szakosított ellátási feladatainak támogatása (idősek átmeneti és tartós bentlakásos intézménye)</t>
  </si>
  <si>
    <t>III.4.a</t>
  </si>
  <si>
    <t xml:space="preserve">III.4.b </t>
  </si>
  <si>
    <t xml:space="preserve">Intézmény-üzemeltetési támogatás </t>
  </si>
  <si>
    <t>IV.</t>
  </si>
  <si>
    <t xml:space="preserve">A települési önkormányzatok kulturális feladatainak támogatása </t>
  </si>
  <si>
    <t>28.</t>
  </si>
  <si>
    <t>IV.1.d</t>
  </si>
  <si>
    <t xml:space="preserve">Könyvtári ellátási és közművelődési felatatok támogatása </t>
  </si>
  <si>
    <t xml:space="preserve">A helyi önkormányzatok általános működésnek és ágazati feladatainak támogatása (Kv.tv. 2. sz. mell.)  összesen: </t>
  </si>
  <si>
    <t xml:space="preserve">II. </t>
  </si>
  <si>
    <t>Egyéb működési célú kiadások</t>
  </si>
  <si>
    <t>Működési célú támogatások államháztartáson belülről</t>
  </si>
  <si>
    <t xml:space="preserve"> - Önkormányzatok működési költségvetési támogatása</t>
  </si>
  <si>
    <t xml:space="preserve"> - Tartalékok</t>
  </si>
  <si>
    <t xml:space="preserve"> - Előző évi költségvetési kiegészítések, visszatérülések</t>
  </si>
  <si>
    <t>Működési célú átvett pénzeszközök államháztartáson kívülről</t>
  </si>
  <si>
    <t>Működési költségvetési kiadások és bevételek egyenlege</t>
  </si>
  <si>
    <t>Finanszírozási bevételek (működési célú)</t>
  </si>
  <si>
    <t>5.1</t>
  </si>
  <si>
    <t xml:space="preserve"> - Központi, irányítószervi támogatás</t>
  </si>
  <si>
    <t>5.2</t>
  </si>
  <si>
    <t xml:space="preserve"> - Maradvány működési célú igénybevétele</t>
  </si>
  <si>
    <t>5.3</t>
  </si>
  <si>
    <t xml:space="preserve"> - Működési és/vagy likvid hitelek felvétele </t>
  </si>
  <si>
    <t xml:space="preserve"> - Központi, irányítószervi támogatás folyósítása</t>
  </si>
  <si>
    <t xml:space="preserve"> - Működési és/vagy likvid hitelek törlesztése</t>
  </si>
  <si>
    <t>Egyéb felhalmozási célú kiadások</t>
  </si>
  <si>
    <t xml:space="preserve"> - Felhalmozási célú támogatás államháztartáson belülre</t>
  </si>
  <si>
    <t>Felhalmozási célú támogatások államháztartáson belülről</t>
  </si>
  <si>
    <t>2.1.</t>
  </si>
  <si>
    <t xml:space="preserve"> - Önkormányzatok felhalmozási költségvetési támogatása</t>
  </si>
  <si>
    <t>Felhalmozási költségvetési kiadások és bevételek egyenlege</t>
  </si>
  <si>
    <t>Finanszírozási bevételek (felhalmozási célú)</t>
  </si>
  <si>
    <t xml:space="preserve"> - Központi, irányító szervi támogatás </t>
  </si>
  <si>
    <t xml:space="preserve"> - Maradvány felhalmozási célú igénybevétele</t>
  </si>
  <si>
    <t xml:space="preserve"> - Felhalmozási célú hitel felvétele</t>
  </si>
  <si>
    <t xml:space="preserve"> - Felhalmozási célú hitelek törlesztése, kötvénybeváltás</t>
  </si>
  <si>
    <t>Költségvetési kiadások és bevételek egyenlege</t>
  </si>
  <si>
    <t>2/A. számú melléklet</t>
  </si>
  <si>
    <t>2/B. számú melléklet</t>
  </si>
  <si>
    <t>2/C. számú melléklet</t>
  </si>
  <si>
    <t>2/D. számú melléklet</t>
  </si>
  <si>
    <t>2/E. számú melléklet</t>
  </si>
  <si>
    <t>2/F. számú melléklet</t>
  </si>
  <si>
    <t>2/G. számú melléklet</t>
  </si>
  <si>
    <t>2/H. számú melléklet</t>
  </si>
  <si>
    <t>Jogcím 
(Kvt. tv. 2. sz. melléklete alapján)</t>
  </si>
  <si>
    <t>Vámospércs Városi Önkormányzat pénzintézetekkel szembeni kötelezettsége</t>
  </si>
  <si>
    <t>Saját bevétel és adósságot keletkeztető ügyletből eredő fizetési kötelezettség a tárgyévet követő években</t>
  </si>
  <si>
    <t>2016.</t>
  </si>
  <si>
    <t>2017.</t>
  </si>
  <si>
    <t>2018.</t>
  </si>
  <si>
    <t>2019.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</si>
  <si>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</si>
  <si>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</si>
  <si>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</si>
  <si>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</si>
  <si>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értékesítésből, privatizációból származó bevételek</t>
  </si>
  <si>
    <t>Kezességvállalással kapcsolatos megtérülés</t>
  </si>
  <si>
    <t>Saját bevételek (1+…+07)</t>
  </si>
  <si>
    <t>Saját bevételek (8. sor) 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</si>
  <si>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</si>
  <si>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</si>
  <si>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</si>
  <si>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</si>
  <si>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</si>
  <si>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</si>
  <si>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</si>
  <si>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kötelezettségek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</si>
  <si>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</si>
  <si>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</si>
  <si>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(9-26)</t>
  </si>
  <si>
    <t>Általános tartalék</t>
  </si>
  <si>
    <t>Pénzeszközátadások államháztartáson kívülre</t>
  </si>
  <si>
    <t>Összes kiadás (1.+…+10.)</t>
  </si>
  <si>
    <r>
      <t xml:space="preserve">Vámospércsi Óvoda 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</t>
    </r>
  </si>
  <si>
    <t>Vámospércsi Óvoda</t>
  </si>
  <si>
    <t>Kötelező feladat</t>
  </si>
  <si>
    <t>Önként vállalt feladat</t>
  </si>
  <si>
    <t>Állami (államigazgatási feladat)</t>
  </si>
  <si>
    <t xml:space="preserve">3. </t>
  </si>
  <si>
    <t xml:space="preserve">4. </t>
  </si>
  <si>
    <t xml:space="preserve">5. </t>
  </si>
  <si>
    <t>Finanszírozási bevételek                        (működési célú)</t>
  </si>
  <si>
    <t>BEVÉTELEK</t>
  </si>
  <si>
    <t>Felhalmozási célú átvett pénzeszközök államháztartáson kívülről</t>
  </si>
  <si>
    <t>Finanszírozási bevételek                        (felhalmozási célú)</t>
  </si>
  <si>
    <r>
      <t>Vámospércs Városi Önkormányzat</t>
    </r>
    <r>
      <rPr>
        <sz val="12"/>
        <rFont val="Times New Roman"/>
        <family val="1"/>
        <charset val="238"/>
      </rPr>
      <t xml:space="preserve">                                                                      </t>
    </r>
  </si>
  <si>
    <t>BEVÉTELEK ÖSSZESEN</t>
  </si>
  <si>
    <t>Működési célú bevételek összesen</t>
  </si>
  <si>
    <t>Felhalmozási célú bevételek összesen</t>
  </si>
  <si>
    <t>KIADÁSOK</t>
  </si>
  <si>
    <t xml:space="preserve">Dologi kiadások </t>
  </si>
  <si>
    <t>Működési célú kiadások összesen</t>
  </si>
  <si>
    <t>Finanszírozási kiadások                        (működési célú)</t>
  </si>
  <si>
    <t>III.</t>
  </si>
  <si>
    <t>Felhalmozási célú kiadások összesen</t>
  </si>
  <si>
    <t>KIADÁSOK ÖSSZESEN</t>
  </si>
  <si>
    <t>Finanszírozási kiadások                        (felhalmozási célú)</t>
  </si>
  <si>
    <t>Állami (államigazgatási) feladat</t>
  </si>
  <si>
    <t>A zöldterület-gazdálkodással kapcsolatos feladatok ellátásának támogatása</t>
  </si>
  <si>
    <t xml:space="preserve">Óvodapedagógusok nevelő munkáját közvetlenül segítők bértámogatása  </t>
  </si>
  <si>
    <t>Több éves kihatással járó kötelezettségek bemutatása (csak 2014. év)</t>
  </si>
  <si>
    <t>2/A.</t>
  </si>
  <si>
    <t>2/B.</t>
  </si>
  <si>
    <t>2/C.</t>
  </si>
  <si>
    <t>2/D.</t>
  </si>
  <si>
    <t>2/E.</t>
  </si>
  <si>
    <t>2/F.</t>
  </si>
  <si>
    <t>2/G.</t>
  </si>
  <si>
    <t>2/H.</t>
  </si>
  <si>
    <t>Vámospércs Városi Önkormányzat és az irányítása alá tartozó költségvetési szervek</t>
  </si>
  <si>
    <r>
      <t xml:space="preserve">Vámospércsi Szociális Szolgáltató Központ </t>
    </r>
    <r>
      <rPr>
        <sz val="12"/>
        <rFont val="Times New Roman"/>
        <family val="1"/>
        <charset val="238"/>
      </rPr>
      <t xml:space="preserve">                                                                                </t>
    </r>
  </si>
  <si>
    <t>Fejezet, cím: I.1-6.</t>
  </si>
  <si>
    <t>Fejezet, cím: I.1.</t>
  </si>
  <si>
    <t>Fejezet, cím: I.2-6.</t>
  </si>
  <si>
    <t xml:space="preserve">Fejezet, cím: I.2. </t>
  </si>
  <si>
    <t xml:space="preserve">Fejezet, cím: I.3. </t>
  </si>
  <si>
    <t xml:space="preserve">Fejezet, cím: I.4. </t>
  </si>
  <si>
    <t>2014. év eredeti előirányzat</t>
  </si>
  <si>
    <t>Működési bevételek</t>
  </si>
  <si>
    <t>6.1.</t>
  </si>
  <si>
    <t>6.2.</t>
  </si>
  <si>
    <t xml:space="preserve"> - Felhalmozási célú támogatás államháztartáson kívülre</t>
  </si>
  <si>
    <t xml:space="preserve"> - Működési célú támogatások bevételei államházt. belülről</t>
  </si>
  <si>
    <t>Működési célú átvett pénzeszközök államházt. kívülről</t>
  </si>
  <si>
    <t>Munkaadót terhelő járulékok és szociális hozzájár. adó</t>
  </si>
  <si>
    <t xml:space="preserve"> - Felhalmozási célú támogatások bevételei államházt. belülről</t>
  </si>
  <si>
    <t>Felhalmozási célú átvett pénzeszköz államházt. kívülről</t>
  </si>
  <si>
    <t>Munkaadót terhelő járulékok és szociális hozzájárulási adó</t>
  </si>
  <si>
    <t>Közvilágítási hálózat bővítése</t>
  </si>
  <si>
    <t>Vámospércs Városi Önkormányzat kisértékű (200 E Ft alatti) immateriális javak és tárgyi eszközök beszerzése</t>
  </si>
  <si>
    <t>Vámospércs Városi Önkormányzat Polgármesteri Hivatala kisértékű (200 E Ft alatti) immateriális javak és tárgyi eszközök beszerzése</t>
  </si>
  <si>
    <t>Vámospércsi Óvoda kisértékű (200 E Ft alatti) immateriális javak és tárgyi eszközök beszerzése</t>
  </si>
  <si>
    <t>Vámospércsi Szociális Szolgáltató Központ kisértékű (200 E Ft alatti) immateriális javak és tárgyi eszközök beszerzése</t>
  </si>
  <si>
    <t>Vámospércs Városi Önkormányzat Élelmezési Intézménye kisértékű (200 E Ft alatti) immateriális javak és tárgyi eszközök beszerzése</t>
  </si>
  <si>
    <t>Vámospércsi Szociális Szolgáltató Központ</t>
  </si>
  <si>
    <t>Költségvetési támogatás jogcímének megnevezése</t>
  </si>
  <si>
    <t xml:space="preserve">Önkormányzati hivatal működésének támogatása </t>
  </si>
  <si>
    <t>adatok e Ft-ban</t>
  </si>
  <si>
    <t xml:space="preserve">Település-üzemeltetéshez kapcsolódó feladatellátás támogatása </t>
  </si>
  <si>
    <t>Egyéb önkormányzati feladatok támogatása</t>
  </si>
  <si>
    <t>I.2.</t>
  </si>
  <si>
    <t>Nem közművel összegyűjtött háztartási szennyvíz ártalmatlanítása</t>
  </si>
  <si>
    <t>II. 1. (1)</t>
  </si>
  <si>
    <t>II.1. (2)</t>
  </si>
  <si>
    <t>Házi segítségnyújtás (társulási kiegészítéssel 130 %-os mértékű)</t>
  </si>
  <si>
    <t>III.5.</t>
  </si>
  <si>
    <t>Gyermekétkeztetés támogatása</t>
  </si>
  <si>
    <t>Finanszírozás szempontjából elismert szakmai dolgozók bértámogatása</t>
  </si>
  <si>
    <t>Gyermekétkeztetés üzemeltetési támogatása</t>
  </si>
  <si>
    <t>29.</t>
  </si>
  <si>
    <t>Kommunális jármű és gépbeszerzés</t>
  </si>
  <si>
    <t>2013. 12.31-én fennálló tőketartozás</t>
  </si>
  <si>
    <t>Fejlesztési célú kölcsönök</t>
  </si>
  <si>
    <t>Fejlesztési kölcsönök összesen</t>
  </si>
  <si>
    <t>2020.</t>
  </si>
  <si>
    <t>Merkantil Bank Zrt.</t>
  </si>
  <si>
    <t xml:space="preserve">Személygépkocsi </t>
  </si>
  <si>
    <t>Pénzintézet neve</t>
  </si>
  <si>
    <t>Ügylet célja</t>
  </si>
  <si>
    <t>A kötelezettség eredeti összege</t>
  </si>
  <si>
    <t>Pénzügyi lízing összesen</t>
  </si>
  <si>
    <t>Kamatfizetések összesen</t>
  </si>
  <si>
    <t>Tőketörlesztések összesen</t>
  </si>
  <si>
    <t>Vámospércsi Asztalitenisz Sportegyesület</t>
  </si>
  <si>
    <t>KYO Hungária Sportegyesület</t>
  </si>
  <si>
    <t>Településen élő 70. éven felüli lakosok</t>
  </si>
  <si>
    <t>Vámospércs Város Roma Nemzetiségi Önkormányzat</t>
  </si>
  <si>
    <t>iskola tornaterem ingyenes használata</t>
  </si>
  <si>
    <t>irodahelyiség ingyenes használata</t>
  </si>
  <si>
    <t>Önkormányzati segély</t>
  </si>
  <si>
    <t xml:space="preserve">Vámospércs és Nyírmártonfalva Szennyvíz-beruházási Önkormányzati Társulás (a munkaszervezet és projekt likviditásának biztosítása - folyószámlahitel költségei) </t>
  </si>
  <si>
    <t>III.5.a</t>
  </si>
  <si>
    <t xml:space="preserve">III.5.b </t>
  </si>
  <si>
    <t>Közvetett támogatások összesen (eFt)</t>
  </si>
  <si>
    <t>Működési célú támogatás fejezeti kezelésű előrányzatoktól hazai programokra</t>
  </si>
  <si>
    <t>Működési célú  támogatás elkülönített állami pénzalaptól</t>
  </si>
  <si>
    <t>TÁMOGATÁSOK, PÉNZESZKÖZ ÁTVÉTELEK ÖSSZESEN</t>
  </si>
  <si>
    <t>Felhalmozási célú támogatás fejezeti kezelésű előrányzattól Európai Uniós programokra és azok hazai társfinanszírozására</t>
  </si>
  <si>
    <t>Felhalmozási célú visszatérítendő támogatások, kölcsönök visszatérülése államháztartáson belülről</t>
  </si>
  <si>
    <t>Felhalmozási célú visszatérítendő támogatás, kölcsön visszatérülése társulástól</t>
  </si>
  <si>
    <t>Vámospércs Egészségügyi Központ felújítása, rekonstrukciója - ÉAOP-4.1.2/A-12-2013-0032</t>
  </si>
  <si>
    <t>A helyi önkormányzatok működésének általános támogatása</t>
  </si>
  <si>
    <t xml:space="preserve"> - Működési célú támogatások, befizetések államh. belülre</t>
  </si>
  <si>
    <t>Elvonások és befizetések</t>
  </si>
  <si>
    <t>Működési célú támogatás társulásoknak és költségvetési szerveinek</t>
  </si>
  <si>
    <t>Működési célú támogatás államháztartáson kívülre</t>
  </si>
  <si>
    <t>Működési célú támogatás önkormányzati többségi tulajdonú gazdasági társaságnak</t>
  </si>
  <si>
    <t>TÁMOGATÁSOK ÖSSZESEN</t>
  </si>
  <si>
    <t>Működési célú támogatás fejezeti kezelésű elirányzatoknak</t>
  </si>
  <si>
    <t xml:space="preserve">Bursa Hungarica össztöndíj </t>
  </si>
  <si>
    <t>Működési célú támogatás helyi önkormányzattól és költségvetési szerveitől</t>
  </si>
  <si>
    <t>Vámospércsi Szociális Szolgáltató Központ támogatása Vámospércsi Polgármesteri Hivatalnak (gazdálkodási feladatok ellátása)</t>
  </si>
  <si>
    <t>Működési célú támogatás helyi önkormányzatnak és költsévetési szerveinek</t>
  </si>
  <si>
    <t>Vámosvíz Kft-nek a nem közművel összegyűjtött háztartási szennyvíz ártalmatlanítás (2013. évi) állami támogatás továbbfolyósítása</t>
  </si>
  <si>
    <t xml:space="preserve"> - Működési célú támogatások államháztartáson kívülre</t>
  </si>
  <si>
    <t>Működési célú támogatások, befizetések államháztartáson belülre</t>
  </si>
  <si>
    <t>Vámospércsi Humánszolgáltató NKft-nek támogatás az orvosi ügyelet biztosítására és az ügyvezető díjazására</t>
  </si>
  <si>
    <t>BM EU Önerő támogatás eredeti előirányzata</t>
  </si>
  <si>
    <t>Önkormányzat tárgyévi saját hozzájárulásának előirányzata</t>
  </si>
  <si>
    <t>Közhatalmi bevételek (helyi adók, átengedett stb.)</t>
  </si>
  <si>
    <t>Támogatások államháztartáson belülről</t>
  </si>
  <si>
    <t>Támogatások államháztartáson kívülről</t>
  </si>
  <si>
    <t>Finanszírozási műveletek (belső és külső finansz.)</t>
  </si>
  <si>
    <t>Támogatások államháztartáson belülre</t>
  </si>
  <si>
    <t>Bevételek összesen (1.+…+6.)</t>
  </si>
  <si>
    <t>Bevétel mindösszesen (7+8)</t>
  </si>
  <si>
    <t xml:space="preserve">városi sporttelep ingyenes használata </t>
  </si>
  <si>
    <t>Vámospércsi Bocskai Sportegyesület</t>
  </si>
  <si>
    <t>2014. év módosított előirányzat</t>
  </si>
  <si>
    <t>Módosított előirányzat</t>
  </si>
  <si>
    <t>Kiadás                 (Eredeti előirányzat)</t>
  </si>
  <si>
    <t>Bevétel összetétele (Eredeti előirányzat)</t>
  </si>
  <si>
    <t>Kiadás                 (Módosított előirányzat)</t>
  </si>
  <si>
    <t>Bevétel összetétele (Módosított előirányzat)</t>
  </si>
  <si>
    <t xml:space="preserve">Módosított előirányzat </t>
  </si>
  <si>
    <t xml:space="preserve">(A Magyar Állam 2014. február 28- i nappal a települési önkormányzat teljes adósságát kiegyenlítette.                                                                                                                                          </t>
  </si>
  <si>
    <t>A Magyar Állam 2013. június 28-i nappal a kötelezettség 62 %-át átvállalta.</t>
  </si>
  <si>
    <t>Tőketörlesztés összege 2014. év</t>
  </si>
  <si>
    <t>Kamatfizetés összege 2014. év</t>
  </si>
  <si>
    <t>Becsült éves közvetett támogatás összege (eFt)</t>
  </si>
  <si>
    <t>Felhalmozási célú támogatások, befizetések államháztartáson belülre</t>
  </si>
  <si>
    <t>Előző év(ek)i befizetések, visszafizetések központi költségvetésnek</t>
  </si>
  <si>
    <t>Felhalmozási célú támogatás fejezeti kezelésű előrányzatoktól hazai programokra</t>
  </si>
  <si>
    <t>Kiadás módosított előirányzata</t>
  </si>
  <si>
    <t xml:space="preserve"> Európai Uniós támogatás módosított előirányzata</t>
  </si>
  <si>
    <t>BM EU Önerő támogatás módosított előirányzata</t>
  </si>
  <si>
    <t>Szociális nyári gyermekétkeztetés támogatása</t>
  </si>
  <si>
    <t>d)</t>
  </si>
  <si>
    <t>Közművelődési érdekeltségnövelő támogatás</t>
  </si>
  <si>
    <t xml:space="preserve">Nemzeti Foglalkoztatási Alaptól közfoglalkoztatás és Startmunka mintaprogramok támogatása </t>
  </si>
  <si>
    <t>Nemzeti Kulturális Alaptól támogatás a Művelődési Ház és Könyvtár programjaihoz</t>
  </si>
  <si>
    <t xml:space="preserve">Nemzeti Foglalkoztatási Alaptól közfoglalkoztatás és Startmunka mintaprogramok eszközbeszerzésére támogatás </t>
  </si>
  <si>
    <t>Működési célú  támogatás államháztartáson kívülről</t>
  </si>
  <si>
    <t>Működési célú támogatás nem önkormányzati többségi tulajdnonú gazdasági társaságnak</t>
  </si>
  <si>
    <t>Debreceni Hulladék Közszolgáltató NKft. részére a bevételekkel nem fedezett, indokolt költségeinek megtérítése</t>
  </si>
  <si>
    <t>Működési célú támogatás civil szervezeteknek</t>
  </si>
  <si>
    <t>Vámospércsi Asztalitenisz Sportegyesület működési támogatása</t>
  </si>
  <si>
    <t>Pircsike Vámospércsi Közművelődési Egyesület működési támogatása</t>
  </si>
  <si>
    <t>Vámospércs Városi Polgárőr Egyesület működési támogatása</t>
  </si>
  <si>
    <t>Vámospércsi Bocskai Sportegyesület működési támogatása</t>
  </si>
  <si>
    <t>Működési támogatás egyháznak</t>
  </si>
  <si>
    <t>Vámospércsi Református Egyházközség támogatása</t>
  </si>
  <si>
    <t>Működési támogatás magánszemélynek</t>
  </si>
  <si>
    <t>Teljesítés %-a</t>
  </si>
  <si>
    <t>Intézmény kiadásai</t>
  </si>
  <si>
    <t>Intézmény saját bevételeinek és pénzeszköz átvételeinek összege</t>
  </si>
  <si>
    <t>Feladatellátás költségvetési támogatásának összege</t>
  </si>
  <si>
    <t>A feladat hiánya(-)/    többlete(+)</t>
  </si>
  <si>
    <t>Teljesítés</t>
  </si>
  <si>
    <t>Kiadás                 (Teljesítés)</t>
  </si>
  <si>
    <t>Kiadás teljesítés</t>
  </si>
  <si>
    <t>Bevétel összetétele (Teljesítés)</t>
  </si>
  <si>
    <t xml:space="preserve"> Európai Uniós támogatás teljesítés</t>
  </si>
  <si>
    <t>BM EU Önerő támogatás teljesítés</t>
  </si>
  <si>
    <t>Önkormányzat tárgyévi saját hozzájárulása</t>
  </si>
  <si>
    <t>2014. év teljesítés</t>
  </si>
  <si>
    <t>(A Magyar Állam 2014. február 28- i nappal a települési önkormányzat teljes adósságát kiegyenlítette.)                                                                                                                                                                                                      adatok eFt-ban</t>
  </si>
  <si>
    <t>Vámospércs Város Roma Nemzetiségi Önkormányzat részére működési támogatás</t>
  </si>
  <si>
    <t>Vámospércsi Szociális Szolgáltató Központ támogatása Vámospércs Polgármesteri Hivatalnak (gazdálkodási feladatok ellátása)</t>
  </si>
  <si>
    <t>Óvoda IPR pályázatok támogatása</t>
  </si>
  <si>
    <t>KLIK művészetoktatás bevételeinek 30%-a</t>
  </si>
  <si>
    <t>30.</t>
  </si>
  <si>
    <t>Adatok E Ft-ban</t>
  </si>
  <si>
    <t>Ingatlanok és a kapcsolódó vagyoni értékű jogok</t>
  </si>
  <si>
    <t>Földterületek</t>
  </si>
  <si>
    <t>- forgalomképtelen</t>
  </si>
  <si>
    <t>- korlátozottan forgalomképes</t>
  </si>
  <si>
    <t>Telkek</t>
  </si>
  <si>
    <t>Épületek</t>
  </si>
  <si>
    <t>Építmények</t>
  </si>
  <si>
    <t>Ezer Ft-ban</t>
  </si>
  <si>
    <t>Önkormányzati részesedéssel érintett jogi személy megnevezése</t>
  </si>
  <si>
    <t>HBM-i Temetkezési Vállalat</t>
  </si>
  <si>
    <t>Vámosgép Kft.</t>
  </si>
  <si>
    <t>Vámospércsi Humánszolgáltató Nonprofit Kft.</t>
  </si>
  <si>
    <t xml:space="preserve">Vámospércs-Kistérségi Egészségügyi Szakellátó Nonprofit Kft. </t>
  </si>
  <si>
    <t>Érmelléki Vidékfejlesztési Nonprofit Kft.</t>
  </si>
  <si>
    <t>Vámosvíz Kft.</t>
  </si>
  <si>
    <t>Hajdú-Bihari Önkormányzatok Vízmű Zrt.</t>
  </si>
  <si>
    <t>2014. év                        (mérlegben szereplő könyv szerinti érték)</t>
  </si>
  <si>
    <t>2014. év (0-ra írt bruttó érték)</t>
  </si>
  <si>
    <t>Debreceni Hulladék Közszolg. Nkft</t>
  </si>
  <si>
    <r>
      <t>Vámospércs Városi Önkormányzat</t>
    </r>
    <r>
      <rPr>
        <sz val="12"/>
        <rFont val="Times New Roman"/>
        <family val="1"/>
        <charset val="238"/>
      </rPr>
      <t xml:space="preserve">                     - intézményfinanszírozás kiadás nélkül                                                                            </t>
    </r>
  </si>
  <si>
    <t>Magyar Nemzeti Vagyonkezelő Zrt</t>
  </si>
  <si>
    <t>21. melléklet</t>
  </si>
  <si>
    <t>20. melléklet</t>
  </si>
  <si>
    <t>19. melléklet</t>
  </si>
  <si>
    <t>18. melléklet</t>
  </si>
  <si>
    <t>11. melléklet</t>
  </si>
  <si>
    <t>- üzleti vagyon</t>
  </si>
  <si>
    <t>Összeg</t>
  </si>
  <si>
    <t>Alaptevékenység költségvetési bevételei</t>
  </si>
  <si>
    <t>Alaptevékenység költségvetési kiadásai</t>
  </si>
  <si>
    <t>I. Alaptevékenység költségvetési egyenlege (=01-02)</t>
  </si>
  <si>
    <t>Alaptevékenység finanszírozási bevételei</t>
  </si>
  <si>
    <t>Alaptevékenység finanszírozási kiadásai</t>
  </si>
  <si>
    <t>II. Alaptevékenység finanszírozási egyenlege (=03-04)</t>
  </si>
  <si>
    <t>A Alaptevékenység maradványa (=±I±II)</t>
  </si>
  <si>
    <t>Vállalkozási tevékenység költségvetési bevételei</t>
  </si>
  <si>
    <t>Vállalkozási tevékenység költségvetési kiadásai</t>
  </si>
  <si>
    <t>III.Vállalkozási tevékenység költségvetési egyenlege (=05-06)</t>
  </si>
  <si>
    <t>Vállalkozási tevékenység finanszírozási bevételei</t>
  </si>
  <si>
    <t>Vállalkozási tevékenység finanszírozási kiadásai</t>
  </si>
  <si>
    <t>IV.Vállalkozási tevékenység finanszírozási egyenlege (=07-08)</t>
  </si>
  <si>
    <t>B.Vállalkozási tevékenység maradványa (=±III±IV)</t>
  </si>
  <si>
    <t>C Összes maradvány (=A+B)</t>
  </si>
  <si>
    <t>D Alaptevékenység kötelezettségvállalással terhelt maradványa</t>
  </si>
  <si>
    <t>E Alaptevékenység szabad maradványa (=A-D)</t>
  </si>
  <si>
    <t>F Vállalkozási tevékenységet terhelő befizetési kötelezettség (=B*0,1)</t>
  </si>
  <si>
    <t>G Vállalkozási tevékenység felhasználható maradványa (=B-F)</t>
  </si>
  <si>
    <t>Előző időszak</t>
  </si>
  <si>
    <t>Módosítások</t>
  </si>
  <si>
    <t>Tárgyidőszak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</si>
  <si>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</si>
  <si>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</si>
  <si>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</si>
  <si>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</si>
  <si>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Saját termelésű készletek állományváltozása</t>
  </si>
  <si>
    <t>Saját előállítású eszközök aktivált értéke</t>
  </si>
  <si>
    <t>Aktivált saját teljesítmények értéke (=±04+05)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</si>
  <si>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</si>
  <si>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</si>
  <si>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</si>
  <si>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</si>
  <si>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Anyagköltség</t>
  </si>
  <si>
    <t>Igénybe vett szolgáltatások értéke</t>
  </si>
  <si>
    <t>Eladott áruk beszerzési értéke</t>
  </si>
  <si>
    <t xml:space="preserve">Eladott (közvetített) szolgáltatások értéke </t>
  </si>
  <si>
    <t>Anyagjellegű ráfordítások (=09+10+11+12)</t>
  </si>
  <si>
    <t>Bérköltség</t>
  </si>
  <si>
    <t>Személyi jellegű egyéb kifizetések</t>
  </si>
  <si>
    <t>Bérjárulékok</t>
  </si>
  <si>
    <t>Személyi jellegű ráfordítások (=13+14+15)</t>
  </si>
  <si>
    <t>Értékcsökkenési leírás</t>
  </si>
  <si>
    <t>Egyéb ráfordítások</t>
  </si>
  <si>
    <t xml:space="preserve">TEVÉKENYSÉGEK EREDMÉNYE                                                                    (=I±II+III-IV-V-VI-VII) </t>
  </si>
  <si>
    <t>Kapott (járó) osztalék és részesedés</t>
  </si>
  <si>
    <t>Kapott (járó) kamatok és kamatjellegű eredményszemléletű bevételek</t>
  </si>
  <si>
    <t>Pénzügyi műveletek egyéb eredményszemléletű bevételei (&gt;=18a)</t>
  </si>
  <si>
    <t>- ebből: árfolyamnyereség</t>
  </si>
  <si>
    <t>Pénzügyi műveletek eredményszemléletű bevételei (=16+17+18)</t>
  </si>
  <si>
    <t>Fizetendő kamatok és kamatjellegű ráfordítások</t>
  </si>
  <si>
    <t>Részesedések, értékpapírok, pénzeszközök értékvesztése</t>
  </si>
  <si>
    <t>Pénzügyi műveletek egyéb ráfordításai (&gt;=21a)</t>
  </si>
  <si>
    <t>- ebből: árfolyamveszteség</t>
  </si>
  <si>
    <t>Pénzügyi műveletek ráfordításai (=19+20+21)</t>
  </si>
  <si>
    <t>PÉNZÜGYI MŰVELETEK EREDMÉNYE (=VIII-IX)</t>
  </si>
  <si>
    <t>SZOKÁSOS EREDMÉNY (=±A±B)</t>
  </si>
  <si>
    <t>Felhalmozási célú támogatások eredményszemléletű bevételei</t>
  </si>
  <si>
    <t>Különféle rendkívüli eredményszemléletű bevételek</t>
  </si>
  <si>
    <t>Rendkívüli eredményszemléletű bevételek (=22+23)</t>
  </si>
  <si>
    <t>Rendkívüli ráfordítások</t>
  </si>
  <si>
    <t>RENDKÍVÜLI EREDMÉNY(=X-XI)</t>
  </si>
  <si>
    <t>MÉRLEG SZERINTI EREDMÉNY (=±C±D)</t>
  </si>
  <si>
    <t>Vámospércs Városi Önkormányzat Eredménykimutatása kimutatása</t>
  </si>
  <si>
    <t>A/I/1 Vagyoni értékű jogok</t>
  </si>
  <si>
    <t>A/I/2 Szellemi termékek</t>
  </si>
  <si>
    <t>A/I/3 Immateriális javak értékhelyesbítése</t>
  </si>
  <si>
    <t>A/I Immateriális javak  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</si>
  <si>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</si>
  <si>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</si>
  <si>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</si>
  <si>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</si>
  <si>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</si>
  <si>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 (=A/II/1+...+A/II/5)</t>
  </si>
  <si>
    <t>A/III/1 Tartós részesedések</t>
  </si>
  <si>
    <t>A/III Befektetett pénzügyi eszközök (=A/III/1+A/III/2+A/III/3)</t>
  </si>
  <si>
    <t>A/IV Koncesszióba, vagyonkezelésbe adott eszközök  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</si>
  <si>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</si>
  <si>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</si>
  <si>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</si>
  <si>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</si>
  <si>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</si>
  <si>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</si>
  <si>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</si>
  <si>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</si>
  <si>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</si>
  <si>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C) PÉNZESZKÖZÖK (=C/I+…+C/V)</t>
  </si>
  <si>
    <t>D/I/1 Költségvetési évben esedékes követelések működési célú támogatások bevételeire államháztartáson belülről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</si>
  <si>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</si>
  <si>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</si>
  <si>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</si>
  <si>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</t>
  </si>
  <si>
    <t>D/I/4 Költségvetési évben esedékes követelések működési bevételre</t>
  </si>
  <si>
    <t>D/I Költségvetési évben esedékes követelések (=D/I/1+…+D/I/8)</t>
  </si>
  <si>
    <t>D/II/4 Költségvetési évet követően esedékes követelések működési bevételre</t>
  </si>
  <si>
    <t>D/II Költségvetési évet követően esedékes követelések (=D/II/1+…+D/II/8)</t>
  </si>
  <si>
    <t>D/III/1 Adott előlegek</t>
  </si>
  <si>
    <t>D/III/1d - ebből: foglalkoztatottaknak adott előlegek</t>
  </si>
  <si>
    <t>D/III/4 Forgótőke elszámolása</t>
  </si>
  <si>
    <t>D/III Követelés jellegű sajátos elszámolások (=D/III/1+…+D/III/7)</t>
  </si>
  <si>
    <t>D) KÖVETELÉSEK  (=D/I+D/II+D/III)</t>
  </si>
  <si>
    <t>E) EGYÉB SAJÁTOS ESZKÖZOLDALI  ELSZÁMOLÁSOK</t>
  </si>
  <si>
    <t>F) AKTÍV IDŐBELI  ELHATÁROLÁSOK  (=F/1+F/2+F/3)</t>
  </si>
  <si>
    <t>ESZKÖZÖK ÖSSZESEN (=A+B+C+D+E+F)</t>
  </si>
  <si>
    <t>G/I Nemzeti vagyon induláskori értéke</t>
  </si>
  <si>
    <t>G/III Egyéb eszközök induláskori értéke és változásai</t>
  </si>
  <si>
    <t>G/IV Felhalmozott eredmény</t>
  </si>
  <si>
    <t>G/VI Mérleg szerinti eredmény</t>
  </si>
  <si>
    <t>G) SAJÁT TŐKE (=G/I+…+G/VI)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</si>
  <si>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</si>
  <si>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</si>
  <si>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</si>
  <si>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</si>
  <si>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</t>
  </si>
  <si>
    <t>H/I/5a - ebből: költségvetési évben esedékes kötelezettségek működési célú visszatérítendő támogatások, kölcsönök törlesztésére államháztartáson belülre</t>
  </si>
  <si>
    <t>H/I/6 Költségvetési évben esedékes kötelezettségek beruházásokra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</si>
  <si>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</si>
  <si>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</si>
  <si>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</si>
  <si>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</si>
  <si>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H/II/9 Költségvetési évet követően esedékes kötelezettségek finanszírozási 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</si>
  <si>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</si>
  <si>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</si>
  <si>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</si>
  <si>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</si>
  <si>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 Kötelezettség jellegű sajátos elszámolások (=H)/III/1+…+H)/III/7)</t>
  </si>
  <si>
    <t>H) KÖTELEZETTSÉGEK (=H/I+H/II+H/III)</t>
  </si>
  <si>
    <t>I) EGYÉB SAJÁTOS FORRÁSOLDALI ELSZÁMOLÁSOK</t>
  </si>
  <si>
    <t>Vámospércs Városi Önkormányzat mérlege</t>
  </si>
  <si>
    <t>Vámospércs Városi Önkormányzat és az irányítása alá tartozó költségvetési szervek (nettósított) 2015. évi működési és felhalmozási pénforgalmi mérlege</t>
  </si>
  <si>
    <t>Vámospércs Városi Önkormányzat 2015. évi működési és felhalmozási mérlege</t>
  </si>
  <si>
    <t>Vámospércs Városi Önkormányzat irányítása alá tartozó költségvetési szervek 2015. évi működési és felhalmozási mérlege</t>
  </si>
  <si>
    <t>Vámospércs Városi Önkormányzat Polgármesteri Hivatala 2015. évi működési és felhalmozási mérlege</t>
  </si>
  <si>
    <t>Vámospércsi Óvoda  2015. évi működési és felhalmozási mérlege</t>
  </si>
  <si>
    <t>Vámospércsi Szociális Szolgáltató Központ  2015. évi működési és felhalmozási mérlege</t>
  </si>
  <si>
    <t>Művelődési Ház és Könyvtár Vámospércs  2015. évi működési és felhalmozási mérlege</t>
  </si>
  <si>
    <t>Vámospércs Városi Önkormányzat Élelmezési Intézménye  2015. évi működési és felhalmozási mérlege</t>
  </si>
  <si>
    <t>Vámospércs Városi Önkormányzat és az irányítása alá tartozó költségvetési szervek 2015. évi bevételeinek és kiadásainak bemutatása kötelező feladatok, önként vállalt feladatok és állami (államigazgatási) feladatok szerinti bontásban</t>
  </si>
  <si>
    <t>Vámospércs Városi Önkormányzat és az airányítása alá tartozó költségvetési szervek 2015. évi kiadásainak, saját bevételeinek, feladatellátásra kapott állami támogatásainak és átvett pénzeszközeinek bemutatása</t>
  </si>
  <si>
    <t>Az önkormányzat és az irányítása alá tartozó költségvetési szervek 2015. évi beruházási kiadásai</t>
  </si>
  <si>
    <t>Az önkormányzat és az irányítása alá tartozó költségvetési szervek 2015. évi felújítási kiadásai</t>
  </si>
  <si>
    <t>Kimutatás az Európai Uniós forrásból megvalósuló projektek 2015. évi bevételeiről és kiadásairól</t>
  </si>
  <si>
    <t>Az önkormányzat 2015. évi költségvetési támogatásai</t>
  </si>
  <si>
    <t>Az önkormányzat és az irányítása alá tartozó költségvetési szervek 2015. évi engedélyezett létszámkerete</t>
  </si>
  <si>
    <r>
      <t xml:space="preserve">Likviditási terv (Előirányzat felhasználási ütemterv)  2015. év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                      </t>
    </r>
  </si>
  <si>
    <t>Több éves kihatással járó kötelezettségek bemutatása (csak 2015. év)</t>
  </si>
  <si>
    <t>Az önkormányzat adósságot keletkeztető ügyleteiből eredő fizetési kötelezettségek bemutatása (csak 2015. év)</t>
  </si>
  <si>
    <t>Az önkormányzat által nyújtott 2015. évi közvetett támogatások kimutatása</t>
  </si>
  <si>
    <t>Ellátottak pénzbeli juttatásai 2015. év</t>
  </si>
  <si>
    <t>Az önkormányzat 2015. évi támogatásai és pénzeszköz átvételei</t>
  </si>
  <si>
    <t xml:space="preserve">Az önkormányzat által 2015. évben nyújtott támogatások, pénzeszköz átadások </t>
  </si>
  <si>
    <t>Az önkormányzat 2015. évi költségvetésében biztosított tartalékok kimutatása</t>
  </si>
  <si>
    <t>Az önkormányzat 2015. évi vagyonkimutatása</t>
  </si>
  <si>
    <t>Mérleg 2015.</t>
  </si>
  <si>
    <t>2015. évi maradványelszámolás</t>
  </si>
  <si>
    <t>2015. évi eredménykimutatás</t>
  </si>
  <si>
    <t>2015. év eredeti előirányzat</t>
  </si>
  <si>
    <t>2015. év módosított előirányzat</t>
  </si>
  <si>
    <t>2015. évi teljesítés</t>
  </si>
  <si>
    <t xml:space="preserve">Vámospércs Városi Önkormányzat és az irányítása alá tartozó költségvetési szervek (nettósított) 2015. évi működési és felhalmozási pénzforgalmi mérlege </t>
  </si>
  <si>
    <t xml:space="preserve">Vámospércs Városi Önkormányzat 2015. évi működési és felhalmozási pénzforgalmi mérlege </t>
  </si>
  <si>
    <t>Vámospércs Városi Önkormányzat irányítása alá tartozó költségvetési szervek 2015. évi működési és felhalmozási pénzforgalmi mérlege</t>
  </si>
  <si>
    <t>Vámospércs Városi Önkormányzat Polgármesteri Hivatala 2015. évi működési és felhalmozási pénzforgalmi mérlege</t>
  </si>
  <si>
    <t>Vámospércsi Óvoda 2015. évi működési és felhalmozási pénzforgalmi mérlege</t>
  </si>
  <si>
    <t>Vámospércsi Szociális Szolgáltató Központ 2015. évi működési és felhalmozási pénzforgalmi mérlege</t>
  </si>
  <si>
    <t>Művelődési Ház és Könyvtár Vámospércs 2015. évi működési és felhalmozási pénzforgalmi mérlege</t>
  </si>
  <si>
    <t>Vámospércs Városi Önkormányzat Élelmezési Intézménye 2015. évi működési és felhalmozási pénzforgalmi mérlege</t>
  </si>
  <si>
    <t>Vámospércs Városi Önkormányzat és az irányítása alá tartozó költségvetési szervek 2015. évi bevételeinek és kiadásainak bemutatása kötelező feladatok, önként vállalt feladatok és állami (államigazgatási) feladatok szerinti bontásban (módosított előirányzatok)</t>
  </si>
  <si>
    <t>Vámospércs Városi Önkormányzat és az irányítása alá tartozó költségvetési szervek 2015. évi kiadásainak, saját bevételeinek, feladatellátásra kapott állami támogatásainak és átvett pénzeszközeinek bemutatása</t>
  </si>
  <si>
    <t>*Az önkormányzat 158 391 E Ft összegű "többlete" (pénzmaradványa)100 %-ban kötelezettségvállalással terhelt.</t>
  </si>
  <si>
    <t xml:space="preserve">Tervek, tanulmányok </t>
  </si>
  <si>
    <t>Marinka fejlesztés</t>
  </si>
  <si>
    <t>Művelődési Ház és Könyvtár Vámospércs - közművelődés érdekeltségnövelő támogatás önrésze</t>
  </si>
  <si>
    <t>Közmunka programok beruházási kiadásai</t>
  </si>
  <si>
    <t>Települési önkormányzatok könyvári célú érdekeltség-növelő támogatása</t>
  </si>
  <si>
    <t>Gyermekétkeztetés feltételeit javító pályázat támogatása</t>
  </si>
  <si>
    <t>Közművelődési érdekeltségnövelő pályázat</t>
  </si>
  <si>
    <t>Beruházási céltartalék</t>
  </si>
  <si>
    <t>2015. évi Teljesítés</t>
  </si>
  <si>
    <t>Vámospércs Városi Önkormányzat és az irányítása alá tartozó költségvetési szervek 2015. évi bevételeinek és kiadásainak bemutatása kötelező feladatok, önként vállalt feladatok és állami (államigazgatási) feladatok szerinti bontásban (teljesítés)</t>
  </si>
  <si>
    <t>Az önkormányzat és az irányítása alá tartozó költségvetési szervek 2015. évi beruházási kiadásai bruttó értékben</t>
  </si>
  <si>
    <t>ITS elkészítése</t>
  </si>
  <si>
    <t>KEOP-5.7.0 "Önkormányzatok és intézményeik épületenergetikai fejlesztése" projekt</t>
  </si>
  <si>
    <t>Egyéb tárgyi eszközök felújítása</t>
  </si>
  <si>
    <t>Az önkormányzat és az irányítása alá tartozó költségvetési szervek 2015. évi felújítási kiadásai bruttó értékben</t>
  </si>
  <si>
    <t>Egyéb felújítási kiadások céltartalék</t>
  </si>
  <si>
    <t>KEOP-5.7.0/15-2015-0011 Középületek energetikai felújítása</t>
  </si>
  <si>
    <t xml:space="preserve">Az önkormányzat 2015. évi költségvetési támogatásai </t>
  </si>
  <si>
    <t>A helyi önkormányzat általános működésének és ágazati feladatainak támogatása                                                                                             (Kvt. 2. számú melléklete alapján)</t>
  </si>
  <si>
    <t>I.1. c.</t>
  </si>
  <si>
    <t xml:space="preserve">I.1.d. </t>
  </si>
  <si>
    <t xml:space="preserve">Lakott külterülettel kapcsolatos feladatok támogatása </t>
  </si>
  <si>
    <t>I.6.</t>
  </si>
  <si>
    <t>2014. évről áthúzódó bérkompenzáció támogatása</t>
  </si>
  <si>
    <t>II.4</t>
  </si>
  <si>
    <t>Közművelődési intézmény működési támogatása (iskola)</t>
  </si>
  <si>
    <t>II.5.</t>
  </si>
  <si>
    <t xml:space="preserve">Pedagógus II. kategóriába sorolt óvodapedagógusok kiegészítő tám. </t>
  </si>
  <si>
    <t xml:space="preserve">A települési önkormányzatok szociális és gyermekjóléti feladatainak támogatása </t>
  </si>
  <si>
    <t xml:space="preserve">Pénzbeli szociális ellátások kiegészítése </t>
  </si>
  <si>
    <t>A települési önkormányzatok szociális feladatainak egyéb támogatása</t>
  </si>
  <si>
    <t>Szociális és gyermekjóléti feladatok támogatása (családsegítés -, gyermekjóléti szolgálat társulási kiegészítéssel)</t>
  </si>
  <si>
    <t>31.</t>
  </si>
  <si>
    <t>32.</t>
  </si>
  <si>
    <t>III.6.</t>
  </si>
  <si>
    <t xml:space="preserve">Szociális ágazati pótlék </t>
  </si>
  <si>
    <t>33.</t>
  </si>
  <si>
    <t>34.</t>
  </si>
  <si>
    <t>A helyi önkormányzatok kiegészítő támogatásai (Kvt. 3. számú melléklet)</t>
  </si>
  <si>
    <t>Jogcím 
(Kvt. tv. 3. melléklete alapján)</t>
  </si>
  <si>
    <t>Helyi önkormányzatok működési célú költségvetési támogatásai</t>
  </si>
  <si>
    <t>I. 3.</t>
  </si>
  <si>
    <t>Helyi önkormányzatok felhalmozási célú költségvetési támogatásai</t>
  </si>
  <si>
    <t>II. 3.</t>
  </si>
  <si>
    <t>Önkormányzatok és társulásaik európai uniós fejlesztési pályázati saját forrás kiegészítésének támogatása</t>
  </si>
  <si>
    <t>Kiegészítő központi költségvetési támogatások összesen:</t>
  </si>
  <si>
    <t>2015.évi teljesítés</t>
  </si>
  <si>
    <t>2015. évi Eredeti előirányzat</t>
  </si>
  <si>
    <t>2015. évi Módosított előirányzat</t>
  </si>
  <si>
    <t>A gyermekétkeztetés feltételeit javító fejlesztések támogatása</t>
  </si>
  <si>
    <t>Az önkormányzat adósságot keletkeztető ügyleteiből eredő fizetési kötelezettség bemutatása</t>
  </si>
  <si>
    <t>2015. (tárgyév)</t>
  </si>
  <si>
    <t>2021.</t>
  </si>
  <si>
    <t xml:space="preserve">Rendszeres szociális segély </t>
  </si>
  <si>
    <t>Lakásfenntartási támogatás</t>
  </si>
  <si>
    <t>Települési támogatás</t>
  </si>
  <si>
    <t>Vámospércsi Mikrotérségi Intézményfenntartó Társulás                                         (a 2015. évi szociális- és gyermekjóléti költségvetési támogatások átadása és működési kiadások előfinanszírozása)</t>
  </si>
  <si>
    <t>Az önkormányzat költségvetésében biztosított tartalékok kimutatása 2015.év</t>
  </si>
  <si>
    <t>2015. év</t>
  </si>
  <si>
    <t>Vámospércs Városi Önkormányzat 2015. évi maradványkimutatása</t>
  </si>
  <si>
    <t>A/III/1e - ebből: egyéb tartós részesedések</t>
  </si>
  <si>
    <t>H/III/8 Letétrre, megőrzésre, fedezetkezelésre átvett pénzeszközök, biztosítékok</t>
  </si>
  <si>
    <t>J)PASSZÍV IDŐBELI ELHAÁROLÁSOK</t>
  </si>
  <si>
    <t>FORRÁSOK ÖSSZESEN (=G+H+I+J)</t>
  </si>
  <si>
    <t>2015. év                        (mérlegben szereplő könyv szerinti érték)</t>
  </si>
  <si>
    <t>Önkormányzati ingatlanok forgalomképesség szerinti besorolása   2015.</t>
  </si>
  <si>
    <t>2015. év (0-ra írt bruttó érték)</t>
  </si>
  <si>
    <t>Részesedések alakulása 2015.</t>
  </si>
  <si>
    <t>2015. évi módosított előirányzat</t>
  </si>
  <si>
    <t>Vámospércs Városi Önkormányzat 2015. évi likviditási terve (előirányzat felhasználási ütemterv)</t>
  </si>
  <si>
    <t>Bursa Ösztöndíj (Emberi Erőforrás Támogatáskezelő)</t>
  </si>
  <si>
    <t xml:space="preserve">Vámospércs és Nyírmártonfalva Szennyvíz-beruházási Önkormányzati Társulás (BM EU Önerő Alap támogatás előlegének átadása) </t>
  </si>
  <si>
    <t xml:space="preserve">Vámospércs és Nyírmártonfalva Szennyvíz-beruházási Önkormányzati Társulás (KEOP-1.2.0/09-11-20141-0050 jelű projektben felmerült többlet vezeték kiépítésével összefüggő elvi vízjogi létesítési engedélyes terv elkészítésének nettó költségének kifizetéséhez támogatás nyújtása) </t>
  </si>
  <si>
    <t>a,</t>
  </si>
  <si>
    <t>Élelmezési Intézmény konyha korszerűsítés pályázat *0002129383*GY.ÉTKEZTETÉS FELTÉTELE IT JAV. FEJL. TÁMOGATÁSA</t>
  </si>
  <si>
    <t>Vámospércs és Nyírmártonfalva Szennyvíz-beruházási Önkormányzati Társulás</t>
  </si>
  <si>
    <t xml:space="preserve">II.9. </t>
  </si>
  <si>
    <t>II.7.</t>
  </si>
  <si>
    <t>Szociális ágazati pótlék  és kiegészítő pótlék</t>
  </si>
  <si>
    <t xml:space="preserve">2015. évi bérkompenzáció+ kiegészítő pótlék </t>
  </si>
  <si>
    <t xml:space="preserve">Rendkívüli költségvetési támogatás I. és II. ütem </t>
  </si>
  <si>
    <t>Vámospércsi Mikrotérségi Intézményfenntartó Társulás támogatása Vámospércsi Polgármesteri Hivatalnak (gazdálkodási feladatok ellátása)</t>
  </si>
  <si>
    <t>Működési célú támogatás non-profit szervezettől</t>
  </si>
  <si>
    <t>Vámospércs Gyermekeiért Alapítvány (Vámospércsi Óvoda sószoba kialakításhoz)</t>
  </si>
  <si>
    <t xml:space="preserve">Vámospércs és Nyírmártonfalva Szennyvíz-beruházási Önkormányzati Társulás (BM EU Önerő Alap támogatás előlegének átvétele) </t>
  </si>
  <si>
    <t>PH</t>
  </si>
  <si>
    <t>ÓVI</t>
  </si>
  <si>
    <t>MŰVH</t>
  </si>
  <si>
    <t>SZOc</t>
  </si>
  <si>
    <t>Élelm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</si>
</sst>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#,###"/>
    <numFmt numFmtId="166" formatCode="_-* #,##0\ _F_t_-;\-* #,##0\ _F_t_-;_-* &quot;-&quot;??\ _F_t_-;_-@_-"/>
  </numFmts>
  <fonts count="72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4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6"/>
      <name val="Times New Roman CE"/>
      <family val="1"/>
      <charset val="238"/>
    </font>
    <font>
      <sz val="12"/>
      <name val="Arial"/>
      <charset val="238"/>
    </font>
    <font>
      <b/>
      <sz val="14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u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u/>
      <sz val="14"/>
      <name val="Times New Roman CE"/>
      <charset val="238"/>
    </font>
    <font>
      <b/>
      <sz val="13"/>
      <name val="Times New Roman"/>
      <family val="1"/>
      <charset val="238"/>
    </font>
    <font>
      <sz val="10"/>
      <name val="Arial CE"/>
      <family val="2"/>
      <charset val="238"/>
    </font>
    <font>
      <b/>
      <sz val="20"/>
      <name val="Times New Roman"/>
      <family val="1"/>
      <charset val="238"/>
    </font>
    <font>
      <b/>
      <sz val="13"/>
      <name val="Times New Roman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 CE"/>
      <charset val="238"/>
    </font>
    <font>
      <b/>
      <i/>
      <sz val="12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2"/>
      <name val="Arial"/>
      <charset val="238"/>
    </font>
    <font>
      <b/>
      <sz val="12"/>
      <color indexed="10"/>
      <name val="Times New Roman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i/>
      <sz val="12"/>
      <name val="Times New Roman CE"/>
      <charset val="238"/>
    </font>
    <font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color indexed="63"/>
      <name val="Times New Roman"/>
      <family val="1"/>
      <charset val="238"/>
    </font>
    <font>
      <b/>
      <sz val="12.5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3"/>
      <name val="Times New Roman CE"/>
      <charset val="238"/>
    </font>
    <font>
      <sz val="14"/>
      <name val="Arial"/>
      <family val="2"/>
      <charset val="238"/>
    </font>
    <font>
      <sz val="14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3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3" fontId="6" fillId="0" borderId="0">
      <alignment vertical="center"/>
    </xf>
    <xf numFmtId="0" fontId="1" fillId="0" borderId="0"/>
    <xf numFmtId="0" fontId="11" fillId="0" borderId="0"/>
    <xf numFmtId="0" fontId="9" fillId="0" borderId="0"/>
    <xf numFmtId="0" fontId="11" fillId="0" borderId="0"/>
    <xf numFmtId="0" fontId="31" fillId="0" borderId="0"/>
    <xf numFmtId="0" fontId="37" fillId="0" borderId="0"/>
    <xf numFmtId="0" fontId="11" fillId="0" borderId="0"/>
    <xf numFmtId="44" fontId="1" fillId="0" borderId="0" applyFont="0" applyFill="0" applyBorder="0" applyAlignment="0" applyProtection="0"/>
  </cellStyleXfs>
  <cellXfs count="818">
    <xf numFmtId="0" fontId="0" fillId="0" borderId="0" xfId="0"/>
    <xf numFmtId="0" fontId="5" fillId="0" borderId="0" xfId="0" applyFont="1" applyFill="1"/>
    <xf numFmtId="0" fontId="0" fillId="0" borderId="0" xfId="0" applyFill="1"/>
    <xf numFmtId="0" fontId="10" fillId="0" borderId="0" xfId="9" applyFont="1" applyAlignment="1">
      <alignment horizontal="left" vertical="center"/>
    </xf>
    <xf numFmtId="0" fontId="12" fillId="0" borderId="0" xfId="9" applyFont="1" applyAlignment="1">
      <alignment vertical="center" shrinkToFit="1"/>
    </xf>
    <xf numFmtId="0" fontId="12" fillId="0" borderId="0" xfId="9" applyFont="1" applyAlignment="1">
      <alignment vertical="center"/>
    </xf>
    <xf numFmtId="0" fontId="13" fillId="0" borderId="0" xfId="9" applyFont="1"/>
    <xf numFmtId="0" fontId="12" fillId="0" borderId="0" xfId="9" applyFont="1"/>
    <xf numFmtId="0" fontId="10" fillId="0" borderId="0" xfId="9" applyFont="1" applyAlignment="1">
      <alignment horizontal="center" vertical="center"/>
    </xf>
    <xf numFmtId="0" fontId="12" fillId="0" borderId="0" xfId="9" applyFont="1" applyBorder="1" applyAlignment="1">
      <alignment vertical="center" shrinkToFit="1"/>
    </xf>
    <xf numFmtId="0" fontId="10" fillId="0" borderId="0" xfId="9" applyFont="1"/>
    <xf numFmtId="0" fontId="10" fillId="0" borderId="0" xfId="9" applyFont="1" applyAlignment="1">
      <alignment horizontal="center"/>
    </xf>
    <xf numFmtId="0" fontId="12" fillId="0" borderId="0" xfId="9" applyFont="1" applyAlignment="1">
      <alignment shrinkToFit="1"/>
    </xf>
    <xf numFmtId="0" fontId="12" fillId="0" borderId="0" xfId="9" applyFont="1" applyAlignment="1">
      <alignment horizontal="center" shrinkToFit="1"/>
    </xf>
    <xf numFmtId="0" fontId="17" fillId="0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vertical="center"/>
    </xf>
    <xf numFmtId="3" fontId="17" fillId="0" borderId="1" xfId="9" applyNumberFormat="1" applyFont="1" applyFill="1" applyBorder="1" applyAlignment="1">
      <alignment vertical="center"/>
    </xf>
    <xf numFmtId="164" fontId="17" fillId="0" borderId="1" xfId="9" applyNumberFormat="1" applyFont="1" applyFill="1" applyBorder="1" applyAlignment="1">
      <alignment vertical="center" wrapText="1"/>
    </xf>
    <xf numFmtId="0" fontId="18" fillId="0" borderId="1" xfId="9" applyFont="1" applyFill="1" applyBorder="1" applyAlignment="1">
      <alignment horizontal="center" vertical="center"/>
    </xf>
    <xf numFmtId="164" fontId="18" fillId="0" borderId="1" xfId="9" applyNumberFormat="1" applyFont="1" applyFill="1" applyBorder="1" applyAlignment="1">
      <alignment vertical="center" wrapText="1"/>
    </xf>
    <xf numFmtId="3" fontId="18" fillId="0" borderId="1" xfId="9" applyNumberFormat="1" applyFont="1" applyFill="1" applyBorder="1" applyAlignment="1">
      <alignment vertical="center"/>
    </xf>
    <xf numFmtId="0" fontId="18" fillId="0" borderId="1" xfId="9" applyFont="1" applyFill="1" applyBorder="1" applyAlignment="1">
      <alignment vertical="center" wrapText="1" shrinkToFit="1"/>
    </xf>
    <xf numFmtId="3" fontId="17" fillId="0" borderId="1" xfId="9" applyNumberFormat="1" applyFont="1" applyFill="1" applyBorder="1" applyAlignment="1">
      <alignment horizontal="right" vertical="center" shrinkToFit="1"/>
    </xf>
    <xf numFmtId="3" fontId="17" fillId="0" borderId="1" xfId="9" applyNumberFormat="1" applyFont="1" applyFill="1" applyBorder="1" applyAlignment="1">
      <alignment horizontal="centerContinuous" vertical="center" wrapText="1"/>
    </xf>
    <xf numFmtId="165" fontId="18" fillId="0" borderId="1" xfId="9" applyNumberFormat="1" applyFont="1" applyFill="1" applyBorder="1" applyAlignment="1">
      <alignment vertical="center"/>
    </xf>
    <xf numFmtId="0" fontId="18" fillId="0" borderId="1" xfId="6" applyFont="1" applyFill="1" applyBorder="1" applyAlignment="1">
      <alignment vertical="center" wrapText="1" shrinkToFit="1"/>
    </xf>
    <xf numFmtId="3" fontId="17" fillId="2" borderId="1" xfId="9" applyNumberFormat="1" applyFont="1" applyFill="1" applyBorder="1" applyAlignment="1">
      <alignment horizontal="right" vertical="center"/>
    </xf>
    <xf numFmtId="0" fontId="19" fillId="0" borderId="0" xfId="9" applyFont="1" applyAlignment="1">
      <alignment horizontal="center"/>
    </xf>
    <xf numFmtId="3" fontId="0" fillId="0" borderId="0" xfId="0" applyNumberFormat="1"/>
    <xf numFmtId="0" fontId="11" fillId="0" borderId="0" xfId="9" applyFont="1" applyAlignment="1"/>
    <xf numFmtId="165" fontId="12" fillId="0" borderId="0" xfId="9" applyNumberFormat="1" applyFont="1"/>
    <xf numFmtId="0" fontId="11" fillId="0" borderId="0" xfId="9" applyFont="1"/>
    <xf numFmtId="0" fontId="22" fillId="0" borderId="0" xfId="9" applyFont="1"/>
    <xf numFmtId="3" fontId="23" fillId="0" borderId="0" xfId="9" applyNumberFormat="1" applyFont="1"/>
    <xf numFmtId="0" fontId="24" fillId="0" borderId="0" xfId="9" applyFont="1"/>
    <xf numFmtId="0" fontId="14" fillId="0" borderId="1" xfId="9" applyFont="1" applyFill="1" applyBorder="1" applyAlignment="1">
      <alignment vertical="center"/>
    </xf>
    <xf numFmtId="3" fontId="14" fillId="0" borderId="1" xfId="9" applyNumberFormat="1" applyFont="1" applyFill="1" applyBorder="1" applyAlignment="1"/>
    <xf numFmtId="3" fontId="14" fillId="0" borderId="2" xfId="9" applyNumberFormat="1" applyFont="1" applyFill="1" applyBorder="1" applyAlignment="1"/>
    <xf numFmtId="3" fontId="17" fillId="0" borderId="1" xfId="9" applyNumberFormat="1" applyFont="1" applyFill="1" applyBorder="1" applyAlignment="1"/>
    <xf numFmtId="3" fontId="17" fillId="0" borderId="2" xfId="9" applyNumberFormat="1" applyFont="1" applyFill="1" applyBorder="1" applyAlignment="1"/>
    <xf numFmtId="0" fontId="15" fillId="0" borderId="0" xfId="9" applyFont="1"/>
    <xf numFmtId="3" fontId="18" fillId="0" borderId="1" xfId="9" applyNumberFormat="1" applyFont="1" applyFill="1" applyBorder="1" applyAlignment="1"/>
    <xf numFmtId="3" fontId="18" fillId="0" borderId="2" xfId="9" applyNumberFormat="1" applyFont="1" applyFill="1" applyBorder="1" applyAlignment="1"/>
    <xf numFmtId="0" fontId="6" fillId="0" borderId="1" xfId="9" applyFont="1" applyFill="1" applyBorder="1" applyAlignment="1">
      <alignment vertical="center" wrapText="1" shrinkToFit="1"/>
    </xf>
    <xf numFmtId="0" fontId="17" fillId="0" borderId="1" xfId="9" applyFont="1" applyFill="1" applyBorder="1" applyAlignment="1">
      <alignment horizontal="center"/>
    </xf>
    <xf numFmtId="3" fontId="14" fillId="0" borderId="1" xfId="9" applyNumberFormat="1" applyFont="1" applyFill="1" applyBorder="1" applyAlignment="1">
      <alignment horizontal="right" shrinkToFit="1"/>
    </xf>
    <xf numFmtId="3" fontId="14" fillId="0" borderId="2" xfId="9" applyNumberFormat="1" applyFont="1" applyFill="1" applyBorder="1" applyAlignment="1">
      <alignment horizontal="right" shrinkToFit="1"/>
    </xf>
    <xf numFmtId="3" fontId="14" fillId="0" borderId="1" xfId="9" applyNumberFormat="1" applyFont="1" applyFill="1" applyBorder="1" applyAlignment="1">
      <alignment horizontal="centerContinuous" vertical="center" wrapText="1"/>
    </xf>
    <xf numFmtId="3" fontId="14" fillId="0" borderId="2" xfId="9" applyNumberFormat="1" applyFont="1" applyFill="1" applyBorder="1" applyAlignment="1">
      <alignment horizontal="centerContinuous" vertical="center" wrapText="1"/>
    </xf>
    <xf numFmtId="0" fontId="17" fillId="0" borderId="1" xfId="9" applyFont="1" applyBorder="1" applyAlignment="1">
      <alignment vertical="center"/>
    </xf>
    <xf numFmtId="0" fontId="15" fillId="0" borderId="0" xfId="9" applyFont="1" applyAlignment="1">
      <alignment horizontal="center"/>
    </xf>
    <xf numFmtId="0" fontId="23" fillId="0" borderId="0" xfId="9" applyFont="1" applyAlignment="1">
      <alignment shrinkToFi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5" fillId="0" borderId="0" xfId="4" applyFont="1"/>
    <xf numFmtId="0" fontId="25" fillId="0" borderId="0" xfId="4" applyFont="1" applyAlignment="1">
      <alignment shrinkToFit="1"/>
    </xf>
    <xf numFmtId="1" fontId="26" fillId="0" borderId="0" xfId="4" applyNumberFormat="1" applyFont="1" applyAlignment="1">
      <alignment horizontal="right"/>
    </xf>
    <xf numFmtId="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0" fontId="27" fillId="0" borderId="1" xfId="4" applyFont="1" applyFill="1" applyBorder="1" applyAlignment="1">
      <alignment horizontal="center" vertical="center"/>
    </xf>
    <xf numFmtId="49" fontId="27" fillId="0" borderId="1" xfId="4" applyNumberFormat="1" applyFont="1" applyFill="1" applyBorder="1" applyAlignment="1">
      <alignment horizontal="left" vertical="center" wrapText="1" shrinkToFit="1"/>
    </xf>
    <xf numFmtId="1" fontId="25" fillId="0" borderId="0" xfId="4" applyNumberFormat="1" applyFont="1"/>
    <xf numFmtId="0" fontId="4" fillId="0" borderId="0" xfId="0" applyFont="1"/>
    <xf numFmtId="0" fontId="4" fillId="0" borderId="3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41" fontId="3" fillId="0" borderId="1" xfId="0" applyNumberFormat="1" applyFont="1" applyBorder="1" applyAlignment="1">
      <alignment vertical="center" wrapText="1"/>
    </xf>
    <xf numFmtId="0" fontId="8" fillId="0" borderId="0" xfId="0" applyFont="1"/>
    <xf numFmtId="0" fontId="27" fillId="0" borderId="0" xfId="0" applyFont="1"/>
    <xf numFmtId="0" fontId="5" fillId="2" borderId="1" xfId="0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vertical="center"/>
    </xf>
    <xf numFmtId="3" fontId="4" fillId="0" borderId="0" xfId="0" applyNumberFormat="1" applyFont="1"/>
    <xf numFmtId="3" fontId="27" fillId="0" borderId="0" xfId="0" applyNumberFormat="1" applyFont="1"/>
    <xf numFmtId="0" fontId="27" fillId="0" borderId="0" xfId="0" applyFont="1" applyAlignment="1">
      <alignment horizontal="center"/>
    </xf>
    <xf numFmtId="0" fontId="4" fillId="0" borderId="3" xfId="0" applyFont="1" applyBorder="1"/>
    <xf numFmtId="3" fontId="4" fillId="0" borderId="0" xfId="0" applyNumberFormat="1" applyFont="1" applyAlignment="1">
      <alignment horizontal="right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166" fontId="27" fillId="0" borderId="1" xfId="1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8" fillId="0" borderId="0" xfId="9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7" fillId="0" borderId="1" xfId="9" applyFont="1" applyBorder="1" applyAlignment="1">
      <alignment vertical="center" wrapText="1"/>
    </xf>
    <xf numFmtId="0" fontId="27" fillId="3" borderId="1" xfId="4" applyFont="1" applyFill="1" applyBorder="1" applyAlignment="1">
      <alignment horizontal="center" vertical="center" shrinkToFit="1"/>
    </xf>
    <xf numFmtId="49" fontId="27" fillId="3" borderId="1" xfId="4" applyNumberFormat="1" applyFont="1" applyFill="1" applyBorder="1" applyAlignment="1">
      <alignment horizontal="left" vertical="center" wrapText="1" shrinkToFit="1"/>
    </xf>
    <xf numFmtId="3" fontId="27" fillId="3" borderId="1" xfId="4" applyNumberFormat="1" applyFont="1" applyFill="1" applyBorder="1" applyAlignment="1" applyProtection="1">
      <alignment horizontal="center" vertical="center" wrapText="1"/>
      <protection locked="0"/>
    </xf>
    <xf numFmtId="3" fontId="27" fillId="0" borderId="1" xfId="4" applyNumberFormat="1" applyFont="1" applyFill="1" applyBorder="1" applyAlignment="1">
      <alignment horizontal="center" vertical="center"/>
    </xf>
    <xf numFmtId="3" fontId="5" fillId="2" borderId="1" xfId="4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33" fillId="0" borderId="0" xfId="7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4" xfId="7" applyFont="1" applyBorder="1" applyAlignment="1">
      <alignment horizontal="centerContinuous"/>
    </xf>
    <xf numFmtId="0" fontId="12" fillId="0" borderId="5" xfId="7" applyFont="1" applyBorder="1" applyAlignment="1">
      <alignment horizontal="centerContinuous"/>
    </xf>
    <xf numFmtId="0" fontId="34" fillId="3" borderId="1" xfId="7" applyNumberFormat="1" applyFont="1" applyFill="1" applyBorder="1" applyAlignment="1">
      <alignment horizontal="center" vertical="center" wrapText="1"/>
    </xf>
    <xf numFmtId="3" fontId="12" fillId="0" borderId="6" xfId="7" applyNumberFormat="1" applyFont="1" applyBorder="1"/>
    <xf numFmtId="0" fontId="12" fillId="0" borderId="1" xfId="7" applyFont="1" applyBorder="1" applyAlignment="1">
      <alignment horizontal="center"/>
    </xf>
    <xf numFmtId="0" fontId="12" fillId="0" borderId="1" xfId="7" applyFont="1" applyBorder="1"/>
    <xf numFmtId="3" fontId="12" fillId="0" borderId="1" xfId="7" applyNumberFormat="1" applyFont="1" applyBorder="1"/>
    <xf numFmtId="0" fontId="12" fillId="3" borderId="1" xfId="7" applyFont="1" applyFill="1" applyBorder="1"/>
    <xf numFmtId="3" fontId="12" fillId="3" borderId="1" xfId="7" applyNumberFormat="1" applyFont="1" applyFill="1" applyBorder="1"/>
    <xf numFmtId="0" fontId="12" fillId="3" borderId="4" xfId="7" applyFont="1" applyFill="1" applyBorder="1" applyAlignment="1">
      <alignment horizontal="centerContinuous"/>
    </xf>
    <xf numFmtId="0" fontId="12" fillId="3" borderId="5" xfId="7" applyFont="1" applyFill="1" applyBorder="1" applyAlignment="1">
      <alignment horizontal="centerContinuous"/>
    </xf>
    <xf numFmtId="3" fontId="12" fillId="0" borderId="1" xfId="7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34" fillId="2" borderId="1" xfId="7" applyNumberFormat="1" applyFont="1" applyFill="1" applyBorder="1" applyAlignment="1">
      <alignment horizontal="center" vertical="center" wrapText="1"/>
    </xf>
    <xf numFmtId="3" fontId="34" fillId="2" borderId="1" xfId="7" applyNumberFormat="1" applyFont="1" applyFill="1" applyBorder="1"/>
    <xf numFmtId="0" fontId="34" fillId="2" borderId="1" xfId="7" applyFont="1" applyFill="1" applyBorder="1"/>
    <xf numFmtId="3" fontId="10" fillId="2" borderId="1" xfId="7" applyNumberFormat="1" applyFont="1" applyFill="1" applyBorder="1"/>
    <xf numFmtId="3" fontId="5" fillId="0" borderId="1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4" fillId="0" borderId="7" xfId="5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3" fontId="27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164" fontId="18" fillId="0" borderId="1" xfId="9" applyNumberFormat="1" applyFont="1" applyFill="1" applyBorder="1" applyAlignment="1">
      <alignment horizontal="left" vertical="center" wrapText="1" shrinkToFit="1"/>
    </xf>
    <xf numFmtId="3" fontId="28" fillId="3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27" fillId="0" borderId="8" xfId="5" applyFont="1" applyBorder="1" applyAlignment="1">
      <alignment horizontal="center" vertical="center" wrapText="1"/>
    </xf>
    <xf numFmtId="3" fontId="27" fillId="0" borderId="8" xfId="5" applyNumberFormat="1" applyFont="1" applyFill="1" applyBorder="1" applyAlignment="1">
      <alignment horizontal="right" vertical="center" wrapText="1"/>
    </xf>
    <xf numFmtId="0" fontId="5" fillId="2" borderId="8" xfId="5" applyFont="1" applyFill="1" applyBorder="1" applyAlignment="1">
      <alignment horizontal="center" vertical="center" wrapText="1"/>
    </xf>
    <xf numFmtId="3" fontId="5" fillId="2" borderId="8" xfId="5" applyNumberFormat="1" applyFont="1" applyFill="1" applyBorder="1" applyAlignment="1">
      <alignment horizontal="right" vertical="center" wrapText="1"/>
    </xf>
    <xf numFmtId="0" fontId="27" fillId="0" borderId="8" xfId="8" applyFont="1" applyFill="1" applyBorder="1" applyAlignment="1">
      <alignment horizontal="center"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horizontal="center" vertical="center" wrapText="1"/>
    </xf>
    <xf numFmtId="0" fontId="27" fillId="0" borderId="10" xfId="5" applyFont="1" applyBorder="1" applyAlignment="1">
      <alignment horizontal="center" vertical="center" wrapText="1"/>
    </xf>
    <xf numFmtId="3" fontId="5" fillId="2" borderId="1" xfId="8" applyNumberFormat="1" applyFont="1" applyFill="1" applyBorder="1" applyAlignment="1">
      <alignment horizontal="right" vertical="center" wrapText="1"/>
    </xf>
    <xf numFmtId="3" fontId="5" fillId="5" borderId="1" xfId="5" applyNumberFormat="1" applyFont="1" applyFill="1" applyBorder="1" applyAlignment="1">
      <alignment horizontal="right" vertical="center" wrapText="1"/>
    </xf>
    <xf numFmtId="164" fontId="27" fillId="0" borderId="1" xfId="4" applyNumberFormat="1" applyFont="1" applyFill="1" applyBorder="1" applyAlignment="1">
      <alignment vertical="center" wrapText="1" shrinkToFit="1"/>
    </xf>
    <xf numFmtId="0" fontId="27" fillId="0" borderId="1" xfId="4" applyFont="1" applyFill="1" applyBorder="1" applyAlignment="1">
      <alignment vertical="center" wrapText="1" shrinkToFit="1"/>
    </xf>
    <xf numFmtId="3" fontId="27" fillId="0" borderId="1" xfId="0" applyNumberFormat="1" applyFont="1" applyBorder="1" applyAlignment="1">
      <alignment horizontal="center" vertical="center"/>
    </xf>
    <xf numFmtId="0" fontId="40" fillId="0" borderId="0" xfId="0" applyFont="1"/>
    <xf numFmtId="3" fontId="40" fillId="0" borderId="0" xfId="0" applyNumberFormat="1" applyFont="1"/>
    <xf numFmtId="0" fontId="41" fillId="0" borderId="0" xfId="0" applyFont="1"/>
    <xf numFmtId="0" fontId="43" fillId="0" borderId="0" xfId="0" applyFont="1"/>
    <xf numFmtId="0" fontId="44" fillId="0" borderId="0" xfId="0" applyFont="1"/>
    <xf numFmtId="3" fontId="43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 wrapText="1"/>
    </xf>
    <xf numFmtId="3" fontId="46" fillId="0" borderId="1" xfId="0" applyNumberFormat="1" applyFont="1" applyBorder="1" applyAlignment="1">
      <alignment vertical="center"/>
    </xf>
    <xf numFmtId="0" fontId="46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vertical="center" wrapText="1"/>
    </xf>
    <xf numFmtId="3" fontId="45" fillId="2" borderId="1" xfId="0" applyNumberFormat="1" applyFont="1" applyFill="1" applyBorder="1" applyAlignment="1">
      <alignment vertical="center"/>
    </xf>
    <xf numFmtId="3" fontId="41" fillId="0" borderId="0" xfId="0" applyNumberFormat="1" applyFont="1"/>
    <xf numFmtId="0" fontId="47" fillId="0" borderId="0" xfId="0" applyFont="1" applyAlignment="1"/>
    <xf numFmtId="0" fontId="47" fillId="0" borderId="1" xfId="0" applyFont="1" applyBorder="1" applyAlignment="1">
      <alignment vertical="center"/>
    </xf>
    <xf numFmtId="0" fontId="48" fillId="0" borderId="0" xfId="4" applyFont="1"/>
    <xf numFmtId="0" fontId="17" fillId="0" borderId="0" xfId="4" applyFont="1"/>
    <xf numFmtId="0" fontId="17" fillId="0" borderId="0" xfId="4" applyFont="1" applyBorder="1" applyAlignment="1">
      <alignment horizontal="center"/>
    </xf>
    <xf numFmtId="0" fontId="5" fillId="2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164" fontId="14" fillId="0" borderId="1" xfId="4" applyNumberFormat="1" applyFont="1" applyFill="1" applyBorder="1" applyAlignment="1">
      <alignment horizontal="left" vertical="center" shrinkToFit="1"/>
    </xf>
    <xf numFmtId="41" fontId="14" fillId="0" borderId="1" xfId="4" applyNumberFormat="1" applyFont="1" applyFill="1" applyBorder="1" applyAlignment="1">
      <alignment vertical="center" shrinkToFit="1"/>
    </xf>
    <xf numFmtId="0" fontId="18" fillId="0" borderId="0" xfId="4" applyFont="1" applyFill="1" applyAlignment="1">
      <alignment vertical="center"/>
    </xf>
    <xf numFmtId="41" fontId="17" fillId="2" borderId="1" xfId="4" applyNumberFormat="1" applyFont="1" applyFill="1" applyBorder="1" applyAlignment="1">
      <alignment vertical="center" shrinkToFit="1"/>
    </xf>
    <xf numFmtId="0" fontId="49" fillId="0" borderId="0" xfId="4" applyFont="1" applyFill="1"/>
    <xf numFmtId="0" fontId="48" fillId="0" borderId="0" xfId="4" applyFont="1" applyFill="1"/>
    <xf numFmtId="0" fontId="25" fillId="0" borderId="0" xfId="4" applyFont="1" applyFill="1" applyAlignment="1">
      <alignment shrinkToFit="1"/>
    </xf>
    <xf numFmtId="0" fontId="50" fillId="0" borderId="0" xfId="4" applyFont="1" applyFill="1" applyBorder="1"/>
    <xf numFmtId="0" fontId="51" fillId="0" borderId="0" xfId="4" applyFont="1" applyFill="1" applyBorder="1"/>
    <xf numFmtId="0" fontId="51" fillId="0" borderId="0" xfId="4" applyFont="1"/>
    <xf numFmtId="0" fontId="25" fillId="0" borderId="0" xfId="4" applyFont="1" applyAlignment="1">
      <alignment vertical="center"/>
    </xf>
    <xf numFmtId="0" fontId="50" fillId="0" borderId="0" xfId="4" applyFont="1"/>
    <xf numFmtId="0" fontId="50" fillId="0" borderId="0" xfId="4" applyFont="1" applyBorder="1"/>
    <xf numFmtId="0" fontId="12" fillId="2" borderId="1" xfId="7" applyFont="1" applyFill="1" applyBorder="1" applyAlignment="1">
      <alignment horizontal="center"/>
    </xf>
    <xf numFmtId="3" fontId="4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vertical="center"/>
    </xf>
    <xf numFmtId="3" fontId="52" fillId="2" borderId="1" xfId="0" applyNumberFormat="1" applyFont="1" applyFill="1" applyBorder="1" applyAlignment="1">
      <alignment horizontal="right" vertical="center"/>
    </xf>
    <xf numFmtId="0" fontId="52" fillId="4" borderId="1" xfId="0" applyFont="1" applyFill="1" applyBorder="1" applyAlignment="1">
      <alignment vertical="center" wrapText="1"/>
    </xf>
    <xf numFmtId="3" fontId="52" fillId="4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right" vertical="center"/>
    </xf>
    <xf numFmtId="0" fontId="52" fillId="4" borderId="1" xfId="0" applyFont="1" applyFill="1" applyBorder="1" applyAlignment="1">
      <alignment horizontal="center" vertical="center" wrapText="1"/>
    </xf>
    <xf numFmtId="3" fontId="52" fillId="4" borderId="1" xfId="0" applyNumberFormat="1" applyFont="1" applyFill="1" applyBorder="1" applyAlignment="1">
      <alignment horizontal="right" vertical="center"/>
    </xf>
    <xf numFmtId="0" fontId="20" fillId="0" borderId="0" xfId="0" applyFont="1"/>
    <xf numFmtId="0" fontId="5" fillId="0" borderId="1" xfId="0" applyFont="1" applyFill="1" applyBorder="1" applyAlignment="1">
      <alignment horizontal="left" vertical="center" wrapText="1"/>
    </xf>
    <xf numFmtId="3" fontId="27" fillId="0" borderId="1" xfId="0" applyNumberFormat="1" applyFont="1" applyFill="1" applyBorder="1" applyAlignment="1">
      <alignment horizontal="right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right" vertical="center" wrapText="1"/>
    </xf>
    <xf numFmtId="0" fontId="27" fillId="0" borderId="0" xfId="0" applyFont="1" applyFill="1"/>
    <xf numFmtId="3" fontId="27" fillId="0" borderId="0" xfId="0" applyNumberFormat="1" applyFont="1" applyFill="1"/>
    <xf numFmtId="0" fontId="27" fillId="0" borderId="3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right"/>
    </xf>
    <xf numFmtId="0" fontId="20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16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/>
    <xf numFmtId="3" fontId="27" fillId="0" borderId="1" xfId="0" applyNumberFormat="1" applyFont="1" applyFill="1" applyBorder="1" applyAlignment="1">
      <alignment horizontal="right"/>
    </xf>
    <xf numFmtId="49" fontId="27" fillId="0" borderId="1" xfId="0" applyNumberFormat="1" applyFont="1" applyFill="1" applyBorder="1" applyAlignment="1">
      <alignment horizontal="center"/>
    </xf>
    <xf numFmtId="16" fontId="5" fillId="0" borderId="1" xfId="0" applyNumberFormat="1" applyFont="1" applyFill="1" applyBorder="1" applyAlignment="1">
      <alignment horizontal="center"/>
    </xf>
    <xf numFmtId="49" fontId="27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52" fillId="0" borderId="1" xfId="0" applyNumberFormat="1" applyFont="1" applyFill="1" applyBorder="1" applyAlignment="1">
      <alignment horizontal="right"/>
    </xf>
    <xf numFmtId="0" fontId="55" fillId="0" borderId="0" xfId="0" applyFont="1" applyFill="1"/>
    <xf numFmtId="0" fontId="27" fillId="0" borderId="1" xfId="0" applyFont="1" applyFill="1" applyBorder="1" applyAlignment="1">
      <alignment horizontal="left"/>
    </xf>
    <xf numFmtId="0" fontId="56" fillId="0" borderId="11" xfId="0" applyFont="1" applyFill="1" applyBorder="1"/>
    <xf numFmtId="0" fontId="56" fillId="0" borderId="0" xfId="0" applyFont="1" applyFill="1" applyBorder="1"/>
    <xf numFmtId="0" fontId="56" fillId="0" borderId="1" xfId="0" applyFont="1" applyFill="1" applyBorder="1"/>
    <xf numFmtId="0" fontId="30" fillId="0" borderId="0" xfId="0" applyFont="1" applyFill="1"/>
    <xf numFmtId="3" fontId="20" fillId="0" borderId="0" xfId="0" applyNumberFormat="1" applyFont="1"/>
    <xf numFmtId="0" fontId="5" fillId="0" borderId="1" xfId="0" applyFont="1" applyFill="1" applyBorder="1" applyAlignment="1">
      <alignment horizontal="right"/>
    </xf>
    <xf numFmtId="0" fontId="27" fillId="0" borderId="12" xfId="0" applyFont="1" applyFill="1" applyBorder="1" applyAlignment="1">
      <alignment horizontal="center"/>
    </xf>
    <xf numFmtId="0" fontId="27" fillId="0" borderId="1" xfId="0" applyFont="1" applyFill="1" applyBorder="1" applyAlignment="1"/>
    <xf numFmtId="3" fontId="27" fillId="0" borderId="1" xfId="0" applyNumberFormat="1" applyFont="1" applyFill="1" applyBorder="1" applyAlignment="1"/>
    <xf numFmtId="3" fontId="27" fillId="0" borderId="10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27" fillId="0" borderId="12" xfId="0" applyFont="1" applyFill="1" applyBorder="1"/>
    <xf numFmtId="3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/>
    <xf numFmtId="0" fontId="20" fillId="0" borderId="12" xfId="0" applyFont="1" applyBorder="1"/>
    <xf numFmtId="3" fontId="5" fillId="0" borderId="1" xfId="0" applyNumberFormat="1" applyFont="1" applyFill="1" applyBorder="1" applyAlignment="1"/>
    <xf numFmtId="3" fontId="52" fillId="0" borderId="10" xfId="0" applyNumberFormat="1" applyFont="1" applyFill="1" applyBorder="1" applyAlignment="1">
      <alignment horizontal="right"/>
    </xf>
    <xf numFmtId="3" fontId="53" fillId="0" borderId="1" xfId="0" applyNumberFormat="1" applyFont="1" applyBorder="1" applyAlignment="1">
      <alignment horizontal="right" vertical="center"/>
    </xf>
    <xf numFmtId="3" fontId="52" fillId="0" borderId="1" xfId="0" applyNumberFormat="1" applyFont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Border="1" applyAlignment="1">
      <alignment vertical="center"/>
    </xf>
    <xf numFmtId="3" fontId="53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Border="1" applyAlignment="1">
      <alignment vertical="center"/>
    </xf>
    <xf numFmtId="0" fontId="5" fillId="3" borderId="8" xfId="5" applyFont="1" applyFill="1" applyBorder="1" applyAlignment="1">
      <alignment horizontal="center" vertical="center" wrapText="1"/>
    </xf>
    <xf numFmtId="0" fontId="27" fillId="0" borderId="8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0" fontId="5" fillId="0" borderId="8" xfId="5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vertical="center" wrapText="1"/>
    </xf>
    <xf numFmtId="41" fontId="3" fillId="0" borderId="1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41" fontId="3" fillId="0" borderId="12" xfId="0" applyNumberFormat="1" applyFont="1" applyBorder="1" applyAlignment="1">
      <alignment vertical="center"/>
    </xf>
    <xf numFmtId="3" fontId="12" fillId="0" borderId="6" xfId="7" applyNumberFormat="1" applyFont="1" applyFill="1" applyBorder="1"/>
    <xf numFmtId="0" fontId="39" fillId="0" borderId="0" xfId="9" applyFont="1" applyAlignment="1">
      <alignment horizontal="center"/>
    </xf>
    <xf numFmtId="0" fontId="58" fillId="0" borderId="0" xfId="9" applyFont="1"/>
    <xf numFmtId="0" fontId="59" fillId="0" borderId="0" xfId="9" applyFont="1"/>
    <xf numFmtId="3" fontId="60" fillId="0" borderId="1" xfId="9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3" fillId="0" borderId="0" xfId="9" applyFont="1" applyBorder="1" applyAlignment="1">
      <alignment horizontal="right" vertical="center"/>
    </xf>
    <xf numFmtId="0" fontId="18" fillId="0" borderId="1" xfId="9" applyFont="1" applyFill="1" applyBorder="1" applyAlignment="1">
      <alignment horizontal="center" vertical="center" wrapText="1"/>
    </xf>
    <xf numFmtId="165" fontId="18" fillId="0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horizontal="right" vertical="center" wrapText="1"/>
    </xf>
    <xf numFmtId="3" fontId="17" fillId="2" borderId="1" xfId="9" applyNumberFormat="1" applyFont="1" applyFill="1" applyBorder="1" applyAlignment="1">
      <alignment horizontal="center" vertical="center" wrapText="1"/>
    </xf>
    <xf numFmtId="0" fontId="11" fillId="0" borderId="0" xfId="9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164" fontId="17" fillId="0" borderId="1" xfId="9" applyNumberFormat="1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left" vertical="center" wrapText="1"/>
    </xf>
    <xf numFmtId="3" fontId="27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0" borderId="0" xfId="4" applyFont="1" applyBorder="1" applyAlignment="1">
      <alignment horizontal="right"/>
    </xf>
    <xf numFmtId="0" fontId="48" fillId="2" borderId="1" xfId="4" applyFont="1" applyFill="1" applyBorder="1" applyAlignment="1">
      <alignment horizontal="center" vertical="center" wrapText="1"/>
    </xf>
    <xf numFmtId="16" fontId="27" fillId="0" borderId="1" xfId="0" applyNumberFormat="1" applyFont="1" applyFill="1" applyBorder="1" applyAlignment="1"/>
    <xf numFmtId="0" fontId="20" fillId="0" borderId="0" xfId="0" applyFont="1" applyBorder="1"/>
    <xf numFmtId="0" fontId="20" fillId="0" borderId="11" xfId="0" applyFont="1" applyBorder="1"/>
    <xf numFmtId="3" fontId="5" fillId="2" borderId="8" xfId="8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4" borderId="1" xfId="0" applyNumberFormat="1" applyFont="1" applyFill="1" applyBorder="1" applyAlignment="1">
      <alignment horizontal="right"/>
    </xf>
    <xf numFmtId="2" fontId="5" fillId="4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 applyAlignment="1">
      <alignment horizontal="right"/>
    </xf>
    <xf numFmtId="2" fontId="52" fillId="0" borderId="1" xfId="0" applyNumberFormat="1" applyFont="1" applyFill="1" applyBorder="1" applyAlignment="1">
      <alignment horizontal="right"/>
    </xf>
    <xf numFmtId="2" fontId="27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27" fillId="0" borderId="1" xfId="0" applyNumberFormat="1" applyFont="1" applyFill="1" applyBorder="1" applyAlignment="1"/>
    <xf numFmtId="2" fontId="5" fillId="4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right" vertical="center" wrapText="1"/>
    </xf>
    <xf numFmtId="2" fontId="27" fillId="0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2" fontId="52" fillId="0" borderId="1" xfId="0" applyNumberFormat="1" applyFont="1" applyFill="1" applyBorder="1" applyAlignment="1">
      <alignment horizontal="right" vertical="center" wrapText="1"/>
    </xf>
    <xf numFmtId="2" fontId="5" fillId="0" borderId="10" xfId="0" applyNumberFormat="1" applyFont="1" applyFill="1" applyBorder="1" applyAlignment="1">
      <alignment horizontal="right"/>
    </xf>
    <xf numFmtId="0" fontId="11" fillId="0" borderId="1" xfId="9" applyFont="1" applyBorder="1"/>
    <xf numFmtId="0" fontId="58" fillId="0" borderId="1" xfId="9" applyFont="1" applyBorder="1"/>
    <xf numFmtId="0" fontId="15" fillId="0" borderId="1" xfId="9" applyFont="1" applyBorder="1"/>
    <xf numFmtId="0" fontId="59" fillId="0" borderId="1" xfId="9" applyFont="1" applyBorder="1"/>
    <xf numFmtId="0" fontId="4" fillId="0" borderId="6" xfId="0" applyFont="1" applyBorder="1" applyAlignment="1">
      <alignment vertical="center"/>
    </xf>
    <xf numFmtId="14" fontId="4" fillId="0" borderId="6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right"/>
    </xf>
    <xf numFmtId="41" fontId="4" fillId="0" borderId="6" xfId="0" applyNumberFormat="1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  <xf numFmtId="14" fontId="4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3" fontId="27" fillId="6" borderId="0" xfId="0" applyNumberFormat="1" applyFont="1" applyFill="1"/>
    <xf numFmtId="3" fontId="5" fillId="6" borderId="1" xfId="0" applyNumberFormat="1" applyFont="1" applyFill="1" applyBorder="1" applyAlignment="1">
      <alignment horizontal="right"/>
    </xf>
    <xf numFmtId="3" fontId="27" fillId="6" borderId="1" xfId="0" applyNumberFormat="1" applyFont="1" applyFill="1" applyBorder="1" applyAlignment="1">
      <alignment horizontal="right"/>
    </xf>
    <xf numFmtId="3" fontId="52" fillId="6" borderId="1" xfId="0" applyNumberFormat="1" applyFont="1" applyFill="1" applyBorder="1" applyAlignment="1">
      <alignment horizontal="right"/>
    </xf>
    <xf numFmtId="3" fontId="27" fillId="6" borderId="10" xfId="0" applyNumberFormat="1" applyFont="1" applyFill="1" applyBorder="1" applyAlignment="1">
      <alignment horizontal="right"/>
    </xf>
    <xf numFmtId="3" fontId="52" fillId="6" borderId="10" xfId="0" applyNumberFormat="1" applyFont="1" applyFill="1" applyBorder="1" applyAlignment="1">
      <alignment horizontal="right"/>
    </xf>
    <xf numFmtId="3" fontId="5" fillId="6" borderId="10" xfId="0" applyNumberFormat="1" applyFont="1" applyFill="1" applyBorder="1" applyAlignment="1">
      <alignment horizontal="right"/>
    </xf>
    <xf numFmtId="3" fontId="5" fillId="6" borderId="12" xfId="0" applyNumberFormat="1" applyFont="1" applyFill="1" applyBorder="1" applyAlignment="1">
      <alignment horizontal="right"/>
    </xf>
    <xf numFmtId="3" fontId="5" fillId="6" borderId="1" xfId="0" applyNumberFormat="1" applyFont="1" applyFill="1" applyBorder="1" applyAlignment="1">
      <alignment horizontal="right" vertical="center" wrapText="1"/>
    </xf>
    <xf numFmtId="3" fontId="27" fillId="6" borderId="1" xfId="0" applyNumberFormat="1" applyFont="1" applyFill="1" applyBorder="1" applyAlignment="1">
      <alignment horizontal="right" vertical="center" wrapText="1"/>
    </xf>
    <xf numFmtId="3" fontId="52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/>
    </xf>
    <xf numFmtId="3" fontId="5" fillId="6" borderId="1" xfId="0" applyNumberFormat="1" applyFont="1" applyFill="1" applyBorder="1" applyAlignment="1"/>
    <xf numFmtId="16" fontId="27" fillId="6" borderId="1" xfId="0" applyNumberFormat="1" applyFont="1" applyFill="1" applyBorder="1" applyAlignment="1"/>
    <xf numFmtId="3" fontId="27" fillId="6" borderId="1" xfId="0" applyNumberFormat="1" applyFont="1" applyFill="1" applyBorder="1" applyAlignment="1"/>
    <xf numFmtId="0" fontId="27" fillId="6" borderId="1" xfId="0" applyFont="1" applyFill="1" applyBorder="1" applyAlignment="1"/>
    <xf numFmtId="3" fontId="60" fillId="0" borderId="4" xfId="9" applyNumberFormat="1" applyFont="1" applyFill="1" applyBorder="1" applyAlignment="1">
      <alignment vertical="center"/>
    </xf>
    <xf numFmtId="3" fontId="17" fillId="2" borderId="4" xfId="9" applyNumberFormat="1" applyFont="1" applyFill="1" applyBorder="1" applyAlignment="1">
      <alignment horizontal="right" vertical="center"/>
    </xf>
    <xf numFmtId="3" fontId="17" fillId="2" borderId="5" xfId="9" applyNumberFormat="1" applyFont="1" applyFill="1" applyBorder="1" applyAlignment="1">
      <alignment horizontal="center" vertical="center" wrapText="1"/>
    </xf>
    <xf numFmtId="3" fontId="14" fillId="0" borderId="5" xfId="9" applyNumberFormat="1" applyFont="1" applyFill="1" applyBorder="1" applyAlignment="1"/>
    <xf numFmtId="3" fontId="17" fillId="0" borderId="5" xfId="9" applyNumberFormat="1" applyFont="1" applyFill="1" applyBorder="1" applyAlignment="1"/>
    <xf numFmtId="3" fontId="18" fillId="0" borderId="5" xfId="9" applyNumberFormat="1" applyFont="1" applyFill="1" applyBorder="1" applyAlignment="1"/>
    <xf numFmtId="3" fontId="14" fillId="0" borderId="5" xfId="9" applyNumberFormat="1" applyFont="1" applyFill="1" applyBorder="1" applyAlignment="1">
      <alignment horizontal="right" shrinkToFit="1"/>
    </xf>
    <xf numFmtId="3" fontId="14" fillId="0" borderId="5" xfId="9" applyNumberFormat="1" applyFont="1" applyFill="1" applyBorder="1" applyAlignment="1">
      <alignment horizontal="centerContinuous" vertical="center" wrapText="1"/>
    </xf>
    <xf numFmtId="165" fontId="18" fillId="0" borderId="5" xfId="9" applyNumberFormat="1" applyFont="1" applyFill="1" applyBorder="1" applyAlignment="1">
      <alignment vertical="center"/>
    </xf>
    <xf numFmtId="165" fontId="18" fillId="0" borderId="5" xfId="9" applyNumberFormat="1" applyFont="1" applyFill="1" applyBorder="1" applyAlignment="1">
      <alignment vertical="center" wrapText="1"/>
    </xf>
    <xf numFmtId="3" fontId="17" fillId="2" borderId="5" xfId="9" applyNumberFormat="1" applyFont="1" applyFill="1" applyBorder="1" applyAlignment="1">
      <alignment horizontal="right" vertical="center"/>
    </xf>
    <xf numFmtId="3" fontId="17" fillId="2" borderId="13" xfId="9" applyNumberFormat="1" applyFont="1" applyFill="1" applyBorder="1" applyAlignment="1">
      <alignment horizontal="center" vertical="center" wrapText="1"/>
    </xf>
    <xf numFmtId="3" fontId="49" fillId="2" borderId="14" xfId="9" applyNumberFormat="1" applyFont="1" applyFill="1" applyBorder="1" applyAlignment="1">
      <alignment horizontal="center" vertical="center" wrapText="1"/>
    </xf>
    <xf numFmtId="0" fontId="58" fillId="0" borderId="15" xfId="9" applyFont="1" applyBorder="1"/>
    <xf numFmtId="0" fontId="59" fillId="0" borderId="15" xfId="9" applyFont="1" applyBorder="1"/>
    <xf numFmtId="3" fontId="60" fillId="0" borderId="14" xfId="9" applyNumberFormat="1" applyFont="1" applyFill="1" applyBorder="1" applyAlignment="1">
      <alignment vertical="center"/>
    </xf>
    <xf numFmtId="3" fontId="17" fillId="2" borderId="16" xfId="9" applyNumberFormat="1" applyFont="1" applyFill="1" applyBorder="1" applyAlignment="1">
      <alignment horizontal="right" vertical="center"/>
    </xf>
    <xf numFmtId="3" fontId="27" fillId="8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3" fontId="12" fillId="0" borderId="0" xfId="9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62" fillId="0" borderId="0" xfId="0" applyFont="1" applyAlignment="1">
      <alignment vertical="center"/>
    </xf>
    <xf numFmtId="0" fontId="0" fillId="0" borderId="0" xfId="0" applyAlignment="1">
      <alignment vertical="center"/>
    </xf>
    <xf numFmtId="3" fontId="27" fillId="9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0" fillId="0" borderId="0" xfId="0" applyFont="1" applyAlignment="1">
      <alignment vertical="center"/>
    </xf>
    <xf numFmtId="0" fontId="63" fillId="0" borderId="32" xfId="0" applyNumberFormat="1" applyFont="1" applyFill="1" applyBorder="1" applyAlignment="1" applyProtection="1">
      <alignment horizontal="center" vertical="center" wrapText="1" shrinkToFit="1"/>
    </xf>
    <xf numFmtId="0" fontId="63" fillId="0" borderId="33" xfId="0" applyNumberFormat="1" applyFont="1" applyFill="1" applyBorder="1" applyAlignment="1" applyProtection="1">
      <alignment horizontal="center" vertical="center" wrapText="1" shrinkToFit="1"/>
    </xf>
    <xf numFmtId="0" fontId="63" fillId="0" borderId="34" xfId="0" applyNumberFormat="1" applyFont="1" applyFill="1" applyBorder="1" applyAlignment="1" applyProtection="1">
      <alignment horizontal="center" vertical="center" wrapText="1" shrinkToFit="1"/>
    </xf>
    <xf numFmtId="3" fontId="30" fillId="0" borderId="0" xfId="0" applyNumberFormat="1" applyFont="1" applyAlignment="1">
      <alignment vertical="center"/>
    </xf>
    <xf numFmtId="49" fontId="27" fillId="0" borderId="1" xfId="0" applyNumberFormat="1" applyFont="1" applyFill="1" applyBorder="1" applyAlignment="1" applyProtection="1">
      <alignment horizontal="left" vertical="center" wrapText="1" shrinkToFit="1"/>
    </xf>
    <xf numFmtId="3" fontId="27" fillId="0" borderId="36" xfId="0" applyNumberFormat="1" applyFont="1" applyFill="1" applyBorder="1" applyAlignment="1" applyProtection="1">
      <alignment horizontal="right" vertical="center" wrapText="1" shrinkToFit="1"/>
    </xf>
    <xf numFmtId="0" fontId="27" fillId="0" borderId="35" xfId="0" applyNumberFormat="1" applyFont="1" applyFill="1" applyBorder="1" applyAlignment="1" applyProtection="1">
      <alignment horizontal="left" vertical="center" wrapText="1" shrinkToFit="1"/>
    </xf>
    <xf numFmtId="0" fontId="5" fillId="0" borderId="35" xfId="0" applyNumberFormat="1" applyFont="1" applyFill="1" applyBorder="1" applyAlignment="1" applyProtection="1">
      <alignment horizontal="left" vertical="center" wrapText="1" shrinkToFit="1"/>
    </xf>
    <xf numFmtId="49" fontId="5" fillId="0" borderId="1" xfId="0" applyNumberFormat="1" applyFont="1" applyFill="1" applyBorder="1" applyAlignment="1" applyProtection="1">
      <alignment horizontal="left" vertical="center" wrapText="1" shrinkToFit="1"/>
    </xf>
    <xf numFmtId="3" fontId="5" fillId="0" borderId="36" xfId="0" applyNumberFormat="1" applyFont="1" applyFill="1" applyBorder="1" applyAlignment="1" applyProtection="1">
      <alignment horizontal="right" vertical="center" wrapText="1" shrinkToFit="1"/>
    </xf>
    <xf numFmtId="49" fontId="36" fillId="0" borderId="1" xfId="0" applyNumberFormat="1" applyFont="1" applyFill="1" applyBorder="1" applyAlignment="1" applyProtection="1">
      <alignment horizontal="left" vertical="center" wrapText="1" shrinkToFit="1"/>
    </xf>
    <xf numFmtId="3" fontId="36" fillId="0" borderId="36" xfId="0" applyNumberFormat="1" applyFont="1" applyFill="1" applyBorder="1" applyAlignment="1" applyProtection="1">
      <alignment horizontal="right" vertical="center" wrapText="1" shrinkToFit="1"/>
    </xf>
    <xf numFmtId="49" fontId="36" fillId="0" borderId="37" xfId="0" applyNumberFormat="1" applyFont="1" applyFill="1" applyBorder="1" applyAlignment="1" applyProtection="1">
      <alignment horizontal="left" vertical="center" wrapText="1" shrinkToFit="1"/>
    </xf>
    <xf numFmtId="3" fontId="36" fillId="0" borderId="38" xfId="0" applyNumberFormat="1" applyFont="1" applyFill="1" applyBorder="1" applyAlignment="1" applyProtection="1">
      <alignment horizontal="right" vertical="center" wrapText="1" shrinkToFit="1"/>
    </xf>
    <xf numFmtId="0" fontId="16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27" fillId="0" borderId="35" xfId="0" applyNumberFormat="1" applyFont="1" applyFill="1" applyBorder="1" applyAlignment="1" applyProtection="1">
      <alignment horizontal="center" vertical="center" wrapText="1" shrinkToFit="1"/>
    </xf>
    <xf numFmtId="3" fontId="27" fillId="0" borderId="1" xfId="0" applyNumberFormat="1" applyFont="1" applyFill="1" applyBorder="1" applyAlignment="1" applyProtection="1">
      <alignment horizontal="right" vertical="center" wrapText="1" shrinkToFit="1"/>
    </xf>
    <xf numFmtId="0" fontId="5" fillId="0" borderId="35" xfId="0" applyNumberFormat="1" applyFont="1" applyFill="1" applyBorder="1" applyAlignment="1" applyProtection="1">
      <alignment horizontal="center" vertical="center" wrapText="1" shrinkToFit="1"/>
    </xf>
    <xf numFmtId="3" fontId="5" fillId="0" borderId="1" xfId="0" applyNumberFormat="1" applyFont="1" applyFill="1" applyBorder="1" applyAlignment="1" applyProtection="1">
      <alignment horizontal="right" vertical="center" wrapText="1" shrinkToFit="1"/>
    </xf>
    <xf numFmtId="49" fontId="64" fillId="0" borderId="1" xfId="0" applyNumberFormat="1" applyFont="1" applyFill="1" applyBorder="1" applyAlignment="1" applyProtection="1">
      <alignment horizontal="left" vertical="center" wrapText="1" shrinkToFit="1"/>
    </xf>
    <xf numFmtId="3" fontId="64" fillId="0" borderId="1" xfId="0" applyNumberFormat="1" applyFont="1" applyFill="1" applyBorder="1" applyAlignment="1" applyProtection="1">
      <alignment horizontal="right" vertical="center" wrapText="1" shrinkToFit="1"/>
    </xf>
    <xf numFmtId="49" fontId="64" fillId="0" borderId="37" xfId="0" applyNumberFormat="1" applyFont="1" applyFill="1" applyBorder="1" applyAlignment="1" applyProtection="1">
      <alignment horizontal="left" vertical="center" wrapText="1" shrinkToFit="1"/>
    </xf>
    <xf numFmtId="3" fontId="64" fillId="0" borderId="37" xfId="0" applyNumberFormat="1" applyFont="1" applyFill="1" applyBorder="1" applyAlignment="1" applyProtection="1">
      <alignment horizontal="right" vertical="center" wrapText="1" shrinkToFi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49" fontId="66" fillId="0" borderId="1" xfId="0" applyNumberFormat="1" applyFont="1" applyFill="1" applyBorder="1" applyAlignment="1" applyProtection="1">
      <alignment horizontal="left" vertical="center" wrapText="1" shrinkToFit="1"/>
    </xf>
    <xf numFmtId="3" fontId="66" fillId="0" borderId="1" xfId="0" applyNumberFormat="1" applyFont="1" applyFill="1" applyBorder="1" applyAlignment="1" applyProtection="1">
      <alignment horizontal="right" vertical="center" wrapText="1" shrinkToFit="1"/>
    </xf>
    <xf numFmtId="3" fontId="66" fillId="0" borderId="36" xfId="0" applyNumberFormat="1" applyFont="1" applyFill="1" applyBorder="1" applyAlignment="1" applyProtection="1">
      <alignment horizontal="right" vertical="center" wrapText="1" shrinkToFit="1"/>
    </xf>
    <xf numFmtId="49" fontId="65" fillId="0" borderId="1" xfId="0" applyNumberFormat="1" applyFont="1" applyFill="1" applyBorder="1" applyAlignment="1" applyProtection="1">
      <alignment horizontal="left" vertical="center" wrapText="1" shrinkToFit="1"/>
    </xf>
    <xf numFmtId="3" fontId="65" fillId="0" borderId="1" xfId="0" applyNumberFormat="1" applyFont="1" applyFill="1" applyBorder="1" applyAlignment="1" applyProtection="1">
      <alignment horizontal="right" vertical="center" wrapText="1" shrinkToFit="1"/>
    </xf>
    <xf numFmtId="3" fontId="65" fillId="0" borderId="36" xfId="0" applyNumberFormat="1" applyFont="1" applyFill="1" applyBorder="1" applyAlignment="1" applyProtection="1">
      <alignment horizontal="right" vertical="center" wrapText="1" shrinkToFit="1"/>
    </xf>
    <xf numFmtId="49" fontId="65" fillId="0" borderId="37" xfId="0" applyNumberFormat="1" applyFont="1" applyFill="1" applyBorder="1" applyAlignment="1" applyProtection="1">
      <alignment horizontal="left" vertical="center" wrapText="1" shrinkToFit="1"/>
    </xf>
    <xf numFmtId="3" fontId="65" fillId="0" borderId="37" xfId="0" applyNumberFormat="1" applyFont="1" applyFill="1" applyBorder="1" applyAlignment="1" applyProtection="1">
      <alignment horizontal="right" vertical="center" wrapText="1" shrinkToFit="1"/>
    </xf>
    <xf numFmtId="3" fontId="65" fillId="0" borderId="38" xfId="0" applyNumberFormat="1" applyFont="1" applyFill="1" applyBorder="1" applyAlignment="1" applyProtection="1">
      <alignment horizontal="right" vertical="center" wrapText="1" shrinkToFit="1"/>
    </xf>
    <xf numFmtId="0" fontId="66" fillId="0" borderId="35" xfId="0" applyNumberFormat="1" applyFont="1" applyFill="1" applyBorder="1" applyAlignment="1" applyProtection="1">
      <alignment horizontal="center" vertical="center" wrapText="1" shrinkToFit="1"/>
    </xf>
    <xf numFmtId="0" fontId="65" fillId="0" borderId="35" xfId="0" applyNumberFormat="1" applyFont="1" applyFill="1" applyBorder="1" applyAlignment="1" applyProtection="1">
      <alignment horizontal="center" vertical="center" wrapText="1" shrinkToFit="1"/>
    </xf>
    <xf numFmtId="0" fontId="66" fillId="0" borderId="39" xfId="0" applyNumberFormat="1" applyFont="1" applyFill="1" applyBorder="1" applyAlignment="1" applyProtection="1">
      <alignment horizontal="center" vertical="center" wrapText="1" shrinkToFit="1"/>
    </xf>
    <xf numFmtId="49" fontId="66" fillId="0" borderId="6" xfId="0" applyNumberFormat="1" applyFont="1" applyFill="1" applyBorder="1" applyAlignment="1" applyProtection="1">
      <alignment horizontal="left" vertical="center" wrapText="1" shrinkToFit="1"/>
    </xf>
    <xf numFmtId="3" fontId="66" fillId="0" borderId="6" xfId="0" applyNumberFormat="1" applyFont="1" applyFill="1" applyBorder="1" applyAlignment="1" applyProtection="1">
      <alignment horizontal="right" vertical="center" wrapText="1" shrinkToFit="1"/>
    </xf>
    <xf numFmtId="3" fontId="66" fillId="0" borderId="40" xfId="0" applyNumberFormat="1" applyFont="1" applyFill="1" applyBorder="1" applyAlignment="1" applyProtection="1">
      <alignment horizontal="right" vertical="center" wrapText="1" shrinkToFit="1"/>
    </xf>
    <xf numFmtId="0" fontId="67" fillId="0" borderId="41" xfId="0" applyNumberFormat="1" applyFont="1" applyFill="1" applyBorder="1" applyAlignment="1" applyProtection="1">
      <alignment horizontal="center" vertical="center" wrapText="1" shrinkToFit="1"/>
    </xf>
    <xf numFmtId="0" fontId="67" fillId="0" borderId="42" xfId="0" applyNumberFormat="1" applyFont="1" applyFill="1" applyBorder="1" applyAlignment="1" applyProtection="1">
      <alignment horizontal="center" vertical="center" wrapText="1" shrinkToFit="1"/>
    </xf>
    <xf numFmtId="0" fontId="67" fillId="0" borderId="43" xfId="0" applyNumberFormat="1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9" applyFont="1" applyBorder="1" applyAlignment="1">
      <alignment horizontal="right"/>
    </xf>
    <xf numFmtId="0" fontId="18" fillId="0" borderId="10" xfId="9" applyFont="1" applyFill="1" applyBorder="1" applyAlignment="1">
      <alignment horizontal="center" vertical="center"/>
    </xf>
    <xf numFmtId="0" fontId="68" fillId="0" borderId="0" xfId="0" applyFont="1" applyAlignment="1">
      <alignment horizontal="left" vertical="center" wrapText="1"/>
    </xf>
    <xf numFmtId="165" fontId="18" fillId="0" borderId="10" xfId="9" applyNumberFormat="1" applyFont="1" applyFill="1" applyBorder="1" applyAlignment="1">
      <alignment vertical="center"/>
    </xf>
    <xf numFmtId="0" fontId="68" fillId="0" borderId="1" xfId="0" applyFont="1" applyBorder="1" applyAlignment="1">
      <alignment horizontal="left" vertical="center" wrapText="1"/>
    </xf>
    <xf numFmtId="0" fontId="13" fillId="0" borderId="1" xfId="9" applyFont="1" applyBorder="1"/>
    <xf numFmtId="0" fontId="10" fillId="0" borderId="1" xfId="9" applyFont="1" applyBorder="1"/>
    <xf numFmtId="3" fontId="17" fillId="10" borderId="1" xfId="9" applyNumberFormat="1" applyFont="1" applyFill="1" applyBorder="1" applyAlignment="1">
      <alignment horizontal="right" vertical="center"/>
    </xf>
    <xf numFmtId="0" fontId="69" fillId="0" borderId="0" xfId="9" applyFont="1"/>
    <xf numFmtId="41" fontId="18" fillId="0" borderId="1" xfId="9" applyNumberFormat="1" applyFont="1" applyBorder="1" applyAlignment="1">
      <alignment horizontal="right" vertical="center"/>
    </xf>
    <xf numFmtId="41" fontId="18" fillId="10" borderId="1" xfId="9" applyNumberFormat="1" applyFont="1" applyFill="1" applyBorder="1" applyAlignment="1">
      <alignment horizontal="right" vertical="center"/>
    </xf>
    <xf numFmtId="3" fontId="45" fillId="2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41" fontId="18" fillId="0" borderId="1" xfId="9" applyNumberFormat="1" applyFont="1" applyFill="1" applyBorder="1" applyAlignment="1">
      <alignment vertical="center" wrapText="1"/>
    </xf>
    <xf numFmtId="0" fontId="9" fillId="0" borderId="0" xfId="5" applyFont="1"/>
    <xf numFmtId="0" fontId="9" fillId="0" borderId="0" xfId="5" applyFont="1" applyBorder="1"/>
    <xf numFmtId="3" fontId="5" fillId="2" borderId="24" xfId="5" applyNumberFormat="1" applyFont="1" applyFill="1" applyBorder="1" applyAlignment="1">
      <alignment horizontal="right" vertical="center" wrapText="1"/>
    </xf>
    <xf numFmtId="3" fontId="5" fillId="2" borderId="1" xfId="5" applyNumberFormat="1" applyFont="1" applyFill="1" applyBorder="1" applyAlignment="1">
      <alignment horizontal="right" vertical="center" wrapText="1"/>
    </xf>
    <xf numFmtId="3" fontId="5" fillId="3" borderId="24" xfId="5" applyNumberFormat="1" applyFont="1" applyFill="1" applyBorder="1" applyAlignment="1">
      <alignment horizontal="right" vertical="center" wrapText="1"/>
    </xf>
    <xf numFmtId="3" fontId="5" fillId="0" borderId="1" xfId="5" applyNumberFormat="1" applyFont="1" applyBorder="1" applyAlignment="1">
      <alignment vertical="center"/>
    </xf>
    <xf numFmtId="0" fontId="9" fillId="0" borderId="0" xfId="5" applyFont="1" applyAlignment="1">
      <alignment wrapText="1"/>
    </xf>
    <xf numFmtId="3" fontId="27" fillId="0" borderId="24" xfId="5" applyNumberFormat="1" applyFont="1" applyFill="1" applyBorder="1" applyAlignment="1">
      <alignment horizontal="right" vertical="center" wrapText="1"/>
    </xf>
    <xf numFmtId="3" fontId="27" fillId="0" borderId="1" xfId="5" applyNumberFormat="1" applyFont="1" applyBorder="1" applyAlignment="1">
      <alignment vertical="center"/>
    </xf>
    <xf numFmtId="3" fontId="27" fillId="0" borderId="24" xfId="8" applyNumberFormat="1" applyFont="1" applyFill="1" applyBorder="1" applyAlignment="1">
      <alignment horizontal="right" vertical="center" wrapText="1"/>
    </xf>
    <xf numFmtId="0" fontId="27" fillId="0" borderId="9" xfId="8" applyFont="1" applyFill="1" applyBorder="1" applyAlignment="1">
      <alignment horizontal="center" vertical="center" wrapText="1"/>
    </xf>
    <xf numFmtId="0" fontId="5" fillId="3" borderId="9" xfId="8" applyFont="1" applyFill="1" applyBorder="1" applyAlignment="1">
      <alignment horizontal="center" vertical="center" wrapText="1"/>
    </xf>
    <xf numFmtId="3" fontId="5" fillId="0" borderId="24" xfId="8" applyNumberFormat="1" applyFont="1" applyFill="1" applyBorder="1" applyAlignment="1">
      <alignment horizontal="right" vertical="center" wrapText="1"/>
    </xf>
    <xf numFmtId="3" fontId="5" fillId="0" borderId="1" xfId="8" applyNumberFormat="1" applyFont="1" applyFill="1" applyBorder="1" applyAlignment="1">
      <alignment horizontal="right" vertical="center" wrapText="1"/>
    </xf>
    <xf numFmtId="3" fontId="27" fillId="0" borderId="44" xfId="8" applyNumberFormat="1" applyFont="1" applyFill="1" applyBorder="1" applyAlignment="1">
      <alignment horizontal="right" vertical="center" wrapText="1"/>
    </xf>
    <xf numFmtId="0" fontId="5" fillId="0" borderId="10" xfId="5" applyFont="1" applyBorder="1" applyAlignment="1">
      <alignment horizontal="center" vertical="center" wrapText="1"/>
    </xf>
    <xf numFmtId="3" fontId="5" fillId="0" borderId="4" xfId="8" applyNumberFormat="1" applyFont="1" applyFill="1" applyBorder="1" applyAlignment="1">
      <alignment horizontal="right" vertical="center" wrapText="1"/>
    </xf>
    <xf numFmtId="3" fontId="5" fillId="2" borderId="4" xfId="8" applyNumberFormat="1" applyFont="1" applyFill="1" applyBorder="1" applyAlignment="1">
      <alignment horizontal="right" vertical="center" wrapText="1"/>
    </xf>
    <xf numFmtId="3" fontId="27" fillId="0" borderId="4" xfId="8" applyNumberFormat="1" applyFont="1" applyFill="1" applyBorder="1" applyAlignment="1">
      <alignment horizontal="right" vertical="center" wrapText="1"/>
    </xf>
    <xf numFmtId="3" fontId="5" fillId="5" borderId="4" xfId="5" applyNumberFormat="1" applyFont="1" applyFill="1" applyBorder="1" applyAlignment="1">
      <alignment horizontal="right" vertical="center" wrapText="1"/>
    </xf>
    <xf numFmtId="0" fontId="9" fillId="0" borderId="0" xfId="5" applyFont="1" applyAlignment="1">
      <alignment horizontal="center"/>
    </xf>
    <xf numFmtId="3" fontId="9" fillId="0" borderId="0" xfId="5" applyNumberFormat="1" applyFont="1" applyAlignment="1">
      <alignment horizontal="center"/>
    </xf>
    <xf numFmtId="3" fontId="9" fillId="0" borderId="0" xfId="5" applyNumberFormat="1" applyFont="1"/>
    <xf numFmtId="0" fontId="5" fillId="10" borderId="8" xfId="5" applyFont="1" applyFill="1" applyBorder="1" applyAlignment="1">
      <alignment horizontal="center" vertical="center" wrapText="1"/>
    </xf>
    <xf numFmtId="41" fontId="27" fillId="0" borderId="1" xfId="5" applyNumberFormat="1" applyFont="1" applyBorder="1" applyAlignment="1">
      <alignment horizontal="center" vertical="center" wrapText="1"/>
    </xf>
    <xf numFmtId="41" fontId="5" fillId="3" borderId="24" xfId="5" applyNumberFormat="1" applyFont="1" applyFill="1" applyBorder="1" applyAlignment="1">
      <alignment horizontal="center" vertical="center" wrapText="1"/>
    </xf>
    <xf numFmtId="41" fontId="5" fillId="2" borderId="1" xfId="5" applyNumberFormat="1" applyFont="1" applyFill="1" applyBorder="1" applyAlignment="1">
      <alignment horizontal="center" vertical="center" wrapText="1"/>
    </xf>
    <xf numFmtId="41" fontId="5" fillId="0" borderId="1" xfId="8" applyNumberFormat="1" applyFont="1" applyFill="1" applyBorder="1" applyAlignment="1">
      <alignment horizontal="center" vertical="center" wrapText="1"/>
    </xf>
    <xf numFmtId="41" fontId="5" fillId="2" borderId="1" xfId="8" applyNumberFormat="1" applyFont="1" applyFill="1" applyBorder="1" applyAlignment="1">
      <alignment horizontal="center" vertical="center" wrapText="1"/>
    </xf>
    <xf numFmtId="41" fontId="5" fillId="5" borderId="1" xfId="5" applyNumberFormat="1" applyFont="1" applyFill="1" applyBorder="1" applyAlignment="1">
      <alignment horizontal="center" vertical="center" wrapText="1"/>
    </xf>
    <xf numFmtId="41" fontId="5" fillId="0" borderId="1" xfId="5" applyNumberFormat="1" applyFont="1" applyBorder="1" applyAlignment="1">
      <alignment horizontal="center" vertical="center" wrapText="1"/>
    </xf>
    <xf numFmtId="41" fontId="9" fillId="0" borderId="0" xfId="5" applyNumberFormat="1" applyFont="1"/>
    <xf numFmtId="3" fontId="5" fillId="2" borderId="1" xfId="5" applyNumberFormat="1" applyFont="1" applyFill="1" applyBorder="1" applyAlignment="1">
      <alignment horizontal="left" vertical="center" wrapText="1" indent="3"/>
    </xf>
    <xf numFmtId="41" fontId="27" fillId="0" borderId="1" xfId="5" applyNumberFormat="1" applyFont="1" applyBorder="1" applyAlignment="1">
      <alignment horizontal="right" vertical="center" wrapText="1"/>
    </xf>
    <xf numFmtId="0" fontId="70" fillId="0" borderId="1" xfId="0" applyFont="1" applyBorder="1" applyAlignment="1">
      <alignment horizontal="center" vertical="center"/>
    </xf>
    <xf numFmtId="0" fontId="0" fillId="0" borderId="1" xfId="0" applyBorder="1"/>
    <xf numFmtId="41" fontId="28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27" fillId="0" borderId="44" xfId="5" applyNumberFormat="1" applyFont="1" applyFill="1" applyBorder="1" applyAlignment="1">
      <alignment horizontal="right" vertical="center" wrapText="1"/>
    </xf>
    <xf numFmtId="3" fontId="27" fillId="0" borderId="1" xfId="5" applyNumberFormat="1" applyFont="1" applyFill="1" applyBorder="1" applyAlignment="1">
      <alignment horizontal="right" vertical="center" wrapText="1"/>
    </xf>
    <xf numFmtId="0" fontId="27" fillId="10" borderId="8" xfId="5" applyFont="1" applyFill="1" applyBorder="1" applyAlignment="1">
      <alignment horizontal="center" vertical="center" wrapText="1"/>
    </xf>
    <xf numFmtId="0" fontId="5" fillId="2" borderId="26" xfId="5" applyFont="1" applyFill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41" fontId="27" fillId="0" borderId="0" xfId="5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164" fontId="71" fillId="0" borderId="1" xfId="9" applyNumberFormat="1" applyFont="1" applyFill="1" applyBorder="1" applyAlignment="1">
      <alignment horizontal="left" vertical="center" wrapText="1" shrinkToFi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3" fontId="5" fillId="11" borderId="1" xfId="0" applyNumberFormat="1" applyFont="1" applyFill="1" applyBorder="1" applyAlignment="1">
      <alignment vertical="center"/>
    </xf>
    <xf numFmtId="0" fontId="63" fillId="0" borderId="45" xfId="0" applyNumberFormat="1" applyFont="1" applyFill="1" applyBorder="1" applyAlignment="1" applyProtection="1">
      <alignment horizontal="center" vertical="center" wrapText="1" shrinkToFit="1"/>
    </xf>
    <xf numFmtId="3" fontId="27" fillId="0" borderId="4" xfId="0" applyNumberFormat="1" applyFont="1" applyFill="1" applyBorder="1" applyAlignment="1" applyProtection="1">
      <alignment horizontal="right" vertical="center" wrapText="1" shrinkToFit="1"/>
    </xf>
    <xf numFmtId="3" fontId="5" fillId="0" borderId="4" xfId="0" applyNumberFormat="1" applyFont="1" applyFill="1" applyBorder="1" applyAlignment="1" applyProtection="1">
      <alignment horizontal="right" vertical="center" wrapText="1" shrinkToFit="1"/>
    </xf>
    <xf numFmtId="3" fontId="64" fillId="0" borderId="4" xfId="0" applyNumberFormat="1" applyFont="1" applyFill="1" applyBorder="1" applyAlignment="1" applyProtection="1">
      <alignment horizontal="right" vertical="center" wrapText="1" shrinkToFit="1"/>
    </xf>
    <xf numFmtId="3" fontId="64" fillId="0" borderId="46" xfId="0" applyNumberFormat="1" applyFont="1" applyFill="1" applyBorder="1" applyAlignment="1" applyProtection="1">
      <alignment horizontal="right" vertical="center" wrapText="1" shrinkToFit="1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63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Font="1" applyAlignment="1">
      <alignment horizontal="center"/>
    </xf>
    <xf numFmtId="0" fontId="30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/>
    </xf>
    <xf numFmtId="0" fontId="57" fillId="0" borderId="12" xfId="0" applyFont="1" applyFill="1" applyBorder="1" applyAlignment="1">
      <alignment horizontal="center"/>
    </xf>
    <xf numFmtId="0" fontId="57" fillId="0" borderId="20" xfId="0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1" xfId="0" applyFont="1" applyFill="1" applyBorder="1" applyAlignment="1">
      <alignment horizontal="center"/>
    </xf>
    <xf numFmtId="0" fontId="57" fillId="0" borderId="22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57" fillId="0" borderId="2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2" fillId="0" borderId="4" xfId="0" applyFont="1" applyFill="1" applyBorder="1" applyAlignment="1">
      <alignment horizontal="center"/>
    </xf>
    <xf numFmtId="0" fontId="52" fillId="0" borderId="5" xfId="0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2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49" fontId="5" fillId="0" borderId="2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2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3" fontId="5" fillId="6" borderId="10" xfId="0" applyNumberFormat="1" applyFont="1" applyFill="1" applyBorder="1" applyAlignment="1">
      <alignment horizontal="center" vertical="center" wrapText="1"/>
    </xf>
    <xf numFmtId="3" fontId="5" fillId="6" borderId="17" xfId="0" applyNumberFormat="1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27" fillId="0" borderId="19" xfId="0" applyNumberFormat="1" applyFont="1" applyFill="1" applyBorder="1" applyAlignment="1">
      <alignment horizontal="center" vertical="center" wrapText="1"/>
    </xf>
    <xf numFmtId="3" fontId="27" fillId="0" borderId="12" xfId="0" applyNumberFormat="1" applyFont="1" applyFill="1" applyBorder="1" applyAlignment="1">
      <alignment horizontal="center" vertical="center" wrapText="1"/>
    </xf>
    <xf numFmtId="3" fontId="27" fillId="0" borderId="2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3" fontId="27" fillId="0" borderId="21" xfId="0" applyNumberFormat="1" applyFont="1" applyFill="1" applyBorder="1" applyAlignment="1">
      <alignment horizontal="center" vertical="center" wrapText="1"/>
    </xf>
    <xf numFmtId="3" fontId="27" fillId="0" borderId="22" xfId="0" applyNumberFormat="1" applyFont="1" applyFill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0" borderId="23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3" fontId="27" fillId="0" borderId="4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/>
    <xf numFmtId="0" fontId="27" fillId="0" borderId="22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3" fontId="27" fillId="0" borderId="19" xfId="0" applyNumberFormat="1" applyFont="1" applyFill="1" applyBorder="1" applyAlignment="1">
      <alignment horizontal="center"/>
    </xf>
    <xf numFmtId="3" fontId="27" fillId="0" borderId="12" xfId="0" applyNumberFormat="1" applyFont="1" applyFill="1" applyBorder="1" applyAlignment="1">
      <alignment horizontal="center"/>
    </xf>
    <xf numFmtId="3" fontId="27" fillId="0" borderId="20" xfId="0" applyNumberFormat="1" applyFont="1" applyFill="1" applyBorder="1" applyAlignment="1">
      <alignment horizontal="center"/>
    </xf>
    <xf numFmtId="3" fontId="27" fillId="0" borderId="11" xfId="0" applyNumberFormat="1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3" fontId="27" fillId="0" borderId="21" xfId="0" applyNumberFormat="1" applyFont="1" applyFill="1" applyBorder="1" applyAlignment="1">
      <alignment horizontal="center"/>
    </xf>
    <xf numFmtId="3" fontId="27" fillId="0" borderId="22" xfId="0" applyNumberFormat="1" applyFont="1" applyFill="1" applyBorder="1" applyAlignment="1">
      <alignment horizontal="center"/>
    </xf>
    <xf numFmtId="3" fontId="27" fillId="0" borderId="3" xfId="0" applyNumberFormat="1" applyFont="1" applyFill="1" applyBorder="1" applyAlignment="1">
      <alignment horizontal="center"/>
    </xf>
    <xf numFmtId="3" fontId="27" fillId="0" borderId="23" xfId="0" applyNumberFormat="1" applyFont="1" applyFill="1" applyBorder="1" applyAlignment="1">
      <alignment horizontal="center"/>
    </xf>
    <xf numFmtId="0" fontId="52" fillId="0" borderId="18" xfId="0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49" fontId="27" fillId="0" borderId="18" xfId="0" applyNumberFormat="1" applyFont="1" applyFill="1" applyBorder="1" applyAlignment="1">
      <alignment horizontal="center"/>
    </xf>
    <xf numFmtId="49" fontId="27" fillId="0" borderId="5" xfId="0" applyNumberFormat="1" applyFont="1" applyFill="1" applyBorder="1" applyAlignment="1">
      <alignment horizontal="center"/>
    </xf>
    <xf numFmtId="0" fontId="55" fillId="0" borderId="19" xfId="0" applyFont="1" applyFill="1" applyBorder="1" applyAlignment="1">
      <alignment horizontal="center"/>
    </xf>
    <xf numFmtId="0" fontId="55" fillId="0" borderId="12" xfId="0" applyFont="1" applyFill="1" applyBorder="1" applyAlignment="1">
      <alignment horizontal="center"/>
    </xf>
    <xf numFmtId="0" fontId="55" fillId="0" borderId="20" xfId="0" applyFont="1" applyFill="1" applyBorder="1" applyAlignment="1">
      <alignment horizontal="center"/>
    </xf>
    <xf numFmtId="0" fontId="55" fillId="0" borderId="11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0" borderId="21" xfId="0" applyFont="1" applyFill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3" xfId="0" applyFont="1" applyFill="1" applyBorder="1" applyAlignment="1">
      <alignment horizontal="center"/>
    </xf>
    <xf numFmtId="0" fontId="55" fillId="0" borderId="23" xfId="0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10" borderId="1" xfId="9" applyFont="1" applyFill="1" applyBorder="1" applyAlignment="1">
      <alignment horizontal="center" vertical="center" wrapText="1" shrinkToFit="1"/>
    </xf>
    <xf numFmtId="0" fontId="16" fillId="0" borderId="0" xfId="9" applyFont="1" applyAlignment="1">
      <alignment horizontal="center" vertical="center" wrapText="1"/>
    </xf>
    <xf numFmtId="0" fontId="17" fillId="10" borderId="1" xfId="9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left" vertical="center"/>
    </xf>
    <xf numFmtId="0" fontId="17" fillId="10" borderId="1" xfId="9" applyFont="1" applyFill="1" applyBorder="1" applyAlignment="1">
      <alignment horizontal="center" vertical="center"/>
    </xf>
    <xf numFmtId="0" fontId="17" fillId="10" borderId="1" xfId="9" applyFont="1" applyFill="1" applyBorder="1" applyAlignment="1">
      <alignment horizontal="center" vertical="center" shrinkToFit="1"/>
    </xf>
    <xf numFmtId="0" fontId="17" fillId="10" borderId="10" xfId="9" applyFont="1" applyFill="1" applyBorder="1" applyAlignment="1">
      <alignment horizontal="center" vertical="center" wrapText="1"/>
    </xf>
    <xf numFmtId="0" fontId="17" fillId="10" borderId="17" xfId="9" applyFont="1" applyFill="1" applyBorder="1" applyAlignment="1">
      <alignment horizontal="center" vertical="center" wrapText="1"/>
    </xf>
    <xf numFmtId="0" fontId="17" fillId="10" borderId="6" xfId="9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 wrapText="1" shrinkToFit="1"/>
    </xf>
    <xf numFmtId="0" fontId="15" fillId="0" borderId="0" xfId="9" applyFont="1" applyAlignment="1">
      <alignment horizontal="left"/>
    </xf>
    <xf numFmtId="3" fontId="14" fillId="2" borderId="1" xfId="9" applyNumberFormat="1" applyFont="1" applyFill="1" applyBorder="1" applyAlignment="1">
      <alignment horizontal="center" vertical="center" wrapText="1"/>
    </xf>
    <xf numFmtId="3" fontId="49" fillId="2" borderId="1" xfId="9" applyNumberFormat="1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 wrapText="1" shrinkToFit="1"/>
    </xf>
    <xf numFmtId="0" fontId="17" fillId="2" borderId="4" xfId="9" applyFont="1" applyFill="1" applyBorder="1" applyAlignment="1">
      <alignment horizontal="center" vertical="center" wrapText="1" shrinkToFit="1"/>
    </xf>
    <xf numFmtId="0" fontId="17" fillId="2" borderId="5" xfId="9" applyFont="1" applyFill="1" applyBorder="1" applyAlignment="1">
      <alignment horizontal="center" vertical="center" wrapText="1" shrinkToFit="1"/>
    </xf>
    <xf numFmtId="0" fontId="14" fillId="0" borderId="1" xfId="9" applyFont="1" applyFill="1" applyBorder="1" applyAlignment="1">
      <alignment horizontal="left" vertical="center"/>
    </xf>
    <xf numFmtId="3" fontId="17" fillId="2" borderId="1" xfId="9" applyNumberFormat="1" applyFont="1" applyFill="1" applyBorder="1" applyAlignment="1">
      <alignment horizontal="center" vertical="center" wrapText="1"/>
    </xf>
    <xf numFmtId="3" fontId="17" fillId="2" borderId="4" xfId="9" applyNumberFormat="1" applyFont="1" applyFill="1" applyBorder="1" applyAlignment="1">
      <alignment horizontal="center" vertical="center" wrapText="1"/>
    </xf>
    <xf numFmtId="3" fontId="49" fillId="2" borderId="4" xfId="9" applyNumberFormat="1" applyFont="1" applyFill="1" applyBorder="1" applyAlignment="1">
      <alignment horizontal="center" vertical="center" wrapText="1"/>
    </xf>
    <xf numFmtId="0" fontId="21" fillId="0" borderId="0" xfId="9" applyFont="1" applyAlignment="1">
      <alignment horizontal="center"/>
    </xf>
    <xf numFmtId="3" fontId="14" fillId="2" borderId="5" xfId="9" applyNumberFormat="1" applyFont="1" applyFill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3" borderId="24" xfId="8" applyFont="1" applyFill="1" applyBorder="1" applyAlignment="1">
      <alignment horizontal="left" vertical="center" wrapText="1"/>
    </xf>
    <xf numFmtId="0" fontId="5" fillId="3" borderId="25" xfId="8" applyFont="1" applyFill="1" applyBorder="1" applyAlignment="1">
      <alignment horizontal="left" vertical="center" wrapText="1"/>
    </xf>
    <xf numFmtId="0" fontId="5" fillId="3" borderId="26" xfId="8" applyFont="1" applyFill="1" applyBorder="1" applyAlignment="1">
      <alignment horizontal="left" vertical="center" wrapText="1"/>
    </xf>
    <xf numFmtId="0" fontId="27" fillId="0" borderId="27" xfId="5" applyFont="1" applyBorder="1" applyAlignment="1">
      <alignment horizontal="left" vertical="center" wrapText="1"/>
    </xf>
    <xf numFmtId="0" fontId="27" fillId="0" borderId="25" xfId="5" applyFont="1" applyBorder="1" applyAlignment="1">
      <alignment horizontal="left" vertical="center" wrapText="1"/>
    </xf>
    <xf numFmtId="0" fontId="27" fillId="0" borderId="26" xfId="5" applyFont="1" applyBorder="1" applyAlignment="1">
      <alignment horizontal="left" vertical="center" wrapText="1"/>
    </xf>
    <xf numFmtId="0" fontId="5" fillId="7" borderId="8" xfId="5" applyFont="1" applyFill="1" applyBorder="1" applyAlignment="1">
      <alignment horizontal="center" vertical="center" textRotation="90"/>
    </xf>
    <xf numFmtId="0" fontId="5" fillId="7" borderId="8" xfId="8" applyFont="1" applyFill="1" applyBorder="1" applyAlignment="1">
      <alignment horizontal="center" vertical="center" wrapText="1"/>
    </xf>
    <xf numFmtId="3" fontId="5" fillId="7" borderId="44" xfId="8" applyNumberFormat="1" applyFont="1" applyFill="1" applyBorder="1" applyAlignment="1">
      <alignment horizontal="center" vertical="center" wrapText="1"/>
    </xf>
    <xf numFmtId="3" fontId="5" fillId="7" borderId="31" xfId="8" applyNumberFormat="1" applyFont="1" applyFill="1" applyBorder="1" applyAlignment="1">
      <alignment horizontal="center" vertical="center" wrapText="1"/>
    </xf>
    <xf numFmtId="0" fontId="27" fillId="0" borderId="24" xfId="8" applyFont="1" applyFill="1" applyBorder="1" applyAlignment="1">
      <alignment horizontal="left" vertical="center" wrapText="1"/>
    </xf>
    <xf numFmtId="0" fontId="27" fillId="0" borderId="25" xfId="8" applyFont="1" applyFill="1" applyBorder="1" applyAlignment="1">
      <alignment horizontal="left" vertical="center" wrapText="1"/>
    </xf>
    <xf numFmtId="0" fontId="27" fillId="0" borderId="26" xfId="8" applyFont="1" applyFill="1" applyBorder="1" applyAlignment="1">
      <alignment horizontal="left" vertical="center" wrapText="1"/>
    </xf>
    <xf numFmtId="0" fontId="5" fillId="2" borderId="24" xfId="8" applyFont="1" applyFill="1" applyBorder="1" applyAlignment="1">
      <alignment horizontal="center" vertical="center" wrapText="1"/>
    </xf>
    <xf numFmtId="0" fontId="5" fillId="2" borderId="25" xfId="8" applyFont="1" applyFill="1" applyBorder="1" applyAlignment="1">
      <alignment horizontal="center" vertical="center" wrapText="1"/>
    </xf>
    <xf numFmtId="0" fontId="5" fillId="2" borderId="26" xfId="8" applyFont="1" applyFill="1" applyBorder="1" applyAlignment="1">
      <alignment horizontal="center" vertical="center" wrapText="1"/>
    </xf>
    <xf numFmtId="0" fontId="5" fillId="0" borderId="24" xfId="5" applyFont="1" applyFill="1" applyBorder="1" applyAlignment="1">
      <alignment horizontal="left" vertical="center" wrapText="1"/>
    </xf>
    <xf numFmtId="0" fontId="5" fillId="0" borderId="25" xfId="5" applyFont="1" applyFill="1" applyBorder="1" applyAlignment="1">
      <alignment horizontal="left" vertical="center" wrapText="1"/>
    </xf>
    <xf numFmtId="0" fontId="5" fillId="0" borderId="26" xfId="5" applyFont="1" applyFill="1" applyBorder="1" applyAlignment="1">
      <alignment horizontal="left" vertical="center" wrapText="1"/>
    </xf>
    <xf numFmtId="0" fontId="5" fillId="3" borderId="8" xfId="5" applyFont="1" applyFill="1" applyBorder="1" applyAlignment="1">
      <alignment horizontal="left" vertical="center" wrapText="1"/>
    </xf>
    <xf numFmtId="0" fontId="27" fillId="0" borderId="24" xfId="5" applyFont="1" applyBorder="1" applyAlignment="1">
      <alignment horizontal="left" vertical="center" wrapText="1"/>
    </xf>
    <xf numFmtId="0" fontId="27" fillId="0" borderId="8" xfId="5" applyFont="1" applyBorder="1" applyAlignment="1">
      <alignment horizontal="left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25" xfId="5" applyFont="1" applyFill="1" applyBorder="1" applyAlignment="1">
      <alignment horizontal="center" vertical="center" wrapText="1"/>
    </xf>
    <xf numFmtId="0" fontId="5" fillId="2" borderId="26" xfId="5" applyFont="1" applyFill="1" applyBorder="1" applyAlignment="1">
      <alignment horizontal="center" vertical="center" wrapText="1"/>
    </xf>
    <xf numFmtId="0" fontId="5" fillId="0" borderId="27" xfId="5" applyFont="1" applyFill="1" applyBorder="1" applyAlignment="1">
      <alignment horizontal="left" vertical="center" wrapText="1"/>
    </xf>
    <xf numFmtId="0" fontId="27" fillId="0" borderId="24" xfId="8" applyFont="1" applyFill="1" applyBorder="1" applyAlignment="1">
      <alignment vertical="center" wrapText="1"/>
    </xf>
    <xf numFmtId="0" fontId="27" fillId="0" borderId="25" xfId="8" applyFont="1" applyFill="1" applyBorder="1" applyAlignment="1">
      <alignment vertical="center" wrapText="1"/>
    </xf>
    <xf numFmtId="0" fontId="27" fillId="0" borderId="26" xfId="8" applyFont="1" applyFill="1" applyBorder="1" applyAlignment="1">
      <alignment vertical="center" wrapText="1"/>
    </xf>
    <xf numFmtId="0" fontId="5" fillId="3" borderId="24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6" xfId="5" applyFont="1" applyFill="1" applyBorder="1" applyAlignment="1">
      <alignment horizontal="left" vertical="center" wrapText="1"/>
    </xf>
    <xf numFmtId="0" fontId="27" fillId="0" borderId="24" xfId="5" applyFont="1" applyFill="1" applyBorder="1" applyAlignment="1">
      <alignment horizontal="left" vertical="center" wrapText="1"/>
    </xf>
    <xf numFmtId="0" fontId="27" fillId="0" borderId="25" xfId="5" applyFont="1" applyFill="1" applyBorder="1" applyAlignment="1">
      <alignment horizontal="left" vertical="center" wrapText="1"/>
    </xf>
    <xf numFmtId="0" fontId="27" fillId="0" borderId="26" xfId="5" applyFont="1" applyFill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27" fillId="0" borderId="4" xfId="5" applyFont="1" applyBorder="1" applyAlignment="1">
      <alignment horizontal="left" vertical="center" wrapText="1"/>
    </xf>
    <xf numFmtId="0" fontId="27" fillId="0" borderId="18" xfId="5" applyFont="1" applyBorder="1" applyAlignment="1">
      <alignment horizontal="left" vertical="center" wrapText="1"/>
    </xf>
    <xf numFmtId="0" fontId="27" fillId="0" borderId="5" xfId="5" applyFont="1" applyBorder="1" applyAlignment="1">
      <alignment horizontal="left" vertical="center" wrapText="1"/>
    </xf>
    <xf numFmtId="0" fontId="27" fillId="0" borderId="28" xfId="5" applyFont="1" applyBorder="1" applyAlignment="1">
      <alignment horizontal="left" vertical="center" wrapText="1"/>
    </xf>
    <xf numFmtId="0" fontId="27" fillId="0" borderId="29" xfId="5" applyFont="1" applyBorder="1" applyAlignment="1">
      <alignment horizontal="left" vertical="center" wrapText="1"/>
    </xf>
    <xf numFmtId="0" fontId="27" fillId="0" borderId="30" xfId="5" applyFont="1" applyBorder="1" applyAlignment="1">
      <alignment horizontal="left" vertical="center" wrapText="1"/>
    </xf>
    <xf numFmtId="0" fontId="27" fillId="3" borderId="24" xfId="5" applyFont="1" applyFill="1" applyBorder="1" applyAlignment="1">
      <alignment horizontal="left" vertical="center" wrapText="1"/>
    </xf>
    <xf numFmtId="0" fontId="27" fillId="3" borderId="25" xfId="5" applyFont="1" applyFill="1" applyBorder="1" applyAlignment="1">
      <alignment horizontal="left" vertical="center" wrapText="1"/>
    </xf>
    <xf numFmtId="0" fontId="27" fillId="3" borderId="26" xfId="5" applyFont="1" applyFill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2" borderId="22" xfId="5" applyFont="1" applyFill="1" applyBorder="1" applyAlignment="1">
      <alignment horizontal="left" vertical="center" wrapText="1"/>
    </xf>
    <xf numFmtId="0" fontId="5" fillId="2" borderId="3" xfId="5" applyFont="1" applyFill="1" applyBorder="1" applyAlignment="1">
      <alignment horizontal="left" vertical="center" wrapText="1"/>
    </xf>
    <xf numFmtId="0" fontId="5" fillId="2" borderId="23" xfId="5" applyFont="1" applyFill="1" applyBorder="1" applyAlignment="1">
      <alignment horizontal="left" vertical="center" wrapText="1"/>
    </xf>
    <xf numFmtId="0" fontId="5" fillId="2" borderId="24" xfId="5" applyFont="1" applyFill="1" applyBorder="1" applyAlignment="1">
      <alignment horizontal="left" vertical="center" wrapText="1"/>
    </xf>
    <xf numFmtId="0" fontId="5" fillId="2" borderId="25" xfId="5" applyFont="1" applyFill="1" applyBorder="1" applyAlignment="1">
      <alignment horizontal="left" vertical="center" wrapText="1"/>
    </xf>
    <xf numFmtId="0" fontId="5" fillId="2" borderId="26" xfId="5" applyFont="1" applyFill="1" applyBorder="1" applyAlignment="1">
      <alignment horizontal="left" vertical="center" wrapText="1"/>
    </xf>
    <xf numFmtId="0" fontId="27" fillId="0" borderId="24" xfId="5" applyFont="1" applyBorder="1" applyAlignment="1">
      <alignment vertical="center" wrapText="1"/>
    </xf>
    <xf numFmtId="0" fontId="27" fillId="0" borderId="25" xfId="5" applyFont="1" applyBorder="1" applyAlignment="1">
      <alignment vertical="center" wrapText="1"/>
    </xf>
    <xf numFmtId="0" fontId="27" fillId="0" borderId="26" xfId="5" applyFont="1" applyBorder="1" applyAlignment="1">
      <alignment vertical="center" wrapText="1"/>
    </xf>
    <xf numFmtId="0" fontId="5" fillId="0" borderId="0" xfId="5" applyFont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0" fontId="5" fillId="2" borderId="8" xfId="5" applyFont="1" applyFill="1" applyBorder="1" applyAlignment="1">
      <alignment horizontal="left" vertical="center" wrapText="1"/>
    </xf>
    <xf numFmtId="1" fontId="5" fillId="2" borderId="4" xfId="4" applyNumberFormat="1" applyFont="1" applyFill="1" applyBorder="1" applyAlignment="1">
      <alignment horizontal="center" vertical="center"/>
    </xf>
    <xf numFmtId="1" fontId="5" fillId="2" borderId="18" xfId="4" applyNumberFormat="1" applyFont="1" applyFill="1" applyBorder="1" applyAlignment="1">
      <alignment horizontal="center" vertical="center"/>
    </xf>
    <xf numFmtId="1" fontId="5" fillId="2" borderId="5" xfId="4" applyNumberFormat="1" applyFont="1" applyFill="1" applyBorder="1" applyAlignment="1">
      <alignment horizontal="center" vertical="center"/>
    </xf>
    <xf numFmtId="0" fontId="32" fillId="0" borderId="0" xfId="4" applyFont="1" applyAlignment="1">
      <alignment horizontal="center"/>
    </xf>
    <xf numFmtId="1" fontId="5" fillId="2" borderId="17" xfId="4" applyNumberFormat="1" applyFont="1" applyFill="1" applyBorder="1" applyAlignment="1" applyProtection="1">
      <alignment horizontal="center" vertical="center" wrapText="1"/>
      <protection locked="0"/>
    </xf>
    <xf numFmtId="1" fontId="5" fillId="2" borderId="6" xfId="4" applyNumberFormat="1" applyFont="1" applyFill="1" applyBorder="1" applyAlignment="1" applyProtection="1">
      <alignment horizontal="center" vertical="center" wrapText="1"/>
      <protection locked="0"/>
    </xf>
    <xf numFmtId="164" fontId="5" fillId="2" borderId="4" xfId="4" applyNumberFormat="1" applyFont="1" applyFill="1" applyBorder="1" applyAlignment="1">
      <alignment horizontal="center" vertical="center" wrapText="1" shrinkToFit="1"/>
    </xf>
    <xf numFmtId="164" fontId="5" fillId="2" borderId="5" xfId="4" applyNumberFormat="1" applyFont="1" applyFill="1" applyBorder="1" applyAlignment="1">
      <alignment horizontal="center" vertical="center" wrapText="1" shrinkToFit="1"/>
    </xf>
    <xf numFmtId="1" fontId="5" fillId="2" borderId="21" xfId="4" applyNumberFormat="1" applyFont="1" applyFill="1" applyBorder="1" applyAlignment="1" applyProtection="1">
      <alignment horizontal="center" vertical="center" wrapText="1"/>
      <protection locked="0"/>
    </xf>
    <xf numFmtId="1" fontId="5" fillId="2" borderId="23" xfId="4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4" applyNumberFormat="1" applyFont="1" applyFill="1" applyBorder="1" applyAlignment="1">
      <alignment horizontal="center" vertical="center" shrinkToFit="1"/>
    </xf>
    <xf numFmtId="49" fontId="5" fillId="2" borderId="17" xfId="4" applyNumberFormat="1" applyFont="1" applyFill="1" applyBorder="1" applyAlignment="1">
      <alignment horizontal="center" vertical="center" shrinkToFit="1"/>
    </xf>
    <xf numFmtId="49" fontId="5" fillId="2" borderId="6" xfId="4" applyNumberFormat="1" applyFont="1" applyFill="1" applyBorder="1" applyAlignment="1">
      <alignment horizontal="center" vertical="center" shrinkToFit="1"/>
    </xf>
    <xf numFmtId="0" fontId="5" fillId="2" borderId="10" xfId="4" applyFont="1" applyFill="1" applyBorder="1" applyAlignment="1">
      <alignment horizontal="center" vertical="center" shrinkToFit="1"/>
    </xf>
    <xf numFmtId="0" fontId="5" fillId="2" borderId="17" xfId="4" applyFont="1" applyFill="1" applyBorder="1" applyAlignment="1">
      <alignment horizontal="center" vertical="center" shrinkToFit="1"/>
    </xf>
    <xf numFmtId="0" fontId="5" fillId="2" borderId="6" xfId="4" applyFont="1" applyFill="1" applyBorder="1" applyAlignment="1">
      <alignment horizontal="center" vertical="center" shrinkToFit="1"/>
    </xf>
    <xf numFmtId="0" fontId="12" fillId="0" borderId="0" xfId="7" applyFont="1" applyAlignment="1">
      <alignment horizontal="left" wrapText="1"/>
    </xf>
    <xf numFmtId="0" fontId="12" fillId="0" borderId="12" xfId="7" applyFont="1" applyBorder="1" applyAlignment="1">
      <alignment horizontal="left" wrapText="1"/>
    </xf>
    <xf numFmtId="0" fontId="34" fillId="2" borderId="4" xfId="7" applyFont="1" applyFill="1" applyBorder="1" applyAlignment="1">
      <alignment horizontal="center"/>
    </xf>
    <xf numFmtId="0" fontId="34" fillId="2" borderId="5" xfId="7" applyFont="1" applyFill="1" applyBorder="1" applyAlignment="1">
      <alignment horizontal="center"/>
    </xf>
    <xf numFmtId="0" fontId="21" fillId="0" borderId="0" xfId="7" applyFont="1" applyAlignment="1">
      <alignment horizontal="center"/>
    </xf>
    <xf numFmtId="0" fontId="35" fillId="0" borderId="0" xfId="7" applyFont="1" applyAlignment="1">
      <alignment horizontal="center"/>
    </xf>
    <xf numFmtId="0" fontId="0" fillId="2" borderId="1" xfId="0" applyFill="1" applyBorder="1" applyAlignment="1"/>
    <xf numFmtId="0" fontId="34" fillId="0" borderId="4" xfId="7" applyFont="1" applyBorder="1" applyAlignment="1">
      <alignment horizontal="center"/>
    </xf>
    <xf numFmtId="0" fontId="34" fillId="0" borderId="5" xfId="7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5" fillId="2" borderId="1" xfId="0" applyFont="1" applyFill="1" applyBorder="1" applyAlignment="1">
      <alignment horizontal="center" vertical="center" wrapText="1"/>
    </xf>
    <xf numFmtId="3" fontId="45" fillId="2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3" fontId="36" fillId="2" borderId="1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>
      <alignment horizontal="center" vertical="center" wrapText="1"/>
    </xf>
    <xf numFmtId="3" fontId="36" fillId="2" borderId="17" xfId="0" applyNumberFormat="1" applyFont="1" applyFill="1" applyBorder="1" applyAlignment="1">
      <alignment horizontal="center" vertical="center" wrapText="1"/>
    </xf>
    <xf numFmtId="3" fontId="36" fillId="2" borderId="6" xfId="0" applyNumberFormat="1" applyFont="1" applyFill="1" applyBorder="1" applyAlignment="1">
      <alignment horizontal="center" vertical="center" wrapText="1"/>
    </xf>
    <xf numFmtId="44" fontId="5" fillId="4" borderId="10" xfId="10" applyFont="1" applyFill="1" applyBorder="1" applyAlignment="1">
      <alignment horizontal="center" vertical="center" wrapText="1"/>
    </xf>
    <xf numFmtId="44" fontId="5" fillId="4" borderId="6" xfId="1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shrinkToFit="1"/>
    </xf>
    <xf numFmtId="0" fontId="21" fillId="0" borderId="0" xfId="4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</cellXfs>
  <cellStyles count="11">
    <cellStyle name="Ezres" xfId="1" builtinId="3"/>
    <cellStyle name="ktsgv" xfId="2"/>
    <cellStyle name="Normál" xfId="0" builtinId="0"/>
    <cellStyle name="Normál 2" xfId="3"/>
    <cellStyle name="Normál_02B_2008_evi_kltsgv_rendelet" xfId="4"/>
    <cellStyle name="Normál_2D 2D1 2010.évi költségvetés" xfId="5"/>
    <cellStyle name="Normál_BEKI991" xfId="6"/>
    <cellStyle name="Normál_Finanszírozási terv_2004évre" xfId="7"/>
    <cellStyle name="Normál_összesítő normatív állami_VéglegesTÁHadata alapján2003január20" xfId="8"/>
    <cellStyle name="Normál_táblák" xfId="9"/>
    <cellStyle name="Pénznem" xfId="10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32" sqref="E32"/>
    </sheetView>
  </sheetViews>
  <sheetFormatPr defaultRowHeight="13.2" x14ac:dyDescent="0.25"/>
  <cols>
    <col min="1" max="1" width="10.44140625" customWidth="1"/>
    <col min="2" max="2" width="112.33203125" customWidth="1"/>
  </cols>
  <sheetData>
    <row r="1" spans="1:5" ht="17.399999999999999" x14ac:dyDescent="0.3">
      <c r="A1" s="509" t="s">
        <v>154</v>
      </c>
      <c r="B1" s="509"/>
    </row>
    <row r="2" spans="1:5" ht="17.399999999999999" x14ac:dyDescent="0.3">
      <c r="A2" s="94"/>
      <c r="B2" s="94"/>
    </row>
    <row r="3" spans="1:5" ht="15" x14ac:dyDescent="0.25">
      <c r="A3" s="510"/>
      <c r="B3" s="510"/>
    </row>
    <row r="4" spans="1:5" ht="53.25" customHeight="1" x14ac:dyDescent="0.25">
      <c r="A4" s="76" t="s">
        <v>158</v>
      </c>
      <c r="B4" s="76" t="s">
        <v>136</v>
      </c>
    </row>
    <row r="5" spans="1:5" ht="30.75" customHeight="1" x14ac:dyDescent="0.25">
      <c r="A5" s="90" t="s">
        <v>22</v>
      </c>
      <c r="B5" s="91" t="s">
        <v>155</v>
      </c>
    </row>
    <row r="6" spans="1:5" ht="34.5" customHeight="1" x14ac:dyDescent="0.25">
      <c r="A6" s="90" t="s">
        <v>319</v>
      </c>
      <c r="B6" s="95" t="s">
        <v>638</v>
      </c>
      <c r="C6" s="89"/>
      <c r="D6" s="89"/>
      <c r="E6" s="89"/>
    </row>
    <row r="7" spans="1:5" ht="30.75" customHeight="1" x14ac:dyDescent="0.25">
      <c r="A7" s="90" t="s">
        <v>320</v>
      </c>
      <c r="B7" s="49" t="s">
        <v>639</v>
      </c>
      <c r="C7" s="89"/>
      <c r="D7" s="89"/>
      <c r="E7" s="89"/>
    </row>
    <row r="8" spans="1:5" ht="30.75" customHeight="1" x14ac:dyDescent="0.25">
      <c r="A8" s="90" t="s">
        <v>321</v>
      </c>
      <c r="B8" s="95" t="s">
        <v>640</v>
      </c>
      <c r="C8" s="89"/>
      <c r="D8" s="89"/>
      <c r="E8" s="89"/>
    </row>
    <row r="9" spans="1:5" ht="30.75" customHeight="1" x14ac:dyDescent="0.25">
      <c r="A9" s="90" t="s">
        <v>322</v>
      </c>
      <c r="B9" s="49" t="s">
        <v>641</v>
      </c>
      <c r="C9" s="89"/>
      <c r="D9" s="89"/>
      <c r="E9" s="89"/>
    </row>
    <row r="10" spans="1:5" ht="30" customHeight="1" x14ac:dyDescent="0.25">
      <c r="A10" s="90" t="s">
        <v>323</v>
      </c>
      <c r="B10" s="49" t="s">
        <v>642</v>
      </c>
      <c r="C10" s="89"/>
      <c r="D10" s="89"/>
      <c r="E10" s="89"/>
    </row>
    <row r="11" spans="1:5" ht="30" customHeight="1" x14ac:dyDescent="0.25">
      <c r="A11" s="90" t="s">
        <v>324</v>
      </c>
      <c r="B11" s="49" t="s">
        <v>643</v>
      </c>
      <c r="C11" s="89"/>
      <c r="D11" s="89"/>
      <c r="E11" s="89"/>
    </row>
    <row r="12" spans="1:5" ht="30.75" customHeight="1" x14ac:dyDescent="0.25">
      <c r="A12" s="90" t="s">
        <v>325</v>
      </c>
      <c r="B12" s="49" t="s">
        <v>644</v>
      </c>
      <c r="C12" s="89"/>
      <c r="D12" s="89"/>
      <c r="E12" s="89"/>
    </row>
    <row r="13" spans="1:5" ht="29.25" customHeight="1" x14ac:dyDescent="0.25">
      <c r="A13" s="90" t="s">
        <v>326</v>
      </c>
      <c r="B13" s="49" t="s">
        <v>645</v>
      </c>
      <c r="C13" s="89"/>
      <c r="D13" s="89"/>
      <c r="E13" s="89"/>
    </row>
    <row r="14" spans="1:5" ht="45" customHeight="1" x14ac:dyDescent="0.25">
      <c r="A14" s="90" t="s">
        <v>24</v>
      </c>
      <c r="B14" s="95" t="s">
        <v>646</v>
      </c>
      <c r="C14" s="89"/>
      <c r="D14" s="89"/>
      <c r="E14" s="89"/>
    </row>
    <row r="15" spans="1:5" ht="46.5" customHeight="1" x14ac:dyDescent="0.25">
      <c r="A15" s="90" t="s">
        <v>25</v>
      </c>
      <c r="B15" s="95" t="s">
        <v>647</v>
      </c>
      <c r="C15" s="89"/>
      <c r="D15" s="89"/>
      <c r="E15" s="89"/>
    </row>
    <row r="16" spans="1:5" ht="30.75" customHeight="1" x14ac:dyDescent="0.25">
      <c r="A16" s="90" t="s">
        <v>31</v>
      </c>
      <c r="B16" s="95" t="s">
        <v>648</v>
      </c>
      <c r="C16" s="89"/>
      <c r="D16" s="89"/>
      <c r="E16" s="89"/>
    </row>
    <row r="17" spans="1:13" ht="28.5" customHeight="1" x14ac:dyDescent="0.25">
      <c r="A17" s="90" t="s">
        <v>26</v>
      </c>
      <c r="B17" s="91" t="s">
        <v>649</v>
      </c>
    </row>
    <row r="18" spans="1:13" ht="30" customHeight="1" x14ac:dyDescent="0.25">
      <c r="A18" s="90" t="s">
        <v>27</v>
      </c>
      <c r="B18" s="91" t="s">
        <v>650</v>
      </c>
    </row>
    <row r="19" spans="1:13" ht="30" customHeight="1" x14ac:dyDescent="0.25">
      <c r="A19" s="90" t="s">
        <v>28</v>
      </c>
      <c r="B19" s="91" t="s">
        <v>651</v>
      </c>
    </row>
    <row r="20" spans="1:13" ht="29.25" customHeight="1" x14ac:dyDescent="0.25">
      <c r="A20" s="90" t="s">
        <v>32</v>
      </c>
      <c r="B20" s="91" t="s">
        <v>652</v>
      </c>
    </row>
    <row r="21" spans="1:13" ht="30" customHeight="1" x14ac:dyDescent="0.25">
      <c r="A21" s="90" t="s">
        <v>69</v>
      </c>
      <c r="B21" s="91" t="s">
        <v>653</v>
      </c>
    </row>
    <row r="22" spans="1:13" ht="30" customHeight="1" x14ac:dyDescent="0.25">
      <c r="A22" s="90" t="s">
        <v>70</v>
      </c>
      <c r="B22" s="91" t="s">
        <v>654</v>
      </c>
    </row>
    <row r="23" spans="1:13" ht="30" customHeight="1" x14ac:dyDescent="0.3">
      <c r="A23" s="90" t="s">
        <v>71</v>
      </c>
      <c r="B23" s="169" t="s">
        <v>655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</row>
    <row r="24" spans="1:13" ht="29.25" customHeight="1" x14ac:dyDescent="0.25">
      <c r="A24" s="90" t="s">
        <v>72</v>
      </c>
      <c r="B24" s="91" t="s">
        <v>656</v>
      </c>
    </row>
    <row r="25" spans="1:13" ht="27.75" customHeight="1" x14ac:dyDescent="0.25">
      <c r="A25" s="90" t="s">
        <v>73</v>
      </c>
      <c r="B25" s="91" t="s">
        <v>657</v>
      </c>
    </row>
    <row r="26" spans="1:13" ht="30" customHeight="1" x14ac:dyDescent="0.25">
      <c r="A26" s="90" t="s">
        <v>74</v>
      </c>
      <c r="B26" s="93" t="s">
        <v>658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ht="33" customHeight="1" x14ac:dyDescent="0.25">
      <c r="A27" s="90" t="s">
        <v>75</v>
      </c>
      <c r="B27" s="93" t="s">
        <v>659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spans="1:13" ht="31.5" customHeight="1" x14ac:dyDescent="0.25">
      <c r="A28" s="90" t="s">
        <v>76</v>
      </c>
      <c r="B28" s="93" t="s">
        <v>660</v>
      </c>
    </row>
    <row r="29" spans="1:13" ht="31.5" customHeight="1" x14ac:dyDescent="0.25">
      <c r="A29" s="383" t="s">
        <v>77</v>
      </c>
      <c r="B29" s="384" t="s">
        <v>661</v>
      </c>
    </row>
    <row r="30" spans="1:13" ht="31.5" customHeight="1" x14ac:dyDescent="0.25">
      <c r="A30" s="383" t="s">
        <v>145</v>
      </c>
      <c r="B30" s="384" t="s">
        <v>662</v>
      </c>
    </row>
    <row r="31" spans="1:13" ht="31.5" customHeight="1" x14ac:dyDescent="0.25">
      <c r="A31" s="385" t="s">
        <v>146</v>
      </c>
      <c r="B31" s="384" t="s">
        <v>663</v>
      </c>
    </row>
    <row r="32" spans="1:13" ht="31.5" customHeight="1" x14ac:dyDescent="0.25">
      <c r="A32" s="383" t="s">
        <v>147</v>
      </c>
      <c r="B32" s="384" t="s">
        <v>664</v>
      </c>
    </row>
  </sheetData>
  <mergeCells count="2">
    <mergeCell ref="A1:B1"/>
    <mergeCell ref="A3:B3"/>
  </mergeCells>
  <phoneticPr fontId="2" type="noConversion"/>
  <pageMargins left="0.51" right="0.36" top="1" bottom="1" header="0.5" footer="0.5"/>
  <pageSetup paperSize="9" scale="75" orientation="portrait" r:id="rId1"/>
  <headerFooter alignWithMargins="0">
    <oddHeader>&amp;LVámospércs Városi Önkormányzat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D4" zoomScale="90" workbookViewId="0">
      <selection activeCell="E32" sqref="E32"/>
    </sheetView>
  </sheetViews>
  <sheetFormatPr defaultColWidth="8" defaultRowHeight="13.2" x14ac:dyDescent="0.25"/>
  <cols>
    <col min="1" max="1" width="9" style="50" customWidth="1"/>
    <col min="2" max="2" width="43.44140625" style="51" customWidth="1"/>
    <col min="3" max="3" width="15.6640625" style="33" customWidth="1"/>
    <col min="4" max="4" width="15.33203125" style="33" customWidth="1"/>
    <col min="5" max="5" width="13.5546875" style="31" customWidth="1"/>
    <col min="6" max="6" width="17.88671875" style="31" customWidth="1"/>
    <col min="7" max="7" width="15.44140625" style="31" customWidth="1"/>
    <col min="8" max="8" width="16.5546875" style="31" customWidth="1"/>
    <col min="9" max="9" width="14.33203125" style="31" customWidth="1"/>
    <col min="10" max="10" width="18.109375" style="31" customWidth="1"/>
    <col min="11" max="11" width="1" style="31" customWidth="1"/>
    <col min="12" max="12" width="15.44140625" style="31" customWidth="1"/>
    <col min="13" max="13" width="16" style="31" customWidth="1"/>
    <col min="14" max="14" width="14.44140625" style="31" customWidth="1"/>
    <col min="15" max="15" width="18.33203125" style="31" customWidth="1"/>
    <col min="16" max="16384" width="8" style="31"/>
  </cols>
  <sheetData>
    <row r="1" spans="1:15" ht="54" customHeight="1" x14ac:dyDescent="0.3">
      <c r="A1" s="678" t="s">
        <v>650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</row>
    <row r="2" spans="1:15" ht="54" customHeight="1" thickBot="1" x14ac:dyDescent="0.35">
      <c r="A2" s="266"/>
      <c r="B2" s="266"/>
      <c r="C2" s="266"/>
      <c r="D2" s="266"/>
      <c r="O2" s="278" t="s">
        <v>79</v>
      </c>
    </row>
    <row r="3" spans="1:15" s="32" customFormat="1" ht="78" customHeight="1" x14ac:dyDescent="0.25">
      <c r="A3" s="665" t="s">
        <v>60</v>
      </c>
      <c r="B3" s="671" t="s">
        <v>38</v>
      </c>
      <c r="C3" s="277" t="s">
        <v>428</v>
      </c>
      <c r="D3" s="675" t="s">
        <v>429</v>
      </c>
      <c r="E3" s="675"/>
      <c r="F3" s="675"/>
      <c r="G3" s="277" t="s">
        <v>430</v>
      </c>
      <c r="H3" s="675" t="s">
        <v>431</v>
      </c>
      <c r="I3" s="675"/>
      <c r="J3" s="676"/>
      <c r="K3" s="356"/>
      <c r="L3" s="347" t="s">
        <v>467</v>
      </c>
      <c r="M3" s="675" t="s">
        <v>469</v>
      </c>
      <c r="N3" s="675"/>
      <c r="O3" s="675"/>
    </row>
    <row r="4" spans="1:15" s="34" customFormat="1" ht="15.75" customHeight="1" x14ac:dyDescent="0.25">
      <c r="A4" s="665"/>
      <c r="B4" s="671"/>
      <c r="C4" s="669" t="s">
        <v>37</v>
      </c>
      <c r="D4" s="669" t="s">
        <v>81</v>
      </c>
      <c r="E4" s="669" t="s">
        <v>415</v>
      </c>
      <c r="F4" s="670" t="s">
        <v>416</v>
      </c>
      <c r="G4" s="669" t="s">
        <v>441</v>
      </c>
      <c r="H4" s="669" t="s">
        <v>442</v>
      </c>
      <c r="I4" s="669" t="s">
        <v>443</v>
      </c>
      <c r="J4" s="677" t="s">
        <v>416</v>
      </c>
      <c r="K4" s="357"/>
      <c r="L4" s="679" t="s">
        <v>468</v>
      </c>
      <c r="M4" s="669" t="s">
        <v>470</v>
      </c>
      <c r="N4" s="669" t="s">
        <v>471</v>
      </c>
      <c r="O4" s="670" t="s">
        <v>472</v>
      </c>
    </row>
    <row r="5" spans="1:15" s="34" customFormat="1" ht="12.75" customHeight="1" x14ac:dyDescent="0.25">
      <c r="A5" s="665"/>
      <c r="B5" s="671"/>
      <c r="C5" s="669"/>
      <c r="D5" s="669"/>
      <c r="E5" s="669"/>
      <c r="F5" s="670"/>
      <c r="G5" s="669"/>
      <c r="H5" s="669"/>
      <c r="I5" s="669"/>
      <c r="J5" s="677"/>
      <c r="K5" s="357"/>
      <c r="L5" s="679"/>
      <c r="M5" s="669"/>
      <c r="N5" s="669"/>
      <c r="O5" s="670"/>
    </row>
    <row r="6" spans="1:15" s="34" customFormat="1" ht="60.75" customHeight="1" x14ac:dyDescent="0.25">
      <c r="A6" s="665"/>
      <c r="B6" s="671"/>
      <c r="C6" s="669"/>
      <c r="D6" s="669"/>
      <c r="E6" s="669"/>
      <c r="F6" s="670"/>
      <c r="G6" s="669"/>
      <c r="H6" s="669"/>
      <c r="I6" s="669"/>
      <c r="J6" s="677"/>
      <c r="K6" s="357"/>
      <c r="L6" s="679"/>
      <c r="M6" s="669"/>
      <c r="N6" s="669"/>
      <c r="O6" s="670"/>
    </row>
    <row r="7" spans="1:15" ht="20.25" hidden="1" customHeight="1" x14ac:dyDescent="0.3">
      <c r="A7" s="14" t="s">
        <v>20</v>
      </c>
      <c r="B7" s="35" t="s">
        <v>63</v>
      </c>
      <c r="C7" s="36"/>
      <c r="D7" s="37"/>
      <c r="F7" s="267"/>
      <c r="G7" s="36"/>
      <c r="H7" s="37"/>
      <c r="J7" s="267"/>
      <c r="K7" s="358"/>
      <c r="L7" s="348"/>
      <c r="M7" s="36"/>
      <c r="N7" s="315"/>
      <c r="O7" s="316"/>
    </row>
    <row r="8" spans="1:15" s="40" customFormat="1" ht="27" hidden="1" customHeight="1" x14ac:dyDescent="0.3">
      <c r="A8" s="14" t="s">
        <v>22</v>
      </c>
      <c r="B8" s="17" t="s">
        <v>64</v>
      </c>
      <c r="C8" s="38"/>
      <c r="D8" s="39"/>
      <c r="F8" s="268"/>
      <c r="G8" s="38"/>
      <c r="H8" s="39"/>
      <c r="J8" s="268"/>
      <c r="K8" s="359"/>
      <c r="L8" s="349"/>
      <c r="M8" s="38"/>
      <c r="N8" s="317"/>
      <c r="O8" s="318"/>
    </row>
    <row r="9" spans="1:15" ht="25.5" hidden="1" customHeight="1" x14ac:dyDescent="0.3">
      <c r="A9" s="18"/>
      <c r="B9" s="19" t="s">
        <v>65</v>
      </c>
      <c r="C9" s="41">
        <v>1515</v>
      </c>
      <c r="D9" s="42"/>
      <c r="F9" s="267"/>
      <c r="G9" s="41">
        <v>1515</v>
      </c>
      <c r="H9" s="42"/>
      <c r="J9" s="267"/>
      <c r="K9" s="358"/>
      <c r="L9" s="350">
        <v>1515</v>
      </c>
      <c r="M9" s="41"/>
      <c r="N9" s="315"/>
      <c r="O9" s="316"/>
    </row>
    <row r="10" spans="1:15" s="40" customFormat="1" ht="15" hidden="1" customHeight="1" x14ac:dyDescent="0.3">
      <c r="A10" s="14" t="s">
        <v>23</v>
      </c>
      <c r="B10" s="17" t="s">
        <v>66</v>
      </c>
      <c r="C10" s="38"/>
      <c r="D10" s="39"/>
      <c r="F10" s="268"/>
      <c r="G10" s="38"/>
      <c r="H10" s="39"/>
      <c r="J10" s="268"/>
      <c r="K10" s="359"/>
      <c r="L10" s="349"/>
      <c r="M10" s="38"/>
      <c r="N10" s="317"/>
      <c r="O10" s="318"/>
    </row>
    <row r="11" spans="1:15" s="40" customFormat="1" ht="17.25" hidden="1" customHeight="1" x14ac:dyDescent="0.3">
      <c r="A11" s="14"/>
      <c r="B11" s="43" t="s">
        <v>67</v>
      </c>
      <c r="C11" s="41">
        <v>15000</v>
      </c>
      <c r="D11" s="39"/>
      <c r="F11" s="268"/>
      <c r="G11" s="41">
        <v>15000</v>
      </c>
      <c r="H11" s="39"/>
      <c r="J11" s="268"/>
      <c r="K11" s="359"/>
      <c r="L11" s="350">
        <v>15000</v>
      </c>
      <c r="M11" s="38"/>
      <c r="N11" s="317"/>
      <c r="O11" s="318"/>
    </row>
    <row r="12" spans="1:15" ht="16.5" hidden="1" customHeight="1" x14ac:dyDescent="0.3">
      <c r="A12" s="44"/>
      <c r="B12" s="674" t="s">
        <v>68</v>
      </c>
      <c r="C12" s="45">
        <f>SUM(C9:C11)</f>
        <v>16515</v>
      </c>
      <c r="D12" s="46"/>
      <c r="F12" s="267"/>
      <c r="G12" s="45">
        <f>SUM(G9:G11)</f>
        <v>16515</v>
      </c>
      <c r="H12" s="46"/>
      <c r="J12" s="267"/>
      <c r="K12" s="358"/>
      <c r="L12" s="351">
        <f>SUM(L9:L11)</f>
        <v>16515</v>
      </c>
      <c r="M12" s="45"/>
      <c r="N12" s="315"/>
      <c r="O12" s="316"/>
    </row>
    <row r="13" spans="1:15" ht="16.5" hidden="1" customHeight="1" x14ac:dyDescent="0.3">
      <c r="A13" s="44"/>
      <c r="B13" s="674"/>
      <c r="C13" s="47" t="e">
        <f>C12+#REF!</f>
        <v>#REF!</v>
      </c>
      <c r="D13" s="48"/>
      <c r="F13" s="267"/>
      <c r="G13" s="47" t="e">
        <f>G12+#REF!</f>
        <v>#REF!</v>
      </c>
      <c r="H13" s="48"/>
      <c r="J13" s="267"/>
      <c r="K13" s="358"/>
      <c r="L13" s="352" t="e">
        <f>L12+#REF!</f>
        <v>#REF!</v>
      </c>
      <c r="M13" s="47"/>
      <c r="N13" s="315"/>
      <c r="O13" s="316"/>
    </row>
    <row r="14" spans="1:15" ht="72.75" customHeight="1" x14ac:dyDescent="0.25">
      <c r="A14" s="18">
        <v>1</v>
      </c>
      <c r="B14" s="21" t="s">
        <v>179</v>
      </c>
      <c r="C14" s="24">
        <v>48288</v>
      </c>
      <c r="D14" s="20">
        <v>48288</v>
      </c>
      <c r="E14" s="20">
        <v>0</v>
      </c>
      <c r="F14" s="269">
        <f>C14-D14-E14</f>
        <v>0</v>
      </c>
      <c r="G14" s="24">
        <v>48288</v>
      </c>
      <c r="H14" s="20">
        <v>48288</v>
      </c>
      <c r="I14" s="20">
        <v>0</v>
      </c>
      <c r="J14" s="345">
        <f>G14-H14-I14</f>
        <v>0</v>
      </c>
      <c r="K14" s="360"/>
      <c r="L14" s="353">
        <v>48288</v>
      </c>
      <c r="M14" s="20">
        <v>48288</v>
      </c>
      <c r="N14" s="20">
        <v>0</v>
      </c>
      <c r="O14" s="269">
        <f>L14-M14-N14</f>
        <v>0</v>
      </c>
    </row>
    <row r="15" spans="1:15" ht="72" customHeight="1" x14ac:dyDescent="0.25">
      <c r="A15" s="18">
        <v>2</v>
      </c>
      <c r="B15" s="287" t="s">
        <v>754</v>
      </c>
      <c r="C15" s="24">
        <v>55271</v>
      </c>
      <c r="D15" s="20">
        <v>55271</v>
      </c>
      <c r="E15" s="20">
        <v>53421</v>
      </c>
      <c r="F15" s="269">
        <f>C15-D15-E15</f>
        <v>-53421</v>
      </c>
      <c r="G15" s="24">
        <v>55271</v>
      </c>
      <c r="H15" s="20">
        <v>55271</v>
      </c>
      <c r="I15" s="20">
        <v>53421</v>
      </c>
      <c r="J15" s="345">
        <f>G15-H15-I15</f>
        <v>-53421</v>
      </c>
      <c r="K15" s="360"/>
      <c r="L15" s="354">
        <v>54755</v>
      </c>
      <c r="M15" s="20">
        <v>1850</v>
      </c>
      <c r="N15" s="20">
        <v>52905</v>
      </c>
      <c r="O15" s="269">
        <f>L15-M15-N15</f>
        <v>0</v>
      </c>
    </row>
    <row r="16" spans="1:15" ht="87.75" customHeight="1" x14ac:dyDescent="0.25">
      <c r="A16" s="18">
        <v>3</v>
      </c>
      <c r="B16" s="134" t="s">
        <v>695</v>
      </c>
      <c r="C16" s="24">
        <v>140036</v>
      </c>
      <c r="D16" s="20">
        <v>140036</v>
      </c>
      <c r="E16" s="20">
        <v>0</v>
      </c>
      <c r="F16" s="269">
        <v>0</v>
      </c>
      <c r="G16" s="24">
        <v>152678</v>
      </c>
      <c r="H16" s="20">
        <v>140036</v>
      </c>
      <c r="I16" s="20">
        <v>0</v>
      </c>
      <c r="J16" s="345">
        <v>12642</v>
      </c>
      <c r="K16" s="360"/>
      <c r="L16" s="354">
        <v>152678</v>
      </c>
      <c r="M16" s="20">
        <v>138957</v>
      </c>
      <c r="N16" s="20">
        <v>0</v>
      </c>
      <c r="O16" s="269">
        <f>L16-M16-N16</f>
        <v>13721</v>
      </c>
    </row>
    <row r="17" spans="1:15" ht="59.25" customHeight="1" thickBot="1" x14ac:dyDescent="0.3">
      <c r="A17" s="672" t="s">
        <v>82</v>
      </c>
      <c r="B17" s="673"/>
      <c r="C17" s="26">
        <f t="shared" ref="C17:J17" si="0">SUM(C14:C16)</f>
        <v>243595</v>
      </c>
      <c r="D17" s="26">
        <f t="shared" si="0"/>
        <v>243595</v>
      </c>
      <c r="E17" s="26">
        <f t="shared" si="0"/>
        <v>53421</v>
      </c>
      <c r="F17" s="26">
        <f t="shared" si="0"/>
        <v>-53421</v>
      </c>
      <c r="G17" s="26">
        <f t="shared" si="0"/>
        <v>256237</v>
      </c>
      <c r="H17" s="26">
        <f t="shared" si="0"/>
        <v>243595</v>
      </c>
      <c r="I17" s="26">
        <f t="shared" si="0"/>
        <v>53421</v>
      </c>
      <c r="J17" s="346">
        <f t="shared" si="0"/>
        <v>-40779</v>
      </c>
      <c r="K17" s="361"/>
      <c r="L17" s="355">
        <f>SUM(L14:L16)</f>
        <v>255721</v>
      </c>
      <c r="M17" s="26">
        <f>SUM(M14:M16)</f>
        <v>189095</v>
      </c>
      <c r="N17" s="26">
        <f>SUM(N14:N16)</f>
        <v>52905</v>
      </c>
      <c r="O17" s="26">
        <f>SUM(O14:O16)</f>
        <v>13721</v>
      </c>
    </row>
    <row r="19" spans="1:15" x14ac:dyDescent="0.25">
      <c r="M19" s="31">
        <v>307897</v>
      </c>
    </row>
    <row r="21" spans="1:15" ht="20.25" customHeight="1" x14ac:dyDescent="0.25">
      <c r="A21" s="668"/>
      <c r="B21" s="668"/>
      <c r="C21" s="668"/>
      <c r="D21" s="668"/>
    </row>
  </sheetData>
  <mergeCells count="21">
    <mergeCell ref="H3:J3"/>
    <mergeCell ref="H4:H6"/>
    <mergeCell ref="J4:J6"/>
    <mergeCell ref="D4:D6"/>
    <mergeCell ref="A1:O1"/>
    <mergeCell ref="G4:G6"/>
    <mergeCell ref="D3:F3"/>
    <mergeCell ref="I4:I6"/>
    <mergeCell ref="M3:O3"/>
    <mergeCell ref="L4:L6"/>
    <mergeCell ref="M4:M6"/>
    <mergeCell ref="N4:N6"/>
    <mergeCell ref="O4:O6"/>
    <mergeCell ref="A21:D21"/>
    <mergeCell ref="E4:E6"/>
    <mergeCell ref="F4:F6"/>
    <mergeCell ref="B3:B6"/>
    <mergeCell ref="A3:A6"/>
    <mergeCell ref="A17:B17"/>
    <mergeCell ref="C4:C6"/>
    <mergeCell ref="B12:B13"/>
  </mergeCells>
  <phoneticPr fontId="2" type="noConversion"/>
  <pageMargins left="0.39" right="0.2" top="0.98425196850393704" bottom="0.98425196850393704" header="0.51181102362204722" footer="0.51181102362204722"/>
  <pageSetup paperSize="9" scale="58" orientation="landscape" r:id="rId1"/>
  <headerFooter alignWithMargins="0">
    <oddHeader>&amp;LVámospércs Városi Önkormányzat&amp;R7.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4"/>
  <sheetViews>
    <sheetView tabSelected="1" topLeftCell="A46" zoomScaleNormal="100" zoomScaleSheetLayoutView="100" workbookViewId="0">
      <selection activeCell="E32" sqref="E32"/>
    </sheetView>
  </sheetViews>
  <sheetFormatPr defaultRowHeight="13.2" x14ac:dyDescent="0.25"/>
  <cols>
    <col min="1" max="1" width="7.109375" style="448" customWidth="1"/>
    <col min="2" max="2" width="16.44140625" style="468" customWidth="1"/>
    <col min="3" max="7" width="9.109375" style="448" customWidth="1"/>
    <col min="8" max="8" width="21.33203125" style="448" customWidth="1"/>
    <col min="9" max="9" width="14.33203125" style="470" customWidth="1"/>
    <col min="10" max="11" width="14.33203125" style="448" customWidth="1"/>
    <col min="12" max="12" width="9.109375" style="448" customWidth="1"/>
    <col min="13" max="13" width="12.88671875" style="448" customWidth="1"/>
    <col min="14" max="14" width="12.88671875" style="448" bestFit="1" customWidth="1"/>
    <col min="15" max="252" width="9.109375" style="448" customWidth="1"/>
  </cols>
  <sheetData>
    <row r="1" spans="1:253" ht="44.25" customHeight="1" x14ac:dyDescent="0.25">
      <c r="A1" s="680" t="s">
        <v>696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IS1" s="449"/>
    </row>
    <row r="2" spans="1:253" ht="36" customHeight="1" x14ac:dyDescent="0.25">
      <c r="A2" s="681" t="s">
        <v>697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IS2" s="449"/>
    </row>
    <row r="3" spans="1:253" ht="0.6" customHeight="1" x14ac:dyDescent="0.25">
      <c r="A3" s="127"/>
      <c r="B3" s="127"/>
      <c r="C3" s="127"/>
      <c r="D3" s="127"/>
      <c r="E3" s="127"/>
      <c r="F3" s="127"/>
      <c r="G3" s="127"/>
      <c r="H3" s="127"/>
      <c r="I3" s="127" t="s">
        <v>355</v>
      </c>
      <c r="IS3" s="449"/>
    </row>
    <row r="4" spans="1:253" s="449" customFormat="1" ht="38.25" customHeight="1" x14ac:dyDescent="0.25">
      <c r="A4" s="690" t="s">
        <v>60</v>
      </c>
      <c r="B4" s="691" t="s">
        <v>262</v>
      </c>
      <c r="C4" s="691" t="s">
        <v>353</v>
      </c>
      <c r="D4" s="691"/>
      <c r="E4" s="691"/>
      <c r="F4" s="691"/>
      <c r="G4" s="691"/>
      <c r="H4" s="691"/>
      <c r="I4" s="692" t="s">
        <v>726</v>
      </c>
      <c r="J4" s="682" t="s">
        <v>727</v>
      </c>
      <c r="K4" s="682" t="s">
        <v>725</v>
      </c>
    </row>
    <row r="5" spans="1:253" s="449" customFormat="1" ht="36" customHeight="1" x14ac:dyDescent="0.25">
      <c r="A5" s="690"/>
      <c r="B5" s="691"/>
      <c r="C5" s="691"/>
      <c r="D5" s="691"/>
      <c r="E5" s="691"/>
      <c r="F5" s="691"/>
      <c r="G5" s="691"/>
      <c r="H5" s="691"/>
      <c r="I5" s="693"/>
      <c r="J5" s="683"/>
      <c r="K5" s="683"/>
    </row>
    <row r="6" spans="1:253" s="449" customFormat="1" ht="36" customHeight="1" x14ac:dyDescent="0.25">
      <c r="A6" s="143" t="s">
        <v>22</v>
      </c>
      <c r="B6" s="143" t="s">
        <v>20</v>
      </c>
      <c r="C6" s="706" t="s">
        <v>399</v>
      </c>
      <c r="D6" s="707"/>
      <c r="E6" s="707"/>
      <c r="F6" s="707"/>
      <c r="G6" s="707"/>
      <c r="H6" s="708"/>
      <c r="I6" s="450">
        <f>SUM(I7+I8+I13+I14+I15)</f>
        <v>135617</v>
      </c>
      <c r="J6" s="451">
        <f>SUM(J7+J8+J13+J14+J15+J16)</f>
        <v>136257</v>
      </c>
      <c r="K6" s="480">
        <f>SUM(K7+K8+K13+K14+K15+K16)</f>
        <v>136257</v>
      </c>
    </row>
    <row r="7" spans="1:253" s="454" customFormat="1" ht="30" customHeight="1" x14ac:dyDescent="0.25">
      <c r="A7" s="260" t="s">
        <v>23</v>
      </c>
      <c r="B7" s="252" t="s">
        <v>190</v>
      </c>
      <c r="C7" s="703" t="s">
        <v>354</v>
      </c>
      <c r="D7" s="703"/>
      <c r="E7" s="703"/>
      <c r="F7" s="703"/>
      <c r="G7" s="703"/>
      <c r="H7" s="703"/>
      <c r="I7" s="452">
        <v>90318</v>
      </c>
      <c r="J7" s="453">
        <f t="shared" ref="J7:J36" si="0">I7</f>
        <v>90318</v>
      </c>
      <c r="K7" s="478">
        <v>90318</v>
      </c>
    </row>
    <row r="8" spans="1:253" s="454" customFormat="1" ht="25.5" customHeight="1" x14ac:dyDescent="0.25">
      <c r="A8" s="260" t="s">
        <v>24</v>
      </c>
      <c r="B8" s="252" t="s">
        <v>191</v>
      </c>
      <c r="C8" s="703" t="s">
        <v>356</v>
      </c>
      <c r="D8" s="703"/>
      <c r="E8" s="703"/>
      <c r="F8" s="703"/>
      <c r="G8" s="703"/>
      <c r="H8" s="703"/>
      <c r="I8" s="452">
        <f>I9+I10+I11+I12</f>
        <v>40997</v>
      </c>
      <c r="J8" s="452">
        <f t="shared" ref="J8:K8" si="1">J9+J10+J11+J12</f>
        <v>40997</v>
      </c>
      <c r="K8" s="473">
        <f t="shared" si="1"/>
        <v>40997</v>
      </c>
    </row>
    <row r="9" spans="1:253" s="454" customFormat="1" ht="28.5" customHeight="1" x14ac:dyDescent="0.25">
      <c r="A9" s="253" t="s">
        <v>25</v>
      </c>
      <c r="B9" s="141" t="s">
        <v>192</v>
      </c>
      <c r="C9" s="705" t="s">
        <v>316</v>
      </c>
      <c r="D9" s="705"/>
      <c r="E9" s="705"/>
      <c r="F9" s="705"/>
      <c r="G9" s="705"/>
      <c r="H9" s="705"/>
      <c r="I9" s="455">
        <v>8110</v>
      </c>
      <c r="J9" s="456">
        <f t="shared" si="0"/>
        <v>8110</v>
      </c>
      <c r="K9" s="472">
        <v>8110</v>
      </c>
    </row>
    <row r="10" spans="1:253" s="454" customFormat="1" ht="28.5" customHeight="1" x14ac:dyDescent="0.25">
      <c r="A10" s="253" t="s">
        <v>31</v>
      </c>
      <c r="B10" s="141" t="s">
        <v>193</v>
      </c>
      <c r="C10" s="704" t="s">
        <v>194</v>
      </c>
      <c r="D10" s="688"/>
      <c r="E10" s="688"/>
      <c r="F10" s="688"/>
      <c r="G10" s="688"/>
      <c r="H10" s="689"/>
      <c r="I10" s="455">
        <v>28320</v>
      </c>
      <c r="J10" s="456">
        <f t="shared" si="0"/>
        <v>28320</v>
      </c>
      <c r="K10" s="472">
        <v>28320</v>
      </c>
    </row>
    <row r="11" spans="1:253" s="454" customFormat="1" ht="25.5" customHeight="1" x14ac:dyDescent="0.25">
      <c r="A11" s="253" t="s">
        <v>26</v>
      </c>
      <c r="B11" s="141" t="s">
        <v>195</v>
      </c>
      <c r="C11" s="705" t="s">
        <v>196</v>
      </c>
      <c r="D11" s="705"/>
      <c r="E11" s="705"/>
      <c r="F11" s="705"/>
      <c r="G11" s="705"/>
      <c r="H11" s="705"/>
      <c r="I11" s="457">
        <v>100</v>
      </c>
      <c r="J11" s="456">
        <f t="shared" si="0"/>
        <v>100</v>
      </c>
      <c r="K11" s="472">
        <v>100</v>
      </c>
    </row>
    <row r="12" spans="1:253" s="454" customFormat="1" ht="26.25" customHeight="1" x14ac:dyDescent="0.25">
      <c r="A12" s="253" t="s">
        <v>27</v>
      </c>
      <c r="B12" s="141" t="s">
        <v>197</v>
      </c>
      <c r="C12" s="705" t="s">
        <v>198</v>
      </c>
      <c r="D12" s="705"/>
      <c r="E12" s="705"/>
      <c r="F12" s="705"/>
      <c r="G12" s="705"/>
      <c r="H12" s="705"/>
      <c r="I12" s="455">
        <v>4467</v>
      </c>
      <c r="J12" s="456">
        <f t="shared" si="0"/>
        <v>4467</v>
      </c>
      <c r="K12" s="472">
        <v>4467</v>
      </c>
    </row>
    <row r="13" spans="1:253" s="454" customFormat="1" ht="25.5" customHeight="1" x14ac:dyDescent="0.25">
      <c r="A13" s="260" t="s">
        <v>28</v>
      </c>
      <c r="B13" s="252" t="s">
        <v>698</v>
      </c>
      <c r="C13" s="703" t="s">
        <v>357</v>
      </c>
      <c r="D13" s="703"/>
      <c r="E13" s="703"/>
      <c r="F13" s="703"/>
      <c r="G13" s="703"/>
      <c r="H13" s="703"/>
      <c r="I13" s="452">
        <v>1925</v>
      </c>
      <c r="J13" s="453">
        <f t="shared" si="0"/>
        <v>1925</v>
      </c>
      <c r="K13" s="478">
        <v>1925</v>
      </c>
    </row>
    <row r="14" spans="1:253" s="454" customFormat="1" ht="25.5" customHeight="1" x14ac:dyDescent="0.25">
      <c r="A14" s="260" t="s">
        <v>32</v>
      </c>
      <c r="B14" s="252" t="s">
        <v>699</v>
      </c>
      <c r="C14" s="713" t="s">
        <v>700</v>
      </c>
      <c r="D14" s="714"/>
      <c r="E14" s="714"/>
      <c r="F14" s="714"/>
      <c r="G14" s="714"/>
      <c r="H14" s="715"/>
      <c r="I14" s="452">
        <v>877</v>
      </c>
      <c r="J14" s="453">
        <f t="shared" si="0"/>
        <v>877</v>
      </c>
      <c r="K14" s="478">
        <v>877</v>
      </c>
    </row>
    <row r="15" spans="1:253" s="454" customFormat="1" ht="25.5" customHeight="1" x14ac:dyDescent="0.25">
      <c r="A15" s="260" t="s">
        <v>69</v>
      </c>
      <c r="B15" s="252" t="s">
        <v>358</v>
      </c>
      <c r="C15" s="713" t="s">
        <v>359</v>
      </c>
      <c r="D15" s="714"/>
      <c r="E15" s="714"/>
      <c r="F15" s="714"/>
      <c r="G15" s="714"/>
      <c r="H15" s="715"/>
      <c r="I15" s="452">
        <v>1500</v>
      </c>
      <c r="J15" s="453">
        <v>1063</v>
      </c>
      <c r="K15" s="478">
        <v>1063</v>
      </c>
    </row>
    <row r="16" spans="1:253" s="454" customFormat="1" ht="25.5" customHeight="1" x14ac:dyDescent="0.25">
      <c r="A16" s="260" t="s">
        <v>70</v>
      </c>
      <c r="B16" s="252" t="s">
        <v>701</v>
      </c>
      <c r="C16" s="713" t="s">
        <v>702</v>
      </c>
      <c r="D16" s="714"/>
      <c r="E16" s="714"/>
      <c r="F16" s="714"/>
      <c r="G16" s="714"/>
      <c r="H16" s="715"/>
      <c r="I16" s="452"/>
      <c r="J16" s="453">
        <v>1077</v>
      </c>
      <c r="K16" s="478">
        <v>1077</v>
      </c>
    </row>
    <row r="17" spans="1:11" s="454" customFormat="1" ht="34.5" customHeight="1" x14ac:dyDescent="0.25">
      <c r="A17" s="143" t="s">
        <v>71</v>
      </c>
      <c r="B17" s="143" t="s">
        <v>33</v>
      </c>
      <c r="C17" s="706" t="s">
        <v>199</v>
      </c>
      <c r="D17" s="707"/>
      <c r="E17" s="707"/>
      <c r="F17" s="707"/>
      <c r="G17" s="707"/>
      <c r="H17" s="708"/>
      <c r="I17" s="450">
        <f>SUM(I18:I22)</f>
        <v>129717</v>
      </c>
      <c r="J17" s="451">
        <f>SUM(J18:J22)</f>
        <v>132383</v>
      </c>
      <c r="K17" s="474">
        <f>SUM(K18:K22)</f>
        <v>132383</v>
      </c>
    </row>
    <row r="18" spans="1:11" s="454" customFormat="1" ht="27.75" customHeight="1" x14ac:dyDescent="0.25">
      <c r="A18" s="253" t="s">
        <v>72</v>
      </c>
      <c r="B18" s="145" t="s">
        <v>360</v>
      </c>
      <c r="C18" s="710" t="s">
        <v>200</v>
      </c>
      <c r="D18" s="711"/>
      <c r="E18" s="711"/>
      <c r="F18" s="711"/>
      <c r="G18" s="711"/>
      <c r="H18" s="712"/>
      <c r="I18" s="455">
        <v>85699</v>
      </c>
      <c r="J18" s="456">
        <v>84147</v>
      </c>
      <c r="K18" s="472">
        <v>84147</v>
      </c>
    </row>
    <row r="19" spans="1:11" s="454" customFormat="1" ht="25.5" customHeight="1" x14ac:dyDescent="0.25">
      <c r="A19" s="253" t="s">
        <v>73</v>
      </c>
      <c r="B19" s="145" t="s">
        <v>361</v>
      </c>
      <c r="C19" s="694" t="s">
        <v>317</v>
      </c>
      <c r="D19" s="695"/>
      <c r="E19" s="695"/>
      <c r="F19" s="695"/>
      <c r="G19" s="695"/>
      <c r="H19" s="696"/>
      <c r="I19" s="455">
        <v>27000</v>
      </c>
      <c r="J19" s="456">
        <v>27686</v>
      </c>
      <c r="K19" s="472">
        <v>27686</v>
      </c>
    </row>
    <row r="20" spans="1:11" s="454" customFormat="1" ht="35.25" customHeight="1" x14ac:dyDescent="0.25">
      <c r="A20" s="253" t="s">
        <v>74</v>
      </c>
      <c r="B20" s="145" t="s">
        <v>201</v>
      </c>
      <c r="C20" s="710" t="s">
        <v>202</v>
      </c>
      <c r="D20" s="711"/>
      <c r="E20" s="711"/>
      <c r="F20" s="711"/>
      <c r="G20" s="711"/>
      <c r="H20" s="712"/>
      <c r="I20" s="455">
        <v>15610</v>
      </c>
      <c r="J20" s="456">
        <v>15400</v>
      </c>
      <c r="K20" s="472">
        <v>15400</v>
      </c>
    </row>
    <row r="21" spans="1:11" s="454" customFormat="1" ht="27.75" customHeight="1" x14ac:dyDescent="0.25">
      <c r="A21" s="253" t="s">
        <v>75</v>
      </c>
      <c r="B21" s="458" t="s">
        <v>703</v>
      </c>
      <c r="C21" s="694" t="s">
        <v>704</v>
      </c>
      <c r="D21" s="695"/>
      <c r="E21" s="695"/>
      <c r="F21" s="695"/>
      <c r="G21" s="695"/>
      <c r="H21" s="696"/>
      <c r="I21" s="455"/>
      <c r="J21" s="456">
        <v>3742</v>
      </c>
      <c r="K21" s="472">
        <v>3742</v>
      </c>
    </row>
    <row r="22" spans="1:11" s="454" customFormat="1" ht="29.25" customHeight="1" x14ac:dyDescent="0.25">
      <c r="A22" s="253" t="s">
        <v>76</v>
      </c>
      <c r="B22" s="458" t="s">
        <v>705</v>
      </c>
      <c r="C22" s="694" t="s">
        <v>706</v>
      </c>
      <c r="D22" s="695"/>
      <c r="E22" s="695"/>
      <c r="F22" s="695"/>
      <c r="G22" s="695"/>
      <c r="H22" s="696"/>
      <c r="I22" s="455">
        <v>1408</v>
      </c>
      <c r="J22" s="456">
        <v>1408</v>
      </c>
      <c r="K22" s="472">
        <v>1408</v>
      </c>
    </row>
    <row r="23" spans="1:11" s="454" customFormat="1" ht="32.25" customHeight="1" x14ac:dyDescent="0.25">
      <c r="A23" s="253" t="s">
        <v>77</v>
      </c>
      <c r="B23" s="146" t="s">
        <v>203</v>
      </c>
      <c r="C23" s="697" t="s">
        <v>707</v>
      </c>
      <c r="D23" s="698"/>
      <c r="E23" s="698"/>
      <c r="F23" s="698"/>
      <c r="G23" s="698"/>
      <c r="H23" s="699"/>
      <c r="I23" s="450">
        <f>SUM(I25+I26+I31+I34)</f>
        <v>158541</v>
      </c>
      <c r="J23" s="451">
        <f>SUM(J24+J25+J26+J31+J34+J37)</f>
        <v>187501</v>
      </c>
      <c r="K23" s="474">
        <f>SUM(K24+K25+K26+K31+K34+K37)</f>
        <v>187501</v>
      </c>
    </row>
    <row r="24" spans="1:11" s="454" customFormat="1" ht="29.25" customHeight="1" x14ac:dyDescent="0.25">
      <c r="A24" s="253" t="s">
        <v>145</v>
      </c>
      <c r="B24" s="459" t="s">
        <v>204</v>
      </c>
      <c r="C24" s="684" t="s">
        <v>708</v>
      </c>
      <c r="D24" s="685"/>
      <c r="E24" s="685"/>
      <c r="F24" s="685"/>
      <c r="G24" s="685"/>
      <c r="H24" s="686"/>
      <c r="I24" s="452">
        <v>0</v>
      </c>
      <c r="J24" s="453">
        <v>29710</v>
      </c>
      <c r="K24" s="478">
        <v>29710</v>
      </c>
    </row>
    <row r="25" spans="1:11" s="454" customFormat="1" ht="31.5" customHeight="1" x14ac:dyDescent="0.25">
      <c r="A25" s="253" t="s">
        <v>146</v>
      </c>
      <c r="B25" s="254" t="s">
        <v>205</v>
      </c>
      <c r="C25" s="700" t="s">
        <v>709</v>
      </c>
      <c r="D25" s="701"/>
      <c r="E25" s="701"/>
      <c r="F25" s="701"/>
      <c r="G25" s="701"/>
      <c r="H25" s="702"/>
      <c r="I25" s="460">
        <v>55564</v>
      </c>
      <c r="J25" s="453">
        <f t="shared" si="0"/>
        <v>55564</v>
      </c>
      <c r="K25" s="478">
        <v>55564</v>
      </c>
    </row>
    <row r="26" spans="1:11" s="454" customFormat="1" ht="29.25" customHeight="1" x14ac:dyDescent="0.25">
      <c r="A26" s="253" t="s">
        <v>147</v>
      </c>
      <c r="B26" s="255" t="s">
        <v>206</v>
      </c>
      <c r="C26" s="709" t="s">
        <v>207</v>
      </c>
      <c r="D26" s="701"/>
      <c r="E26" s="701"/>
      <c r="F26" s="701"/>
      <c r="G26" s="701"/>
      <c r="H26" s="702"/>
      <c r="I26" s="460">
        <f>SUM(I27:I30)</f>
        <v>29455</v>
      </c>
      <c r="J26" s="461">
        <f>SUM(J27:J30)</f>
        <v>28423</v>
      </c>
      <c r="K26" s="475">
        <f>SUM(K27:K30)</f>
        <v>28423</v>
      </c>
    </row>
    <row r="27" spans="1:11" s="454" customFormat="1" ht="29.25" customHeight="1" x14ac:dyDescent="0.25">
      <c r="A27" s="253" t="s">
        <v>148</v>
      </c>
      <c r="B27" s="148" t="s">
        <v>208</v>
      </c>
      <c r="C27" s="687" t="s">
        <v>710</v>
      </c>
      <c r="D27" s="688"/>
      <c r="E27" s="688"/>
      <c r="F27" s="688"/>
      <c r="G27" s="688"/>
      <c r="H27" s="689"/>
      <c r="I27" s="457">
        <v>16168</v>
      </c>
      <c r="J27" s="456">
        <f t="shared" si="0"/>
        <v>16168</v>
      </c>
      <c r="K27" s="472">
        <v>16168</v>
      </c>
    </row>
    <row r="28" spans="1:11" s="454" customFormat="1" ht="47.25" customHeight="1" x14ac:dyDescent="0.25">
      <c r="A28" s="253" t="s">
        <v>149</v>
      </c>
      <c r="B28" s="148" t="s">
        <v>209</v>
      </c>
      <c r="C28" s="687" t="s">
        <v>210</v>
      </c>
      <c r="D28" s="688"/>
      <c r="E28" s="688"/>
      <c r="F28" s="688"/>
      <c r="G28" s="688"/>
      <c r="H28" s="689"/>
      <c r="I28" s="457">
        <v>6145</v>
      </c>
      <c r="J28" s="456">
        <v>4706</v>
      </c>
      <c r="K28" s="472">
        <v>4706</v>
      </c>
    </row>
    <row r="29" spans="1:11" s="454" customFormat="1" ht="29.25" customHeight="1" x14ac:dyDescent="0.25">
      <c r="A29" s="253" t="s">
        <v>140</v>
      </c>
      <c r="B29" s="148" t="s">
        <v>211</v>
      </c>
      <c r="C29" s="687" t="s">
        <v>362</v>
      </c>
      <c r="D29" s="688"/>
      <c r="E29" s="688"/>
      <c r="F29" s="688"/>
      <c r="G29" s="688"/>
      <c r="H29" s="689"/>
      <c r="I29" s="457">
        <v>6597</v>
      </c>
      <c r="J29" s="456">
        <v>6786</v>
      </c>
      <c r="K29" s="472">
        <v>6786</v>
      </c>
    </row>
    <row r="30" spans="1:11" s="454" customFormat="1" ht="29.25" customHeight="1" x14ac:dyDescent="0.25">
      <c r="A30" s="253" t="s">
        <v>141</v>
      </c>
      <c r="B30" s="148" t="s">
        <v>212</v>
      </c>
      <c r="C30" s="687" t="s">
        <v>213</v>
      </c>
      <c r="D30" s="688"/>
      <c r="E30" s="688"/>
      <c r="F30" s="688"/>
      <c r="G30" s="688"/>
      <c r="H30" s="689"/>
      <c r="I30" s="457">
        <v>545</v>
      </c>
      <c r="J30" s="456">
        <v>763</v>
      </c>
      <c r="K30" s="472">
        <v>763</v>
      </c>
    </row>
    <row r="31" spans="1:11" s="454" customFormat="1" ht="29.25" customHeight="1" x14ac:dyDescent="0.25">
      <c r="A31" s="253" t="s">
        <v>142</v>
      </c>
      <c r="B31" s="255" t="s">
        <v>214</v>
      </c>
      <c r="C31" s="709" t="s">
        <v>215</v>
      </c>
      <c r="D31" s="701"/>
      <c r="E31" s="701"/>
      <c r="F31" s="701"/>
      <c r="G31" s="701"/>
      <c r="H31" s="702"/>
      <c r="I31" s="460">
        <f>SUM(I32:I33)</f>
        <v>19409</v>
      </c>
      <c r="J31" s="461">
        <f>SUM(J32:J33)</f>
        <v>17226</v>
      </c>
      <c r="K31" s="478">
        <v>17226</v>
      </c>
    </row>
    <row r="32" spans="1:11" s="454" customFormat="1" ht="29.25" customHeight="1" x14ac:dyDescent="0.25">
      <c r="A32" s="253" t="s">
        <v>143</v>
      </c>
      <c r="B32" s="148" t="s">
        <v>216</v>
      </c>
      <c r="C32" s="687" t="s">
        <v>365</v>
      </c>
      <c r="D32" s="688"/>
      <c r="E32" s="688"/>
      <c r="F32" s="688"/>
      <c r="G32" s="688"/>
      <c r="H32" s="689"/>
      <c r="I32" s="457">
        <v>13030</v>
      </c>
      <c r="J32" s="456">
        <f t="shared" si="0"/>
        <v>13030</v>
      </c>
      <c r="K32" s="472">
        <v>13030</v>
      </c>
    </row>
    <row r="33" spans="1:11" s="454" customFormat="1" ht="29.25" customHeight="1" x14ac:dyDescent="0.25">
      <c r="A33" s="253" t="s">
        <v>221</v>
      </c>
      <c r="B33" s="149" t="s">
        <v>217</v>
      </c>
      <c r="C33" s="726" t="s">
        <v>218</v>
      </c>
      <c r="D33" s="727"/>
      <c r="E33" s="727"/>
      <c r="F33" s="727"/>
      <c r="G33" s="727"/>
      <c r="H33" s="728"/>
      <c r="I33" s="462">
        <v>6379</v>
      </c>
      <c r="J33" s="456">
        <v>4196</v>
      </c>
      <c r="K33" s="472">
        <v>4196</v>
      </c>
    </row>
    <row r="34" spans="1:11" s="454" customFormat="1" ht="29.25" customHeight="1" x14ac:dyDescent="0.25">
      <c r="A34" s="253" t="s">
        <v>367</v>
      </c>
      <c r="B34" s="255" t="s">
        <v>363</v>
      </c>
      <c r="C34" s="709" t="s">
        <v>364</v>
      </c>
      <c r="D34" s="701"/>
      <c r="E34" s="701"/>
      <c r="F34" s="701"/>
      <c r="G34" s="701"/>
      <c r="H34" s="702"/>
      <c r="I34" s="460">
        <f>SUM(I35:I36)</f>
        <v>54113</v>
      </c>
      <c r="J34" s="461">
        <v>53167</v>
      </c>
      <c r="K34" s="478">
        <f>SUM(K35:K36)</f>
        <v>53167</v>
      </c>
    </row>
    <row r="35" spans="1:11" s="454" customFormat="1" ht="33.75" customHeight="1" x14ac:dyDescent="0.25">
      <c r="A35" s="253" t="s">
        <v>479</v>
      </c>
      <c r="B35" s="148" t="s">
        <v>389</v>
      </c>
      <c r="C35" s="687" t="s">
        <v>365</v>
      </c>
      <c r="D35" s="688"/>
      <c r="E35" s="688"/>
      <c r="F35" s="688"/>
      <c r="G35" s="688"/>
      <c r="H35" s="689"/>
      <c r="I35" s="457">
        <v>19894</v>
      </c>
      <c r="J35" s="456">
        <f t="shared" si="0"/>
        <v>19894</v>
      </c>
      <c r="K35" s="472">
        <v>18948</v>
      </c>
    </row>
    <row r="36" spans="1:11" s="454" customFormat="1" ht="36" customHeight="1" x14ac:dyDescent="0.25">
      <c r="A36" s="253" t="s">
        <v>711</v>
      </c>
      <c r="B36" s="149" t="s">
        <v>390</v>
      </c>
      <c r="C36" s="726" t="s">
        <v>366</v>
      </c>
      <c r="D36" s="727"/>
      <c r="E36" s="727"/>
      <c r="F36" s="727"/>
      <c r="G36" s="727"/>
      <c r="H36" s="728"/>
      <c r="I36" s="462">
        <v>34219</v>
      </c>
      <c r="J36" s="456">
        <f t="shared" si="0"/>
        <v>34219</v>
      </c>
      <c r="K36" s="472">
        <v>34219</v>
      </c>
    </row>
    <row r="37" spans="1:11" s="454" customFormat="1" ht="16.5" customHeight="1" x14ac:dyDescent="0.25">
      <c r="A37" s="253" t="s">
        <v>712</v>
      </c>
      <c r="B37" s="463" t="s">
        <v>713</v>
      </c>
      <c r="C37" s="719" t="s">
        <v>714</v>
      </c>
      <c r="D37" s="719"/>
      <c r="E37" s="719"/>
      <c r="F37" s="719"/>
      <c r="G37" s="719"/>
      <c r="H37" s="719"/>
      <c r="I37" s="478">
        <f>I38</f>
        <v>0</v>
      </c>
      <c r="J37" s="478">
        <f>J38</f>
        <v>3411</v>
      </c>
      <c r="K37" s="478">
        <f>K38</f>
        <v>3411</v>
      </c>
    </row>
    <row r="38" spans="1:11" s="454" customFormat="1" ht="16.5" customHeight="1" x14ac:dyDescent="0.25">
      <c r="A38" s="253"/>
      <c r="B38" s="490"/>
      <c r="C38" s="729" t="s">
        <v>757</v>
      </c>
      <c r="D38" s="730"/>
      <c r="E38" s="730"/>
      <c r="F38" s="730"/>
      <c r="G38" s="730"/>
      <c r="H38" s="731"/>
      <c r="I38" s="464">
        <v>0</v>
      </c>
      <c r="J38" s="456">
        <v>3411</v>
      </c>
      <c r="K38" s="472">
        <v>3411</v>
      </c>
    </row>
    <row r="39" spans="1:11" s="454" customFormat="1" ht="39.75" customHeight="1" x14ac:dyDescent="0.25">
      <c r="A39" s="253" t="s">
        <v>715</v>
      </c>
      <c r="B39" s="147" t="s">
        <v>219</v>
      </c>
      <c r="C39" s="720" t="s">
        <v>220</v>
      </c>
      <c r="D39" s="721"/>
      <c r="E39" s="721"/>
      <c r="F39" s="721"/>
      <c r="G39" s="721"/>
      <c r="H39" s="722"/>
      <c r="I39" s="465">
        <f>SUM(I40)</f>
        <v>6588</v>
      </c>
      <c r="J39" s="150">
        <f>SUM(J40)</f>
        <v>6588</v>
      </c>
      <c r="K39" s="476">
        <f>SUM(K40)</f>
        <v>6588</v>
      </c>
    </row>
    <row r="40" spans="1:11" s="454" customFormat="1" ht="21.75" customHeight="1" x14ac:dyDescent="0.25">
      <c r="A40" s="253" t="s">
        <v>716</v>
      </c>
      <c r="B40" s="148" t="s">
        <v>222</v>
      </c>
      <c r="C40" s="723" t="s">
        <v>223</v>
      </c>
      <c r="D40" s="724"/>
      <c r="E40" s="724"/>
      <c r="F40" s="724"/>
      <c r="G40" s="724"/>
      <c r="H40" s="725"/>
      <c r="I40" s="466">
        <v>6588</v>
      </c>
      <c r="J40" s="456">
        <v>6588</v>
      </c>
      <c r="K40" s="472">
        <v>6588</v>
      </c>
    </row>
    <row r="41" spans="1:11" s="454" customFormat="1" ht="38.25" customHeight="1" x14ac:dyDescent="0.25">
      <c r="A41" s="733" t="s">
        <v>224</v>
      </c>
      <c r="B41" s="734"/>
      <c r="C41" s="734"/>
      <c r="D41" s="734"/>
      <c r="E41" s="734"/>
      <c r="F41" s="734"/>
      <c r="G41" s="734"/>
      <c r="H41" s="735"/>
      <c r="I41" s="467">
        <f>I6+I17+I23+I39</f>
        <v>430463</v>
      </c>
      <c r="J41" s="151">
        <f>J6+J17+J23+J39</f>
        <v>462729</v>
      </c>
      <c r="K41" s="477">
        <f>K6+K17+K23+K39</f>
        <v>462729</v>
      </c>
    </row>
    <row r="42" spans="1:11" ht="31.5" customHeight="1" x14ac:dyDescent="0.25">
      <c r="A42" s="742" t="s">
        <v>717</v>
      </c>
      <c r="B42" s="742"/>
      <c r="C42" s="742"/>
      <c r="D42" s="742"/>
      <c r="E42" s="742"/>
      <c r="F42" s="742"/>
      <c r="G42" s="742"/>
      <c r="H42" s="742"/>
      <c r="I42" s="742"/>
      <c r="J42" s="742"/>
    </row>
    <row r="43" spans="1:11" ht="11.25" customHeight="1" x14ac:dyDescent="0.25">
      <c r="B43" s="469"/>
      <c r="I43" s="454"/>
      <c r="J43" s="454"/>
    </row>
    <row r="44" spans="1:11" ht="32.25" customHeight="1" x14ac:dyDescent="0.25">
      <c r="A44" s="690" t="s">
        <v>60</v>
      </c>
      <c r="B44" s="691" t="s">
        <v>718</v>
      </c>
      <c r="C44" s="691" t="s">
        <v>353</v>
      </c>
      <c r="D44" s="691"/>
      <c r="E44" s="691"/>
      <c r="F44" s="691"/>
      <c r="G44" s="691"/>
      <c r="H44" s="691"/>
      <c r="I44" s="692" t="s">
        <v>726</v>
      </c>
      <c r="J44" s="743" t="s">
        <v>727</v>
      </c>
      <c r="K44" s="732" t="s">
        <v>725</v>
      </c>
    </row>
    <row r="45" spans="1:11" ht="32.25" customHeight="1" x14ac:dyDescent="0.25">
      <c r="A45" s="690"/>
      <c r="B45" s="691"/>
      <c r="C45" s="691"/>
      <c r="D45" s="691"/>
      <c r="E45" s="691"/>
      <c r="F45" s="691"/>
      <c r="G45" s="691"/>
      <c r="H45" s="691"/>
      <c r="I45" s="693"/>
      <c r="J45" s="744"/>
      <c r="K45" s="732"/>
    </row>
    <row r="46" spans="1:11" ht="32.25" customHeight="1" x14ac:dyDescent="0.25">
      <c r="A46" s="471" t="s">
        <v>22</v>
      </c>
      <c r="B46" s="143" t="s">
        <v>20</v>
      </c>
      <c r="C46" s="745" t="s">
        <v>719</v>
      </c>
      <c r="D46" s="745"/>
      <c r="E46" s="745"/>
      <c r="F46" s="745"/>
      <c r="G46" s="745"/>
      <c r="H46" s="745"/>
      <c r="I46" s="144">
        <f>SUM(I49:I49)</f>
        <v>0</v>
      </c>
      <c r="J46" s="450">
        <f>SUM(J47:J49)</f>
        <v>23497</v>
      </c>
      <c r="K46" s="450">
        <f>SUM(K47:K49)</f>
        <v>23036</v>
      </c>
    </row>
    <row r="47" spans="1:11" ht="32.25" customHeight="1" x14ac:dyDescent="0.25">
      <c r="A47" s="471"/>
      <c r="B47" s="260"/>
      <c r="C47" s="716" t="s">
        <v>758</v>
      </c>
      <c r="D47" s="717"/>
      <c r="E47" s="717"/>
      <c r="F47" s="717"/>
      <c r="G47" s="717"/>
      <c r="H47" s="718"/>
      <c r="I47" s="455">
        <v>0</v>
      </c>
      <c r="J47" s="487">
        <v>9846</v>
      </c>
      <c r="K47" s="491">
        <v>9846</v>
      </c>
    </row>
    <row r="48" spans="1:11" ht="32.25" customHeight="1" x14ac:dyDescent="0.25">
      <c r="A48" s="471"/>
      <c r="B48" s="260"/>
      <c r="C48" s="716" t="s">
        <v>759</v>
      </c>
      <c r="D48" s="717"/>
      <c r="E48" s="717"/>
      <c r="F48" s="717"/>
      <c r="G48" s="717"/>
      <c r="H48" s="718"/>
      <c r="I48" s="455">
        <v>0</v>
      </c>
      <c r="J48" s="487">
        <v>6212</v>
      </c>
      <c r="K48" s="491">
        <v>6212</v>
      </c>
    </row>
    <row r="49" spans="1:11" ht="30.75" customHeight="1" x14ac:dyDescent="0.25">
      <c r="A49" s="253" t="s">
        <v>23</v>
      </c>
      <c r="B49" s="253" t="s">
        <v>720</v>
      </c>
      <c r="C49" s="739" t="s">
        <v>444</v>
      </c>
      <c r="D49" s="740"/>
      <c r="E49" s="740"/>
      <c r="F49" s="740"/>
      <c r="G49" s="740"/>
      <c r="H49" s="741"/>
      <c r="I49" s="142">
        <v>0</v>
      </c>
      <c r="J49" s="486">
        <v>7439</v>
      </c>
      <c r="K49" s="481">
        <v>6978</v>
      </c>
    </row>
    <row r="50" spans="1:11" ht="33.75" customHeight="1" x14ac:dyDescent="0.25">
      <c r="A50" s="488" t="s">
        <v>25</v>
      </c>
      <c r="B50" s="143" t="s">
        <v>225</v>
      </c>
      <c r="C50" s="745" t="s">
        <v>721</v>
      </c>
      <c r="D50" s="745"/>
      <c r="E50" s="745"/>
      <c r="F50" s="745"/>
      <c r="G50" s="745"/>
      <c r="H50" s="745"/>
      <c r="I50" s="295">
        <f>SUM(I51:I53)</f>
        <v>0</v>
      </c>
      <c r="J50" s="295">
        <f t="shared" ref="J50:K50" si="2">SUM(J51:J53)</f>
        <v>86984</v>
      </c>
      <c r="K50" s="295">
        <f t="shared" si="2"/>
        <v>86984</v>
      </c>
    </row>
    <row r="51" spans="1:11" ht="42" customHeight="1" x14ac:dyDescent="0.25">
      <c r="A51" s="260" t="s">
        <v>31</v>
      </c>
      <c r="B51" s="141" t="s">
        <v>722</v>
      </c>
      <c r="C51" s="704" t="s">
        <v>723</v>
      </c>
      <c r="D51" s="688"/>
      <c r="E51" s="688"/>
      <c r="F51" s="688"/>
      <c r="G51" s="688"/>
      <c r="H51" s="689"/>
      <c r="I51" s="142">
        <v>0</v>
      </c>
      <c r="J51" s="455">
        <v>61682</v>
      </c>
      <c r="K51" s="481">
        <v>61682</v>
      </c>
    </row>
    <row r="52" spans="1:11" ht="34.5" customHeight="1" x14ac:dyDescent="0.25">
      <c r="A52" s="253" t="s">
        <v>26</v>
      </c>
      <c r="B52" s="141" t="s">
        <v>756</v>
      </c>
      <c r="C52" s="729" t="s">
        <v>446</v>
      </c>
      <c r="D52" s="730"/>
      <c r="E52" s="730"/>
      <c r="F52" s="730"/>
      <c r="G52" s="730"/>
      <c r="H52" s="731"/>
      <c r="I52" s="142">
        <v>0</v>
      </c>
      <c r="J52" s="455">
        <v>420</v>
      </c>
      <c r="K52" s="481">
        <v>420</v>
      </c>
    </row>
    <row r="53" spans="1:11" ht="33" customHeight="1" x14ac:dyDescent="0.25">
      <c r="A53" s="260" t="s">
        <v>27</v>
      </c>
      <c r="B53" s="141" t="s">
        <v>755</v>
      </c>
      <c r="C53" s="704" t="s">
        <v>728</v>
      </c>
      <c r="D53" s="688"/>
      <c r="E53" s="688"/>
      <c r="F53" s="688"/>
      <c r="G53" s="688"/>
      <c r="H53" s="689"/>
      <c r="I53" s="142">
        <v>0</v>
      </c>
      <c r="J53" s="455">
        <v>24882</v>
      </c>
      <c r="K53" s="481">
        <v>24882</v>
      </c>
    </row>
    <row r="54" spans="1:11" ht="42" customHeight="1" x14ac:dyDescent="0.25">
      <c r="A54" s="488" t="s">
        <v>71</v>
      </c>
      <c r="B54" s="489" t="s">
        <v>219</v>
      </c>
      <c r="C54" s="736" t="s">
        <v>724</v>
      </c>
      <c r="D54" s="737"/>
      <c r="E54" s="737"/>
      <c r="F54" s="737"/>
      <c r="G54" s="737"/>
      <c r="H54" s="738"/>
      <c r="I54" s="144">
        <f>SUM(I46+I50)</f>
        <v>0</v>
      </c>
      <c r="J54" s="144">
        <f>SUM(J46+J50)</f>
        <v>110481</v>
      </c>
      <c r="K54" s="144">
        <f>SUM(K46+K50)</f>
        <v>110020</v>
      </c>
    </row>
    <row r="55" spans="1:11" ht="42" customHeight="1" x14ac:dyDescent="0.25">
      <c r="B55" s="469"/>
    </row>
    <row r="56" spans="1:11" ht="42" customHeight="1" x14ac:dyDescent="0.25">
      <c r="B56" s="469"/>
      <c r="J56" s="470"/>
      <c r="K56" s="479"/>
    </row>
    <row r="57" spans="1:11" ht="42" customHeight="1" x14ac:dyDescent="0.25">
      <c r="B57" s="469"/>
      <c r="J57" s="470"/>
    </row>
    <row r="58" spans="1:11" ht="42" customHeight="1" x14ac:dyDescent="0.25">
      <c r="B58" s="469"/>
      <c r="H58" s="470"/>
      <c r="J58" s="470"/>
    </row>
    <row r="59" spans="1:11" ht="42" customHeight="1" x14ac:dyDescent="0.25">
      <c r="B59" s="469"/>
    </row>
    <row r="60" spans="1:11" ht="42" customHeight="1" x14ac:dyDescent="0.25">
      <c r="B60" s="469"/>
    </row>
    <row r="61" spans="1:11" ht="42" customHeight="1" x14ac:dyDescent="0.25">
      <c r="B61" s="469"/>
    </row>
    <row r="62" spans="1:11" ht="42" customHeight="1" x14ac:dyDescent="0.25">
      <c r="B62" s="469"/>
    </row>
    <row r="63" spans="1:11" ht="42" customHeight="1" x14ac:dyDescent="0.25">
      <c r="B63" s="469"/>
    </row>
    <row r="64" spans="1:11" ht="44.25" customHeight="1" x14ac:dyDescent="0.25">
      <c r="B64" s="469"/>
    </row>
  </sheetData>
  <mergeCells count="60">
    <mergeCell ref="K44:K45"/>
    <mergeCell ref="C52:H52"/>
    <mergeCell ref="C53:H53"/>
    <mergeCell ref="A41:H41"/>
    <mergeCell ref="C54:H54"/>
    <mergeCell ref="C49:H49"/>
    <mergeCell ref="A42:J42"/>
    <mergeCell ref="A44:A45"/>
    <mergeCell ref="B44:B45"/>
    <mergeCell ref="C44:H45"/>
    <mergeCell ref="I44:I45"/>
    <mergeCell ref="J44:J45"/>
    <mergeCell ref="C51:H51"/>
    <mergeCell ref="C50:H50"/>
    <mergeCell ref="C46:H46"/>
    <mergeCell ref="C47:H47"/>
    <mergeCell ref="C48:H48"/>
    <mergeCell ref="C37:H37"/>
    <mergeCell ref="C39:H39"/>
    <mergeCell ref="C40:H40"/>
    <mergeCell ref="C30:H30"/>
    <mergeCell ref="C36:H36"/>
    <mergeCell ref="C31:H31"/>
    <mergeCell ref="C34:H34"/>
    <mergeCell ref="C35:H35"/>
    <mergeCell ref="C32:H32"/>
    <mergeCell ref="C33:H33"/>
    <mergeCell ref="C38:H38"/>
    <mergeCell ref="C6:H6"/>
    <mergeCell ref="C26:H26"/>
    <mergeCell ref="C27:H27"/>
    <mergeCell ref="C28:H28"/>
    <mergeCell ref="C12:H12"/>
    <mergeCell ref="C17:H17"/>
    <mergeCell ref="C21:H21"/>
    <mergeCell ref="C18:H18"/>
    <mergeCell ref="C19:H19"/>
    <mergeCell ref="C20:H20"/>
    <mergeCell ref="C14:H14"/>
    <mergeCell ref="C7:H7"/>
    <mergeCell ref="C8:H8"/>
    <mergeCell ref="C9:H9"/>
    <mergeCell ref="C16:H16"/>
    <mergeCell ref="C15:H15"/>
    <mergeCell ref="A1:K1"/>
    <mergeCell ref="A2:K2"/>
    <mergeCell ref="J4:J5"/>
    <mergeCell ref="C24:H24"/>
    <mergeCell ref="C29:H29"/>
    <mergeCell ref="A4:A5"/>
    <mergeCell ref="B4:B5"/>
    <mergeCell ref="C4:H5"/>
    <mergeCell ref="I4:I5"/>
    <mergeCell ref="C22:H22"/>
    <mergeCell ref="C23:H23"/>
    <mergeCell ref="K4:K5"/>
    <mergeCell ref="C25:H25"/>
    <mergeCell ref="C13:H13"/>
    <mergeCell ref="C10:H10"/>
    <mergeCell ref="C11:H11"/>
  </mergeCells>
  <phoneticPr fontId="2" type="noConversion"/>
  <pageMargins left="0.78" right="0.38" top="0.98" bottom="1" header="0.32" footer="0.5"/>
  <pageSetup paperSize="9" scale="73" orientation="landscape" r:id="rId1"/>
  <headerFooter alignWithMargins="0">
    <oddHeader>&amp;LVámospércs Városi Önkormányzat&amp;R8. számú melléklet</oddHeader>
  </headerFooter>
  <rowBreaks count="3" manualBreakCount="3">
    <brk id="16" max="10" man="1"/>
    <brk id="30" max="10" man="1"/>
    <brk id="4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activeCell="E32" sqref="E32"/>
    </sheetView>
  </sheetViews>
  <sheetFormatPr defaultRowHeight="13.8" x14ac:dyDescent="0.25"/>
  <cols>
    <col min="1" max="1" width="8.109375" style="55" customWidth="1"/>
    <col min="2" max="2" width="52" style="56" customWidth="1"/>
    <col min="3" max="3" width="19.88671875" style="62" customWidth="1"/>
    <col min="4" max="4" width="20.6640625" customWidth="1"/>
    <col min="5" max="5" width="18.88671875" customWidth="1"/>
    <col min="6" max="6" width="20.109375" customWidth="1"/>
    <col min="7" max="7" width="22" customWidth="1"/>
    <col min="8" max="8" width="17.109375" customWidth="1"/>
  </cols>
  <sheetData>
    <row r="2" spans="1:8" x14ac:dyDescent="0.25">
      <c r="C2" s="57"/>
    </row>
    <row r="3" spans="1:8" ht="20.399999999999999" x14ac:dyDescent="0.35">
      <c r="A3" s="749" t="s">
        <v>652</v>
      </c>
      <c r="B3" s="749"/>
      <c r="C3" s="749"/>
      <c r="D3" s="749"/>
      <c r="E3" s="749"/>
      <c r="F3" s="749"/>
      <c r="G3" s="749"/>
      <c r="H3" s="749"/>
    </row>
    <row r="4" spans="1:8" ht="46.2" customHeight="1" x14ac:dyDescent="0.3">
      <c r="A4" s="58"/>
      <c r="B4" s="58"/>
      <c r="C4" s="59"/>
    </row>
    <row r="5" spans="1:8" ht="15.6" hidden="1" x14ac:dyDescent="0.3">
      <c r="A5" s="58"/>
      <c r="B5" s="58"/>
      <c r="C5" s="59"/>
    </row>
    <row r="6" spans="1:8" ht="27.75" customHeight="1" x14ac:dyDescent="0.25">
      <c r="A6" s="759" t="s">
        <v>60</v>
      </c>
      <c r="B6" s="756" t="s">
        <v>13</v>
      </c>
      <c r="C6" s="746" t="s">
        <v>16</v>
      </c>
      <c r="D6" s="747"/>
      <c r="E6" s="747"/>
      <c r="F6" s="747"/>
      <c r="G6" s="747"/>
      <c r="H6" s="748"/>
    </row>
    <row r="7" spans="1:8" ht="12.75" customHeight="1" x14ac:dyDescent="0.25">
      <c r="A7" s="760"/>
      <c r="B7" s="757"/>
      <c r="C7" s="754" t="s">
        <v>8</v>
      </c>
      <c r="D7" s="750" t="s">
        <v>9</v>
      </c>
      <c r="E7" s="750" t="s">
        <v>10</v>
      </c>
      <c r="F7" s="750" t="s">
        <v>11</v>
      </c>
      <c r="G7" s="750" t="s">
        <v>12</v>
      </c>
      <c r="H7" s="750" t="s">
        <v>17</v>
      </c>
    </row>
    <row r="8" spans="1:8" ht="15" customHeight="1" x14ac:dyDescent="0.25">
      <c r="A8" s="760"/>
      <c r="B8" s="757"/>
      <c r="C8" s="754"/>
      <c r="D8" s="750"/>
      <c r="E8" s="750"/>
      <c r="F8" s="750"/>
      <c r="G8" s="750"/>
      <c r="H8" s="750"/>
    </row>
    <row r="9" spans="1:8" ht="24.75" customHeight="1" x14ac:dyDescent="0.25">
      <c r="A9" s="761"/>
      <c r="B9" s="758"/>
      <c r="C9" s="755"/>
      <c r="D9" s="751"/>
      <c r="E9" s="751"/>
      <c r="F9" s="751"/>
      <c r="G9" s="751"/>
      <c r="H9" s="751"/>
    </row>
    <row r="10" spans="1:8" ht="43.5" customHeight="1" x14ac:dyDescent="0.25">
      <c r="A10" s="96" t="s">
        <v>22</v>
      </c>
      <c r="B10" s="97" t="s">
        <v>112</v>
      </c>
      <c r="C10" s="98">
        <v>1</v>
      </c>
      <c r="D10" s="154"/>
      <c r="E10" s="154"/>
      <c r="F10" s="154">
        <v>13</v>
      </c>
      <c r="G10" s="154">
        <v>345</v>
      </c>
      <c r="H10" s="101">
        <f>C10+D10+E10+F10+G10</f>
        <v>359</v>
      </c>
    </row>
    <row r="11" spans="1:8" ht="48" customHeight="1" x14ac:dyDescent="0.25">
      <c r="A11" s="60" t="s">
        <v>23</v>
      </c>
      <c r="B11" s="152" t="s">
        <v>6</v>
      </c>
      <c r="C11" s="99"/>
      <c r="D11" s="154">
        <v>22</v>
      </c>
      <c r="E11" s="154" t="s">
        <v>49</v>
      </c>
      <c r="F11" s="154"/>
      <c r="G11" s="154"/>
      <c r="H11" s="101">
        <f>SUM(C11:G11)</f>
        <v>22</v>
      </c>
    </row>
    <row r="12" spans="1:8" ht="39.75" customHeight="1" x14ac:dyDescent="0.25">
      <c r="A12" s="96" t="s">
        <v>24</v>
      </c>
      <c r="B12" s="61" t="s">
        <v>292</v>
      </c>
      <c r="C12" s="99"/>
      <c r="D12" s="154"/>
      <c r="E12" s="154">
        <v>36</v>
      </c>
      <c r="F12" s="154">
        <v>2</v>
      </c>
      <c r="G12" s="154"/>
      <c r="H12" s="101">
        <f>C12+D12+E12+F12+G12</f>
        <v>38</v>
      </c>
    </row>
    <row r="13" spans="1:8" ht="42" customHeight="1" x14ac:dyDescent="0.25">
      <c r="A13" s="60" t="s">
        <v>25</v>
      </c>
      <c r="B13" s="61" t="s">
        <v>352</v>
      </c>
      <c r="C13" s="99"/>
      <c r="D13" s="154"/>
      <c r="E13" s="154">
        <v>11</v>
      </c>
      <c r="F13" s="154">
        <v>1</v>
      </c>
      <c r="G13" s="154"/>
      <c r="H13" s="101">
        <f>C13+D13+E13+F13+G13</f>
        <v>12</v>
      </c>
    </row>
    <row r="14" spans="1:8" ht="40.5" customHeight="1" x14ac:dyDescent="0.25">
      <c r="A14" s="96" t="s">
        <v>31</v>
      </c>
      <c r="B14" s="61" t="s">
        <v>7</v>
      </c>
      <c r="C14" s="99"/>
      <c r="D14" s="154"/>
      <c r="E14" s="154">
        <v>3</v>
      </c>
      <c r="F14" s="154"/>
      <c r="G14" s="154"/>
      <c r="H14" s="101">
        <f>C14+D14+E14+F14+G14</f>
        <v>3</v>
      </c>
    </row>
    <row r="15" spans="1:8" ht="45.75" customHeight="1" x14ac:dyDescent="0.25">
      <c r="A15" s="60" t="s">
        <v>26</v>
      </c>
      <c r="B15" s="153" t="s">
        <v>139</v>
      </c>
      <c r="C15" s="99"/>
      <c r="D15" s="154"/>
      <c r="E15" s="154">
        <v>11</v>
      </c>
      <c r="F15" s="154">
        <v>1</v>
      </c>
      <c r="G15" s="154"/>
      <c r="H15" s="101">
        <f>C15+D15+E15+F15+G15</f>
        <v>12</v>
      </c>
    </row>
    <row r="16" spans="1:8" ht="42.75" customHeight="1" x14ac:dyDescent="0.25">
      <c r="A16" s="752" t="s">
        <v>95</v>
      </c>
      <c r="B16" s="753"/>
      <c r="C16" s="100">
        <f>C10+C11+C12+C13+C14+C15</f>
        <v>1</v>
      </c>
      <c r="D16" s="100">
        <f>D10+D11+D12+D13+D14+D15</f>
        <v>22</v>
      </c>
      <c r="E16" s="100">
        <v>61</v>
      </c>
      <c r="F16" s="100">
        <f>F10+F11+F12+F13+F14+F15</f>
        <v>17</v>
      </c>
      <c r="G16" s="100">
        <f>G10+G11+G12+G13+G14+G15</f>
        <v>345</v>
      </c>
      <c r="H16" s="100">
        <f>H10+H11+H12+H13+H14+H15</f>
        <v>446</v>
      </c>
    </row>
  </sheetData>
  <mergeCells count="11">
    <mergeCell ref="C6:H6"/>
    <mergeCell ref="A3:H3"/>
    <mergeCell ref="G7:G9"/>
    <mergeCell ref="H7:H9"/>
    <mergeCell ref="A16:B16"/>
    <mergeCell ref="D7:D9"/>
    <mergeCell ref="E7:E9"/>
    <mergeCell ref="F7:F9"/>
    <mergeCell ref="C7:C9"/>
    <mergeCell ref="B6:B9"/>
    <mergeCell ref="A6:A9"/>
  </mergeCells>
  <phoneticPr fontId="2" type="noConversion"/>
  <pageMargins left="0.75" right="0.75" top="1.18" bottom="1" header="0.5" footer="0.5"/>
  <pageSetup paperSize="9" scale="72" orientation="landscape" r:id="rId1"/>
  <headerFooter alignWithMargins="0">
    <oddHeader>&amp;LVámospércs Városi Önkormányzat&amp;R9.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B1" zoomScale="120" zoomScaleNormal="120" workbookViewId="0">
      <selection activeCell="E32" sqref="E32"/>
    </sheetView>
  </sheetViews>
  <sheetFormatPr defaultRowHeight="13.2" x14ac:dyDescent="0.25"/>
  <cols>
    <col min="1" max="1" width="4.88671875" customWidth="1"/>
    <col min="2" max="2" width="32.109375" customWidth="1"/>
    <col min="3" max="3" width="10.109375" customWidth="1"/>
    <col min="6" max="6" width="9.6640625" bestFit="1" customWidth="1"/>
    <col min="12" max="12" width="10.109375" customWidth="1"/>
    <col min="257" max="257" width="4.88671875" customWidth="1"/>
    <col min="258" max="258" width="32.109375" customWidth="1"/>
    <col min="259" max="259" width="10.109375" customWidth="1"/>
    <col min="268" max="268" width="10.109375" customWidth="1"/>
    <col min="513" max="513" width="4.88671875" customWidth="1"/>
    <col min="514" max="514" width="32.109375" customWidth="1"/>
    <col min="515" max="515" width="10.109375" customWidth="1"/>
    <col min="524" max="524" width="10.109375" customWidth="1"/>
    <col min="769" max="769" width="4.88671875" customWidth="1"/>
    <col min="770" max="770" width="32.109375" customWidth="1"/>
    <col min="771" max="771" width="10.109375" customWidth="1"/>
    <col min="780" max="780" width="10.109375" customWidth="1"/>
    <col min="1025" max="1025" width="4.88671875" customWidth="1"/>
    <col min="1026" max="1026" width="32.109375" customWidth="1"/>
    <col min="1027" max="1027" width="10.109375" customWidth="1"/>
    <col min="1036" max="1036" width="10.109375" customWidth="1"/>
    <col min="1281" max="1281" width="4.88671875" customWidth="1"/>
    <col min="1282" max="1282" width="32.109375" customWidth="1"/>
    <col min="1283" max="1283" width="10.109375" customWidth="1"/>
    <col min="1292" max="1292" width="10.109375" customWidth="1"/>
    <col min="1537" max="1537" width="4.88671875" customWidth="1"/>
    <col min="1538" max="1538" width="32.109375" customWidth="1"/>
    <col min="1539" max="1539" width="10.109375" customWidth="1"/>
    <col min="1548" max="1548" width="10.109375" customWidth="1"/>
    <col min="1793" max="1793" width="4.88671875" customWidth="1"/>
    <col min="1794" max="1794" width="32.109375" customWidth="1"/>
    <col min="1795" max="1795" width="10.109375" customWidth="1"/>
    <col min="1804" max="1804" width="10.109375" customWidth="1"/>
    <col min="2049" max="2049" width="4.88671875" customWidth="1"/>
    <col min="2050" max="2050" width="32.109375" customWidth="1"/>
    <col min="2051" max="2051" width="10.109375" customWidth="1"/>
    <col min="2060" max="2060" width="10.109375" customWidth="1"/>
    <col min="2305" max="2305" width="4.88671875" customWidth="1"/>
    <col min="2306" max="2306" width="32.109375" customWidth="1"/>
    <col min="2307" max="2307" width="10.109375" customWidth="1"/>
    <col min="2316" max="2316" width="10.109375" customWidth="1"/>
    <col min="2561" max="2561" width="4.88671875" customWidth="1"/>
    <col min="2562" max="2562" width="32.109375" customWidth="1"/>
    <col min="2563" max="2563" width="10.109375" customWidth="1"/>
    <col min="2572" max="2572" width="10.109375" customWidth="1"/>
    <col min="2817" max="2817" width="4.88671875" customWidth="1"/>
    <col min="2818" max="2818" width="32.109375" customWidth="1"/>
    <col min="2819" max="2819" width="10.109375" customWidth="1"/>
    <col min="2828" max="2828" width="10.109375" customWidth="1"/>
    <col min="3073" max="3073" width="4.88671875" customWidth="1"/>
    <col min="3074" max="3074" width="32.109375" customWidth="1"/>
    <col min="3075" max="3075" width="10.109375" customWidth="1"/>
    <col min="3084" max="3084" width="10.109375" customWidth="1"/>
    <col min="3329" max="3329" width="4.88671875" customWidth="1"/>
    <col min="3330" max="3330" width="32.109375" customWidth="1"/>
    <col min="3331" max="3331" width="10.109375" customWidth="1"/>
    <col min="3340" max="3340" width="10.109375" customWidth="1"/>
    <col min="3585" max="3585" width="4.88671875" customWidth="1"/>
    <col min="3586" max="3586" width="32.109375" customWidth="1"/>
    <col min="3587" max="3587" width="10.109375" customWidth="1"/>
    <col min="3596" max="3596" width="10.109375" customWidth="1"/>
    <col min="3841" max="3841" width="4.88671875" customWidth="1"/>
    <col min="3842" max="3842" width="32.109375" customWidth="1"/>
    <col min="3843" max="3843" width="10.109375" customWidth="1"/>
    <col min="3852" max="3852" width="10.109375" customWidth="1"/>
    <col min="4097" max="4097" width="4.88671875" customWidth="1"/>
    <col min="4098" max="4098" width="32.109375" customWidth="1"/>
    <col min="4099" max="4099" width="10.109375" customWidth="1"/>
    <col min="4108" max="4108" width="10.109375" customWidth="1"/>
    <col min="4353" max="4353" width="4.88671875" customWidth="1"/>
    <col min="4354" max="4354" width="32.109375" customWidth="1"/>
    <col min="4355" max="4355" width="10.109375" customWidth="1"/>
    <col min="4364" max="4364" width="10.109375" customWidth="1"/>
    <col min="4609" max="4609" width="4.88671875" customWidth="1"/>
    <col min="4610" max="4610" width="32.109375" customWidth="1"/>
    <col min="4611" max="4611" width="10.109375" customWidth="1"/>
    <col min="4620" max="4620" width="10.109375" customWidth="1"/>
    <col min="4865" max="4865" width="4.88671875" customWidth="1"/>
    <col min="4866" max="4866" width="32.109375" customWidth="1"/>
    <col min="4867" max="4867" width="10.109375" customWidth="1"/>
    <col min="4876" max="4876" width="10.109375" customWidth="1"/>
    <col min="5121" max="5121" width="4.88671875" customWidth="1"/>
    <col min="5122" max="5122" width="32.109375" customWidth="1"/>
    <col min="5123" max="5123" width="10.109375" customWidth="1"/>
    <col min="5132" max="5132" width="10.109375" customWidth="1"/>
    <col min="5377" max="5377" width="4.88671875" customWidth="1"/>
    <col min="5378" max="5378" width="32.109375" customWidth="1"/>
    <col min="5379" max="5379" width="10.109375" customWidth="1"/>
    <col min="5388" max="5388" width="10.109375" customWidth="1"/>
    <col min="5633" max="5633" width="4.88671875" customWidth="1"/>
    <col min="5634" max="5634" width="32.109375" customWidth="1"/>
    <col min="5635" max="5635" width="10.109375" customWidth="1"/>
    <col min="5644" max="5644" width="10.109375" customWidth="1"/>
    <col min="5889" max="5889" width="4.88671875" customWidth="1"/>
    <col min="5890" max="5890" width="32.109375" customWidth="1"/>
    <col min="5891" max="5891" width="10.109375" customWidth="1"/>
    <col min="5900" max="5900" width="10.109375" customWidth="1"/>
    <col min="6145" max="6145" width="4.88671875" customWidth="1"/>
    <col min="6146" max="6146" width="32.109375" customWidth="1"/>
    <col min="6147" max="6147" width="10.109375" customWidth="1"/>
    <col min="6156" max="6156" width="10.109375" customWidth="1"/>
    <col min="6401" max="6401" width="4.88671875" customWidth="1"/>
    <col min="6402" max="6402" width="32.109375" customWidth="1"/>
    <col min="6403" max="6403" width="10.109375" customWidth="1"/>
    <col min="6412" max="6412" width="10.109375" customWidth="1"/>
    <col min="6657" max="6657" width="4.88671875" customWidth="1"/>
    <col min="6658" max="6658" width="32.109375" customWidth="1"/>
    <col min="6659" max="6659" width="10.109375" customWidth="1"/>
    <col min="6668" max="6668" width="10.109375" customWidth="1"/>
    <col min="6913" max="6913" width="4.88671875" customWidth="1"/>
    <col min="6914" max="6914" width="32.109375" customWidth="1"/>
    <col min="6915" max="6915" width="10.109375" customWidth="1"/>
    <col min="6924" max="6924" width="10.109375" customWidth="1"/>
    <col min="7169" max="7169" width="4.88671875" customWidth="1"/>
    <col min="7170" max="7170" width="32.109375" customWidth="1"/>
    <col min="7171" max="7171" width="10.109375" customWidth="1"/>
    <col min="7180" max="7180" width="10.109375" customWidth="1"/>
    <col min="7425" max="7425" width="4.88671875" customWidth="1"/>
    <col min="7426" max="7426" width="32.109375" customWidth="1"/>
    <col min="7427" max="7427" width="10.109375" customWidth="1"/>
    <col min="7436" max="7436" width="10.109375" customWidth="1"/>
    <col min="7681" max="7681" width="4.88671875" customWidth="1"/>
    <col min="7682" max="7682" width="32.109375" customWidth="1"/>
    <col min="7683" max="7683" width="10.109375" customWidth="1"/>
    <col min="7692" max="7692" width="10.109375" customWidth="1"/>
    <col min="7937" max="7937" width="4.88671875" customWidth="1"/>
    <col min="7938" max="7938" width="32.109375" customWidth="1"/>
    <col min="7939" max="7939" width="10.109375" customWidth="1"/>
    <col min="7948" max="7948" width="10.109375" customWidth="1"/>
    <col min="8193" max="8193" width="4.88671875" customWidth="1"/>
    <col min="8194" max="8194" width="32.109375" customWidth="1"/>
    <col min="8195" max="8195" width="10.109375" customWidth="1"/>
    <col min="8204" max="8204" width="10.109375" customWidth="1"/>
    <col min="8449" max="8449" width="4.88671875" customWidth="1"/>
    <col min="8450" max="8450" width="32.109375" customWidth="1"/>
    <col min="8451" max="8451" width="10.109375" customWidth="1"/>
    <col min="8460" max="8460" width="10.109375" customWidth="1"/>
    <col min="8705" max="8705" width="4.88671875" customWidth="1"/>
    <col min="8706" max="8706" width="32.109375" customWidth="1"/>
    <col min="8707" max="8707" width="10.109375" customWidth="1"/>
    <col min="8716" max="8716" width="10.109375" customWidth="1"/>
    <col min="8961" max="8961" width="4.88671875" customWidth="1"/>
    <col min="8962" max="8962" width="32.109375" customWidth="1"/>
    <col min="8963" max="8963" width="10.109375" customWidth="1"/>
    <col min="8972" max="8972" width="10.109375" customWidth="1"/>
    <col min="9217" max="9217" width="4.88671875" customWidth="1"/>
    <col min="9218" max="9218" width="32.109375" customWidth="1"/>
    <col min="9219" max="9219" width="10.109375" customWidth="1"/>
    <col min="9228" max="9228" width="10.109375" customWidth="1"/>
    <col min="9473" max="9473" width="4.88671875" customWidth="1"/>
    <col min="9474" max="9474" width="32.109375" customWidth="1"/>
    <col min="9475" max="9475" width="10.109375" customWidth="1"/>
    <col min="9484" max="9484" width="10.109375" customWidth="1"/>
    <col min="9729" max="9729" width="4.88671875" customWidth="1"/>
    <col min="9730" max="9730" width="32.109375" customWidth="1"/>
    <col min="9731" max="9731" width="10.109375" customWidth="1"/>
    <col min="9740" max="9740" width="10.109375" customWidth="1"/>
    <col min="9985" max="9985" width="4.88671875" customWidth="1"/>
    <col min="9986" max="9986" width="32.109375" customWidth="1"/>
    <col min="9987" max="9987" width="10.109375" customWidth="1"/>
    <col min="9996" max="9996" width="10.109375" customWidth="1"/>
    <col min="10241" max="10241" width="4.88671875" customWidth="1"/>
    <col min="10242" max="10242" width="32.109375" customWidth="1"/>
    <col min="10243" max="10243" width="10.109375" customWidth="1"/>
    <col min="10252" max="10252" width="10.109375" customWidth="1"/>
    <col min="10497" max="10497" width="4.88671875" customWidth="1"/>
    <col min="10498" max="10498" width="32.109375" customWidth="1"/>
    <col min="10499" max="10499" width="10.109375" customWidth="1"/>
    <col min="10508" max="10508" width="10.109375" customWidth="1"/>
    <col min="10753" max="10753" width="4.88671875" customWidth="1"/>
    <col min="10754" max="10754" width="32.109375" customWidth="1"/>
    <col min="10755" max="10755" width="10.109375" customWidth="1"/>
    <col min="10764" max="10764" width="10.109375" customWidth="1"/>
    <col min="11009" max="11009" width="4.88671875" customWidth="1"/>
    <col min="11010" max="11010" width="32.109375" customWidth="1"/>
    <col min="11011" max="11011" width="10.109375" customWidth="1"/>
    <col min="11020" max="11020" width="10.109375" customWidth="1"/>
    <col min="11265" max="11265" width="4.88671875" customWidth="1"/>
    <col min="11266" max="11266" width="32.109375" customWidth="1"/>
    <col min="11267" max="11267" width="10.109375" customWidth="1"/>
    <col min="11276" max="11276" width="10.109375" customWidth="1"/>
    <col min="11521" max="11521" width="4.88671875" customWidth="1"/>
    <col min="11522" max="11522" width="32.109375" customWidth="1"/>
    <col min="11523" max="11523" width="10.109375" customWidth="1"/>
    <col min="11532" max="11532" width="10.109375" customWidth="1"/>
    <col min="11777" max="11777" width="4.88671875" customWidth="1"/>
    <col min="11778" max="11778" width="32.109375" customWidth="1"/>
    <col min="11779" max="11779" width="10.109375" customWidth="1"/>
    <col min="11788" max="11788" width="10.109375" customWidth="1"/>
    <col min="12033" max="12033" width="4.88671875" customWidth="1"/>
    <col min="12034" max="12034" width="32.109375" customWidth="1"/>
    <col min="12035" max="12035" width="10.109375" customWidth="1"/>
    <col min="12044" max="12044" width="10.109375" customWidth="1"/>
    <col min="12289" max="12289" width="4.88671875" customWidth="1"/>
    <col min="12290" max="12290" width="32.109375" customWidth="1"/>
    <col min="12291" max="12291" width="10.109375" customWidth="1"/>
    <col min="12300" max="12300" width="10.109375" customWidth="1"/>
    <col min="12545" max="12545" width="4.88671875" customWidth="1"/>
    <col min="12546" max="12546" width="32.109375" customWidth="1"/>
    <col min="12547" max="12547" width="10.109375" customWidth="1"/>
    <col min="12556" max="12556" width="10.109375" customWidth="1"/>
    <col min="12801" max="12801" width="4.88671875" customWidth="1"/>
    <col min="12802" max="12802" width="32.109375" customWidth="1"/>
    <col min="12803" max="12803" width="10.109375" customWidth="1"/>
    <col min="12812" max="12812" width="10.109375" customWidth="1"/>
    <col min="13057" max="13057" width="4.88671875" customWidth="1"/>
    <col min="13058" max="13058" width="32.109375" customWidth="1"/>
    <col min="13059" max="13059" width="10.109375" customWidth="1"/>
    <col min="13068" max="13068" width="10.109375" customWidth="1"/>
    <col min="13313" max="13313" width="4.88671875" customWidth="1"/>
    <col min="13314" max="13314" width="32.109375" customWidth="1"/>
    <col min="13315" max="13315" width="10.109375" customWidth="1"/>
    <col min="13324" max="13324" width="10.109375" customWidth="1"/>
    <col min="13569" max="13569" width="4.88671875" customWidth="1"/>
    <col min="13570" max="13570" width="32.109375" customWidth="1"/>
    <col min="13571" max="13571" width="10.109375" customWidth="1"/>
    <col min="13580" max="13580" width="10.109375" customWidth="1"/>
    <col min="13825" max="13825" width="4.88671875" customWidth="1"/>
    <col min="13826" max="13826" width="32.109375" customWidth="1"/>
    <col min="13827" max="13827" width="10.109375" customWidth="1"/>
    <col min="13836" max="13836" width="10.109375" customWidth="1"/>
    <col min="14081" max="14081" width="4.88671875" customWidth="1"/>
    <col min="14082" max="14082" width="32.109375" customWidth="1"/>
    <col min="14083" max="14083" width="10.109375" customWidth="1"/>
    <col min="14092" max="14092" width="10.109375" customWidth="1"/>
    <col min="14337" max="14337" width="4.88671875" customWidth="1"/>
    <col min="14338" max="14338" width="32.109375" customWidth="1"/>
    <col min="14339" max="14339" width="10.109375" customWidth="1"/>
    <col min="14348" max="14348" width="10.109375" customWidth="1"/>
    <col min="14593" max="14593" width="4.88671875" customWidth="1"/>
    <col min="14594" max="14594" width="32.109375" customWidth="1"/>
    <col min="14595" max="14595" width="10.109375" customWidth="1"/>
    <col min="14604" max="14604" width="10.109375" customWidth="1"/>
    <col min="14849" max="14849" width="4.88671875" customWidth="1"/>
    <col min="14850" max="14850" width="32.109375" customWidth="1"/>
    <col min="14851" max="14851" width="10.109375" customWidth="1"/>
    <col min="14860" max="14860" width="10.109375" customWidth="1"/>
    <col min="15105" max="15105" width="4.88671875" customWidth="1"/>
    <col min="15106" max="15106" width="32.109375" customWidth="1"/>
    <col min="15107" max="15107" width="10.109375" customWidth="1"/>
    <col min="15116" max="15116" width="10.109375" customWidth="1"/>
    <col min="15361" max="15361" width="4.88671875" customWidth="1"/>
    <col min="15362" max="15362" width="32.109375" customWidth="1"/>
    <col min="15363" max="15363" width="10.109375" customWidth="1"/>
    <col min="15372" max="15372" width="10.109375" customWidth="1"/>
    <col min="15617" max="15617" width="4.88671875" customWidth="1"/>
    <col min="15618" max="15618" width="32.109375" customWidth="1"/>
    <col min="15619" max="15619" width="10.109375" customWidth="1"/>
    <col min="15628" max="15628" width="10.109375" customWidth="1"/>
    <col min="15873" max="15873" width="4.88671875" customWidth="1"/>
    <col min="15874" max="15874" width="32.109375" customWidth="1"/>
    <col min="15875" max="15875" width="10.109375" customWidth="1"/>
    <col min="15884" max="15884" width="10.109375" customWidth="1"/>
    <col min="16129" max="16129" width="4.88671875" customWidth="1"/>
    <col min="16130" max="16130" width="32.109375" customWidth="1"/>
    <col min="16131" max="16131" width="10.109375" customWidth="1"/>
    <col min="16140" max="16140" width="10.109375" customWidth="1"/>
  </cols>
  <sheetData>
    <row r="1" spans="1:15" ht="23.25" customHeight="1" x14ac:dyDescent="0.3">
      <c r="A1" s="766" t="s">
        <v>748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</row>
    <row r="2" spans="1:15" ht="35.25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 t="s">
        <v>79</v>
      </c>
    </row>
    <row r="3" spans="1:15" ht="41.25" customHeight="1" x14ac:dyDescent="0.25">
      <c r="A3" s="768"/>
      <c r="B3" s="768"/>
      <c r="C3" s="116" t="s">
        <v>747</v>
      </c>
      <c r="D3" s="117" t="s">
        <v>159</v>
      </c>
      <c r="E3" s="117" t="s">
        <v>160</v>
      </c>
      <c r="F3" s="117" t="s">
        <v>161</v>
      </c>
      <c r="G3" s="117" t="s">
        <v>162</v>
      </c>
      <c r="H3" s="117" t="s">
        <v>163</v>
      </c>
      <c r="I3" s="117" t="s">
        <v>164</v>
      </c>
      <c r="J3" s="117" t="s">
        <v>165</v>
      </c>
      <c r="K3" s="117" t="s">
        <v>166</v>
      </c>
      <c r="L3" s="117" t="s">
        <v>167</v>
      </c>
      <c r="M3" s="117" t="s">
        <v>168</v>
      </c>
      <c r="N3" s="117" t="s">
        <v>169</v>
      </c>
      <c r="O3" s="117" t="s">
        <v>170</v>
      </c>
    </row>
    <row r="4" spans="1:15" x14ac:dyDescent="0.25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x14ac:dyDescent="0.25">
      <c r="A5" s="764" t="s">
        <v>0</v>
      </c>
      <c r="B5" s="765"/>
      <c r="C5" s="118"/>
      <c r="D5" s="118">
        <v>32713</v>
      </c>
      <c r="E5" s="118">
        <f>D31</f>
        <v>32652</v>
      </c>
      <c r="F5" s="118">
        <f t="shared" ref="F5:O5" si="0">E31</f>
        <v>33323</v>
      </c>
      <c r="G5" s="118">
        <f>F31</f>
        <v>33262</v>
      </c>
      <c r="H5" s="118">
        <f t="shared" si="0"/>
        <v>33201</v>
      </c>
      <c r="I5" s="118">
        <f t="shared" si="0"/>
        <v>33140</v>
      </c>
      <c r="J5" s="118">
        <f t="shared" si="0"/>
        <v>33079</v>
      </c>
      <c r="K5" s="118">
        <f t="shared" si="0"/>
        <v>33018</v>
      </c>
      <c r="L5" s="118">
        <f t="shared" si="0"/>
        <v>32957</v>
      </c>
      <c r="M5" s="118">
        <f t="shared" si="0"/>
        <v>32896</v>
      </c>
      <c r="N5" s="118">
        <f t="shared" si="0"/>
        <v>32835</v>
      </c>
      <c r="O5" s="118">
        <f t="shared" si="0"/>
        <v>32774</v>
      </c>
    </row>
    <row r="6" spans="1:15" x14ac:dyDescent="0.25">
      <c r="A6" s="104"/>
      <c r="B6" s="105"/>
      <c r="C6" s="107"/>
      <c r="D6" s="265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x14ac:dyDescent="0.25">
      <c r="A7" s="769" t="s">
        <v>30</v>
      </c>
      <c r="B7" s="770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5" x14ac:dyDescent="0.25">
      <c r="A8" s="108" t="s">
        <v>22</v>
      </c>
      <c r="B8" s="109" t="s">
        <v>336</v>
      </c>
      <c r="C8" s="110">
        <v>102224</v>
      </c>
      <c r="D8" s="110">
        <v>8518</v>
      </c>
      <c r="E8" s="110">
        <v>8518</v>
      </c>
      <c r="F8" s="110">
        <v>8518</v>
      </c>
      <c r="G8" s="110">
        <v>8518</v>
      </c>
      <c r="H8" s="110">
        <v>8518</v>
      </c>
      <c r="I8" s="110">
        <v>8518</v>
      </c>
      <c r="J8" s="110">
        <v>8518</v>
      </c>
      <c r="K8" s="110">
        <v>8518</v>
      </c>
      <c r="L8" s="110">
        <v>8518</v>
      </c>
      <c r="M8" s="110">
        <v>8518</v>
      </c>
      <c r="N8" s="110">
        <v>8518</v>
      </c>
      <c r="O8" s="110">
        <v>8518</v>
      </c>
    </row>
    <row r="9" spans="1:15" x14ac:dyDescent="0.25">
      <c r="A9" s="108" t="s">
        <v>23</v>
      </c>
      <c r="B9" s="109" t="s">
        <v>417</v>
      </c>
      <c r="C9" s="110">
        <v>132851</v>
      </c>
      <c r="D9" s="110">
        <v>11071</v>
      </c>
      <c r="E9" s="110">
        <v>11071</v>
      </c>
      <c r="F9" s="110">
        <v>11071</v>
      </c>
      <c r="G9" s="110">
        <v>11071</v>
      </c>
      <c r="H9" s="110">
        <v>11071</v>
      </c>
      <c r="I9" s="110">
        <v>11071</v>
      </c>
      <c r="J9" s="110">
        <v>11071</v>
      </c>
      <c r="K9" s="110">
        <v>11071</v>
      </c>
      <c r="L9" s="110">
        <v>11071</v>
      </c>
      <c r="M9" s="110">
        <v>11071</v>
      </c>
      <c r="N9" s="110">
        <v>11071</v>
      </c>
      <c r="O9" s="110">
        <v>11071</v>
      </c>
    </row>
    <row r="10" spans="1:15" x14ac:dyDescent="0.25">
      <c r="A10" s="108" t="s">
        <v>24</v>
      </c>
      <c r="B10" s="109" t="s">
        <v>99</v>
      </c>
      <c r="C10" s="110">
        <v>485765</v>
      </c>
      <c r="D10" s="110">
        <v>40480</v>
      </c>
      <c r="E10" s="110">
        <v>40480</v>
      </c>
      <c r="F10" s="110">
        <v>40480</v>
      </c>
      <c r="G10" s="110">
        <v>40480</v>
      </c>
      <c r="H10" s="110">
        <v>40480</v>
      </c>
      <c r="I10" s="110">
        <v>40480</v>
      </c>
      <c r="J10" s="110">
        <v>40480</v>
      </c>
      <c r="K10" s="110">
        <v>40480</v>
      </c>
      <c r="L10" s="110">
        <v>40480</v>
      </c>
      <c r="M10" s="110">
        <v>40480</v>
      </c>
      <c r="N10" s="110">
        <v>40480</v>
      </c>
      <c r="O10" s="110">
        <v>40480</v>
      </c>
    </row>
    <row r="11" spans="1:15" x14ac:dyDescent="0.25">
      <c r="A11" s="108" t="s">
        <v>25</v>
      </c>
      <c r="B11" s="109" t="s">
        <v>418</v>
      </c>
      <c r="C11" s="110">
        <v>286553</v>
      </c>
      <c r="D11" s="110">
        <v>23879</v>
      </c>
      <c r="E11" s="110">
        <v>23879</v>
      </c>
      <c r="F11" s="110">
        <v>23879</v>
      </c>
      <c r="G11" s="110">
        <v>23879</v>
      </c>
      <c r="H11" s="110">
        <v>23879</v>
      </c>
      <c r="I11" s="110">
        <v>23879</v>
      </c>
      <c r="J11" s="110">
        <v>23879</v>
      </c>
      <c r="K11" s="110">
        <v>23879</v>
      </c>
      <c r="L11" s="110">
        <v>23879</v>
      </c>
      <c r="M11" s="110">
        <v>23879</v>
      </c>
      <c r="N11" s="110">
        <v>23879</v>
      </c>
      <c r="O11" s="110">
        <v>23879</v>
      </c>
    </row>
    <row r="12" spans="1:15" x14ac:dyDescent="0.25">
      <c r="A12" s="108" t="s">
        <v>31</v>
      </c>
      <c r="B12" s="109" t="s">
        <v>419</v>
      </c>
      <c r="C12" s="110">
        <v>732</v>
      </c>
      <c r="D12" s="110"/>
      <c r="E12" s="110">
        <v>732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spans="1:15" x14ac:dyDescent="0.25">
      <c r="A13" s="108" t="s">
        <v>26</v>
      </c>
      <c r="B13" s="111" t="s">
        <v>174</v>
      </c>
      <c r="C13" s="110">
        <v>344384</v>
      </c>
      <c r="D13" s="112">
        <v>28699</v>
      </c>
      <c r="E13" s="112">
        <v>28699</v>
      </c>
      <c r="F13" s="112">
        <v>28699</v>
      </c>
      <c r="G13" s="112">
        <v>28699</v>
      </c>
      <c r="H13" s="112">
        <v>28699</v>
      </c>
      <c r="I13" s="112">
        <v>28699</v>
      </c>
      <c r="J13" s="112">
        <v>28699</v>
      </c>
      <c r="K13" s="112">
        <v>28699</v>
      </c>
      <c r="L13" s="112">
        <v>28699</v>
      </c>
      <c r="M13" s="112">
        <v>28699</v>
      </c>
      <c r="N13" s="112">
        <v>28699</v>
      </c>
      <c r="O13" s="112">
        <v>28699</v>
      </c>
    </row>
    <row r="14" spans="1:15" s="74" customFormat="1" x14ac:dyDescent="0.25">
      <c r="A14" s="188" t="s">
        <v>27</v>
      </c>
      <c r="B14" s="119" t="s">
        <v>422</v>
      </c>
      <c r="C14" s="118">
        <f t="shared" ref="C14:O14" si="1">SUM(C8:C13)</f>
        <v>1352509</v>
      </c>
      <c r="D14" s="118">
        <f t="shared" si="1"/>
        <v>112647</v>
      </c>
      <c r="E14" s="118">
        <f t="shared" si="1"/>
        <v>113379</v>
      </c>
      <c r="F14" s="118">
        <f t="shared" si="1"/>
        <v>112647</v>
      </c>
      <c r="G14" s="118">
        <f t="shared" si="1"/>
        <v>112647</v>
      </c>
      <c r="H14" s="118">
        <f t="shared" si="1"/>
        <v>112647</v>
      </c>
      <c r="I14" s="118">
        <f t="shared" si="1"/>
        <v>112647</v>
      </c>
      <c r="J14" s="118">
        <f t="shared" si="1"/>
        <v>112647</v>
      </c>
      <c r="K14" s="118">
        <f t="shared" si="1"/>
        <v>112647</v>
      </c>
      <c r="L14" s="118">
        <f t="shared" si="1"/>
        <v>112647</v>
      </c>
      <c r="M14" s="118">
        <f t="shared" si="1"/>
        <v>112647</v>
      </c>
      <c r="N14" s="118">
        <f t="shared" si="1"/>
        <v>112647</v>
      </c>
      <c r="O14" s="118">
        <f t="shared" si="1"/>
        <v>112647</v>
      </c>
    </row>
    <row r="15" spans="1:15" x14ac:dyDescent="0.25">
      <c r="A15" s="108" t="s">
        <v>28</v>
      </c>
      <c r="B15" s="109" t="s">
        <v>420</v>
      </c>
      <c r="C15" s="110">
        <v>92507</v>
      </c>
      <c r="D15" s="110">
        <v>7709</v>
      </c>
      <c r="E15" s="110">
        <v>7709</v>
      </c>
      <c r="F15" s="110">
        <v>7709</v>
      </c>
      <c r="G15" s="110">
        <v>7709</v>
      </c>
      <c r="H15" s="110">
        <v>7709</v>
      </c>
      <c r="I15" s="110">
        <v>7709</v>
      </c>
      <c r="J15" s="110">
        <v>7709</v>
      </c>
      <c r="K15" s="110">
        <v>7709</v>
      </c>
      <c r="L15" s="110">
        <v>7709</v>
      </c>
      <c r="M15" s="110">
        <v>7709</v>
      </c>
      <c r="N15" s="110">
        <v>7709</v>
      </c>
      <c r="O15" s="110">
        <v>7709</v>
      </c>
    </row>
    <row r="16" spans="1:15" x14ac:dyDescent="0.25">
      <c r="A16" s="188" t="s">
        <v>32</v>
      </c>
      <c r="B16" s="119" t="s">
        <v>423</v>
      </c>
      <c r="C16" s="120">
        <f t="shared" ref="C16:O16" si="2">SUM(C14:C15)</f>
        <v>1445016</v>
      </c>
      <c r="D16" s="120">
        <f t="shared" si="2"/>
        <v>120356</v>
      </c>
      <c r="E16" s="120">
        <f t="shared" si="2"/>
        <v>121088</v>
      </c>
      <c r="F16" s="120">
        <f t="shared" si="2"/>
        <v>120356</v>
      </c>
      <c r="G16" s="120">
        <f t="shared" si="2"/>
        <v>120356</v>
      </c>
      <c r="H16" s="120">
        <f t="shared" si="2"/>
        <v>120356</v>
      </c>
      <c r="I16" s="120">
        <f t="shared" si="2"/>
        <v>120356</v>
      </c>
      <c r="J16" s="120">
        <f t="shared" si="2"/>
        <v>120356</v>
      </c>
      <c r="K16" s="120">
        <f t="shared" si="2"/>
        <v>120356</v>
      </c>
      <c r="L16" s="120">
        <f t="shared" si="2"/>
        <v>120356</v>
      </c>
      <c r="M16" s="120">
        <f t="shared" si="2"/>
        <v>120356</v>
      </c>
      <c r="N16" s="120">
        <f t="shared" si="2"/>
        <v>120356</v>
      </c>
      <c r="O16" s="120">
        <f t="shared" si="2"/>
        <v>120356</v>
      </c>
    </row>
    <row r="17" spans="1:16" x14ac:dyDescent="0.25">
      <c r="A17" s="113"/>
      <c r="B17" s="114"/>
      <c r="C17" s="110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6" x14ac:dyDescent="0.25">
      <c r="A18" s="769" t="s">
        <v>98</v>
      </c>
      <c r="B18" s="77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6" x14ac:dyDescent="0.25">
      <c r="A19" s="108" t="s">
        <v>22</v>
      </c>
      <c r="B19" s="109" t="s">
        <v>88</v>
      </c>
      <c r="C19" s="110">
        <v>490956</v>
      </c>
      <c r="D19" s="110">
        <v>40913</v>
      </c>
      <c r="E19" s="110">
        <v>40913</v>
      </c>
      <c r="F19" s="110">
        <v>40913</v>
      </c>
      <c r="G19" s="110">
        <v>40913</v>
      </c>
      <c r="H19" s="110">
        <v>40913</v>
      </c>
      <c r="I19" s="110">
        <v>40913</v>
      </c>
      <c r="J19" s="110">
        <v>40913</v>
      </c>
      <c r="K19" s="110">
        <v>40913</v>
      </c>
      <c r="L19" s="110">
        <v>40913</v>
      </c>
      <c r="M19" s="110">
        <v>40913</v>
      </c>
      <c r="N19" s="110">
        <v>40913</v>
      </c>
      <c r="O19" s="110">
        <v>40913</v>
      </c>
    </row>
    <row r="20" spans="1:16" x14ac:dyDescent="0.25">
      <c r="A20" s="108" t="s">
        <v>23</v>
      </c>
      <c r="B20" s="109" t="s">
        <v>172</v>
      </c>
      <c r="C20" s="110">
        <v>103215</v>
      </c>
      <c r="D20" s="110">
        <v>8601</v>
      </c>
      <c r="E20" s="110">
        <v>8601</v>
      </c>
      <c r="F20" s="110">
        <v>8601</v>
      </c>
      <c r="G20" s="110">
        <v>8601</v>
      </c>
      <c r="H20" s="110">
        <v>8601</v>
      </c>
      <c r="I20" s="110">
        <v>8601</v>
      </c>
      <c r="J20" s="110">
        <v>8601</v>
      </c>
      <c r="K20" s="110">
        <v>8601</v>
      </c>
      <c r="L20" s="110">
        <v>8601</v>
      </c>
      <c r="M20" s="110">
        <v>8601</v>
      </c>
      <c r="N20" s="110">
        <v>8601</v>
      </c>
      <c r="O20" s="110">
        <v>8601</v>
      </c>
    </row>
    <row r="21" spans="1:16" x14ac:dyDescent="0.25">
      <c r="A21" s="108" t="s">
        <v>24</v>
      </c>
      <c r="B21" s="109" t="s">
        <v>89</v>
      </c>
      <c r="C21" s="110">
        <v>296981</v>
      </c>
      <c r="D21" s="110">
        <v>24748</v>
      </c>
      <c r="E21" s="110">
        <v>24748</v>
      </c>
      <c r="F21" s="110">
        <v>24748</v>
      </c>
      <c r="G21" s="110">
        <v>24748</v>
      </c>
      <c r="H21" s="110">
        <v>24748</v>
      </c>
      <c r="I21" s="110">
        <v>24748</v>
      </c>
      <c r="J21" s="110">
        <v>24748</v>
      </c>
      <c r="K21" s="110">
        <v>24748</v>
      </c>
      <c r="L21" s="110">
        <v>24748</v>
      </c>
      <c r="M21" s="110">
        <v>24748</v>
      </c>
      <c r="N21" s="110">
        <v>24748</v>
      </c>
      <c r="O21" s="110">
        <v>24748</v>
      </c>
    </row>
    <row r="22" spans="1:16" x14ac:dyDescent="0.25">
      <c r="A22" s="108" t="s">
        <v>25</v>
      </c>
      <c r="B22" s="109" t="s">
        <v>421</v>
      </c>
      <c r="C22" s="110">
        <v>43680</v>
      </c>
      <c r="D22" s="110">
        <v>3640</v>
      </c>
      <c r="E22" s="110">
        <v>3640</v>
      </c>
      <c r="F22" s="110">
        <v>3640</v>
      </c>
      <c r="G22" s="110">
        <v>3640</v>
      </c>
      <c r="H22" s="110">
        <v>3640</v>
      </c>
      <c r="I22" s="110">
        <v>3640</v>
      </c>
      <c r="J22" s="110">
        <v>3640</v>
      </c>
      <c r="K22" s="110">
        <v>3640</v>
      </c>
      <c r="L22" s="110">
        <v>3640</v>
      </c>
      <c r="M22" s="110">
        <v>3640</v>
      </c>
      <c r="N22" s="110">
        <v>3640</v>
      </c>
      <c r="O22" s="110">
        <v>3640</v>
      </c>
    </row>
    <row r="23" spans="1:16" x14ac:dyDescent="0.25">
      <c r="A23" s="108" t="s">
        <v>31</v>
      </c>
      <c r="B23" s="109" t="s">
        <v>289</v>
      </c>
      <c r="C23" s="110">
        <v>7573</v>
      </c>
      <c r="D23" s="110">
        <v>631</v>
      </c>
      <c r="E23" s="110">
        <v>631</v>
      </c>
      <c r="F23" s="110">
        <v>631</v>
      </c>
      <c r="G23" s="110">
        <v>631</v>
      </c>
      <c r="H23" s="110">
        <v>631</v>
      </c>
      <c r="I23" s="110">
        <v>631</v>
      </c>
      <c r="J23" s="110">
        <v>631</v>
      </c>
      <c r="K23" s="110">
        <v>631</v>
      </c>
      <c r="L23" s="110">
        <v>631</v>
      </c>
      <c r="M23" s="110">
        <v>631</v>
      </c>
      <c r="N23" s="110">
        <v>631</v>
      </c>
      <c r="O23" s="110">
        <v>631</v>
      </c>
      <c r="P23" s="110"/>
    </row>
    <row r="24" spans="1:16" x14ac:dyDescent="0.25">
      <c r="A24" s="108" t="s">
        <v>26</v>
      </c>
      <c r="B24" s="109" t="s">
        <v>14</v>
      </c>
      <c r="C24" s="110">
        <v>100731</v>
      </c>
      <c r="D24" s="110">
        <v>8394</v>
      </c>
      <c r="E24" s="110">
        <v>8394</v>
      </c>
      <c r="F24" s="110">
        <v>8394</v>
      </c>
      <c r="G24" s="110">
        <v>8394</v>
      </c>
      <c r="H24" s="110">
        <v>8394</v>
      </c>
      <c r="I24" s="110">
        <v>8394</v>
      </c>
      <c r="J24" s="110">
        <v>8394</v>
      </c>
      <c r="K24" s="110">
        <v>8394</v>
      </c>
      <c r="L24" s="110">
        <v>8394</v>
      </c>
      <c r="M24" s="110">
        <v>8394</v>
      </c>
      <c r="N24" s="110">
        <v>8394</v>
      </c>
      <c r="O24" s="110">
        <v>8394</v>
      </c>
    </row>
    <row r="25" spans="1:16" x14ac:dyDescent="0.25">
      <c r="A25" s="108" t="s">
        <v>27</v>
      </c>
      <c r="B25" s="109" t="s">
        <v>15</v>
      </c>
      <c r="C25" s="110">
        <v>26640</v>
      </c>
      <c r="D25" s="110">
        <v>2220</v>
      </c>
      <c r="E25" s="110">
        <v>2220</v>
      </c>
      <c r="F25" s="110">
        <v>2220</v>
      </c>
      <c r="G25" s="110">
        <v>2220</v>
      </c>
      <c r="H25" s="110">
        <v>2220</v>
      </c>
      <c r="I25" s="110">
        <v>2220</v>
      </c>
      <c r="J25" s="110">
        <v>2220</v>
      </c>
      <c r="K25" s="110">
        <v>2220</v>
      </c>
      <c r="L25" s="110">
        <v>2220</v>
      </c>
      <c r="M25" s="110">
        <v>2220</v>
      </c>
      <c r="N25" s="110">
        <v>2220</v>
      </c>
      <c r="O25" s="110">
        <v>2220</v>
      </c>
    </row>
    <row r="26" spans="1:16" x14ac:dyDescent="0.25">
      <c r="A26" s="108" t="s">
        <v>28</v>
      </c>
      <c r="B26" s="109" t="s">
        <v>21</v>
      </c>
      <c r="C26" s="110">
        <v>121822</v>
      </c>
      <c r="D26" s="110">
        <v>10152</v>
      </c>
      <c r="E26" s="110">
        <v>10152</v>
      </c>
      <c r="F26" s="110">
        <v>10152</v>
      </c>
      <c r="G26" s="110">
        <v>10152</v>
      </c>
      <c r="H26" s="110">
        <v>10152</v>
      </c>
      <c r="I26" s="110">
        <v>10152</v>
      </c>
      <c r="J26" s="110">
        <v>10152</v>
      </c>
      <c r="K26" s="110">
        <v>10152</v>
      </c>
      <c r="L26" s="110">
        <v>10152</v>
      </c>
      <c r="M26" s="110">
        <v>10152</v>
      </c>
      <c r="N26" s="110">
        <v>10152</v>
      </c>
      <c r="O26" s="110">
        <v>10152</v>
      </c>
    </row>
    <row r="27" spans="1:16" x14ac:dyDescent="0.25">
      <c r="A27" s="108" t="s">
        <v>32</v>
      </c>
      <c r="B27" s="109" t="s">
        <v>29</v>
      </c>
      <c r="C27" s="110">
        <v>171279</v>
      </c>
      <c r="D27" s="110">
        <v>14273</v>
      </c>
      <c r="E27" s="110">
        <v>14273</v>
      </c>
      <c r="F27" s="110">
        <v>14273</v>
      </c>
      <c r="G27" s="110">
        <v>14273</v>
      </c>
      <c r="H27" s="110">
        <v>14273</v>
      </c>
      <c r="I27" s="110">
        <v>14273</v>
      </c>
      <c r="J27" s="110">
        <v>14273</v>
      </c>
      <c r="K27" s="110">
        <v>14273</v>
      </c>
      <c r="L27" s="110">
        <v>14273</v>
      </c>
      <c r="M27" s="110">
        <v>14273</v>
      </c>
      <c r="N27" s="110">
        <v>14273</v>
      </c>
      <c r="O27" s="110">
        <v>14273</v>
      </c>
    </row>
    <row r="28" spans="1:16" s="2" customFormat="1" x14ac:dyDescent="0.25">
      <c r="A28" s="108" t="s">
        <v>69</v>
      </c>
      <c r="B28" s="109" t="s">
        <v>420</v>
      </c>
      <c r="C28" s="115">
        <v>82139</v>
      </c>
      <c r="D28" s="115">
        <v>6845</v>
      </c>
      <c r="E28" s="115">
        <v>6845</v>
      </c>
      <c r="F28" s="115">
        <v>6845</v>
      </c>
      <c r="G28" s="115">
        <v>6845</v>
      </c>
      <c r="H28" s="115">
        <v>6845</v>
      </c>
      <c r="I28" s="115">
        <v>6845</v>
      </c>
      <c r="J28" s="115">
        <v>6845</v>
      </c>
      <c r="K28" s="115">
        <v>6845</v>
      </c>
      <c r="L28" s="115">
        <v>6845</v>
      </c>
      <c r="M28" s="115">
        <v>6845</v>
      </c>
      <c r="N28" s="115">
        <v>6845</v>
      </c>
      <c r="O28" s="115">
        <v>6845</v>
      </c>
    </row>
    <row r="29" spans="1:16" x14ac:dyDescent="0.25">
      <c r="A29" s="188" t="s">
        <v>70</v>
      </c>
      <c r="B29" s="119" t="s">
        <v>290</v>
      </c>
      <c r="C29" s="120">
        <f>SUM(C19:C28)</f>
        <v>1445016</v>
      </c>
      <c r="D29" s="120">
        <f t="shared" ref="D29:O29" si="3">SUM(D19:D28)</f>
        <v>120417</v>
      </c>
      <c r="E29" s="120">
        <f t="shared" si="3"/>
        <v>120417</v>
      </c>
      <c r="F29" s="120">
        <f t="shared" si="3"/>
        <v>120417</v>
      </c>
      <c r="G29" s="120">
        <f t="shared" si="3"/>
        <v>120417</v>
      </c>
      <c r="H29" s="120">
        <f t="shared" si="3"/>
        <v>120417</v>
      </c>
      <c r="I29" s="120">
        <f t="shared" si="3"/>
        <v>120417</v>
      </c>
      <c r="J29" s="120">
        <f t="shared" si="3"/>
        <v>120417</v>
      </c>
      <c r="K29" s="120">
        <f t="shared" si="3"/>
        <v>120417</v>
      </c>
      <c r="L29" s="120">
        <f t="shared" si="3"/>
        <v>120417</v>
      </c>
      <c r="M29" s="120">
        <f t="shared" si="3"/>
        <v>120417</v>
      </c>
      <c r="N29" s="120">
        <f t="shared" si="3"/>
        <v>120417</v>
      </c>
      <c r="O29" s="120">
        <f t="shared" si="3"/>
        <v>120417</v>
      </c>
    </row>
    <row r="30" spans="1:16" x14ac:dyDescent="0.25">
      <c r="A30" s="113"/>
      <c r="B30" s="114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</row>
    <row r="31" spans="1:16" x14ac:dyDescent="0.25">
      <c r="A31" s="764" t="s">
        <v>1</v>
      </c>
      <c r="B31" s="765"/>
      <c r="C31" s="118"/>
      <c r="D31" s="118">
        <f t="shared" ref="D31:O31" si="4">D5+D16-D29</f>
        <v>32652</v>
      </c>
      <c r="E31" s="118">
        <f t="shared" si="4"/>
        <v>33323</v>
      </c>
      <c r="F31" s="118">
        <f t="shared" si="4"/>
        <v>33262</v>
      </c>
      <c r="G31" s="118">
        <f t="shared" si="4"/>
        <v>33201</v>
      </c>
      <c r="H31" s="118">
        <f t="shared" si="4"/>
        <v>33140</v>
      </c>
      <c r="I31" s="118">
        <f t="shared" si="4"/>
        <v>33079</v>
      </c>
      <c r="J31" s="118">
        <f t="shared" si="4"/>
        <v>33018</v>
      </c>
      <c r="K31" s="118">
        <f t="shared" si="4"/>
        <v>32957</v>
      </c>
      <c r="L31" s="118">
        <f t="shared" si="4"/>
        <v>32896</v>
      </c>
      <c r="M31" s="118">
        <f t="shared" si="4"/>
        <v>32835</v>
      </c>
      <c r="N31" s="118">
        <f t="shared" si="4"/>
        <v>32774</v>
      </c>
      <c r="O31" s="118">
        <f t="shared" si="4"/>
        <v>32713</v>
      </c>
    </row>
    <row r="32" spans="1:16" ht="23.25" customHeight="1" x14ac:dyDescent="0.25">
      <c r="A32" s="762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</row>
    <row r="33" spans="1:15" ht="25.5" customHeight="1" x14ac:dyDescent="0.25">
      <c r="A33" s="762"/>
      <c r="B33" s="762"/>
      <c r="C33" s="762"/>
      <c r="D33" s="762"/>
      <c r="E33" s="762"/>
      <c r="F33" s="762"/>
      <c r="G33" s="762"/>
      <c r="H33" s="762"/>
      <c r="I33" s="762"/>
      <c r="J33" s="762"/>
      <c r="K33" s="762"/>
      <c r="L33" s="762"/>
      <c r="M33" s="762"/>
      <c r="N33" s="762"/>
      <c r="O33" s="762"/>
    </row>
  </sheetData>
  <mergeCells count="8">
    <mergeCell ref="A32:O32"/>
    <mergeCell ref="A33:O33"/>
    <mergeCell ref="A5:B5"/>
    <mergeCell ref="A1:O1"/>
    <mergeCell ref="A3:B3"/>
    <mergeCell ref="A31:B31"/>
    <mergeCell ref="A7:B7"/>
    <mergeCell ref="A18:B18"/>
  </mergeCells>
  <phoneticPr fontId="2" type="noConversion"/>
  <pageMargins left="0.36" right="0.28000000000000003" top="0.94" bottom="1" header="0.41" footer="0.5"/>
  <pageSetup paperSize="9" scale="89" orientation="landscape" r:id="rId1"/>
  <headerFooter alignWithMargins="0">
    <oddHeader>&amp;LVámospércs Városi Önkormányzat&amp;R10.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9"/>
  <sheetViews>
    <sheetView workbookViewId="0">
      <selection activeCell="F24" sqref="F24"/>
    </sheetView>
  </sheetViews>
  <sheetFormatPr defaultRowHeight="13.2" x14ac:dyDescent="0.25"/>
  <cols>
    <col min="1" max="1" width="24.88671875" style="63" customWidth="1"/>
    <col min="2" max="2" width="33.5546875" style="63" customWidth="1"/>
    <col min="3" max="3" width="17" style="63" customWidth="1"/>
    <col min="4" max="4" width="15.88671875" style="63" customWidth="1"/>
    <col min="5" max="5" width="19.6640625" style="63" customWidth="1"/>
    <col min="6" max="6" width="17.33203125" style="63" customWidth="1"/>
    <col min="7" max="7" width="16.6640625" style="63" customWidth="1"/>
    <col min="8" max="8" width="14.6640625" customWidth="1"/>
    <col min="9" max="9" width="14.109375" customWidth="1"/>
  </cols>
  <sheetData>
    <row r="1" spans="1:9" ht="12.75" customHeight="1" x14ac:dyDescent="0.25">
      <c r="A1" s="775" t="s">
        <v>318</v>
      </c>
      <c r="B1" s="775"/>
      <c r="C1" s="775"/>
      <c r="D1" s="775"/>
      <c r="E1" s="775"/>
      <c r="F1" s="775"/>
      <c r="G1" s="775"/>
      <c r="H1" s="775"/>
      <c r="I1" t="s">
        <v>506</v>
      </c>
    </row>
    <row r="2" spans="1:9" ht="12.75" customHeight="1" x14ac:dyDescent="0.25">
      <c r="A2" s="775"/>
      <c r="B2" s="775"/>
      <c r="C2" s="775"/>
      <c r="D2" s="775"/>
      <c r="E2" s="775"/>
      <c r="F2" s="775"/>
      <c r="G2" s="775"/>
      <c r="H2" s="775"/>
    </row>
    <row r="3" spans="1:9" ht="12.75" customHeight="1" x14ac:dyDescent="0.25">
      <c r="A3" s="655" t="s">
        <v>263</v>
      </c>
      <c r="B3" s="655"/>
      <c r="C3" s="655"/>
      <c r="D3" s="655"/>
      <c r="E3" s="655"/>
      <c r="F3" s="655"/>
      <c r="G3" s="655"/>
      <c r="H3" s="655"/>
    </row>
    <row r="4" spans="1:9" ht="24" customHeight="1" x14ac:dyDescent="0.25">
      <c r="A4" s="778" t="s">
        <v>474</v>
      </c>
      <c r="B4" s="778"/>
      <c r="C4" s="778"/>
      <c r="D4" s="778"/>
      <c r="E4" s="778"/>
      <c r="F4" s="778"/>
      <c r="G4" s="778"/>
      <c r="H4" s="778"/>
      <c r="I4" s="778"/>
    </row>
    <row r="5" spans="1:9" ht="27" customHeight="1" x14ac:dyDescent="0.25">
      <c r="A5" s="777" t="s">
        <v>375</v>
      </c>
      <c r="B5" s="777" t="s">
        <v>376</v>
      </c>
      <c r="C5" s="777" t="s">
        <v>96</v>
      </c>
      <c r="D5" s="777" t="s">
        <v>97</v>
      </c>
      <c r="E5" s="777" t="s">
        <v>377</v>
      </c>
      <c r="F5" s="782" t="s">
        <v>369</v>
      </c>
      <c r="G5" s="777" t="s">
        <v>100</v>
      </c>
      <c r="H5" s="777"/>
      <c r="I5" s="777"/>
    </row>
    <row r="6" spans="1:9" ht="41.25" customHeight="1" x14ac:dyDescent="0.25">
      <c r="A6" s="777"/>
      <c r="B6" s="777"/>
      <c r="C6" s="777"/>
      <c r="D6" s="777"/>
      <c r="E6" s="777"/>
      <c r="F6" s="782"/>
      <c r="G6" s="52" t="s">
        <v>335</v>
      </c>
      <c r="H6" s="52" t="s">
        <v>426</v>
      </c>
      <c r="I6" s="52" t="s">
        <v>473</v>
      </c>
    </row>
    <row r="7" spans="1:9" ht="30.75" customHeight="1" x14ac:dyDescent="0.25">
      <c r="A7" s="771" t="s">
        <v>370</v>
      </c>
      <c r="B7" s="771"/>
      <c r="C7" s="771"/>
      <c r="D7" s="771"/>
      <c r="E7" s="771"/>
      <c r="F7" s="771"/>
      <c r="G7" s="771"/>
      <c r="H7" s="771"/>
      <c r="I7" s="771"/>
    </row>
    <row r="8" spans="1:9" ht="18" customHeight="1" x14ac:dyDescent="0.25">
      <c r="A8" s="319" t="s">
        <v>101</v>
      </c>
      <c r="B8" s="319" t="s">
        <v>102</v>
      </c>
      <c r="C8" s="320">
        <v>37559</v>
      </c>
      <c r="D8" s="320">
        <v>44640</v>
      </c>
      <c r="E8" s="321">
        <v>18942</v>
      </c>
      <c r="F8" s="321">
        <v>7902</v>
      </c>
      <c r="G8" s="321">
        <v>0</v>
      </c>
      <c r="H8" s="321">
        <v>7934</v>
      </c>
      <c r="I8" s="321">
        <v>7934</v>
      </c>
    </row>
    <row r="9" spans="1:9" ht="17.25" customHeight="1" x14ac:dyDescent="0.25">
      <c r="A9" s="54" t="s">
        <v>101</v>
      </c>
      <c r="B9" s="54" t="s">
        <v>103</v>
      </c>
      <c r="C9" s="67" t="s">
        <v>104</v>
      </c>
      <c r="D9" s="67" t="s">
        <v>105</v>
      </c>
      <c r="E9" s="66">
        <v>14500</v>
      </c>
      <c r="F9" s="66">
        <v>6590</v>
      </c>
      <c r="G9" s="66">
        <v>82</v>
      </c>
      <c r="H9" s="66">
        <v>6590</v>
      </c>
      <c r="I9" s="66">
        <v>6590</v>
      </c>
    </row>
    <row r="10" spans="1:9" ht="16.5" customHeight="1" x14ac:dyDescent="0.25">
      <c r="A10" s="54" t="s">
        <v>101</v>
      </c>
      <c r="B10" s="68" t="s">
        <v>106</v>
      </c>
      <c r="C10" s="67" t="s">
        <v>107</v>
      </c>
      <c r="D10" s="67" t="s">
        <v>108</v>
      </c>
      <c r="E10" s="66">
        <v>38400</v>
      </c>
      <c r="F10" s="66">
        <v>4306</v>
      </c>
      <c r="G10" s="66">
        <v>168</v>
      </c>
      <c r="H10" s="66">
        <v>4273</v>
      </c>
      <c r="I10" s="66">
        <v>4273</v>
      </c>
    </row>
    <row r="11" spans="1:9" ht="18" customHeight="1" x14ac:dyDescent="0.25">
      <c r="A11" s="54" t="s">
        <v>101</v>
      </c>
      <c r="B11" s="68" t="s">
        <v>368</v>
      </c>
      <c r="C11" s="65">
        <v>41628</v>
      </c>
      <c r="D11" s="65">
        <v>43454</v>
      </c>
      <c r="E11" s="66">
        <v>10000</v>
      </c>
      <c r="F11" s="66">
        <v>10000</v>
      </c>
      <c r="G11" s="66">
        <v>170</v>
      </c>
      <c r="H11" s="66">
        <v>10000</v>
      </c>
      <c r="I11" s="66">
        <v>10000</v>
      </c>
    </row>
    <row r="12" spans="1:9" ht="24.75" customHeight="1" x14ac:dyDescent="0.25">
      <c r="A12" s="774" t="s">
        <v>371</v>
      </c>
      <c r="B12" s="774"/>
      <c r="C12" s="774"/>
      <c r="D12" s="774"/>
      <c r="E12" s="69">
        <f>SUM(E8:E11)</f>
        <v>81842</v>
      </c>
      <c r="F12" s="69">
        <f>SUM(F8:F11)</f>
        <v>28798</v>
      </c>
      <c r="G12" s="69">
        <f>SUM(G8:G11)</f>
        <v>420</v>
      </c>
      <c r="H12" s="69">
        <f>SUM(H8:H11)</f>
        <v>28797</v>
      </c>
      <c r="I12" s="69">
        <f>SUM(I8:I11)</f>
        <v>28797</v>
      </c>
    </row>
    <row r="13" spans="1:9" ht="24.75" customHeight="1" x14ac:dyDescent="0.25">
      <c r="A13" s="774" t="s">
        <v>282</v>
      </c>
      <c r="B13" s="774"/>
      <c r="C13" s="774"/>
      <c r="D13" s="774"/>
      <c r="E13" s="774"/>
      <c r="F13" s="774"/>
      <c r="G13" s="774"/>
      <c r="H13" s="774"/>
      <c r="I13" s="774"/>
    </row>
    <row r="14" spans="1:9" ht="24.75" customHeight="1" x14ac:dyDescent="0.25">
      <c r="A14" s="256" t="s">
        <v>373</v>
      </c>
      <c r="B14" s="256" t="s">
        <v>374</v>
      </c>
      <c r="C14" s="257">
        <v>41254</v>
      </c>
      <c r="D14" s="257">
        <v>42349</v>
      </c>
      <c r="E14" s="258">
        <v>3320</v>
      </c>
      <c r="F14" s="258">
        <v>2328</v>
      </c>
      <c r="G14" s="258">
        <v>176</v>
      </c>
      <c r="H14" s="258">
        <v>2328</v>
      </c>
      <c r="I14" s="258">
        <v>2328</v>
      </c>
    </row>
    <row r="15" spans="1:9" ht="24.75" customHeight="1" x14ac:dyDescent="0.25">
      <c r="A15" s="774" t="s">
        <v>378</v>
      </c>
      <c r="B15" s="774"/>
      <c r="C15" s="774"/>
      <c r="D15" s="774"/>
      <c r="E15" s="259">
        <f>E14</f>
        <v>3320</v>
      </c>
      <c r="F15" s="259">
        <f>F14</f>
        <v>2328</v>
      </c>
      <c r="G15" s="259">
        <f>G14</f>
        <v>176</v>
      </c>
      <c r="H15" s="259">
        <f>H14</f>
        <v>2328</v>
      </c>
      <c r="I15" s="259">
        <f>I14</f>
        <v>2328</v>
      </c>
    </row>
    <row r="16" spans="1:9" ht="24.75" customHeight="1" x14ac:dyDescent="0.25">
      <c r="A16" s="774" t="s">
        <v>380</v>
      </c>
      <c r="B16" s="774"/>
      <c r="C16" s="774"/>
      <c r="D16" s="774"/>
      <c r="E16" s="69">
        <f>E12+E15</f>
        <v>85162</v>
      </c>
      <c r="F16" s="69">
        <f>F12+F15</f>
        <v>31126</v>
      </c>
      <c r="G16" s="69">
        <f>G12+G15</f>
        <v>596</v>
      </c>
      <c r="H16" s="69">
        <f>H12+H15</f>
        <v>31125</v>
      </c>
      <c r="I16" s="69">
        <f>I12+I15</f>
        <v>31125</v>
      </c>
    </row>
    <row r="17" spans="1:9" ht="33" customHeight="1" x14ac:dyDescent="0.25">
      <c r="A17" s="777" t="s">
        <v>375</v>
      </c>
      <c r="B17" s="777" t="s">
        <v>376</v>
      </c>
      <c r="C17" s="777" t="s">
        <v>96</v>
      </c>
      <c r="D17" s="777" t="s">
        <v>97</v>
      </c>
      <c r="E17" s="777" t="s">
        <v>377</v>
      </c>
      <c r="F17" s="782" t="s">
        <v>369</v>
      </c>
      <c r="G17" s="777" t="s">
        <v>109</v>
      </c>
      <c r="H17" s="777"/>
      <c r="I17" s="777"/>
    </row>
    <row r="18" spans="1:9" ht="39" customHeight="1" x14ac:dyDescent="0.25">
      <c r="A18" s="777"/>
      <c r="B18" s="777"/>
      <c r="C18" s="777"/>
      <c r="D18" s="777"/>
      <c r="E18" s="777"/>
      <c r="F18" s="782"/>
      <c r="G18" s="52" t="s">
        <v>335</v>
      </c>
      <c r="H18" s="52" t="s">
        <v>426</v>
      </c>
      <c r="I18" s="52" t="s">
        <v>473</v>
      </c>
    </row>
    <row r="19" spans="1:9" ht="30" customHeight="1" x14ac:dyDescent="0.25">
      <c r="A19" s="771" t="s">
        <v>370</v>
      </c>
      <c r="B19" s="771"/>
      <c r="C19" s="771"/>
      <c r="D19" s="771"/>
      <c r="E19" s="771"/>
      <c r="F19" s="771"/>
      <c r="G19" s="771"/>
      <c r="H19" s="771"/>
      <c r="I19" s="771"/>
    </row>
    <row r="20" spans="1:9" ht="18" customHeight="1" x14ac:dyDescent="0.25">
      <c r="A20" s="319" t="s">
        <v>101</v>
      </c>
      <c r="B20" s="322" t="s">
        <v>102</v>
      </c>
      <c r="C20" s="323">
        <v>37559</v>
      </c>
      <c r="D20" s="323">
        <v>44640</v>
      </c>
      <c r="E20" s="324">
        <v>18942</v>
      </c>
      <c r="F20" s="321">
        <v>7902</v>
      </c>
      <c r="G20" s="261">
        <v>117</v>
      </c>
      <c r="H20" s="261">
        <v>187</v>
      </c>
      <c r="I20" s="261">
        <v>187</v>
      </c>
    </row>
    <row r="21" spans="1:9" ht="18.75" customHeight="1" x14ac:dyDescent="0.25">
      <c r="A21" s="54" t="s">
        <v>101</v>
      </c>
      <c r="B21" s="53" t="s">
        <v>103</v>
      </c>
      <c r="C21" s="71" t="s">
        <v>104</v>
      </c>
      <c r="D21" s="71" t="s">
        <v>105</v>
      </c>
      <c r="E21" s="70">
        <v>14500</v>
      </c>
      <c r="F21" s="66">
        <v>6590</v>
      </c>
      <c r="G21" s="261">
        <v>69</v>
      </c>
      <c r="H21" s="261">
        <v>89</v>
      </c>
      <c r="I21" s="261">
        <v>89</v>
      </c>
    </row>
    <row r="22" spans="1:9" ht="21" customHeight="1" x14ac:dyDescent="0.25">
      <c r="A22" s="54" t="s">
        <v>101</v>
      </c>
      <c r="B22" s="72" t="s">
        <v>106</v>
      </c>
      <c r="C22" s="71" t="s">
        <v>107</v>
      </c>
      <c r="D22" s="71" t="s">
        <v>108</v>
      </c>
      <c r="E22" s="70">
        <v>38400</v>
      </c>
      <c r="F22" s="66">
        <v>4306</v>
      </c>
      <c r="G22" s="261">
        <v>89</v>
      </c>
      <c r="H22" s="261">
        <v>126</v>
      </c>
      <c r="I22" s="261">
        <v>126</v>
      </c>
    </row>
    <row r="23" spans="1:9" ht="18" customHeight="1" x14ac:dyDescent="0.25">
      <c r="A23" s="54" t="s">
        <v>101</v>
      </c>
      <c r="B23" s="68" t="s">
        <v>368</v>
      </c>
      <c r="C23" s="65">
        <v>41628</v>
      </c>
      <c r="D23" s="65">
        <v>43454</v>
      </c>
      <c r="E23" s="70">
        <v>10000</v>
      </c>
      <c r="F23" s="66">
        <v>10000</v>
      </c>
      <c r="G23" s="261">
        <v>120</v>
      </c>
      <c r="H23" s="261">
        <v>150</v>
      </c>
      <c r="I23" s="261">
        <v>150</v>
      </c>
    </row>
    <row r="24" spans="1:9" ht="25.5" customHeight="1" x14ac:dyDescent="0.25">
      <c r="A24" s="774" t="s">
        <v>371</v>
      </c>
      <c r="B24" s="774"/>
      <c r="C24" s="774"/>
      <c r="D24" s="774"/>
      <c r="E24" s="73">
        <f>E20+E21+E22+E23</f>
        <v>81842</v>
      </c>
      <c r="F24" s="69">
        <f>SUM(F20:F23)</f>
        <v>28798</v>
      </c>
      <c r="G24" s="262">
        <f>G20+G21+G22+G23</f>
        <v>395</v>
      </c>
      <c r="H24" s="262">
        <f>H20+H21+H22+H23</f>
        <v>552</v>
      </c>
      <c r="I24" s="262">
        <f>I20+I21+I22+I23</f>
        <v>552</v>
      </c>
    </row>
    <row r="25" spans="1:9" ht="25.5" customHeight="1" x14ac:dyDescent="0.25">
      <c r="A25" s="779" t="s">
        <v>282</v>
      </c>
      <c r="B25" s="780"/>
      <c r="C25" s="780"/>
      <c r="D25" s="780"/>
      <c r="E25" s="780"/>
      <c r="F25" s="780"/>
      <c r="G25" s="780"/>
      <c r="H25" s="780"/>
      <c r="I25" s="781"/>
    </row>
    <row r="26" spans="1:9" ht="25.5" customHeight="1" x14ac:dyDescent="0.25">
      <c r="A26" s="325" t="s">
        <v>373</v>
      </c>
      <c r="B26" s="325" t="s">
        <v>374</v>
      </c>
      <c r="C26" s="326">
        <v>41254</v>
      </c>
      <c r="D26" s="326">
        <v>42349</v>
      </c>
      <c r="E26" s="327">
        <v>3320</v>
      </c>
      <c r="F26" s="327">
        <v>2328</v>
      </c>
      <c r="G26" s="258">
        <v>40</v>
      </c>
      <c r="H26" s="258">
        <v>195</v>
      </c>
      <c r="I26" s="258">
        <v>195</v>
      </c>
    </row>
    <row r="27" spans="1:9" ht="25.5" customHeight="1" x14ac:dyDescent="0.25">
      <c r="A27" s="774" t="s">
        <v>378</v>
      </c>
      <c r="B27" s="774"/>
      <c r="C27" s="774"/>
      <c r="D27" s="774"/>
      <c r="E27" s="259">
        <f>E26</f>
        <v>3320</v>
      </c>
      <c r="F27" s="259">
        <f>F26</f>
        <v>2328</v>
      </c>
      <c r="G27" s="259">
        <f>G26</f>
        <v>40</v>
      </c>
      <c r="H27" s="259">
        <f>H26</f>
        <v>195</v>
      </c>
      <c r="I27" s="259">
        <f>I26</f>
        <v>195</v>
      </c>
    </row>
    <row r="28" spans="1:9" ht="25.5" customHeight="1" x14ac:dyDescent="0.25">
      <c r="A28" s="774" t="s">
        <v>379</v>
      </c>
      <c r="B28" s="774"/>
      <c r="C28" s="774"/>
      <c r="D28" s="774"/>
      <c r="E28" s="69">
        <f>E24+E27</f>
        <v>85162</v>
      </c>
      <c r="F28" s="69">
        <f>F24+F27</f>
        <v>31126</v>
      </c>
      <c r="G28" s="259">
        <f>G24+G27</f>
        <v>435</v>
      </c>
      <c r="H28" s="259">
        <f>H24+H27</f>
        <v>747</v>
      </c>
      <c r="I28" s="259">
        <f>I24+I27</f>
        <v>747</v>
      </c>
    </row>
    <row r="29" spans="1:9" ht="25.5" customHeight="1" x14ac:dyDescent="0.25">
      <c r="A29" s="263"/>
      <c r="B29" s="263"/>
      <c r="C29" s="263"/>
      <c r="D29" s="263"/>
      <c r="E29" s="264"/>
      <c r="F29" s="264"/>
      <c r="G29" s="328"/>
    </row>
    <row r="30" spans="1:9" ht="12.75" customHeight="1" x14ac:dyDescent="0.25">
      <c r="A30" s="773" t="s">
        <v>110</v>
      </c>
      <c r="B30" s="773"/>
      <c r="C30" s="773"/>
      <c r="D30" s="773"/>
      <c r="E30" s="773"/>
      <c r="F30" s="773"/>
      <c r="G30" s="773"/>
    </row>
    <row r="31" spans="1:9" ht="12.75" customHeight="1" x14ac:dyDescent="0.25">
      <c r="A31" s="773"/>
      <c r="B31" s="773"/>
      <c r="C31" s="773"/>
      <c r="D31" s="773"/>
      <c r="E31" s="773"/>
      <c r="F31" s="773"/>
      <c r="G31" s="773"/>
    </row>
    <row r="33" spans="1:8" ht="15.6" x14ac:dyDescent="0.3">
      <c r="A33" s="75" t="s">
        <v>111</v>
      </c>
      <c r="B33" s="75"/>
      <c r="C33" s="75" t="s">
        <v>112</v>
      </c>
      <c r="D33" s="75"/>
      <c r="E33" s="75"/>
      <c r="G33"/>
    </row>
    <row r="34" spans="1:8" ht="15.6" x14ac:dyDescent="0.3">
      <c r="A34" s="75" t="s">
        <v>113</v>
      </c>
      <c r="B34" s="75"/>
      <c r="C34" s="75" t="s">
        <v>114</v>
      </c>
      <c r="D34" s="75"/>
      <c r="E34" s="75"/>
      <c r="G34"/>
    </row>
    <row r="35" spans="1:8" ht="15.6" x14ac:dyDescent="0.3">
      <c r="A35" s="75" t="s">
        <v>115</v>
      </c>
      <c r="B35" s="75"/>
      <c r="C35" s="75" t="s">
        <v>116</v>
      </c>
      <c r="D35" s="75"/>
      <c r="E35" s="75"/>
      <c r="G35"/>
    </row>
    <row r="36" spans="1:8" ht="15.6" x14ac:dyDescent="0.3">
      <c r="A36" s="75" t="s">
        <v>117</v>
      </c>
      <c r="B36" s="75"/>
      <c r="C36" s="75" t="s">
        <v>118</v>
      </c>
      <c r="D36" s="75"/>
      <c r="E36" s="75"/>
      <c r="G36"/>
    </row>
    <row r="37" spans="1:8" ht="15.6" x14ac:dyDescent="0.3">
      <c r="A37" s="75"/>
      <c r="B37" s="75"/>
      <c r="C37" s="75" t="s">
        <v>119</v>
      </c>
      <c r="D37" s="75"/>
      <c r="E37" s="75"/>
      <c r="G37"/>
    </row>
    <row r="38" spans="1:8" ht="15.6" x14ac:dyDescent="0.3">
      <c r="A38" s="75" t="s">
        <v>120</v>
      </c>
      <c r="B38" s="75"/>
      <c r="C38" s="75" t="s">
        <v>121</v>
      </c>
      <c r="D38" s="75"/>
      <c r="E38" s="75"/>
      <c r="G38"/>
    </row>
    <row r="39" spans="1:8" ht="15.6" x14ac:dyDescent="0.3">
      <c r="A39" s="75" t="s">
        <v>122</v>
      </c>
      <c r="B39" s="75"/>
      <c r="C39" s="75" t="s">
        <v>123</v>
      </c>
      <c r="D39" s="75"/>
      <c r="E39" s="75"/>
      <c r="G39"/>
    </row>
    <row r="40" spans="1:8" ht="15.6" x14ac:dyDescent="0.3">
      <c r="A40" s="75" t="s">
        <v>124</v>
      </c>
      <c r="B40" s="75"/>
      <c r="C40" s="75" t="s">
        <v>125</v>
      </c>
      <c r="D40" s="75"/>
      <c r="E40" s="75"/>
      <c r="G40"/>
    </row>
    <row r="41" spans="1:8" ht="15.6" x14ac:dyDescent="0.3">
      <c r="A41" s="75" t="s">
        <v>126</v>
      </c>
      <c r="B41" s="75"/>
      <c r="C41" s="75" t="s">
        <v>127</v>
      </c>
      <c r="D41" s="75"/>
      <c r="E41" s="75"/>
      <c r="G41"/>
    </row>
    <row r="42" spans="1:8" ht="15.75" customHeight="1" x14ac:dyDescent="0.3">
      <c r="A42" s="75" t="s">
        <v>128</v>
      </c>
      <c r="B42" s="75"/>
      <c r="C42" s="75" t="s">
        <v>129</v>
      </c>
      <c r="D42" s="75"/>
      <c r="E42" s="75"/>
      <c r="G42"/>
    </row>
    <row r="43" spans="1:8" ht="15.75" customHeight="1" x14ac:dyDescent="0.3">
      <c r="C43" s="75"/>
      <c r="D43" s="75"/>
      <c r="E43" s="75"/>
      <c r="F43" s="75"/>
      <c r="G43" s="75"/>
    </row>
    <row r="44" spans="1:8" ht="15.75" customHeight="1" x14ac:dyDescent="0.25">
      <c r="A44" s="772" t="s">
        <v>434</v>
      </c>
      <c r="B44" s="772"/>
      <c r="C44" s="772"/>
      <c r="D44" s="772"/>
      <c r="E44" s="772"/>
      <c r="F44" s="772"/>
      <c r="G44" s="772"/>
    </row>
    <row r="45" spans="1:8" ht="15.75" customHeight="1" x14ac:dyDescent="0.25">
      <c r="A45" s="776" t="s">
        <v>433</v>
      </c>
      <c r="B45" s="776"/>
      <c r="C45" s="776"/>
      <c r="D45" s="776"/>
      <c r="E45" s="776"/>
      <c r="F45" s="776"/>
      <c r="G45" s="776"/>
      <c r="H45" s="776"/>
    </row>
    <row r="46" spans="1:8" ht="15.75" customHeight="1" x14ac:dyDescent="0.3">
      <c r="C46" s="75"/>
      <c r="D46" s="75"/>
      <c r="E46" s="75"/>
      <c r="F46" s="75"/>
      <c r="H46" s="75" t="s">
        <v>79</v>
      </c>
    </row>
    <row r="47" spans="1:8" ht="26.25" customHeight="1" x14ac:dyDescent="0.25">
      <c r="A47" s="654" t="s">
        <v>435</v>
      </c>
      <c r="B47" s="654"/>
      <c r="C47" s="654"/>
      <c r="D47" s="654"/>
      <c r="E47" s="654"/>
      <c r="F47" s="654"/>
      <c r="G47" s="654"/>
      <c r="H47" s="654"/>
    </row>
    <row r="48" spans="1:8" ht="36.75" customHeight="1" x14ac:dyDescent="0.25">
      <c r="A48" s="121" t="s">
        <v>54</v>
      </c>
      <c r="B48" s="783">
        <v>2516</v>
      </c>
      <c r="C48" s="783"/>
      <c r="D48" s="783"/>
      <c r="E48" s="783"/>
      <c r="F48" s="783"/>
      <c r="G48" s="783"/>
      <c r="H48" s="783"/>
    </row>
    <row r="49" spans="1:8" ht="36.75" customHeight="1" x14ac:dyDescent="0.25">
      <c r="A49" s="121" t="s">
        <v>427</v>
      </c>
      <c r="B49" s="783">
        <v>145213</v>
      </c>
      <c r="C49" s="783"/>
      <c r="D49" s="783"/>
      <c r="E49" s="783"/>
      <c r="F49" s="783"/>
      <c r="G49" s="783"/>
      <c r="H49" s="783"/>
    </row>
    <row r="50" spans="1:8" ht="36.75" customHeight="1" x14ac:dyDescent="0.25">
      <c r="A50" s="121" t="s">
        <v>466</v>
      </c>
      <c r="B50" s="783">
        <v>145213</v>
      </c>
      <c r="C50" s="783"/>
      <c r="D50" s="783"/>
      <c r="E50" s="783"/>
      <c r="F50" s="783"/>
      <c r="G50" s="783"/>
      <c r="H50" s="783"/>
    </row>
    <row r="51" spans="1:8" ht="30" customHeight="1" x14ac:dyDescent="0.25">
      <c r="B51" s="77"/>
      <c r="C51" s="77"/>
      <c r="D51" s="77"/>
      <c r="E51" s="77"/>
      <c r="F51" s="77"/>
    </row>
    <row r="52" spans="1:8" ht="35.25" customHeight="1" x14ac:dyDescent="0.25">
      <c r="A52" s="654" t="s">
        <v>436</v>
      </c>
      <c r="B52" s="654"/>
      <c r="C52" s="654"/>
      <c r="D52" s="654"/>
      <c r="E52" s="654"/>
      <c r="F52" s="654"/>
      <c r="G52" s="654"/>
      <c r="H52" s="654"/>
    </row>
    <row r="53" spans="1:8" ht="33" customHeight="1" x14ac:dyDescent="0.25">
      <c r="A53" s="121" t="s">
        <v>54</v>
      </c>
      <c r="B53" s="783">
        <v>367</v>
      </c>
      <c r="C53" s="783"/>
      <c r="D53" s="783"/>
      <c r="E53" s="783"/>
      <c r="F53" s="783"/>
      <c r="G53" s="783"/>
      <c r="H53" s="783"/>
    </row>
    <row r="54" spans="1:8" ht="33" customHeight="1" x14ac:dyDescent="0.25">
      <c r="A54" s="121" t="s">
        <v>432</v>
      </c>
      <c r="B54" s="783">
        <v>516</v>
      </c>
      <c r="C54" s="783"/>
      <c r="D54" s="783"/>
      <c r="E54" s="783"/>
      <c r="F54" s="783"/>
      <c r="G54" s="783"/>
      <c r="H54" s="783"/>
    </row>
    <row r="55" spans="1:8" ht="28.5" customHeight="1" x14ac:dyDescent="0.25">
      <c r="A55" s="121" t="s">
        <v>466</v>
      </c>
      <c r="B55" s="783">
        <v>516</v>
      </c>
      <c r="C55" s="783"/>
      <c r="D55" s="783"/>
      <c r="E55" s="783"/>
      <c r="F55" s="783"/>
      <c r="G55" s="783"/>
      <c r="H55" s="783"/>
    </row>
    <row r="58" spans="1:8" x14ac:dyDescent="0.25">
      <c r="A58" s="78"/>
      <c r="B58" s="78"/>
    </row>
    <row r="59" spans="1:8" ht="15.6" x14ac:dyDescent="0.3">
      <c r="A59" s="79"/>
      <c r="B59" s="79"/>
    </row>
  </sheetData>
  <mergeCells count="38">
    <mergeCell ref="B55:H55"/>
    <mergeCell ref="G5:I5"/>
    <mergeCell ref="A7:I7"/>
    <mergeCell ref="A13:I13"/>
    <mergeCell ref="G17:I17"/>
    <mergeCell ref="B54:H54"/>
    <mergeCell ref="A47:H47"/>
    <mergeCell ref="B48:H48"/>
    <mergeCell ref="B49:H49"/>
    <mergeCell ref="A52:H52"/>
    <mergeCell ref="B53:H53"/>
    <mergeCell ref="B50:H50"/>
    <mergeCell ref="E17:E18"/>
    <mergeCell ref="F17:F18"/>
    <mergeCell ref="C17:C18"/>
    <mergeCell ref="D17:D18"/>
    <mergeCell ref="A1:H2"/>
    <mergeCell ref="A3:H3"/>
    <mergeCell ref="A45:H45"/>
    <mergeCell ref="D5:D6"/>
    <mergeCell ref="A16:D16"/>
    <mergeCell ref="A12:D12"/>
    <mergeCell ref="A15:D15"/>
    <mergeCell ref="E5:E6"/>
    <mergeCell ref="A17:A18"/>
    <mergeCell ref="B17:B18"/>
    <mergeCell ref="A4:I4"/>
    <mergeCell ref="A25:I25"/>
    <mergeCell ref="F5:F6"/>
    <mergeCell ref="A5:A6"/>
    <mergeCell ref="B5:B6"/>
    <mergeCell ref="C5:C6"/>
    <mergeCell ref="A19:I19"/>
    <mergeCell ref="A44:G44"/>
    <mergeCell ref="A30:G31"/>
    <mergeCell ref="A24:D24"/>
    <mergeCell ref="A28:D28"/>
    <mergeCell ref="A27:D27"/>
  </mergeCells>
  <phoneticPr fontId="2" type="noConversion"/>
  <pageMargins left="0.93" right="0.35" top="0.36" bottom="0.28999999999999998" header="0.17" footer="0.5"/>
  <pageSetup paperSize="9" scale="72" orientation="landscape" r:id="rId1"/>
  <headerFooter alignWithMargins="0">
    <oddHeader>&amp;LVámospércs Városi Önkormányzat&amp;R11. számú melléklet</oddHeader>
  </headerFooter>
  <rowBreaks count="1" manualBreakCount="1">
    <brk id="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tabSelected="1" topLeftCell="A13" workbookViewId="0">
      <selection activeCell="E32" sqref="E32"/>
    </sheetView>
  </sheetViews>
  <sheetFormatPr defaultColWidth="9.109375" defaultRowHeight="13.2" x14ac:dyDescent="0.25"/>
  <cols>
    <col min="1" max="1" width="8.33203125" style="157" customWidth="1"/>
    <col min="2" max="2" width="44.88671875" style="157" customWidth="1"/>
    <col min="3" max="3" width="16.109375" style="167" customWidth="1"/>
    <col min="4" max="4" width="14.44140625" style="167" customWidth="1"/>
    <col min="5" max="5" width="15.44140625" style="167" customWidth="1"/>
    <col min="6" max="6" width="14.88671875" style="167" customWidth="1"/>
    <col min="7" max="7" width="13.33203125" style="167" customWidth="1"/>
    <col min="8" max="8" width="14.44140625" style="167" customWidth="1"/>
    <col min="9" max="9" width="14" style="167" customWidth="1"/>
    <col min="10" max="10" width="19.6640625" style="167" customWidth="1"/>
    <col min="11" max="16384" width="9.109375" style="157"/>
  </cols>
  <sheetData>
    <row r="2" spans="1:13" x14ac:dyDescent="0.25">
      <c r="A2" s="155"/>
      <c r="B2" s="155"/>
      <c r="C2" s="156"/>
      <c r="D2" s="156"/>
      <c r="E2" s="156"/>
      <c r="F2" s="156"/>
      <c r="G2" s="156"/>
      <c r="H2" s="156"/>
      <c r="I2" s="156"/>
      <c r="J2" s="156"/>
      <c r="K2" s="155"/>
    </row>
    <row r="3" spans="1:13" ht="17.399999999999999" x14ac:dyDescent="0.3">
      <c r="A3" s="784" t="s">
        <v>729</v>
      </c>
      <c r="B3" s="784"/>
      <c r="C3" s="784"/>
      <c r="D3" s="784"/>
      <c r="E3" s="784"/>
      <c r="F3" s="784"/>
      <c r="G3" s="784"/>
      <c r="H3" s="784"/>
      <c r="I3" s="784"/>
      <c r="J3" s="784"/>
      <c r="K3" s="158"/>
      <c r="L3" s="159"/>
      <c r="M3" s="159"/>
    </row>
    <row r="4" spans="1:13" ht="17.399999999999999" x14ac:dyDescent="0.3">
      <c r="A4" s="787"/>
      <c r="B4" s="784"/>
      <c r="C4" s="784"/>
      <c r="D4" s="784"/>
      <c r="E4" s="784"/>
      <c r="F4" s="784"/>
      <c r="G4" s="784"/>
      <c r="H4" s="784"/>
      <c r="I4" s="784"/>
      <c r="J4" s="784"/>
      <c r="K4" s="158"/>
      <c r="L4" s="159"/>
      <c r="M4" s="159"/>
    </row>
    <row r="5" spans="1:13" ht="15.6" x14ac:dyDescent="0.3">
      <c r="A5" s="158"/>
      <c r="B5" s="158"/>
      <c r="C5" s="160"/>
      <c r="D5" s="160"/>
      <c r="E5" s="160"/>
      <c r="F5" s="160"/>
      <c r="G5" s="160"/>
      <c r="H5" s="160"/>
      <c r="I5" s="160"/>
      <c r="J5" s="160" t="s">
        <v>79</v>
      </c>
      <c r="K5" s="158"/>
      <c r="L5" s="159"/>
      <c r="M5" s="159"/>
    </row>
    <row r="6" spans="1:13" ht="30" customHeight="1" x14ac:dyDescent="0.3">
      <c r="A6" s="785" t="s">
        <v>34</v>
      </c>
      <c r="B6" s="785" t="s">
        <v>136</v>
      </c>
      <c r="C6" s="786" t="s">
        <v>730</v>
      </c>
      <c r="D6" s="786" t="s">
        <v>264</v>
      </c>
      <c r="E6" s="786"/>
      <c r="F6" s="786"/>
      <c r="G6" s="786"/>
      <c r="H6" s="786"/>
      <c r="I6" s="786"/>
      <c r="J6" s="786" t="s">
        <v>17</v>
      </c>
      <c r="K6" s="158"/>
      <c r="L6" s="159"/>
      <c r="M6" s="159"/>
    </row>
    <row r="7" spans="1:13" ht="30.75" customHeight="1" x14ac:dyDescent="0.3">
      <c r="A7" s="785"/>
      <c r="B7" s="785"/>
      <c r="C7" s="786"/>
      <c r="D7" s="445" t="s">
        <v>265</v>
      </c>
      <c r="E7" s="445" t="s">
        <v>266</v>
      </c>
      <c r="F7" s="445" t="s">
        <v>267</v>
      </c>
      <c r="G7" s="445" t="s">
        <v>268</v>
      </c>
      <c r="H7" s="445" t="s">
        <v>372</v>
      </c>
      <c r="I7" s="445" t="s">
        <v>731</v>
      </c>
      <c r="J7" s="786"/>
      <c r="K7" s="158"/>
      <c r="L7" s="159"/>
      <c r="M7" s="159"/>
    </row>
    <row r="8" spans="1:13" ht="22.5" customHeight="1" x14ac:dyDescent="0.3">
      <c r="A8" s="161" t="s">
        <v>22</v>
      </c>
      <c r="B8" s="162" t="s">
        <v>171</v>
      </c>
      <c r="C8" s="163">
        <v>120000</v>
      </c>
      <c r="D8" s="163">
        <v>120000</v>
      </c>
      <c r="E8" s="163">
        <v>120000</v>
      </c>
      <c r="F8" s="163">
        <v>120000</v>
      </c>
      <c r="G8" s="163">
        <v>120000</v>
      </c>
      <c r="H8" s="163">
        <v>120000</v>
      </c>
      <c r="I8" s="163">
        <v>120000</v>
      </c>
      <c r="J8" s="189">
        <f>C8+D8+E8+F8+G8+H8+I8</f>
        <v>840000</v>
      </c>
      <c r="K8" s="158"/>
      <c r="L8" s="159"/>
      <c r="M8" s="159"/>
    </row>
    <row r="9" spans="1:13" ht="15.6" x14ac:dyDescent="0.3">
      <c r="A9" s="161" t="s">
        <v>23</v>
      </c>
      <c r="B9" s="162" t="s">
        <v>269</v>
      </c>
      <c r="C9" s="163"/>
      <c r="D9" s="163"/>
      <c r="E9" s="163"/>
      <c r="F9" s="163"/>
      <c r="G9" s="163"/>
      <c r="H9" s="163"/>
      <c r="I9" s="163"/>
      <c r="J9" s="189">
        <f t="shared" ref="J9:J34" si="0">C9+D9+E9+F9+G9+H9+I9</f>
        <v>0</v>
      </c>
      <c r="K9" s="158"/>
      <c r="L9" s="159"/>
      <c r="M9" s="159"/>
    </row>
    <row r="10" spans="1:13" ht="15.6" x14ac:dyDescent="0.3">
      <c r="A10" s="161" t="s">
        <v>24</v>
      </c>
      <c r="B10" s="162" t="s">
        <v>270</v>
      </c>
      <c r="C10" s="163">
        <v>1000</v>
      </c>
      <c r="D10" s="163">
        <v>1000</v>
      </c>
      <c r="E10" s="163">
        <v>1000</v>
      </c>
      <c r="F10" s="163">
        <v>1000</v>
      </c>
      <c r="G10" s="163">
        <v>1000</v>
      </c>
      <c r="H10" s="163">
        <v>1000</v>
      </c>
      <c r="I10" s="163">
        <v>1000</v>
      </c>
      <c r="J10" s="189">
        <f t="shared" si="0"/>
        <v>7000</v>
      </c>
      <c r="K10" s="158"/>
      <c r="L10" s="159"/>
      <c r="M10" s="159"/>
    </row>
    <row r="11" spans="1:13" ht="41.4" x14ac:dyDescent="0.3">
      <c r="A11" s="161" t="s">
        <v>25</v>
      </c>
      <c r="B11" s="162" t="s">
        <v>271</v>
      </c>
      <c r="C11" s="163"/>
      <c r="D11" s="163"/>
      <c r="E11" s="163"/>
      <c r="F11" s="163"/>
      <c r="G11" s="163"/>
      <c r="H11" s="163"/>
      <c r="I11" s="163"/>
      <c r="J11" s="189">
        <f t="shared" si="0"/>
        <v>0</v>
      </c>
      <c r="K11" s="158"/>
      <c r="L11" s="159"/>
      <c r="M11" s="159"/>
    </row>
    <row r="12" spans="1:13" ht="24" customHeight="1" x14ac:dyDescent="0.3">
      <c r="A12" s="161" t="s">
        <v>31</v>
      </c>
      <c r="B12" s="162" t="s">
        <v>272</v>
      </c>
      <c r="C12" s="163"/>
      <c r="D12" s="163"/>
      <c r="E12" s="163"/>
      <c r="F12" s="163"/>
      <c r="G12" s="163"/>
      <c r="H12" s="163"/>
      <c r="I12" s="163"/>
      <c r="J12" s="189">
        <f t="shared" si="0"/>
        <v>0</v>
      </c>
      <c r="K12" s="158"/>
      <c r="L12" s="159"/>
      <c r="M12" s="159"/>
    </row>
    <row r="13" spans="1:13" ht="27.6" x14ac:dyDescent="0.3">
      <c r="A13" s="161" t="s">
        <v>26</v>
      </c>
      <c r="B13" s="162" t="s">
        <v>273</v>
      </c>
      <c r="C13" s="163"/>
      <c r="D13" s="163"/>
      <c r="E13" s="163"/>
      <c r="F13" s="163"/>
      <c r="G13" s="163"/>
      <c r="H13" s="163"/>
      <c r="I13" s="163"/>
      <c r="J13" s="189">
        <f t="shared" si="0"/>
        <v>0</v>
      </c>
      <c r="K13" s="158"/>
      <c r="L13" s="159"/>
      <c r="M13" s="159"/>
    </row>
    <row r="14" spans="1:13" ht="23.25" customHeight="1" x14ac:dyDescent="0.3">
      <c r="A14" s="161" t="s">
        <v>27</v>
      </c>
      <c r="B14" s="162" t="s">
        <v>274</v>
      </c>
      <c r="C14" s="163"/>
      <c r="D14" s="163"/>
      <c r="E14" s="163"/>
      <c r="F14" s="163"/>
      <c r="G14" s="163"/>
      <c r="H14" s="163"/>
      <c r="I14" s="163"/>
      <c r="J14" s="189">
        <f t="shared" si="0"/>
        <v>0</v>
      </c>
      <c r="K14" s="158"/>
      <c r="L14" s="159"/>
      <c r="M14" s="159"/>
    </row>
    <row r="15" spans="1:13" ht="15.6" x14ac:dyDescent="0.3">
      <c r="A15" s="164" t="s">
        <v>28</v>
      </c>
      <c r="B15" s="165" t="s">
        <v>275</v>
      </c>
      <c r="C15" s="166">
        <f t="shared" ref="C15:I15" si="1">SUM(C8:C14)</f>
        <v>121000</v>
      </c>
      <c r="D15" s="166">
        <f t="shared" si="1"/>
        <v>121000</v>
      </c>
      <c r="E15" s="166">
        <f t="shared" si="1"/>
        <v>121000</v>
      </c>
      <c r="F15" s="166">
        <f t="shared" si="1"/>
        <v>121000</v>
      </c>
      <c r="G15" s="166">
        <f t="shared" si="1"/>
        <v>121000</v>
      </c>
      <c r="H15" s="166">
        <f t="shared" si="1"/>
        <v>121000</v>
      </c>
      <c r="I15" s="166">
        <f t="shared" si="1"/>
        <v>121000</v>
      </c>
      <c r="J15" s="166">
        <f t="shared" si="0"/>
        <v>847000</v>
      </c>
      <c r="K15" s="158"/>
      <c r="L15" s="159"/>
      <c r="M15" s="159"/>
    </row>
    <row r="16" spans="1:13" ht="15.6" x14ac:dyDescent="0.3">
      <c r="A16" s="164" t="s">
        <v>32</v>
      </c>
      <c r="B16" s="165" t="s">
        <v>276</v>
      </c>
      <c r="C16" s="166">
        <f t="shared" ref="C16:I16" si="2">C15/2</f>
        <v>60500</v>
      </c>
      <c r="D16" s="166">
        <f t="shared" si="2"/>
        <v>60500</v>
      </c>
      <c r="E16" s="166">
        <f t="shared" si="2"/>
        <v>60500</v>
      </c>
      <c r="F16" s="166">
        <f t="shared" si="2"/>
        <v>60500</v>
      </c>
      <c r="G16" s="166">
        <f t="shared" si="2"/>
        <v>60500</v>
      </c>
      <c r="H16" s="166">
        <f t="shared" si="2"/>
        <v>60500</v>
      </c>
      <c r="I16" s="166">
        <f t="shared" si="2"/>
        <v>60500</v>
      </c>
      <c r="J16" s="166">
        <f t="shared" si="0"/>
        <v>423500</v>
      </c>
      <c r="K16" s="158"/>
      <c r="L16" s="159"/>
      <c r="M16" s="159"/>
    </row>
    <row r="17" spans="1:13" ht="27.6" x14ac:dyDescent="0.3">
      <c r="A17" s="164" t="s">
        <v>69</v>
      </c>
      <c r="B17" s="165" t="s">
        <v>277</v>
      </c>
      <c r="C17" s="166">
        <f t="shared" ref="C17:I17" si="3">SUM(C18:C24)</f>
        <v>0</v>
      </c>
      <c r="D17" s="166">
        <f t="shared" si="3"/>
        <v>0</v>
      </c>
      <c r="E17" s="166">
        <f t="shared" si="3"/>
        <v>0</v>
      </c>
      <c r="F17" s="166">
        <f t="shared" si="3"/>
        <v>0</v>
      </c>
      <c r="G17" s="166">
        <f t="shared" si="3"/>
        <v>0</v>
      </c>
      <c r="H17" s="166">
        <f t="shared" si="3"/>
        <v>0</v>
      </c>
      <c r="I17" s="166">
        <f t="shared" si="3"/>
        <v>0</v>
      </c>
      <c r="J17" s="166">
        <f t="shared" si="0"/>
        <v>0</v>
      </c>
      <c r="K17" s="158"/>
      <c r="L17" s="159"/>
      <c r="M17" s="159"/>
    </row>
    <row r="18" spans="1:13" ht="24" customHeight="1" x14ac:dyDescent="0.3">
      <c r="A18" s="161" t="s">
        <v>70</v>
      </c>
      <c r="B18" s="162" t="s">
        <v>278</v>
      </c>
      <c r="C18" s="163"/>
      <c r="D18" s="163"/>
      <c r="E18" s="163"/>
      <c r="F18" s="163"/>
      <c r="G18" s="163"/>
      <c r="H18" s="163"/>
      <c r="I18" s="163"/>
      <c r="J18" s="189">
        <f t="shared" si="0"/>
        <v>0</v>
      </c>
      <c r="K18" s="158"/>
      <c r="L18" s="159"/>
      <c r="M18" s="159"/>
    </row>
    <row r="19" spans="1:13" ht="24" customHeight="1" x14ac:dyDescent="0.3">
      <c r="A19" s="161" t="s">
        <v>71</v>
      </c>
      <c r="B19" s="162" t="s">
        <v>279</v>
      </c>
      <c r="C19" s="163"/>
      <c r="D19" s="163"/>
      <c r="E19" s="163"/>
      <c r="F19" s="163"/>
      <c r="G19" s="163"/>
      <c r="H19" s="163"/>
      <c r="I19" s="163"/>
      <c r="J19" s="189">
        <f t="shared" si="0"/>
        <v>0</v>
      </c>
      <c r="K19" s="158"/>
      <c r="L19" s="159"/>
      <c r="M19" s="159"/>
    </row>
    <row r="20" spans="1:13" ht="15.6" x14ac:dyDescent="0.3">
      <c r="A20" s="161" t="s">
        <v>72</v>
      </c>
      <c r="B20" s="162" t="s">
        <v>280</v>
      </c>
      <c r="C20" s="163"/>
      <c r="D20" s="163"/>
      <c r="E20" s="163"/>
      <c r="F20" s="163"/>
      <c r="G20" s="163"/>
      <c r="H20" s="163"/>
      <c r="I20" s="163"/>
      <c r="J20" s="189">
        <f t="shared" si="0"/>
        <v>0</v>
      </c>
      <c r="K20" s="158"/>
      <c r="L20" s="159"/>
      <c r="M20" s="159"/>
    </row>
    <row r="21" spans="1:13" ht="15.6" x14ac:dyDescent="0.3">
      <c r="A21" s="161" t="s">
        <v>73</v>
      </c>
      <c r="B21" s="162" t="s">
        <v>281</v>
      </c>
      <c r="C21" s="163"/>
      <c r="D21" s="163"/>
      <c r="E21" s="163"/>
      <c r="F21" s="163"/>
      <c r="G21" s="163"/>
      <c r="H21" s="163"/>
      <c r="I21" s="163"/>
      <c r="J21" s="189">
        <f t="shared" si="0"/>
        <v>0</v>
      </c>
      <c r="K21" s="158"/>
      <c r="L21" s="159"/>
      <c r="M21" s="159"/>
    </row>
    <row r="22" spans="1:13" ht="15.6" x14ac:dyDescent="0.3">
      <c r="A22" s="161" t="s">
        <v>74</v>
      </c>
      <c r="B22" s="162" t="s">
        <v>282</v>
      </c>
      <c r="C22" s="163"/>
      <c r="D22" s="163"/>
      <c r="E22" s="163"/>
      <c r="F22" s="163"/>
      <c r="G22" s="163"/>
      <c r="H22" s="163"/>
      <c r="I22" s="163"/>
      <c r="J22" s="189">
        <f t="shared" si="0"/>
        <v>0</v>
      </c>
      <c r="K22" s="158"/>
      <c r="L22" s="159"/>
      <c r="M22" s="159"/>
    </row>
    <row r="23" spans="1:13" ht="15.6" x14ac:dyDescent="0.3">
      <c r="A23" s="161" t="s">
        <v>75</v>
      </c>
      <c r="B23" s="162" t="s">
        <v>283</v>
      </c>
      <c r="C23" s="163"/>
      <c r="D23" s="163"/>
      <c r="E23" s="163"/>
      <c r="F23" s="163"/>
      <c r="G23" s="163"/>
      <c r="H23" s="163"/>
      <c r="I23" s="163"/>
      <c r="J23" s="189">
        <f t="shared" si="0"/>
        <v>0</v>
      </c>
      <c r="K23" s="158"/>
      <c r="L23" s="159"/>
      <c r="M23" s="159"/>
    </row>
    <row r="24" spans="1:13" ht="20.25" customHeight="1" x14ac:dyDescent="0.3">
      <c r="A24" s="161" t="s">
        <v>76</v>
      </c>
      <c r="B24" s="162" t="s">
        <v>284</v>
      </c>
      <c r="C24" s="163"/>
      <c r="D24" s="163"/>
      <c r="E24" s="163"/>
      <c r="F24" s="163"/>
      <c r="G24" s="163"/>
      <c r="H24" s="163"/>
      <c r="I24" s="163"/>
      <c r="J24" s="189">
        <f t="shared" si="0"/>
        <v>0</v>
      </c>
      <c r="K24" s="158"/>
      <c r="L24" s="159"/>
      <c r="M24" s="159"/>
    </row>
    <row r="25" spans="1:13" ht="27.6" x14ac:dyDescent="0.3">
      <c r="A25" s="164" t="s">
        <v>77</v>
      </c>
      <c r="B25" s="165" t="s">
        <v>285</v>
      </c>
      <c r="C25" s="166">
        <f t="shared" ref="C25:I25" si="4">SUM(C26:C32)</f>
        <v>0</v>
      </c>
      <c r="D25" s="166">
        <f t="shared" si="4"/>
        <v>0</v>
      </c>
      <c r="E25" s="166">
        <f t="shared" si="4"/>
        <v>0</v>
      </c>
      <c r="F25" s="166">
        <f t="shared" si="4"/>
        <v>0</v>
      </c>
      <c r="G25" s="166">
        <f t="shared" si="4"/>
        <v>0</v>
      </c>
      <c r="H25" s="166">
        <f t="shared" si="4"/>
        <v>0</v>
      </c>
      <c r="I25" s="166">
        <f t="shared" si="4"/>
        <v>0</v>
      </c>
      <c r="J25" s="166">
        <f t="shared" si="0"/>
        <v>0</v>
      </c>
      <c r="K25" s="158"/>
      <c r="L25" s="159"/>
      <c r="M25" s="159"/>
    </row>
    <row r="26" spans="1:13" ht="27" customHeight="1" x14ac:dyDescent="0.3">
      <c r="A26" s="161" t="s">
        <v>145</v>
      </c>
      <c r="B26" s="162" t="s">
        <v>278</v>
      </c>
      <c r="C26" s="163"/>
      <c r="D26" s="163"/>
      <c r="E26" s="163"/>
      <c r="F26" s="163"/>
      <c r="G26" s="163"/>
      <c r="H26" s="163"/>
      <c r="I26" s="163"/>
      <c r="J26" s="189">
        <f t="shared" si="0"/>
        <v>0</v>
      </c>
      <c r="K26" s="158"/>
      <c r="L26" s="159"/>
      <c r="M26" s="159"/>
    </row>
    <row r="27" spans="1:13" ht="23.25" customHeight="1" x14ac:dyDescent="0.3">
      <c r="A27" s="161" t="s">
        <v>146</v>
      </c>
      <c r="B27" s="162" t="s">
        <v>279</v>
      </c>
      <c r="C27" s="163"/>
      <c r="D27" s="163"/>
      <c r="E27" s="163"/>
      <c r="F27" s="163"/>
      <c r="G27" s="163"/>
      <c r="H27" s="163"/>
      <c r="I27" s="163"/>
      <c r="J27" s="189">
        <f t="shared" si="0"/>
        <v>0</v>
      </c>
      <c r="K27" s="158"/>
      <c r="L27" s="159"/>
      <c r="M27" s="159"/>
    </row>
    <row r="28" spans="1:13" ht="15.6" x14ac:dyDescent="0.3">
      <c r="A28" s="161" t="s">
        <v>147</v>
      </c>
      <c r="B28" s="162" t="s">
        <v>280</v>
      </c>
      <c r="C28" s="163"/>
      <c r="D28" s="163"/>
      <c r="E28" s="163"/>
      <c r="F28" s="163"/>
      <c r="G28" s="163"/>
      <c r="H28" s="163"/>
      <c r="I28" s="163"/>
      <c r="J28" s="189">
        <f t="shared" si="0"/>
        <v>0</v>
      </c>
      <c r="K28" s="158"/>
      <c r="L28" s="159"/>
      <c r="M28" s="159"/>
    </row>
    <row r="29" spans="1:13" ht="15.6" x14ac:dyDescent="0.3">
      <c r="A29" s="161" t="s">
        <v>148</v>
      </c>
      <c r="B29" s="162" t="s">
        <v>281</v>
      </c>
      <c r="C29" s="163"/>
      <c r="D29" s="163"/>
      <c r="E29" s="163"/>
      <c r="F29" s="163"/>
      <c r="G29" s="163"/>
      <c r="H29" s="163"/>
      <c r="I29" s="163"/>
      <c r="J29" s="189">
        <f t="shared" si="0"/>
        <v>0</v>
      </c>
      <c r="K29" s="158"/>
      <c r="L29" s="159"/>
      <c r="M29" s="159"/>
    </row>
    <row r="30" spans="1:13" ht="15.6" x14ac:dyDescent="0.3">
      <c r="A30" s="161" t="s">
        <v>149</v>
      </c>
      <c r="B30" s="162" t="s">
        <v>282</v>
      </c>
      <c r="C30" s="163"/>
      <c r="D30" s="163"/>
      <c r="E30" s="163"/>
      <c r="F30" s="163"/>
      <c r="G30" s="163"/>
      <c r="H30" s="163"/>
      <c r="I30" s="163"/>
      <c r="J30" s="189">
        <f t="shared" si="0"/>
        <v>0</v>
      </c>
      <c r="K30" s="158"/>
      <c r="L30" s="159"/>
      <c r="M30" s="159"/>
    </row>
    <row r="31" spans="1:13" ht="15.6" x14ac:dyDescent="0.3">
      <c r="A31" s="161" t="s">
        <v>140</v>
      </c>
      <c r="B31" s="162" t="s">
        <v>283</v>
      </c>
      <c r="C31" s="163"/>
      <c r="D31" s="163"/>
      <c r="E31" s="163"/>
      <c r="F31" s="163"/>
      <c r="G31" s="163"/>
      <c r="H31" s="163"/>
      <c r="I31" s="163"/>
      <c r="J31" s="189">
        <f t="shared" si="0"/>
        <v>0</v>
      </c>
      <c r="K31" s="158"/>
      <c r="L31" s="159"/>
      <c r="M31" s="159"/>
    </row>
    <row r="32" spans="1:13" ht="15.6" x14ac:dyDescent="0.3">
      <c r="A32" s="161" t="s">
        <v>141</v>
      </c>
      <c r="B32" s="162" t="s">
        <v>284</v>
      </c>
      <c r="C32" s="163"/>
      <c r="D32" s="163"/>
      <c r="E32" s="163"/>
      <c r="F32" s="163"/>
      <c r="G32" s="163"/>
      <c r="H32" s="163"/>
      <c r="I32" s="163"/>
      <c r="J32" s="189">
        <f t="shared" si="0"/>
        <v>0</v>
      </c>
      <c r="K32" s="158"/>
      <c r="L32" s="159"/>
      <c r="M32" s="159"/>
    </row>
    <row r="33" spans="1:13" ht="15.6" x14ac:dyDescent="0.3">
      <c r="A33" s="164" t="s">
        <v>142</v>
      </c>
      <c r="B33" s="165" t="s">
        <v>286</v>
      </c>
      <c r="C33" s="166">
        <f t="shared" ref="C33:I33" si="5">SUM(C17+C25)</f>
        <v>0</v>
      </c>
      <c r="D33" s="166">
        <f t="shared" si="5"/>
        <v>0</v>
      </c>
      <c r="E33" s="166">
        <f t="shared" si="5"/>
        <v>0</v>
      </c>
      <c r="F33" s="166">
        <f t="shared" si="5"/>
        <v>0</v>
      </c>
      <c r="G33" s="166">
        <f t="shared" si="5"/>
        <v>0</v>
      </c>
      <c r="H33" s="166">
        <f t="shared" si="5"/>
        <v>0</v>
      </c>
      <c r="I33" s="166">
        <f t="shared" si="5"/>
        <v>0</v>
      </c>
      <c r="J33" s="166">
        <f t="shared" si="0"/>
        <v>0</v>
      </c>
      <c r="K33" s="158"/>
      <c r="L33" s="159"/>
      <c r="M33" s="159"/>
    </row>
    <row r="34" spans="1:13" ht="27.6" x14ac:dyDescent="0.3">
      <c r="A34" s="164" t="s">
        <v>143</v>
      </c>
      <c r="B34" s="165" t="s">
        <v>287</v>
      </c>
      <c r="C34" s="166">
        <f t="shared" ref="C34:I34" si="6">C16-C33</f>
        <v>60500</v>
      </c>
      <c r="D34" s="166">
        <f t="shared" si="6"/>
        <v>60500</v>
      </c>
      <c r="E34" s="166">
        <f t="shared" si="6"/>
        <v>60500</v>
      </c>
      <c r="F34" s="166">
        <f t="shared" si="6"/>
        <v>60500</v>
      </c>
      <c r="G34" s="166">
        <f t="shared" si="6"/>
        <v>60500</v>
      </c>
      <c r="H34" s="166">
        <f t="shared" si="6"/>
        <v>60500</v>
      </c>
      <c r="I34" s="166">
        <f t="shared" si="6"/>
        <v>60500</v>
      </c>
      <c r="J34" s="166">
        <f t="shared" si="0"/>
        <v>423500</v>
      </c>
      <c r="K34" s="158"/>
      <c r="L34" s="159"/>
      <c r="M34" s="159"/>
    </row>
    <row r="35" spans="1:13" ht="15.6" x14ac:dyDescent="0.3">
      <c r="A35" s="446"/>
      <c r="B35" s="158"/>
      <c r="C35" s="160"/>
      <c r="D35" s="160"/>
      <c r="E35" s="160"/>
      <c r="F35" s="160"/>
      <c r="G35" s="160"/>
      <c r="H35" s="160"/>
      <c r="I35" s="160"/>
      <c r="J35" s="160"/>
      <c r="K35" s="158"/>
      <c r="L35" s="159"/>
      <c r="M35" s="159"/>
    </row>
    <row r="36" spans="1:13" ht="15.6" x14ac:dyDescent="0.3">
      <c r="A36" s="158"/>
      <c r="B36" s="158"/>
      <c r="C36" s="160"/>
      <c r="D36" s="160"/>
      <c r="E36" s="160"/>
      <c r="F36" s="160"/>
      <c r="G36" s="160"/>
      <c r="H36" s="160"/>
      <c r="I36" s="160"/>
      <c r="J36" s="160"/>
      <c r="K36" s="158"/>
      <c r="L36" s="159"/>
      <c r="M36" s="159"/>
    </row>
    <row r="37" spans="1:13" ht="15.6" x14ac:dyDescent="0.3">
      <c r="A37" s="158"/>
      <c r="B37" s="158"/>
      <c r="C37" s="160"/>
      <c r="D37" s="160"/>
      <c r="E37" s="160"/>
      <c r="F37" s="160"/>
      <c r="G37" s="160"/>
      <c r="H37" s="160"/>
      <c r="I37" s="160"/>
      <c r="J37" s="160"/>
      <c r="K37" s="158"/>
      <c r="L37" s="159"/>
      <c r="M37" s="159"/>
    </row>
    <row r="38" spans="1:13" ht="15.6" x14ac:dyDescent="0.3">
      <c r="A38" s="158"/>
      <c r="B38" s="158"/>
      <c r="C38" s="160"/>
      <c r="D38" s="160"/>
      <c r="E38" s="160"/>
      <c r="F38" s="160"/>
      <c r="G38" s="160"/>
      <c r="H38" s="160"/>
      <c r="I38" s="160"/>
      <c r="J38" s="160"/>
      <c r="K38" s="158"/>
      <c r="L38" s="159"/>
      <c r="M38" s="159"/>
    </row>
    <row r="39" spans="1:13" ht="15.6" x14ac:dyDescent="0.3">
      <c r="A39" s="158"/>
      <c r="B39" s="158"/>
      <c r="C39" s="160"/>
      <c r="D39" s="160"/>
      <c r="E39" s="160"/>
      <c r="F39" s="160"/>
      <c r="G39" s="160"/>
      <c r="H39" s="160"/>
      <c r="I39" s="160"/>
      <c r="J39" s="160"/>
      <c r="K39" s="158"/>
      <c r="L39" s="159"/>
      <c r="M39" s="159"/>
    </row>
    <row r="40" spans="1:13" ht="15.6" x14ac:dyDescent="0.3">
      <c r="A40" s="158"/>
      <c r="B40" s="158"/>
      <c r="C40" s="160"/>
      <c r="D40" s="160"/>
      <c r="E40" s="160"/>
      <c r="F40" s="160"/>
      <c r="G40" s="160"/>
      <c r="H40" s="160"/>
      <c r="I40" s="160"/>
      <c r="J40" s="160"/>
      <c r="K40" s="158"/>
      <c r="L40" s="159"/>
      <c r="M40" s="159"/>
    </row>
    <row r="41" spans="1:13" ht="15.6" x14ac:dyDescent="0.3">
      <c r="A41" s="158"/>
      <c r="B41" s="158"/>
      <c r="C41" s="160"/>
      <c r="D41" s="160"/>
      <c r="E41" s="160"/>
      <c r="F41" s="160"/>
      <c r="G41" s="160"/>
      <c r="H41" s="160"/>
      <c r="I41" s="160"/>
      <c r="J41" s="160"/>
      <c r="K41" s="158"/>
      <c r="L41" s="159"/>
      <c r="M41" s="159"/>
    </row>
    <row r="42" spans="1:13" ht="15.6" x14ac:dyDescent="0.3">
      <c r="A42" s="158"/>
      <c r="B42" s="158"/>
      <c r="C42" s="160"/>
      <c r="D42" s="160"/>
      <c r="E42" s="160"/>
      <c r="F42" s="160"/>
      <c r="G42" s="160"/>
      <c r="H42" s="160"/>
      <c r="I42" s="160"/>
      <c r="J42" s="160"/>
      <c r="K42" s="158"/>
      <c r="L42" s="159"/>
      <c r="M42" s="159"/>
    </row>
    <row r="43" spans="1:13" ht="15.6" x14ac:dyDescent="0.3">
      <c r="A43" s="158"/>
      <c r="B43" s="158"/>
      <c r="C43" s="160"/>
      <c r="D43" s="160"/>
      <c r="E43" s="160"/>
      <c r="F43" s="160"/>
      <c r="G43" s="160"/>
      <c r="H43" s="160"/>
      <c r="I43" s="160"/>
      <c r="J43" s="160"/>
      <c r="K43" s="158"/>
      <c r="L43" s="159"/>
      <c r="M43" s="159"/>
    </row>
    <row r="44" spans="1:13" ht="15.6" x14ac:dyDescent="0.3">
      <c r="A44" s="158"/>
      <c r="B44" s="158"/>
      <c r="C44" s="160"/>
      <c r="D44" s="160"/>
      <c r="E44" s="160"/>
      <c r="F44" s="160"/>
      <c r="G44" s="160"/>
      <c r="H44" s="160"/>
      <c r="I44" s="160"/>
      <c r="J44" s="160"/>
      <c r="K44" s="158"/>
      <c r="L44" s="159"/>
      <c r="M44" s="159"/>
    </row>
    <row r="45" spans="1:13" ht="15.6" x14ac:dyDescent="0.3">
      <c r="A45" s="158"/>
      <c r="B45" s="158"/>
      <c r="C45" s="160"/>
      <c r="D45" s="160"/>
      <c r="E45" s="160"/>
      <c r="F45" s="160"/>
      <c r="G45" s="160"/>
      <c r="H45" s="160"/>
      <c r="I45" s="160"/>
      <c r="J45" s="160"/>
      <c r="K45" s="158"/>
      <c r="L45" s="159"/>
      <c r="M45" s="159"/>
    </row>
    <row r="46" spans="1:13" ht="15.6" x14ac:dyDescent="0.3">
      <c r="A46" s="158"/>
      <c r="B46" s="158"/>
      <c r="C46" s="160"/>
      <c r="D46" s="160"/>
      <c r="E46" s="160"/>
      <c r="F46" s="160"/>
      <c r="G46" s="160"/>
      <c r="H46" s="160"/>
      <c r="I46" s="160"/>
      <c r="J46" s="160"/>
      <c r="K46" s="158"/>
      <c r="L46" s="159"/>
      <c r="M46" s="159"/>
    </row>
    <row r="47" spans="1:13" ht="15.6" x14ac:dyDescent="0.3">
      <c r="A47" s="158"/>
      <c r="B47" s="158"/>
      <c r="C47" s="160"/>
      <c r="D47" s="160"/>
      <c r="E47" s="160"/>
      <c r="F47" s="160"/>
      <c r="G47" s="160"/>
      <c r="H47" s="160"/>
      <c r="I47" s="160"/>
      <c r="J47" s="160"/>
      <c r="K47" s="158"/>
      <c r="L47" s="159"/>
      <c r="M47" s="159"/>
    </row>
    <row r="48" spans="1:13" ht="15.6" x14ac:dyDescent="0.3">
      <c r="A48" s="158"/>
      <c r="B48" s="158"/>
      <c r="C48" s="160"/>
      <c r="D48" s="160"/>
      <c r="E48" s="160"/>
      <c r="F48" s="160"/>
      <c r="G48" s="160"/>
      <c r="H48" s="160"/>
      <c r="I48" s="160"/>
      <c r="J48" s="160"/>
      <c r="K48" s="158"/>
      <c r="L48" s="159"/>
      <c r="M48" s="159"/>
    </row>
    <row r="49" spans="1:13" ht="15.6" x14ac:dyDescent="0.3">
      <c r="A49" s="158"/>
      <c r="B49" s="158"/>
      <c r="C49" s="160"/>
      <c r="D49" s="160"/>
      <c r="E49" s="160"/>
      <c r="F49" s="160"/>
      <c r="G49" s="160"/>
      <c r="H49" s="160"/>
      <c r="I49" s="160"/>
      <c r="J49" s="160"/>
      <c r="K49" s="158"/>
      <c r="L49" s="159"/>
      <c r="M49" s="159"/>
    </row>
    <row r="50" spans="1:13" ht="15.6" x14ac:dyDescent="0.3">
      <c r="A50" s="158"/>
      <c r="B50" s="158"/>
      <c r="C50" s="160"/>
      <c r="D50" s="160"/>
      <c r="E50" s="160"/>
      <c r="F50" s="160"/>
      <c r="G50" s="160"/>
      <c r="H50" s="160"/>
      <c r="I50" s="160"/>
      <c r="J50" s="160"/>
      <c r="K50" s="158"/>
      <c r="L50" s="159"/>
      <c r="M50" s="159"/>
    </row>
    <row r="51" spans="1:13" ht="15.6" x14ac:dyDescent="0.3">
      <c r="A51" s="158"/>
      <c r="B51" s="158"/>
      <c r="C51" s="160"/>
      <c r="D51" s="160"/>
      <c r="E51" s="160"/>
      <c r="F51" s="160"/>
      <c r="G51" s="160"/>
      <c r="H51" s="160"/>
      <c r="I51" s="160"/>
      <c r="J51" s="160"/>
      <c r="K51" s="158"/>
      <c r="L51" s="159"/>
      <c r="M51" s="159"/>
    </row>
    <row r="52" spans="1:13" ht="15.6" x14ac:dyDescent="0.3">
      <c r="A52" s="158"/>
      <c r="B52" s="158"/>
      <c r="C52" s="160"/>
      <c r="D52" s="160"/>
      <c r="E52" s="160"/>
      <c r="F52" s="160"/>
      <c r="G52" s="160"/>
      <c r="H52" s="160"/>
      <c r="I52" s="160"/>
      <c r="J52" s="160"/>
      <c r="K52" s="158"/>
      <c r="L52" s="159"/>
      <c r="M52" s="159"/>
    </row>
    <row r="53" spans="1:13" ht="15.6" x14ac:dyDescent="0.3">
      <c r="A53" s="158"/>
      <c r="B53" s="158"/>
      <c r="C53" s="160"/>
      <c r="D53" s="160"/>
      <c r="E53" s="160"/>
      <c r="F53" s="160"/>
      <c r="G53" s="160"/>
      <c r="H53" s="160"/>
      <c r="I53" s="160"/>
      <c r="J53" s="160"/>
      <c r="K53" s="158"/>
      <c r="L53" s="159"/>
      <c r="M53" s="159"/>
    </row>
    <row r="54" spans="1:13" ht="15.6" x14ac:dyDescent="0.3">
      <c r="A54" s="158"/>
      <c r="B54" s="158"/>
      <c r="C54" s="160"/>
      <c r="D54" s="160"/>
      <c r="E54" s="160"/>
      <c r="F54" s="160"/>
      <c r="G54" s="160"/>
      <c r="H54" s="160"/>
      <c r="I54" s="160"/>
      <c r="J54" s="160"/>
      <c r="K54" s="158"/>
      <c r="L54" s="159"/>
      <c r="M54" s="159"/>
    </row>
    <row r="55" spans="1:13" ht="15.6" x14ac:dyDescent="0.3">
      <c r="A55" s="158"/>
      <c r="B55" s="158"/>
      <c r="C55" s="160"/>
      <c r="D55" s="160"/>
      <c r="E55" s="160"/>
      <c r="F55" s="160"/>
      <c r="G55" s="160"/>
      <c r="H55" s="160"/>
      <c r="I55" s="160"/>
      <c r="J55" s="160"/>
      <c r="K55" s="158"/>
      <c r="L55" s="159"/>
      <c r="M55" s="159"/>
    </row>
    <row r="56" spans="1:13" ht="15.6" x14ac:dyDescent="0.3">
      <c r="A56" s="158"/>
      <c r="B56" s="158"/>
      <c r="C56" s="160"/>
      <c r="D56" s="160"/>
      <c r="E56" s="160"/>
      <c r="F56" s="160"/>
      <c r="G56" s="160"/>
      <c r="H56" s="160"/>
      <c r="I56" s="160"/>
      <c r="J56" s="160"/>
      <c r="K56" s="158"/>
      <c r="L56" s="159"/>
      <c r="M56" s="159"/>
    </row>
    <row r="57" spans="1:13" ht="15.6" x14ac:dyDescent="0.3">
      <c r="A57" s="158"/>
      <c r="B57" s="158"/>
      <c r="C57" s="160"/>
      <c r="D57" s="160"/>
      <c r="E57" s="160"/>
      <c r="F57" s="160"/>
      <c r="G57" s="160"/>
      <c r="H57" s="160"/>
      <c r="I57" s="160"/>
      <c r="J57" s="160"/>
      <c r="K57" s="158"/>
      <c r="L57" s="159"/>
      <c r="M57" s="159"/>
    </row>
    <row r="58" spans="1:13" ht="15.6" x14ac:dyDescent="0.3">
      <c r="A58" s="158"/>
      <c r="B58" s="158"/>
      <c r="C58" s="160"/>
      <c r="D58" s="160"/>
      <c r="E58" s="160"/>
      <c r="F58" s="160"/>
      <c r="G58" s="160"/>
      <c r="H58" s="160"/>
      <c r="I58" s="160"/>
      <c r="J58" s="160"/>
      <c r="K58" s="158"/>
      <c r="L58" s="159"/>
      <c r="M58" s="159"/>
    </row>
    <row r="59" spans="1:13" ht="15.6" x14ac:dyDescent="0.3">
      <c r="A59" s="158"/>
      <c r="B59" s="158"/>
      <c r="C59" s="160"/>
      <c r="D59" s="160"/>
      <c r="E59" s="160"/>
      <c r="F59" s="160"/>
      <c r="G59" s="160"/>
      <c r="H59" s="160"/>
      <c r="I59" s="160"/>
      <c r="J59" s="160"/>
      <c r="K59" s="158"/>
      <c r="L59" s="159"/>
      <c r="M59" s="159"/>
    </row>
    <row r="60" spans="1:13" ht="15.6" x14ac:dyDescent="0.3">
      <c r="A60" s="158"/>
      <c r="B60" s="158"/>
      <c r="C60" s="160"/>
      <c r="D60" s="160"/>
      <c r="E60" s="160"/>
      <c r="F60" s="160"/>
      <c r="G60" s="160"/>
      <c r="H60" s="160"/>
      <c r="I60" s="160"/>
      <c r="J60" s="160"/>
      <c r="K60" s="158"/>
      <c r="L60" s="159"/>
      <c r="M60" s="159"/>
    </row>
    <row r="61" spans="1:13" ht="15.6" x14ac:dyDescent="0.3">
      <c r="A61" s="158"/>
      <c r="B61" s="158"/>
      <c r="C61" s="160"/>
      <c r="D61" s="160"/>
      <c r="E61" s="160"/>
      <c r="F61" s="160"/>
      <c r="G61" s="160"/>
      <c r="H61" s="160"/>
      <c r="I61" s="160"/>
      <c r="J61" s="160"/>
      <c r="K61" s="158"/>
      <c r="L61" s="159"/>
      <c r="M61" s="159"/>
    </row>
    <row r="62" spans="1:13" ht="15.6" x14ac:dyDescent="0.3">
      <c r="A62" s="158"/>
      <c r="B62" s="158"/>
      <c r="C62" s="160"/>
      <c r="D62" s="160"/>
      <c r="E62" s="160"/>
      <c r="F62" s="160"/>
      <c r="G62" s="160"/>
      <c r="H62" s="160"/>
      <c r="I62" s="160"/>
      <c r="J62" s="160"/>
      <c r="K62" s="158"/>
      <c r="L62" s="159"/>
      <c r="M62" s="159"/>
    </row>
    <row r="63" spans="1:13" ht="15.6" x14ac:dyDescent="0.3">
      <c r="A63" s="158"/>
      <c r="B63" s="158"/>
      <c r="C63" s="160"/>
      <c r="D63" s="160"/>
      <c r="E63" s="160"/>
      <c r="F63" s="160"/>
      <c r="G63" s="160"/>
      <c r="H63" s="160"/>
      <c r="I63" s="160"/>
      <c r="J63" s="160"/>
      <c r="K63" s="158"/>
      <c r="L63" s="159"/>
      <c r="M63" s="159"/>
    </row>
    <row r="64" spans="1:13" ht="15.6" x14ac:dyDescent="0.3">
      <c r="A64" s="158"/>
      <c r="B64" s="158"/>
      <c r="C64" s="160"/>
      <c r="D64" s="160"/>
      <c r="E64" s="160"/>
      <c r="F64" s="160"/>
      <c r="G64" s="160"/>
      <c r="H64" s="160"/>
      <c r="I64" s="160"/>
      <c r="J64" s="160"/>
      <c r="K64" s="158"/>
      <c r="L64" s="159"/>
      <c r="M64" s="159"/>
    </row>
    <row r="65" spans="1:13" ht="15.6" x14ac:dyDescent="0.3">
      <c r="A65" s="158"/>
      <c r="B65" s="158"/>
      <c r="C65" s="160"/>
      <c r="D65" s="160"/>
      <c r="E65" s="160"/>
      <c r="F65" s="160"/>
      <c r="G65" s="160"/>
      <c r="H65" s="160"/>
      <c r="I65" s="160"/>
      <c r="J65" s="160"/>
      <c r="K65" s="158"/>
      <c r="L65" s="159"/>
      <c r="M65" s="159"/>
    </row>
    <row r="66" spans="1:13" ht="15.6" x14ac:dyDescent="0.3">
      <c r="A66" s="158"/>
      <c r="B66" s="158"/>
      <c r="C66" s="160"/>
      <c r="D66" s="160"/>
      <c r="E66" s="160"/>
      <c r="F66" s="160"/>
      <c r="G66" s="160"/>
      <c r="H66" s="160"/>
      <c r="I66" s="160"/>
      <c r="J66" s="160"/>
      <c r="K66" s="158"/>
      <c r="L66" s="159"/>
      <c r="M66" s="159"/>
    </row>
    <row r="67" spans="1:13" ht="15.6" x14ac:dyDescent="0.3">
      <c r="A67" s="158"/>
      <c r="B67" s="158"/>
      <c r="C67" s="160"/>
      <c r="D67" s="160"/>
      <c r="E67" s="160"/>
      <c r="F67" s="160"/>
      <c r="G67" s="160"/>
      <c r="H67" s="160"/>
      <c r="I67" s="160"/>
      <c r="J67" s="160"/>
      <c r="K67" s="158"/>
      <c r="L67" s="159"/>
      <c r="M67" s="159"/>
    </row>
    <row r="68" spans="1:13" ht="15.6" x14ac:dyDescent="0.3">
      <c r="A68" s="158"/>
      <c r="B68" s="158"/>
      <c r="C68" s="160"/>
      <c r="D68" s="160"/>
      <c r="E68" s="160"/>
      <c r="F68" s="160"/>
      <c r="G68" s="160"/>
      <c r="H68" s="160"/>
      <c r="I68" s="160"/>
      <c r="J68" s="160"/>
      <c r="K68" s="158"/>
      <c r="L68" s="159"/>
      <c r="M68" s="159"/>
    </row>
    <row r="69" spans="1:13" ht="15.6" x14ac:dyDescent="0.3">
      <c r="A69" s="158"/>
      <c r="B69" s="158"/>
      <c r="C69" s="160"/>
      <c r="D69" s="160"/>
      <c r="E69" s="160"/>
      <c r="F69" s="160"/>
      <c r="G69" s="160"/>
      <c r="H69" s="160"/>
      <c r="I69" s="160"/>
      <c r="J69" s="160"/>
      <c r="K69" s="158"/>
      <c r="L69" s="159"/>
      <c r="M69" s="159"/>
    </row>
    <row r="70" spans="1:13" ht="15.6" x14ac:dyDescent="0.3">
      <c r="A70" s="158"/>
      <c r="B70" s="158"/>
      <c r="C70" s="160"/>
      <c r="D70" s="160"/>
      <c r="E70" s="160"/>
      <c r="F70" s="160"/>
      <c r="G70" s="160"/>
      <c r="H70" s="160"/>
      <c r="I70" s="160"/>
      <c r="J70" s="160"/>
      <c r="K70" s="158"/>
      <c r="L70" s="159"/>
      <c r="M70" s="159"/>
    </row>
    <row r="71" spans="1:13" ht="15.6" x14ac:dyDescent="0.3">
      <c r="A71" s="158"/>
      <c r="B71" s="158"/>
      <c r="C71" s="160"/>
      <c r="D71" s="160"/>
      <c r="E71" s="160"/>
      <c r="F71" s="160"/>
      <c r="G71" s="160"/>
      <c r="H71" s="160"/>
      <c r="I71" s="160"/>
      <c r="J71" s="160"/>
      <c r="K71" s="158"/>
      <c r="L71" s="159"/>
      <c r="M71" s="159"/>
    </row>
    <row r="72" spans="1:13" ht="15.6" x14ac:dyDescent="0.3">
      <c r="A72" s="158"/>
      <c r="B72" s="158"/>
      <c r="C72" s="160"/>
      <c r="D72" s="160"/>
      <c r="E72" s="160"/>
      <c r="F72" s="160"/>
      <c r="G72" s="160"/>
      <c r="H72" s="160"/>
      <c r="I72" s="160"/>
      <c r="J72" s="160"/>
      <c r="K72" s="158"/>
      <c r="L72" s="159"/>
      <c r="M72" s="159"/>
    </row>
    <row r="73" spans="1:13" ht="15.6" x14ac:dyDescent="0.3">
      <c r="A73" s="158"/>
      <c r="B73" s="158"/>
      <c r="C73" s="160"/>
      <c r="D73" s="160"/>
      <c r="E73" s="160"/>
      <c r="F73" s="160"/>
      <c r="G73" s="160"/>
      <c r="H73" s="160"/>
      <c r="I73" s="160"/>
      <c r="J73" s="160"/>
      <c r="K73" s="158"/>
      <c r="L73" s="159"/>
      <c r="M73" s="159"/>
    </row>
    <row r="74" spans="1:13" ht="15.6" x14ac:dyDescent="0.3">
      <c r="A74" s="158"/>
      <c r="B74" s="158"/>
      <c r="C74" s="160"/>
      <c r="D74" s="160"/>
      <c r="E74" s="160"/>
      <c r="F74" s="160"/>
      <c r="G74" s="160"/>
      <c r="H74" s="160"/>
      <c r="I74" s="160"/>
      <c r="J74" s="160"/>
      <c r="K74" s="158"/>
      <c r="L74" s="159"/>
      <c r="M74" s="159"/>
    </row>
    <row r="75" spans="1:13" ht="15.6" x14ac:dyDescent="0.3">
      <c r="A75" s="158"/>
      <c r="B75" s="158"/>
      <c r="C75" s="160"/>
      <c r="D75" s="160"/>
      <c r="E75" s="160"/>
      <c r="F75" s="160"/>
      <c r="G75" s="160"/>
      <c r="H75" s="160"/>
      <c r="I75" s="160"/>
      <c r="J75" s="160"/>
      <c r="K75" s="158"/>
      <c r="L75" s="159"/>
      <c r="M75" s="159"/>
    </row>
    <row r="76" spans="1:13" ht="15.6" x14ac:dyDescent="0.3">
      <c r="A76" s="158"/>
      <c r="B76" s="158"/>
      <c r="C76" s="160"/>
      <c r="D76" s="160"/>
      <c r="E76" s="160"/>
      <c r="F76" s="160"/>
      <c r="G76" s="160"/>
      <c r="H76" s="160"/>
      <c r="I76" s="160"/>
      <c r="J76" s="160"/>
      <c r="K76" s="158"/>
      <c r="L76" s="159"/>
      <c r="M76" s="159"/>
    </row>
    <row r="77" spans="1:13" ht="15.6" x14ac:dyDescent="0.3">
      <c r="A77" s="158"/>
      <c r="B77" s="158"/>
      <c r="C77" s="160"/>
      <c r="D77" s="160"/>
      <c r="E77" s="160"/>
      <c r="F77" s="160"/>
      <c r="G77" s="160"/>
      <c r="H77" s="160"/>
      <c r="I77" s="160"/>
      <c r="J77" s="160"/>
      <c r="K77" s="158"/>
      <c r="L77" s="159"/>
      <c r="M77" s="159"/>
    </row>
    <row r="78" spans="1:13" ht="15.6" x14ac:dyDescent="0.3">
      <c r="A78" s="158"/>
      <c r="B78" s="158"/>
      <c r="C78" s="160"/>
      <c r="D78" s="160"/>
      <c r="E78" s="160"/>
      <c r="F78" s="160"/>
      <c r="G78" s="160"/>
      <c r="H78" s="160"/>
      <c r="I78" s="160"/>
      <c r="J78" s="160"/>
      <c r="K78" s="158"/>
      <c r="L78" s="159"/>
      <c r="M78" s="159"/>
    </row>
    <row r="79" spans="1:13" ht="15.6" x14ac:dyDescent="0.3">
      <c r="A79" s="158"/>
      <c r="B79" s="158"/>
      <c r="C79" s="160"/>
      <c r="D79" s="160"/>
      <c r="E79" s="160"/>
      <c r="F79" s="160"/>
      <c r="G79" s="160"/>
      <c r="H79" s="160"/>
      <c r="I79" s="160"/>
      <c r="J79" s="160"/>
      <c r="K79" s="158"/>
      <c r="L79" s="159"/>
      <c r="M79" s="159"/>
    </row>
    <row r="80" spans="1:13" ht="15.6" x14ac:dyDescent="0.3">
      <c r="A80" s="158"/>
      <c r="B80" s="158"/>
      <c r="C80" s="160"/>
      <c r="D80" s="160"/>
      <c r="E80" s="160"/>
      <c r="F80" s="160"/>
      <c r="G80" s="160"/>
      <c r="H80" s="160"/>
      <c r="I80" s="160"/>
      <c r="J80" s="160"/>
      <c r="K80" s="158"/>
      <c r="L80" s="159"/>
      <c r="M80" s="159"/>
    </row>
    <row r="81" spans="1:13" ht="15.6" x14ac:dyDescent="0.3">
      <c r="A81" s="158"/>
      <c r="B81" s="158"/>
      <c r="C81" s="160"/>
      <c r="D81" s="160"/>
      <c r="E81" s="160"/>
      <c r="F81" s="160"/>
      <c r="G81" s="160"/>
      <c r="H81" s="160"/>
      <c r="I81" s="160"/>
      <c r="J81" s="160"/>
      <c r="K81" s="158"/>
      <c r="L81" s="159"/>
      <c r="M81" s="159"/>
    </row>
    <row r="82" spans="1:13" ht="15.6" x14ac:dyDescent="0.3">
      <c r="A82" s="158"/>
      <c r="B82" s="158"/>
      <c r="C82" s="160"/>
      <c r="D82" s="160"/>
      <c r="E82" s="160"/>
      <c r="F82" s="160"/>
      <c r="G82" s="160"/>
      <c r="H82" s="160"/>
      <c r="I82" s="160"/>
      <c r="J82" s="160"/>
      <c r="K82" s="158"/>
      <c r="L82" s="159"/>
      <c r="M82" s="159"/>
    </row>
    <row r="83" spans="1:13" x14ac:dyDescent="0.25">
      <c r="A83" s="155"/>
      <c r="B83" s="155"/>
      <c r="C83" s="156"/>
      <c r="D83" s="156"/>
      <c r="E83" s="156"/>
      <c r="F83" s="156"/>
      <c r="G83" s="156"/>
      <c r="H83" s="156"/>
      <c r="I83" s="156"/>
      <c r="J83" s="156"/>
      <c r="K83" s="155"/>
    </row>
    <row r="84" spans="1:13" x14ac:dyDescent="0.25">
      <c r="A84" s="155"/>
      <c r="B84" s="155"/>
      <c r="C84" s="156"/>
      <c r="D84" s="156"/>
      <c r="E84" s="156"/>
      <c r="F84" s="156"/>
      <c r="G84" s="156"/>
      <c r="H84" s="156"/>
      <c r="I84" s="156"/>
      <c r="J84" s="156"/>
      <c r="K84" s="155"/>
    </row>
    <row r="85" spans="1:13" x14ac:dyDescent="0.25">
      <c r="A85" s="155"/>
      <c r="B85" s="155"/>
      <c r="C85" s="156"/>
      <c r="D85" s="156"/>
      <c r="E85" s="156"/>
      <c r="F85" s="156"/>
      <c r="G85" s="156"/>
      <c r="H85" s="156"/>
      <c r="I85" s="156"/>
      <c r="J85" s="156"/>
      <c r="K85" s="155"/>
    </row>
    <row r="86" spans="1:13" x14ac:dyDescent="0.25">
      <c r="A86" s="155"/>
      <c r="B86" s="155"/>
      <c r="C86" s="156"/>
      <c r="D86" s="156"/>
      <c r="E86" s="156"/>
      <c r="F86" s="156"/>
      <c r="G86" s="156"/>
      <c r="H86" s="156"/>
      <c r="I86" s="156"/>
      <c r="J86" s="156"/>
      <c r="K86" s="155"/>
    </row>
    <row r="87" spans="1:13" x14ac:dyDescent="0.25">
      <c r="A87" s="155"/>
      <c r="B87" s="155"/>
      <c r="C87" s="156"/>
      <c r="D87" s="156"/>
      <c r="E87" s="156"/>
      <c r="F87" s="156"/>
      <c r="G87" s="156"/>
      <c r="H87" s="156"/>
      <c r="I87" s="156"/>
      <c r="J87" s="156"/>
      <c r="K87" s="155"/>
    </row>
    <row r="88" spans="1:13" x14ac:dyDescent="0.25">
      <c r="A88" s="155"/>
      <c r="B88" s="155"/>
      <c r="C88" s="156"/>
      <c r="D88" s="156"/>
      <c r="E88" s="156"/>
      <c r="F88" s="156"/>
      <c r="G88" s="156"/>
      <c r="H88" s="156"/>
      <c r="I88" s="156"/>
      <c r="J88" s="156"/>
      <c r="K88" s="155"/>
    </row>
    <row r="89" spans="1:13" x14ac:dyDescent="0.25">
      <c r="A89" s="155"/>
      <c r="B89" s="155"/>
      <c r="C89" s="156"/>
      <c r="D89" s="156"/>
      <c r="E89" s="156"/>
      <c r="F89" s="156"/>
      <c r="G89" s="156"/>
      <c r="H89" s="156"/>
      <c r="I89" s="156"/>
      <c r="J89" s="156"/>
      <c r="K89" s="155"/>
    </row>
    <row r="90" spans="1:13" x14ac:dyDescent="0.25">
      <c r="A90" s="155"/>
      <c r="B90" s="155"/>
      <c r="C90" s="156"/>
      <c r="D90" s="156"/>
      <c r="E90" s="156"/>
      <c r="F90" s="156"/>
      <c r="G90" s="156"/>
      <c r="H90" s="156"/>
      <c r="I90" s="156"/>
      <c r="J90" s="156"/>
      <c r="K90" s="155"/>
    </row>
    <row r="91" spans="1:13" x14ac:dyDescent="0.25">
      <c r="A91" s="155"/>
      <c r="B91" s="155"/>
      <c r="C91" s="156"/>
      <c r="D91" s="156"/>
      <c r="E91" s="156"/>
      <c r="F91" s="156"/>
      <c r="G91" s="156"/>
      <c r="H91" s="156"/>
      <c r="I91" s="156"/>
      <c r="J91" s="156"/>
      <c r="K91" s="155"/>
    </row>
  </sheetData>
  <mergeCells count="7">
    <mergeCell ref="A3:J3"/>
    <mergeCell ref="A6:A7"/>
    <mergeCell ref="B6:B7"/>
    <mergeCell ref="C6:C7"/>
    <mergeCell ref="D6:I6"/>
    <mergeCell ref="J6:J7"/>
    <mergeCell ref="A4:J4"/>
  </mergeCells>
  <phoneticPr fontId="2" type="noConversion"/>
  <pageMargins left="0.96" right="0.45" top="0.56000000000000005" bottom="0.27" header="0.22" footer="0.33"/>
  <pageSetup paperSize="9" scale="70" orientation="landscape" r:id="rId1"/>
  <headerFooter alignWithMargins="0">
    <oddHeader>&amp;LVámospércs Városi Önkormányzat&amp;R12. számú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32" sqref="E32"/>
    </sheetView>
  </sheetViews>
  <sheetFormatPr defaultRowHeight="13.2" x14ac:dyDescent="0.25"/>
  <cols>
    <col min="2" max="2" width="25.44140625" customWidth="1"/>
    <col min="3" max="3" width="17.33203125" customWidth="1"/>
    <col min="4" max="4" width="11.33203125" customWidth="1"/>
    <col min="5" max="5" width="13.6640625" customWidth="1"/>
    <col min="6" max="6" width="18" customWidth="1"/>
    <col min="7" max="7" width="10.5546875" customWidth="1"/>
    <col min="8" max="8" width="15" customWidth="1"/>
    <col min="9" max="9" width="13.44140625" customWidth="1"/>
  </cols>
  <sheetData>
    <row r="1" spans="1:9" x14ac:dyDescent="0.25">
      <c r="I1" s="279"/>
    </row>
    <row r="2" spans="1:9" ht="17.399999999999999" x14ac:dyDescent="0.3">
      <c r="B2" s="509" t="s">
        <v>656</v>
      </c>
      <c r="C2" s="509"/>
      <c r="D2" s="509"/>
      <c r="E2" s="509"/>
      <c r="F2" s="509"/>
      <c r="G2" s="509"/>
      <c r="H2" s="509"/>
      <c r="I2" s="509"/>
    </row>
    <row r="3" spans="1:9" ht="15.6" x14ac:dyDescent="0.3">
      <c r="B3" s="80"/>
      <c r="C3" s="80"/>
      <c r="D3" s="80"/>
      <c r="E3" s="80"/>
      <c r="F3" s="80"/>
      <c r="G3" s="80"/>
      <c r="H3" s="80"/>
      <c r="I3" s="75" t="s">
        <v>79</v>
      </c>
    </row>
    <row r="4" spans="1:9" ht="39" hidden="1" customHeight="1" x14ac:dyDescent="0.3">
      <c r="B4" s="75"/>
      <c r="C4" s="75"/>
      <c r="D4" s="75"/>
      <c r="E4" s="75"/>
      <c r="F4" s="75"/>
      <c r="G4" s="75"/>
      <c r="H4" s="75"/>
      <c r="I4" s="63" t="s">
        <v>79</v>
      </c>
    </row>
    <row r="5" spans="1:9" ht="34.5" customHeight="1" x14ac:dyDescent="0.25">
      <c r="A5" s="654" t="s">
        <v>60</v>
      </c>
      <c r="B5" s="654" t="s">
        <v>130</v>
      </c>
      <c r="C5" s="654" t="s">
        <v>131</v>
      </c>
      <c r="D5" s="654"/>
      <c r="E5" s="654"/>
      <c r="F5" s="654" t="s">
        <v>132</v>
      </c>
      <c r="G5" s="654"/>
      <c r="H5" s="654"/>
      <c r="I5" s="654" t="s">
        <v>391</v>
      </c>
    </row>
    <row r="6" spans="1:9" ht="66" customHeight="1" x14ac:dyDescent="0.25">
      <c r="A6" s="654"/>
      <c r="B6" s="654"/>
      <c r="C6" s="76" t="s">
        <v>133</v>
      </c>
      <c r="D6" s="76" t="s">
        <v>134</v>
      </c>
      <c r="E6" s="76" t="s">
        <v>437</v>
      </c>
      <c r="F6" s="76" t="s">
        <v>133</v>
      </c>
      <c r="G6" s="76" t="s">
        <v>134</v>
      </c>
      <c r="H6" s="76" t="s">
        <v>437</v>
      </c>
      <c r="I6" s="654"/>
    </row>
    <row r="7" spans="1:9" ht="51.75" customHeight="1" x14ac:dyDescent="0.25">
      <c r="A7" s="84" t="s">
        <v>22</v>
      </c>
      <c r="B7" s="83" t="s">
        <v>383</v>
      </c>
      <c r="C7" s="83" t="s">
        <v>153</v>
      </c>
      <c r="D7" s="84">
        <v>100</v>
      </c>
      <c r="E7" s="85">
        <v>2800</v>
      </c>
      <c r="F7" s="86"/>
      <c r="G7" s="86"/>
      <c r="H7" s="85"/>
      <c r="I7" s="87">
        <f>E7+H7</f>
        <v>2800</v>
      </c>
    </row>
    <row r="8" spans="1:9" ht="51.75" customHeight="1" x14ac:dyDescent="0.25">
      <c r="A8" s="84" t="s">
        <v>23</v>
      </c>
      <c r="B8" s="83" t="s">
        <v>425</v>
      </c>
      <c r="C8" s="83" t="s">
        <v>424</v>
      </c>
      <c r="D8" s="84">
        <v>100</v>
      </c>
      <c r="E8" s="85">
        <v>2500</v>
      </c>
      <c r="F8" s="86"/>
      <c r="G8" s="86"/>
      <c r="H8" s="85"/>
      <c r="I8" s="87">
        <v>2500</v>
      </c>
    </row>
    <row r="9" spans="1:9" ht="51.75" customHeight="1" x14ac:dyDescent="0.25">
      <c r="A9" s="84" t="s">
        <v>24</v>
      </c>
      <c r="B9" s="83" t="s">
        <v>381</v>
      </c>
      <c r="C9" s="83" t="s">
        <v>385</v>
      </c>
      <c r="D9" s="84">
        <v>100</v>
      </c>
      <c r="E9" s="85">
        <v>600</v>
      </c>
      <c r="F9" s="84"/>
      <c r="G9" s="86"/>
      <c r="H9" s="85"/>
      <c r="I9" s="87">
        <f>E9+H9</f>
        <v>600</v>
      </c>
    </row>
    <row r="10" spans="1:9" ht="51.75" customHeight="1" x14ac:dyDescent="0.25">
      <c r="A10" s="84" t="s">
        <v>25</v>
      </c>
      <c r="B10" s="83" t="s">
        <v>382</v>
      </c>
      <c r="C10" s="83" t="s">
        <v>385</v>
      </c>
      <c r="D10" s="84">
        <v>100</v>
      </c>
      <c r="E10" s="85">
        <v>600</v>
      </c>
      <c r="F10" s="84"/>
      <c r="G10" s="86"/>
      <c r="H10" s="85"/>
      <c r="I10" s="87">
        <f>E10+H10</f>
        <v>600</v>
      </c>
    </row>
    <row r="11" spans="1:9" ht="51.75" customHeight="1" x14ac:dyDescent="0.25">
      <c r="A11" s="84" t="s">
        <v>31</v>
      </c>
      <c r="B11" s="83" t="s">
        <v>384</v>
      </c>
      <c r="C11" s="83" t="s">
        <v>386</v>
      </c>
      <c r="D11" s="84">
        <v>100</v>
      </c>
      <c r="E11" s="85">
        <v>300</v>
      </c>
      <c r="F11" s="84"/>
      <c r="G11" s="86"/>
      <c r="H11" s="85"/>
      <c r="I11" s="87">
        <f>E11+H11</f>
        <v>300</v>
      </c>
    </row>
    <row r="12" spans="1:9" ht="48.75" customHeight="1" x14ac:dyDescent="0.25">
      <c r="A12" s="788" t="s">
        <v>135</v>
      </c>
      <c r="B12" s="789"/>
      <c r="C12" s="789"/>
      <c r="D12" s="789"/>
      <c r="E12" s="789"/>
      <c r="F12" s="789"/>
      <c r="G12" s="789"/>
      <c r="H12" s="790"/>
      <c r="I12" s="87">
        <f>I7+I8+I9+I10+I11</f>
        <v>6800</v>
      </c>
    </row>
  </sheetData>
  <mergeCells count="7">
    <mergeCell ref="A12:H12"/>
    <mergeCell ref="A5:A6"/>
    <mergeCell ref="B2:I2"/>
    <mergeCell ref="B5:B6"/>
    <mergeCell ref="C5:E5"/>
    <mergeCell ref="F5:H5"/>
    <mergeCell ref="I5:I6"/>
  </mergeCells>
  <phoneticPr fontId="2" type="noConversion"/>
  <pageMargins left="0.64" right="0.44" top="1" bottom="1" header="0.5" footer="0.5"/>
  <pageSetup paperSize="9" orientation="landscape" r:id="rId1"/>
  <headerFooter alignWithMargins="0">
    <oddHeader>&amp;LVámospércs Városi Önkormányzat&amp;R13. számú 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="60" zoomScaleNormal="80" workbookViewId="0">
      <selection activeCell="E32" sqref="E32"/>
    </sheetView>
  </sheetViews>
  <sheetFormatPr defaultRowHeight="13.2" x14ac:dyDescent="0.25"/>
  <cols>
    <col min="1" max="1" width="15.6640625" customWidth="1"/>
    <col min="2" max="2" width="82.5546875" style="78" customWidth="1"/>
    <col min="3" max="3" width="16.6640625" style="78" customWidth="1"/>
    <col min="4" max="5" width="16.6640625" customWidth="1"/>
  </cols>
  <sheetData>
    <row r="1" spans="1:5" ht="12.75" customHeight="1" x14ac:dyDescent="0.25">
      <c r="A1" s="793" t="s">
        <v>657</v>
      </c>
      <c r="B1" s="793"/>
      <c r="C1" s="793"/>
      <c r="D1" s="793"/>
    </row>
    <row r="2" spans="1:5" ht="12.75" customHeight="1" x14ac:dyDescent="0.25">
      <c r="A2" s="793"/>
      <c r="B2" s="793"/>
      <c r="C2" s="793"/>
      <c r="D2" s="793"/>
    </row>
    <row r="3" spans="1:5" ht="34.5" customHeight="1" x14ac:dyDescent="0.25">
      <c r="A3" s="122"/>
      <c r="B3" s="122"/>
      <c r="C3" s="122"/>
    </row>
    <row r="4" spans="1:5" ht="18" customHeight="1" x14ac:dyDescent="0.25">
      <c r="A4" s="794" t="s">
        <v>60</v>
      </c>
      <c r="B4" s="795" t="s">
        <v>136</v>
      </c>
      <c r="C4" s="796" t="s">
        <v>726</v>
      </c>
      <c r="D4" s="796" t="s">
        <v>727</v>
      </c>
      <c r="E4" s="792" t="s">
        <v>667</v>
      </c>
    </row>
    <row r="5" spans="1:5" ht="43.5" customHeight="1" x14ac:dyDescent="0.25">
      <c r="A5" s="794"/>
      <c r="B5" s="795"/>
      <c r="C5" s="797"/>
      <c r="D5" s="797"/>
      <c r="E5" s="792"/>
    </row>
    <row r="6" spans="1:5" ht="7.5" customHeight="1" x14ac:dyDescent="0.25">
      <c r="A6" s="794"/>
      <c r="B6" s="795"/>
      <c r="C6" s="797"/>
      <c r="D6" s="797"/>
      <c r="E6" s="792"/>
    </row>
    <row r="7" spans="1:5" ht="9.75" hidden="1" customHeight="1" x14ac:dyDescent="0.25">
      <c r="A7" s="794"/>
      <c r="B7" s="795"/>
      <c r="C7" s="797"/>
      <c r="D7" s="797"/>
      <c r="E7" s="483"/>
    </row>
    <row r="8" spans="1:5" ht="39" hidden="1" customHeight="1" x14ac:dyDescent="0.25">
      <c r="A8" s="794"/>
      <c r="B8" s="795"/>
      <c r="C8" s="798"/>
      <c r="D8" s="798"/>
      <c r="E8" s="483"/>
    </row>
    <row r="9" spans="1:5" ht="48" customHeight="1" x14ac:dyDescent="0.25">
      <c r="A9" s="482" t="s">
        <v>22</v>
      </c>
      <c r="B9" s="124" t="s">
        <v>732</v>
      </c>
      <c r="C9" s="125">
        <v>1000</v>
      </c>
      <c r="D9" s="125">
        <v>2990</v>
      </c>
      <c r="E9" s="484">
        <v>3183</v>
      </c>
    </row>
    <row r="10" spans="1:5" ht="50.25" customHeight="1" x14ac:dyDescent="0.25">
      <c r="A10" s="482" t="s">
        <v>23</v>
      </c>
      <c r="B10" s="124" t="s">
        <v>180</v>
      </c>
      <c r="C10" s="125">
        <v>4500</v>
      </c>
      <c r="D10" s="125">
        <v>11330</v>
      </c>
      <c r="E10" s="484">
        <v>11330</v>
      </c>
    </row>
    <row r="11" spans="1:5" ht="45" customHeight="1" x14ac:dyDescent="0.25">
      <c r="A11" s="482" t="s">
        <v>24</v>
      </c>
      <c r="B11" s="124" t="s">
        <v>733</v>
      </c>
      <c r="C11" s="125">
        <v>3000</v>
      </c>
      <c r="D11" s="125">
        <v>26777</v>
      </c>
      <c r="E11" s="484">
        <v>28022</v>
      </c>
    </row>
    <row r="12" spans="1:5" ht="46.5" customHeight="1" x14ac:dyDescent="0.25">
      <c r="A12" s="482" t="s">
        <v>25</v>
      </c>
      <c r="B12" s="124" t="s">
        <v>387</v>
      </c>
      <c r="C12" s="124">
        <v>5000</v>
      </c>
      <c r="D12" s="124">
        <v>5000</v>
      </c>
      <c r="E12" s="484"/>
    </row>
    <row r="13" spans="1:5" ht="46.5" customHeight="1" x14ac:dyDescent="0.25">
      <c r="A13" s="482" t="s">
        <v>31</v>
      </c>
      <c r="B13" s="124" t="s">
        <v>734</v>
      </c>
      <c r="C13" s="124">
        <v>50000</v>
      </c>
      <c r="D13" s="124">
        <v>51404</v>
      </c>
      <c r="E13" s="484">
        <v>21506</v>
      </c>
    </row>
    <row r="14" spans="1:5" ht="44.25" customHeight="1" x14ac:dyDescent="0.25">
      <c r="A14" s="482" t="s">
        <v>26</v>
      </c>
      <c r="B14" s="124" t="s">
        <v>181</v>
      </c>
      <c r="C14" s="124"/>
      <c r="D14" s="124"/>
      <c r="E14" s="484"/>
    </row>
    <row r="15" spans="1:5" ht="54" customHeight="1" x14ac:dyDescent="0.25">
      <c r="A15" s="482" t="s">
        <v>27</v>
      </c>
      <c r="B15" s="124" t="s">
        <v>182</v>
      </c>
      <c r="C15" s="124"/>
      <c r="D15" s="124">
        <v>380</v>
      </c>
      <c r="E15" s="484">
        <v>400</v>
      </c>
    </row>
    <row r="16" spans="1:5" ht="47.25" customHeight="1" x14ac:dyDescent="0.25">
      <c r="A16" s="482" t="s">
        <v>28</v>
      </c>
      <c r="B16" s="135" t="s">
        <v>183</v>
      </c>
      <c r="C16" s="124">
        <v>300</v>
      </c>
      <c r="D16" s="124">
        <v>300</v>
      </c>
      <c r="E16" s="484">
        <v>300</v>
      </c>
    </row>
    <row r="17" spans="1:5" ht="51" customHeight="1" x14ac:dyDescent="0.25">
      <c r="A17" s="482" t="s">
        <v>32</v>
      </c>
      <c r="B17" s="135" t="s">
        <v>184</v>
      </c>
      <c r="C17" s="124">
        <v>50</v>
      </c>
      <c r="D17" s="124">
        <v>50</v>
      </c>
      <c r="E17" s="484">
        <v>50</v>
      </c>
    </row>
    <row r="18" spans="1:5" ht="54" customHeight="1" x14ac:dyDescent="0.25">
      <c r="A18" s="482" t="s">
        <v>69</v>
      </c>
      <c r="B18" s="135" t="s">
        <v>185</v>
      </c>
      <c r="C18" s="124">
        <v>500</v>
      </c>
      <c r="D18" s="124">
        <v>500</v>
      </c>
      <c r="E18" s="484">
        <v>345</v>
      </c>
    </row>
    <row r="19" spans="1:5" ht="51.75" customHeight="1" x14ac:dyDescent="0.25">
      <c r="A19" s="482" t="s">
        <v>70</v>
      </c>
      <c r="B19" s="135" t="s">
        <v>186</v>
      </c>
      <c r="C19" s="124">
        <v>1000</v>
      </c>
      <c r="D19" s="124">
        <v>1000</v>
      </c>
      <c r="E19" s="484">
        <v>1193</v>
      </c>
    </row>
    <row r="20" spans="1:5" ht="50.25" customHeight="1" x14ac:dyDescent="0.25">
      <c r="A20" s="482" t="s">
        <v>71</v>
      </c>
      <c r="B20" s="135" t="s">
        <v>187</v>
      </c>
      <c r="C20" s="124">
        <v>1000</v>
      </c>
      <c r="D20" s="124">
        <v>1000</v>
      </c>
      <c r="E20" s="484">
        <v>46</v>
      </c>
    </row>
    <row r="21" spans="1:5" ht="58.5" customHeight="1" x14ac:dyDescent="0.25">
      <c r="A21" s="791" t="s">
        <v>95</v>
      </c>
      <c r="B21" s="791"/>
      <c r="C21" s="126">
        <f>C9+C10+C11+C12+C13+C14+C15+C16+C17+C18+C19+C20</f>
        <v>66350</v>
      </c>
      <c r="D21" s="126">
        <f>D9+D10+D11+D12+D13+D14+D15+D16+D17+D18+D19+D20</f>
        <v>100731</v>
      </c>
      <c r="E21" s="126">
        <f>E9+E10+E11+E12+E13+E14+E15+E16+E17+E18+E19+E20</f>
        <v>66375</v>
      </c>
    </row>
  </sheetData>
  <mergeCells count="7">
    <mergeCell ref="A21:B21"/>
    <mergeCell ref="E4:E6"/>
    <mergeCell ref="A1:D2"/>
    <mergeCell ref="A4:A8"/>
    <mergeCell ref="B4:B8"/>
    <mergeCell ref="C4:C8"/>
    <mergeCell ref="D4:D8"/>
  </mergeCells>
  <phoneticPr fontId="2" type="noConversion"/>
  <pageMargins left="0.45" right="0.17" top="1.24" bottom="1" header="0.5" footer="0.5"/>
  <pageSetup paperSize="9" scale="59" orientation="portrait" r:id="rId1"/>
  <headerFooter alignWithMargins="0">
    <oddHeader>&amp;LVámospércs Városi Önkormányzat&amp;R14.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tabSelected="1" topLeftCell="A14" zoomScale="90" zoomScaleNormal="90" zoomScaleSheetLayoutView="100" workbookViewId="0">
      <selection activeCell="E32" sqref="E32"/>
    </sheetView>
  </sheetViews>
  <sheetFormatPr defaultRowHeight="13.2" x14ac:dyDescent="0.25"/>
  <cols>
    <col min="1" max="1" width="12.5546875" customWidth="1"/>
    <col min="2" max="2" width="75.88671875" style="63" customWidth="1"/>
    <col min="3" max="3" width="20" style="63" bestFit="1" customWidth="1"/>
    <col min="4" max="4" width="12.33203125" bestFit="1" customWidth="1"/>
    <col min="5" max="5" width="12" bestFit="1" customWidth="1"/>
  </cols>
  <sheetData>
    <row r="1" spans="1:8" x14ac:dyDescent="0.25">
      <c r="E1" s="279"/>
    </row>
    <row r="2" spans="1:8" ht="21" customHeight="1" x14ac:dyDescent="0.35">
      <c r="A2" s="801" t="s">
        <v>658</v>
      </c>
      <c r="B2" s="801"/>
      <c r="C2" s="801"/>
      <c r="D2" s="801"/>
      <c r="E2" s="801"/>
    </row>
    <row r="3" spans="1:8" ht="45.75" customHeight="1" x14ac:dyDescent="0.25">
      <c r="B3" s="81"/>
      <c r="E3" s="64" t="s">
        <v>79</v>
      </c>
    </row>
    <row r="4" spans="1:8" ht="13.5" customHeight="1" x14ac:dyDescent="0.25">
      <c r="A4" s="803" t="s">
        <v>60</v>
      </c>
      <c r="B4" s="805" t="s">
        <v>136</v>
      </c>
      <c r="C4" s="799" t="s">
        <v>62</v>
      </c>
      <c r="D4" s="799" t="s">
        <v>427</v>
      </c>
      <c r="E4" s="799" t="s">
        <v>466</v>
      </c>
    </row>
    <row r="5" spans="1:8" ht="25.5" customHeight="1" x14ac:dyDescent="0.25">
      <c r="A5" s="804"/>
      <c r="B5" s="806"/>
      <c r="C5" s="800"/>
      <c r="D5" s="800"/>
      <c r="E5" s="800"/>
    </row>
    <row r="6" spans="1:8" ht="31.5" customHeight="1" x14ac:dyDescent="0.25">
      <c r="A6" s="272" t="s">
        <v>20</v>
      </c>
      <c r="B6" s="76" t="s">
        <v>227</v>
      </c>
      <c r="C6" s="136">
        <f>C7+C12+C15</f>
        <v>68362</v>
      </c>
      <c r="D6" s="136">
        <f>D7+D12+D15</f>
        <v>247485</v>
      </c>
      <c r="E6" s="136">
        <f>E7+E12+E15</f>
        <v>247485</v>
      </c>
    </row>
    <row r="7" spans="1:8" ht="37.5" customHeight="1" x14ac:dyDescent="0.25">
      <c r="A7" s="280" t="s">
        <v>188</v>
      </c>
      <c r="B7" s="91" t="s">
        <v>392</v>
      </c>
      <c r="C7" s="121">
        <f>SUM(C8:C10)</f>
        <v>10077</v>
      </c>
      <c r="D7" s="121">
        <f>SUM(D8:D10)</f>
        <v>10077</v>
      </c>
      <c r="E7" s="121">
        <f>SUM(E8:E11)</f>
        <v>10077</v>
      </c>
    </row>
    <row r="8" spans="1:8" ht="31.5" customHeight="1" x14ac:dyDescent="0.25">
      <c r="A8" s="90" t="s">
        <v>93</v>
      </c>
      <c r="B8" s="281" t="s">
        <v>151</v>
      </c>
      <c r="C8" s="282">
        <v>10077</v>
      </c>
      <c r="D8" s="282">
        <v>10077</v>
      </c>
      <c r="E8" s="282">
        <v>10077</v>
      </c>
      <c r="H8" s="28"/>
    </row>
    <row r="9" spans="1:8" ht="31.5" customHeight="1" x14ac:dyDescent="0.25">
      <c r="A9" s="90" t="s">
        <v>94</v>
      </c>
      <c r="B9" s="281" t="s">
        <v>477</v>
      </c>
      <c r="C9" s="282"/>
      <c r="D9" s="282"/>
      <c r="E9" s="282"/>
    </row>
    <row r="10" spans="1:8" ht="31.5" customHeight="1" x14ac:dyDescent="0.25">
      <c r="A10" s="90" t="s">
        <v>150</v>
      </c>
      <c r="B10" s="281" t="s">
        <v>478</v>
      </c>
      <c r="C10" s="282"/>
      <c r="D10" s="282"/>
      <c r="E10" s="282"/>
    </row>
    <row r="11" spans="1:8" ht="31.5" customHeight="1" x14ac:dyDescent="0.25">
      <c r="A11" s="90" t="s">
        <v>445</v>
      </c>
      <c r="B11" s="281" t="s">
        <v>749</v>
      </c>
      <c r="C11" s="282"/>
      <c r="D11" s="282"/>
      <c r="E11" s="282"/>
    </row>
    <row r="12" spans="1:8" ht="34.5" customHeight="1" x14ac:dyDescent="0.25">
      <c r="A12" s="280" t="s">
        <v>23</v>
      </c>
      <c r="B12" s="91" t="s">
        <v>393</v>
      </c>
      <c r="C12" s="121">
        <f>SUM(C13:C14)</f>
        <v>56098</v>
      </c>
      <c r="D12" s="121">
        <f>SUM(D13:D14)</f>
        <v>235221</v>
      </c>
      <c r="E12" s="121">
        <f>SUM(E13:E14)</f>
        <v>235221</v>
      </c>
    </row>
    <row r="13" spans="1:8" ht="35.25" customHeight="1" x14ac:dyDescent="0.25">
      <c r="A13" s="90" t="s">
        <v>93</v>
      </c>
      <c r="B13" s="296" t="s">
        <v>447</v>
      </c>
      <c r="C13" s="282">
        <v>56098</v>
      </c>
      <c r="D13" s="282">
        <v>234923</v>
      </c>
      <c r="E13" s="282">
        <v>234923</v>
      </c>
    </row>
    <row r="14" spans="1:8" ht="32.25" customHeight="1" x14ac:dyDescent="0.25">
      <c r="A14" s="90" t="s">
        <v>94</v>
      </c>
      <c r="B14" s="296" t="s">
        <v>448</v>
      </c>
      <c r="C14" s="282">
        <v>0</v>
      </c>
      <c r="D14" s="282">
        <v>298</v>
      </c>
      <c r="E14" s="382">
        <v>298</v>
      </c>
    </row>
    <row r="15" spans="1:8" ht="35.25" customHeight="1" x14ac:dyDescent="0.25">
      <c r="A15" s="280" t="s">
        <v>24</v>
      </c>
      <c r="B15" s="128" t="s">
        <v>408</v>
      </c>
      <c r="C15" s="121">
        <f>SUM(C16:C17)</f>
        <v>2187</v>
      </c>
      <c r="D15" s="121">
        <f t="shared" ref="D15:E15" si="0">SUM(D16:D17)</f>
        <v>2187</v>
      </c>
      <c r="E15" s="121">
        <f t="shared" si="0"/>
        <v>2187</v>
      </c>
    </row>
    <row r="16" spans="1:8" ht="58.5" customHeight="1" x14ac:dyDescent="0.25">
      <c r="A16" s="90" t="s">
        <v>93</v>
      </c>
      <c r="B16" s="283" t="s">
        <v>409</v>
      </c>
      <c r="C16" s="282">
        <v>1498</v>
      </c>
      <c r="D16" s="282">
        <v>1498</v>
      </c>
      <c r="E16" s="282">
        <v>1498</v>
      </c>
    </row>
    <row r="17" spans="1:5" ht="58.5" customHeight="1" x14ac:dyDescent="0.25">
      <c r="A17" s="90" t="s">
        <v>94</v>
      </c>
      <c r="B17" s="494" t="s">
        <v>760</v>
      </c>
      <c r="C17" s="282">
        <v>689</v>
      </c>
      <c r="D17" s="282">
        <v>689</v>
      </c>
      <c r="E17" s="282">
        <v>689</v>
      </c>
    </row>
    <row r="18" spans="1:5" ht="41.25" customHeight="1" x14ac:dyDescent="0.25">
      <c r="A18" s="272" t="s">
        <v>33</v>
      </c>
      <c r="B18" s="76" t="s">
        <v>244</v>
      </c>
      <c r="C18" s="136">
        <f>C19+C24+C26</f>
        <v>49700</v>
      </c>
      <c r="D18" s="136">
        <f>D19+D24+D26</f>
        <v>296048</v>
      </c>
      <c r="E18" s="136">
        <f>E19+E24+E26</f>
        <v>293538</v>
      </c>
    </row>
    <row r="19" spans="1:5" ht="68.25" customHeight="1" x14ac:dyDescent="0.25">
      <c r="A19" s="496" t="s">
        <v>22</v>
      </c>
      <c r="B19" s="497" t="s">
        <v>395</v>
      </c>
      <c r="C19" s="498">
        <f>C20+C21+C23</f>
        <v>49700</v>
      </c>
      <c r="D19" s="498">
        <f>D20+D21+D22</f>
        <v>241583</v>
      </c>
      <c r="E19" s="498">
        <f>E20+E21+E22</f>
        <v>240504</v>
      </c>
    </row>
    <row r="20" spans="1:5" ht="39" customHeight="1" x14ac:dyDescent="0.25">
      <c r="A20" s="271" t="s">
        <v>93</v>
      </c>
      <c r="B20" s="134" t="s">
        <v>695</v>
      </c>
      <c r="C20" s="282">
        <v>0</v>
      </c>
      <c r="D20" s="282">
        <v>140036</v>
      </c>
      <c r="E20" s="282">
        <v>138957</v>
      </c>
    </row>
    <row r="21" spans="1:5" ht="38.25" customHeight="1" x14ac:dyDescent="0.25">
      <c r="A21" s="271" t="s">
        <v>94</v>
      </c>
      <c r="B21" s="21" t="s">
        <v>179</v>
      </c>
      <c r="C21" s="282">
        <v>49700</v>
      </c>
      <c r="D21" s="282">
        <v>48288</v>
      </c>
      <c r="E21" s="282">
        <v>48288</v>
      </c>
    </row>
    <row r="22" spans="1:5" ht="38.25" customHeight="1" x14ac:dyDescent="0.25">
      <c r="A22" s="493"/>
      <c r="B22" s="287" t="s">
        <v>763</v>
      </c>
      <c r="C22" s="282"/>
      <c r="D22" s="282">
        <v>53259</v>
      </c>
      <c r="E22" s="282">
        <v>53259</v>
      </c>
    </row>
    <row r="23" spans="1:5" ht="38.25" customHeight="1" x14ac:dyDescent="0.25">
      <c r="A23" s="492" t="s">
        <v>150</v>
      </c>
      <c r="B23" s="495"/>
      <c r="C23" s="282"/>
      <c r="D23" s="282"/>
      <c r="E23" s="282"/>
    </row>
    <row r="24" spans="1:5" ht="48" customHeight="1" x14ac:dyDescent="0.25">
      <c r="A24" s="280" t="s">
        <v>23</v>
      </c>
      <c r="B24" s="137" t="s">
        <v>440</v>
      </c>
      <c r="C24" s="121">
        <f>C25</f>
        <v>0</v>
      </c>
      <c r="D24" s="121">
        <f>D25</f>
        <v>24882</v>
      </c>
      <c r="E24" s="121">
        <f>E25</f>
        <v>24882</v>
      </c>
    </row>
    <row r="25" spans="1:5" ht="48" customHeight="1" x14ac:dyDescent="0.25">
      <c r="A25" s="271" t="s">
        <v>93</v>
      </c>
      <c r="B25" s="134" t="s">
        <v>753</v>
      </c>
      <c r="C25" s="282">
        <v>0</v>
      </c>
      <c r="D25" s="282">
        <v>24882</v>
      </c>
      <c r="E25" s="282">
        <v>24882</v>
      </c>
    </row>
    <row r="26" spans="1:5" ht="48" customHeight="1" x14ac:dyDescent="0.25">
      <c r="A26" s="271" t="s">
        <v>23</v>
      </c>
      <c r="B26" s="91" t="s">
        <v>393</v>
      </c>
      <c r="C26" s="121">
        <f>C27</f>
        <v>0</v>
      </c>
      <c r="D26" s="121">
        <f>D27</f>
        <v>29583</v>
      </c>
      <c r="E26" s="121">
        <f>E27</f>
        <v>28152</v>
      </c>
    </row>
    <row r="27" spans="1:5" ht="48" customHeight="1" x14ac:dyDescent="0.25">
      <c r="A27" s="271" t="s">
        <v>93</v>
      </c>
      <c r="B27" s="296" t="s">
        <v>449</v>
      </c>
      <c r="C27" s="282">
        <v>0</v>
      </c>
      <c r="D27" s="282">
        <v>29583</v>
      </c>
      <c r="E27" s="282">
        <v>28152</v>
      </c>
    </row>
    <row r="28" spans="1:5" ht="49.5" customHeight="1" x14ac:dyDescent="0.25">
      <c r="A28" s="272" t="s">
        <v>311</v>
      </c>
      <c r="B28" s="76" t="s">
        <v>396</v>
      </c>
      <c r="C28" s="136">
        <f t="shared" ref="C28:E29" si="1">C29</f>
        <v>0</v>
      </c>
      <c r="D28" s="136">
        <f t="shared" si="1"/>
        <v>420</v>
      </c>
      <c r="E28" s="136">
        <f t="shared" si="1"/>
        <v>420</v>
      </c>
    </row>
    <row r="29" spans="1:5" ht="45.75" customHeight="1" x14ac:dyDescent="0.25">
      <c r="A29" s="280" t="s">
        <v>22</v>
      </c>
      <c r="B29" s="284" t="s">
        <v>397</v>
      </c>
      <c r="C29" s="121">
        <f t="shared" si="1"/>
        <v>0</v>
      </c>
      <c r="D29" s="121">
        <f t="shared" si="1"/>
        <v>420</v>
      </c>
      <c r="E29" s="121">
        <f t="shared" si="1"/>
        <v>420</v>
      </c>
    </row>
    <row r="30" spans="1:5" ht="47.25" customHeight="1" x14ac:dyDescent="0.25">
      <c r="A30" s="271" t="s">
        <v>93</v>
      </c>
      <c r="B30" s="296" t="s">
        <v>448</v>
      </c>
      <c r="C30" s="282">
        <v>0</v>
      </c>
      <c r="D30" s="282">
        <v>420</v>
      </c>
      <c r="E30" s="282">
        <v>420</v>
      </c>
    </row>
    <row r="31" spans="1:5" ht="42.75" customHeight="1" x14ac:dyDescent="0.25">
      <c r="A31" s="272" t="s">
        <v>219</v>
      </c>
      <c r="B31" s="297" t="s">
        <v>450</v>
      </c>
      <c r="C31" s="136">
        <f>C33</f>
        <v>732</v>
      </c>
      <c r="D31" s="136">
        <f>D33</f>
        <v>732</v>
      </c>
      <c r="E31" s="136">
        <f>E33</f>
        <v>732</v>
      </c>
    </row>
    <row r="32" spans="1:5" ht="42.75" customHeight="1" x14ac:dyDescent="0.25">
      <c r="A32" s="270" t="s">
        <v>22</v>
      </c>
      <c r="B32" s="91" t="s">
        <v>761</v>
      </c>
      <c r="C32" s="121">
        <f>C33</f>
        <v>732</v>
      </c>
      <c r="D32" s="121">
        <f>D33</f>
        <v>732</v>
      </c>
      <c r="E32" s="121">
        <f>E33</f>
        <v>732</v>
      </c>
    </row>
    <row r="33" spans="1:5" ht="41.25" customHeight="1" x14ac:dyDescent="0.25">
      <c r="A33" s="271" t="s">
        <v>93</v>
      </c>
      <c r="B33" s="494" t="s">
        <v>762</v>
      </c>
      <c r="C33" s="282">
        <v>732</v>
      </c>
      <c r="D33" s="282">
        <v>732</v>
      </c>
      <c r="E33" s="282">
        <v>732</v>
      </c>
    </row>
    <row r="34" spans="1:5" ht="49.5" customHeight="1" x14ac:dyDescent="0.25">
      <c r="A34" s="802" t="s">
        <v>394</v>
      </c>
      <c r="B34" s="802"/>
      <c r="C34" s="138">
        <f>C6+C18+C28+C32</f>
        <v>118794</v>
      </c>
      <c r="D34" s="138">
        <f>D6+D18+D28+D32</f>
        <v>544685</v>
      </c>
      <c r="E34" s="138">
        <f>E6+E18+E28+E32</f>
        <v>542175</v>
      </c>
    </row>
  </sheetData>
  <mergeCells count="7">
    <mergeCell ref="E4:E5"/>
    <mergeCell ref="A2:E2"/>
    <mergeCell ref="D4:D5"/>
    <mergeCell ref="A34:B34"/>
    <mergeCell ref="A4:A5"/>
    <mergeCell ref="B4:B5"/>
    <mergeCell ref="C4:C5"/>
  </mergeCells>
  <phoneticPr fontId="2" type="noConversion"/>
  <pageMargins left="0.68" right="0.23" top="0.45" bottom="0.27" header="0.22" footer="0.2"/>
  <pageSetup paperSize="9" scale="60" orientation="portrait" r:id="rId1"/>
  <headerFooter alignWithMargins="0">
    <oddHeader>&amp;LVámospércs Városi Önkormányzat &amp;R15. sz. melléklet</oddHeader>
  </headerFooter>
  <rowBreaks count="1" manualBreakCount="1">
    <brk id="2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31" zoomScale="90" zoomScaleNormal="90" workbookViewId="0">
      <selection activeCell="E32" sqref="E32"/>
    </sheetView>
  </sheetViews>
  <sheetFormatPr defaultRowHeight="13.2" x14ac:dyDescent="0.25"/>
  <cols>
    <col min="1" max="1" width="12.88671875" customWidth="1"/>
    <col min="2" max="2" width="72.6640625" style="63" customWidth="1"/>
    <col min="3" max="3" width="23.109375" style="78" customWidth="1"/>
    <col min="4" max="4" width="20.33203125" customWidth="1"/>
    <col min="5" max="5" width="18.33203125" customWidth="1"/>
  </cols>
  <sheetData>
    <row r="1" spans="1:5" x14ac:dyDescent="0.25">
      <c r="E1" s="279"/>
    </row>
    <row r="2" spans="1:5" ht="33.75" customHeight="1" x14ac:dyDescent="0.35">
      <c r="A2" s="808" t="s">
        <v>659</v>
      </c>
      <c r="B2" s="808"/>
      <c r="C2" s="808"/>
      <c r="D2" s="808"/>
      <c r="E2" s="808"/>
    </row>
    <row r="3" spans="1:5" ht="13.5" customHeight="1" x14ac:dyDescent="0.25">
      <c r="C3" s="82"/>
    </row>
    <row r="4" spans="1:5" x14ac:dyDescent="0.25">
      <c r="E4" s="82" t="s">
        <v>79</v>
      </c>
    </row>
    <row r="5" spans="1:5" ht="14.25" customHeight="1" x14ac:dyDescent="0.25">
      <c r="A5" s="802" t="s">
        <v>60</v>
      </c>
      <c r="B5" s="809" t="s">
        <v>136</v>
      </c>
      <c r="C5" s="807" t="s">
        <v>62</v>
      </c>
      <c r="D5" s="807" t="s">
        <v>427</v>
      </c>
      <c r="E5" s="807" t="s">
        <v>466</v>
      </c>
    </row>
    <row r="6" spans="1:5" ht="39.75" customHeight="1" x14ac:dyDescent="0.25">
      <c r="A6" s="802"/>
      <c r="B6" s="809"/>
      <c r="C6" s="807"/>
      <c r="D6" s="807"/>
      <c r="E6" s="807"/>
    </row>
    <row r="7" spans="1:5" ht="54" customHeight="1" x14ac:dyDescent="0.25">
      <c r="A7" s="272" t="s">
        <v>189</v>
      </c>
      <c r="B7" s="76" t="s">
        <v>413</v>
      </c>
      <c r="C7" s="131">
        <f>SUM(C8+C11+C13+C16)</f>
        <v>28391</v>
      </c>
      <c r="D7" s="131">
        <f>SUM(D8+D11+D13+D16)</f>
        <v>43680</v>
      </c>
      <c r="E7" s="131">
        <f>SUM(E8+E11+E13+E16)</f>
        <v>43680</v>
      </c>
    </row>
    <row r="8" spans="1:5" ht="54.75" customHeight="1" x14ac:dyDescent="0.25">
      <c r="A8" s="285" t="s">
        <v>22</v>
      </c>
      <c r="B8" s="139" t="s">
        <v>402</v>
      </c>
      <c r="C8" s="286">
        <f>C9+C10</f>
        <v>26893</v>
      </c>
      <c r="D8" s="286">
        <f>D9+D10</f>
        <v>40281</v>
      </c>
      <c r="E8" s="286">
        <f>E9+E10</f>
        <v>40281</v>
      </c>
    </row>
    <row r="9" spans="1:5" ht="52.5" customHeight="1" x14ac:dyDescent="0.25">
      <c r="A9" s="285" t="s">
        <v>93</v>
      </c>
      <c r="B9" s="287" t="s">
        <v>735</v>
      </c>
      <c r="C9" s="288">
        <v>22765</v>
      </c>
      <c r="D9" s="288">
        <v>38231</v>
      </c>
      <c r="E9" s="288">
        <v>38231</v>
      </c>
    </row>
    <row r="10" spans="1:5" ht="62.25" customHeight="1" x14ac:dyDescent="0.25">
      <c r="A10" s="285" t="s">
        <v>94</v>
      </c>
      <c r="B10" s="287" t="s">
        <v>388</v>
      </c>
      <c r="C10" s="288">
        <v>4128</v>
      </c>
      <c r="D10" s="288">
        <v>2050</v>
      </c>
      <c r="E10" s="362">
        <v>2050</v>
      </c>
    </row>
    <row r="11" spans="1:5" ht="65.25" customHeight="1" x14ac:dyDescent="0.25">
      <c r="A11" s="285" t="s">
        <v>23</v>
      </c>
      <c r="B11" s="289" t="s">
        <v>406</v>
      </c>
      <c r="C11" s="286">
        <f>C12</f>
        <v>0</v>
      </c>
      <c r="D11" s="286">
        <f>D12</f>
        <v>0</v>
      </c>
      <c r="E11" s="286">
        <f>E12</f>
        <v>0</v>
      </c>
    </row>
    <row r="12" spans="1:5" ht="49.5" customHeight="1" x14ac:dyDescent="0.25">
      <c r="A12" s="285" t="s">
        <v>93</v>
      </c>
      <c r="B12" s="287" t="s">
        <v>407</v>
      </c>
      <c r="C12" s="288">
        <v>0</v>
      </c>
      <c r="D12" s="288">
        <v>0</v>
      </c>
      <c r="E12" s="362">
        <v>0</v>
      </c>
    </row>
    <row r="13" spans="1:5" ht="49.5" customHeight="1" x14ac:dyDescent="0.25">
      <c r="A13" s="285" t="s">
        <v>24</v>
      </c>
      <c r="B13" s="289" t="s">
        <v>410</v>
      </c>
      <c r="C13" s="286">
        <f>C14+C15</f>
        <v>1498</v>
      </c>
      <c r="D13" s="286">
        <f>D14+D15</f>
        <v>1598</v>
      </c>
      <c r="E13" s="286">
        <f>E14+E15</f>
        <v>1598</v>
      </c>
    </row>
    <row r="14" spans="1:5" ht="49.5" customHeight="1" x14ac:dyDescent="0.25">
      <c r="A14" s="285" t="s">
        <v>93</v>
      </c>
      <c r="B14" s="283" t="s">
        <v>476</v>
      </c>
      <c r="C14" s="288">
        <v>1498</v>
      </c>
      <c r="D14" s="288">
        <v>1498</v>
      </c>
      <c r="E14" s="288">
        <v>1498</v>
      </c>
    </row>
    <row r="15" spans="1:5" ht="49.5" customHeight="1" x14ac:dyDescent="0.25">
      <c r="A15" s="285" t="s">
        <v>94</v>
      </c>
      <c r="B15" s="283" t="s">
        <v>475</v>
      </c>
      <c r="C15" s="288">
        <v>0</v>
      </c>
      <c r="D15" s="288">
        <v>100</v>
      </c>
      <c r="E15" s="288">
        <v>100</v>
      </c>
    </row>
    <row r="16" spans="1:5" ht="65.25" customHeight="1" x14ac:dyDescent="0.25">
      <c r="A16" s="285" t="s">
        <v>25</v>
      </c>
      <c r="B16" s="289" t="s">
        <v>401</v>
      </c>
      <c r="C16" s="286">
        <f>SUM(C17)</f>
        <v>0</v>
      </c>
      <c r="D16" s="286">
        <f>SUM(D17)</f>
        <v>1801</v>
      </c>
      <c r="E16" s="286">
        <f>SUM(E17)</f>
        <v>1801</v>
      </c>
    </row>
    <row r="17" spans="1:6" ht="66" customHeight="1" x14ac:dyDescent="0.25">
      <c r="A17" s="285" t="s">
        <v>752</v>
      </c>
      <c r="B17" s="287" t="s">
        <v>439</v>
      </c>
      <c r="C17" s="288">
        <v>0</v>
      </c>
      <c r="D17" s="288">
        <v>1801</v>
      </c>
      <c r="E17" s="204">
        <v>1801</v>
      </c>
      <c r="F17" s="363"/>
    </row>
    <row r="18" spans="1:6" ht="52.5" customHeight="1" x14ac:dyDescent="0.25">
      <c r="A18" s="272" t="s">
        <v>225</v>
      </c>
      <c r="B18" s="76" t="s">
        <v>403</v>
      </c>
      <c r="C18" s="131">
        <f>C19+C22+C24+C29+C31</f>
        <v>8106</v>
      </c>
      <c r="D18" s="131">
        <f>D19+D22+D24+D29+D31</f>
        <v>7573</v>
      </c>
      <c r="E18" s="131">
        <f>E19+E22+E24+E29+E31</f>
        <v>7573</v>
      </c>
    </row>
    <row r="19" spans="1:6" ht="52.5" customHeight="1" x14ac:dyDescent="0.25">
      <c r="A19" s="270" t="s">
        <v>22</v>
      </c>
      <c r="B19" s="139" t="s">
        <v>404</v>
      </c>
      <c r="C19" s="140">
        <f>C20+C21</f>
        <v>5606</v>
      </c>
      <c r="D19" s="140">
        <f>D20+D21</f>
        <v>4823</v>
      </c>
      <c r="E19" s="140">
        <f>E20+E21</f>
        <v>4823</v>
      </c>
    </row>
    <row r="20" spans="1:6" ht="50.25" customHeight="1" x14ac:dyDescent="0.25">
      <c r="A20" s="280" t="s">
        <v>93</v>
      </c>
      <c r="B20" s="283" t="s">
        <v>414</v>
      </c>
      <c r="C20" s="129">
        <v>3760</v>
      </c>
      <c r="D20" s="129">
        <v>3760</v>
      </c>
      <c r="E20" s="129">
        <v>3760</v>
      </c>
    </row>
    <row r="21" spans="1:6" ht="50.25" customHeight="1" x14ac:dyDescent="0.25">
      <c r="A21" s="280" t="s">
        <v>94</v>
      </c>
      <c r="B21" s="283" t="s">
        <v>411</v>
      </c>
      <c r="C21" s="129">
        <v>1846</v>
      </c>
      <c r="D21" s="129">
        <v>1063</v>
      </c>
      <c r="E21" s="129">
        <v>1063</v>
      </c>
    </row>
    <row r="22" spans="1:6" ht="50.25" customHeight="1" x14ac:dyDescent="0.25">
      <c r="A22" s="280" t="s">
        <v>23</v>
      </c>
      <c r="B22" s="137" t="s">
        <v>451</v>
      </c>
      <c r="C22" s="130">
        <f>C23</f>
        <v>2500</v>
      </c>
      <c r="D22" s="130">
        <f>D23</f>
        <v>0</v>
      </c>
      <c r="E22" s="130">
        <f>E23</f>
        <v>0</v>
      </c>
    </row>
    <row r="23" spans="1:6" ht="50.25" customHeight="1" x14ac:dyDescent="0.25">
      <c r="A23" s="280" t="s">
        <v>93</v>
      </c>
      <c r="B23" s="283" t="s">
        <v>452</v>
      </c>
      <c r="C23" s="129">
        <v>2500</v>
      </c>
      <c r="D23" s="129">
        <v>0</v>
      </c>
      <c r="E23" s="129">
        <v>0</v>
      </c>
    </row>
    <row r="24" spans="1:6" ht="50.25" customHeight="1" x14ac:dyDescent="0.25">
      <c r="A24" s="280" t="s">
        <v>24</v>
      </c>
      <c r="B24" s="137" t="s">
        <v>453</v>
      </c>
      <c r="C24" s="130">
        <f>C25+C26+C27+C28</f>
        <v>0</v>
      </c>
      <c r="D24" s="130">
        <f>D25+D26+D27+D28</f>
        <v>2350</v>
      </c>
      <c r="E24" s="130">
        <f>E25+E26+E27+E28</f>
        <v>2350</v>
      </c>
    </row>
    <row r="25" spans="1:6" ht="50.25" customHeight="1" x14ac:dyDescent="0.25">
      <c r="A25" s="280" t="s">
        <v>93</v>
      </c>
      <c r="B25" s="283" t="s">
        <v>455</v>
      </c>
      <c r="C25" s="129">
        <v>0</v>
      </c>
      <c r="D25" s="129">
        <v>400</v>
      </c>
      <c r="E25" s="129">
        <v>400</v>
      </c>
    </row>
    <row r="26" spans="1:6" ht="50.25" customHeight="1" x14ac:dyDescent="0.25">
      <c r="A26" s="280" t="s">
        <v>94</v>
      </c>
      <c r="B26" s="283" t="s">
        <v>454</v>
      </c>
      <c r="C26" s="129">
        <v>0</v>
      </c>
      <c r="D26" s="129">
        <v>300</v>
      </c>
      <c r="E26" s="129">
        <v>300</v>
      </c>
    </row>
    <row r="27" spans="1:6" ht="50.25" customHeight="1" x14ac:dyDescent="0.25">
      <c r="A27" s="280" t="s">
        <v>150</v>
      </c>
      <c r="B27" s="283" t="s">
        <v>456</v>
      </c>
      <c r="C27" s="129">
        <v>0</v>
      </c>
      <c r="D27" s="129">
        <v>150</v>
      </c>
      <c r="E27" s="129">
        <v>150</v>
      </c>
    </row>
    <row r="28" spans="1:6" ht="50.25" customHeight="1" x14ac:dyDescent="0.25">
      <c r="A28" s="280" t="s">
        <v>445</v>
      </c>
      <c r="B28" s="283" t="s">
        <v>457</v>
      </c>
      <c r="C28" s="129">
        <v>0</v>
      </c>
      <c r="D28" s="129">
        <v>1500</v>
      </c>
      <c r="E28" s="129">
        <v>1500</v>
      </c>
    </row>
    <row r="29" spans="1:6" ht="50.25" customHeight="1" x14ac:dyDescent="0.25">
      <c r="A29" s="280" t="s">
        <v>297</v>
      </c>
      <c r="B29" s="137" t="s">
        <v>458</v>
      </c>
      <c r="C29" s="130">
        <f>C30</f>
        <v>0</v>
      </c>
      <c r="D29" s="130">
        <f>D30</f>
        <v>400</v>
      </c>
      <c r="E29" s="130">
        <f>E30</f>
        <v>400</v>
      </c>
    </row>
    <row r="30" spans="1:6" ht="50.25" customHeight="1" x14ac:dyDescent="0.25">
      <c r="A30" s="280" t="s">
        <v>93</v>
      </c>
      <c r="B30" s="283" t="s">
        <v>459</v>
      </c>
      <c r="C30" s="129">
        <v>0</v>
      </c>
      <c r="D30" s="129">
        <v>400</v>
      </c>
      <c r="E30" s="129">
        <v>400</v>
      </c>
    </row>
    <row r="31" spans="1:6" ht="50.25" customHeight="1" x14ac:dyDescent="0.25">
      <c r="A31" s="280" t="s">
        <v>31</v>
      </c>
      <c r="B31" s="137" t="s">
        <v>460</v>
      </c>
      <c r="C31" s="130">
        <v>0</v>
      </c>
      <c r="D31" s="130">
        <v>0</v>
      </c>
      <c r="E31" s="130">
        <v>0</v>
      </c>
    </row>
    <row r="32" spans="1:6" ht="50.25" customHeight="1" x14ac:dyDescent="0.25">
      <c r="A32" s="272" t="s">
        <v>203</v>
      </c>
      <c r="B32" s="76" t="s">
        <v>438</v>
      </c>
      <c r="C32" s="190">
        <f t="shared" ref="C32:E32" si="0">C33</f>
        <v>0</v>
      </c>
      <c r="D32" s="190">
        <f t="shared" si="0"/>
        <v>68410</v>
      </c>
      <c r="E32" s="190">
        <f t="shared" si="0"/>
        <v>68410</v>
      </c>
    </row>
    <row r="33" spans="1:5" ht="50.25" customHeight="1" x14ac:dyDescent="0.25">
      <c r="A33" s="285" t="s">
        <v>22</v>
      </c>
      <c r="B33" s="139" t="s">
        <v>402</v>
      </c>
      <c r="C33" s="130">
        <f>C36</f>
        <v>0</v>
      </c>
      <c r="D33" s="130">
        <f>SUM(D34:D36)</f>
        <v>68410</v>
      </c>
      <c r="E33" s="130">
        <f>SUM(E34:E36)</f>
        <v>68410</v>
      </c>
    </row>
    <row r="34" spans="1:5" ht="50.25" customHeight="1" x14ac:dyDescent="0.25">
      <c r="A34" s="285"/>
      <c r="B34" s="287" t="s">
        <v>388</v>
      </c>
      <c r="C34" s="130">
        <v>0</v>
      </c>
      <c r="D34" s="129">
        <v>13139</v>
      </c>
      <c r="E34" s="129">
        <v>13139</v>
      </c>
    </row>
    <row r="35" spans="1:5" ht="62.4" x14ac:dyDescent="0.25">
      <c r="A35" s="285" t="s">
        <v>93</v>
      </c>
      <c r="B35" s="287" t="s">
        <v>751</v>
      </c>
      <c r="C35" s="130">
        <v>0</v>
      </c>
      <c r="D35" s="129">
        <v>1850</v>
      </c>
      <c r="E35" s="129">
        <v>1850</v>
      </c>
    </row>
    <row r="36" spans="1:5" ht="50.25" customHeight="1" x14ac:dyDescent="0.25">
      <c r="A36" s="285" t="s">
        <v>94</v>
      </c>
      <c r="B36" s="287" t="s">
        <v>750</v>
      </c>
      <c r="C36" s="129">
        <v>0</v>
      </c>
      <c r="D36" s="129">
        <v>53421</v>
      </c>
      <c r="E36" s="129">
        <v>53421</v>
      </c>
    </row>
    <row r="37" spans="1:5" ht="45.75" customHeight="1" x14ac:dyDescent="0.25">
      <c r="A37" s="802" t="s">
        <v>405</v>
      </c>
      <c r="B37" s="802"/>
      <c r="C37" s="138">
        <f>C18+C7+C32</f>
        <v>36497</v>
      </c>
      <c r="D37" s="138">
        <f>D18+D7+D32</f>
        <v>119663</v>
      </c>
      <c r="E37" s="138">
        <f>E18+E7+E32</f>
        <v>119663</v>
      </c>
    </row>
  </sheetData>
  <mergeCells count="7">
    <mergeCell ref="E5:E6"/>
    <mergeCell ref="A2:E2"/>
    <mergeCell ref="D5:D6"/>
    <mergeCell ref="A37:B37"/>
    <mergeCell ref="A5:A6"/>
    <mergeCell ref="B5:B6"/>
    <mergeCell ref="C5:C6"/>
  </mergeCells>
  <phoneticPr fontId="2" type="noConversion"/>
  <pageMargins left="0.25" right="0.17" top="0.76" bottom="1" header="0.5" footer="0.5"/>
  <pageSetup paperSize="9" scale="67" orientation="portrait" r:id="rId1"/>
  <headerFooter alignWithMargins="0">
    <oddHeader>&amp;LVámospércs Városi Önkormányzat&amp;R16.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E32" sqref="E32"/>
    </sheetView>
  </sheetViews>
  <sheetFormatPr defaultRowHeight="13.2" x14ac:dyDescent="0.25"/>
  <cols>
    <col min="3" max="3" width="77.109375" customWidth="1"/>
  </cols>
  <sheetData>
    <row r="1" spans="1:3" ht="71.25" customHeight="1" x14ac:dyDescent="0.25">
      <c r="A1" s="511" t="s">
        <v>155</v>
      </c>
      <c r="B1" s="511"/>
      <c r="C1" s="511"/>
    </row>
    <row r="2" spans="1:3" ht="51" customHeight="1" x14ac:dyDescent="0.25">
      <c r="A2" s="515" t="s">
        <v>156</v>
      </c>
      <c r="B2" s="515" t="s">
        <v>157</v>
      </c>
      <c r="C2" s="76" t="s">
        <v>136</v>
      </c>
    </row>
    <row r="3" spans="1:3" ht="41.25" customHeight="1" x14ac:dyDescent="0.25">
      <c r="A3" s="516"/>
      <c r="B3" s="516"/>
      <c r="C3" s="76" t="s">
        <v>327</v>
      </c>
    </row>
    <row r="4" spans="1:3" ht="41.25" customHeight="1" x14ac:dyDescent="0.25">
      <c r="A4" s="512" t="s">
        <v>20</v>
      </c>
      <c r="B4" s="84" t="s">
        <v>22</v>
      </c>
      <c r="C4" s="133" t="s">
        <v>112</v>
      </c>
    </row>
    <row r="5" spans="1:3" ht="30.75" customHeight="1" x14ac:dyDescent="0.25">
      <c r="A5" s="513"/>
      <c r="B5" s="123" t="s">
        <v>23</v>
      </c>
      <c r="C5" s="128" t="s">
        <v>137</v>
      </c>
    </row>
    <row r="6" spans="1:3" ht="30.75" customHeight="1" x14ac:dyDescent="0.25">
      <c r="A6" s="513"/>
      <c r="B6" s="84" t="s">
        <v>24</v>
      </c>
      <c r="C6" s="128" t="s">
        <v>291</v>
      </c>
    </row>
    <row r="7" spans="1:3" ht="31.5" customHeight="1" x14ac:dyDescent="0.25">
      <c r="A7" s="513"/>
      <c r="B7" s="84" t="s">
        <v>25</v>
      </c>
      <c r="C7" s="128" t="s">
        <v>328</v>
      </c>
    </row>
    <row r="8" spans="1:3" ht="33" customHeight="1" x14ac:dyDescent="0.25">
      <c r="A8" s="513"/>
      <c r="B8" s="123" t="s">
        <v>31</v>
      </c>
      <c r="C8" s="128" t="s">
        <v>138</v>
      </c>
    </row>
    <row r="9" spans="1:3" ht="32.25" customHeight="1" x14ac:dyDescent="0.25">
      <c r="A9" s="514"/>
      <c r="B9" s="84" t="s">
        <v>26</v>
      </c>
      <c r="C9" s="128" t="s">
        <v>139</v>
      </c>
    </row>
  </sheetData>
  <mergeCells count="4">
    <mergeCell ref="A1:C1"/>
    <mergeCell ref="A4:A9"/>
    <mergeCell ref="A2:A3"/>
    <mergeCell ref="B2:B3"/>
  </mergeCells>
  <phoneticPr fontId="2" type="noConversion"/>
  <pageMargins left="1.1000000000000001" right="0.75" top="1" bottom="1" header="0.5" footer="0.5"/>
  <pageSetup paperSize="9" scale="86" orientation="portrait" r:id="rId1"/>
  <headerFooter alignWithMargins="0">
    <oddHeader>&amp;LVámospércs Városi Önkormányzat&amp;R1. sz.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E32" sqref="E32"/>
    </sheetView>
  </sheetViews>
  <sheetFormatPr defaultColWidth="8" defaultRowHeight="13.8" x14ac:dyDescent="0.25"/>
  <cols>
    <col min="1" max="1" width="7.5546875" style="170" customWidth="1"/>
    <col min="2" max="2" width="44.6640625" style="56" customWidth="1"/>
    <col min="3" max="3" width="21.5546875" style="56" customWidth="1"/>
    <col min="4" max="4" width="22.88671875" style="55" customWidth="1"/>
    <col min="5" max="16384" width="8" style="55"/>
  </cols>
  <sheetData>
    <row r="1" spans="1:4" ht="42.75" customHeight="1" x14ac:dyDescent="0.25"/>
    <row r="2" spans="1:4" s="171" customFormat="1" ht="42.75" customHeight="1" x14ac:dyDescent="0.3">
      <c r="A2" s="811" t="s">
        <v>736</v>
      </c>
      <c r="B2" s="811"/>
      <c r="C2" s="811"/>
      <c r="D2" s="811"/>
    </row>
    <row r="3" spans="1:4" s="171" customFormat="1" ht="42.75" customHeight="1" x14ac:dyDescent="0.3">
      <c r="A3" s="172"/>
      <c r="B3" s="172"/>
      <c r="D3" s="290" t="s">
        <v>79</v>
      </c>
    </row>
    <row r="4" spans="1:4" ht="39" customHeight="1" x14ac:dyDescent="0.25">
      <c r="A4" s="291" t="s">
        <v>34</v>
      </c>
      <c r="B4" s="173" t="s">
        <v>136</v>
      </c>
      <c r="C4" s="173" t="s">
        <v>62</v>
      </c>
      <c r="D4" s="173" t="s">
        <v>427</v>
      </c>
    </row>
    <row r="5" spans="1:4" s="177" customFormat="1" ht="51" customHeight="1" x14ac:dyDescent="0.25">
      <c r="A5" s="174" t="s">
        <v>22</v>
      </c>
      <c r="B5" s="175" t="s">
        <v>288</v>
      </c>
      <c r="C5" s="176">
        <v>50000</v>
      </c>
      <c r="D5" s="176">
        <v>26640</v>
      </c>
    </row>
    <row r="6" spans="1:4" s="179" customFormat="1" ht="46.5" customHeight="1" x14ac:dyDescent="0.35">
      <c r="A6" s="810" t="s">
        <v>95</v>
      </c>
      <c r="B6" s="810"/>
      <c r="C6" s="178">
        <f>C5</f>
        <v>50000</v>
      </c>
      <c r="D6" s="178">
        <f>D5</f>
        <v>26640</v>
      </c>
    </row>
    <row r="7" spans="1:4" s="182" customFormat="1" ht="19.5" customHeight="1" x14ac:dyDescent="0.25">
      <c r="A7" s="180"/>
      <c r="B7" s="181"/>
      <c r="C7" s="181"/>
    </row>
    <row r="8" spans="1:4" s="183" customFormat="1" ht="19.5" customHeight="1" x14ac:dyDescent="0.3">
      <c r="A8" s="180"/>
      <c r="B8" s="181"/>
      <c r="C8" s="181"/>
    </row>
    <row r="9" spans="1:4" s="183" customFormat="1" ht="19.5" customHeight="1" x14ac:dyDescent="0.3">
      <c r="A9" s="180"/>
      <c r="B9" s="181"/>
      <c r="C9" s="181"/>
    </row>
    <row r="10" spans="1:4" s="184" customFormat="1" ht="19.5" customHeight="1" x14ac:dyDescent="0.3">
      <c r="A10" s="170"/>
      <c r="B10" s="56"/>
      <c r="C10" s="56"/>
    </row>
    <row r="11" spans="1:4" s="185" customFormat="1" ht="34.5" customHeight="1" x14ac:dyDescent="0.25">
      <c r="A11" s="170"/>
      <c r="B11" s="56"/>
      <c r="C11" s="56"/>
    </row>
    <row r="12" spans="1:4" s="186" customFormat="1" ht="33.75" customHeight="1" x14ac:dyDescent="0.25">
      <c r="A12" s="170"/>
      <c r="B12" s="56"/>
      <c r="C12" s="56"/>
    </row>
    <row r="13" spans="1:4" s="187" customFormat="1" ht="23.25" customHeight="1" x14ac:dyDescent="0.25">
      <c r="A13" s="170"/>
      <c r="B13" s="56"/>
      <c r="C13" s="56"/>
    </row>
    <row r="14" spans="1:4" s="187" customFormat="1" ht="23.25" customHeight="1" x14ac:dyDescent="0.25">
      <c r="A14" s="170"/>
      <c r="B14" s="56"/>
      <c r="C14" s="56"/>
    </row>
    <row r="15" spans="1:4" s="184" customFormat="1" ht="23.25" customHeight="1" x14ac:dyDescent="0.3">
      <c r="A15" s="170"/>
      <c r="B15" s="56"/>
      <c r="C15" s="56"/>
    </row>
    <row r="16" spans="1:4" s="184" customFormat="1" ht="23.25" customHeight="1" x14ac:dyDescent="0.3">
      <c r="A16" s="170"/>
      <c r="B16" s="56"/>
      <c r="C16" s="56"/>
    </row>
    <row r="17" spans="1:3" s="185" customFormat="1" ht="36.75" customHeight="1" x14ac:dyDescent="0.25">
      <c r="A17" s="170"/>
      <c r="B17" s="56"/>
      <c r="C17" s="56"/>
    </row>
  </sheetData>
  <mergeCells count="2">
    <mergeCell ref="A6:B6"/>
    <mergeCell ref="A2:D2"/>
  </mergeCells>
  <phoneticPr fontId="2" type="noConversion"/>
  <pageMargins left="0.75" right="0.75" top="1" bottom="1" header="0.5" footer="0.5"/>
  <pageSetup paperSize="9" scale="85" orientation="portrait" r:id="rId1"/>
  <headerFooter alignWithMargins="0">
    <oddHeader>&amp;LVámospércs Városi Önkormányzat&amp;R17. számú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10" workbookViewId="0">
      <selection activeCell="E32" sqref="E32"/>
    </sheetView>
  </sheetViews>
  <sheetFormatPr defaultColWidth="9.109375" defaultRowHeight="13.2" x14ac:dyDescent="0.25"/>
  <cols>
    <col min="1" max="1" width="11.33203125" customWidth="1"/>
    <col min="2" max="2" width="51.88671875" customWidth="1"/>
    <col min="3" max="3" width="25" customWidth="1"/>
    <col min="4" max="4" width="23" customWidth="1"/>
    <col min="257" max="257" width="11.33203125" customWidth="1"/>
    <col min="258" max="258" width="51.88671875" customWidth="1"/>
    <col min="259" max="259" width="25" customWidth="1"/>
    <col min="260" max="260" width="23" customWidth="1"/>
    <col min="513" max="513" width="11.33203125" customWidth="1"/>
    <col min="514" max="514" width="51.88671875" customWidth="1"/>
    <col min="515" max="515" width="25" customWidth="1"/>
    <col min="516" max="516" width="23" customWidth="1"/>
    <col min="769" max="769" width="11.33203125" customWidth="1"/>
    <col min="770" max="770" width="51.88671875" customWidth="1"/>
    <col min="771" max="771" width="25" customWidth="1"/>
    <col min="772" max="772" width="23" customWidth="1"/>
    <col min="1025" max="1025" width="11.33203125" customWidth="1"/>
    <col min="1026" max="1026" width="51.88671875" customWidth="1"/>
    <col min="1027" max="1027" width="25" customWidth="1"/>
    <col min="1028" max="1028" width="23" customWidth="1"/>
    <col min="1281" max="1281" width="11.33203125" customWidth="1"/>
    <col min="1282" max="1282" width="51.88671875" customWidth="1"/>
    <col min="1283" max="1283" width="25" customWidth="1"/>
    <col min="1284" max="1284" width="23" customWidth="1"/>
    <col min="1537" max="1537" width="11.33203125" customWidth="1"/>
    <col min="1538" max="1538" width="51.88671875" customWidth="1"/>
    <col min="1539" max="1539" width="25" customWidth="1"/>
    <col min="1540" max="1540" width="23" customWidth="1"/>
    <col min="1793" max="1793" width="11.33203125" customWidth="1"/>
    <col min="1794" max="1794" width="51.88671875" customWidth="1"/>
    <col min="1795" max="1795" width="25" customWidth="1"/>
    <col min="1796" max="1796" width="23" customWidth="1"/>
    <col min="2049" max="2049" width="11.33203125" customWidth="1"/>
    <col min="2050" max="2050" width="51.88671875" customWidth="1"/>
    <col min="2051" max="2051" width="25" customWidth="1"/>
    <col min="2052" max="2052" width="23" customWidth="1"/>
    <col min="2305" max="2305" width="11.33203125" customWidth="1"/>
    <col min="2306" max="2306" width="51.88671875" customWidth="1"/>
    <col min="2307" max="2307" width="25" customWidth="1"/>
    <col min="2308" max="2308" width="23" customWidth="1"/>
    <col min="2561" max="2561" width="11.33203125" customWidth="1"/>
    <col min="2562" max="2562" width="51.88671875" customWidth="1"/>
    <col min="2563" max="2563" width="25" customWidth="1"/>
    <col min="2564" max="2564" width="23" customWidth="1"/>
    <col min="2817" max="2817" width="11.33203125" customWidth="1"/>
    <col min="2818" max="2818" width="51.88671875" customWidth="1"/>
    <col min="2819" max="2819" width="25" customWidth="1"/>
    <col min="2820" max="2820" width="23" customWidth="1"/>
    <col min="3073" max="3073" width="11.33203125" customWidth="1"/>
    <col min="3074" max="3074" width="51.88671875" customWidth="1"/>
    <col min="3075" max="3075" width="25" customWidth="1"/>
    <col min="3076" max="3076" width="23" customWidth="1"/>
    <col min="3329" max="3329" width="11.33203125" customWidth="1"/>
    <col min="3330" max="3330" width="51.88671875" customWidth="1"/>
    <col min="3331" max="3331" width="25" customWidth="1"/>
    <col min="3332" max="3332" width="23" customWidth="1"/>
    <col min="3585" max="3585" width="11.33203125" customWidth="1"/>
    <col min="3586" max="3586" width="51.88671875" customWidth="1"/>
    <col min="3587" max="3587" width="25" customWidth="1"/>
    <col min="3588" max="3588" width="23" customWidth="1"/>
    <col min="3841" max="3841" width="11.33203125" customWidth="1"/>
    <col min="3842" max="3842" width="51.88671875" customWidth="1"/>
    <col min="3843" max="3843" width="25" customWidth="1"/>
    <col min="3844" max="3844" width="23" customWidth="1"/>
    <col min="4097" max="4097" width="11.33203125" customWidth="1"/>
    <col min="4098" max="4098" width="51.88671875" customWidth="1"/>
    <col min="4099" max="4099" width="25" customWidth="1"/>
    <col min="4100" max="4100" width="23" customWidth="1"/>
    <col min="4353" max="4353" width="11.33203125" customWidth="1"/>
    <col min="4354" max="4354" width="51.88671875" customWidth="1"/>
    <col min="4355" max="4355" width="25" customWidth="1"/>
    <col min="4356" max="4356" width="23" customWidth="1"/>
    <col min="4609" max="4609" width="11.33203125" customWidth="1"/>
    <col min="4610" max="4610" width="51.88671875" customWidth="1"/>
    <col min="4611" max="4611" width="25" customWidth="1"/>
    <col min="4612" max="4612" width="23" customWidth="1"/>
    <col min="4865" max="4865" width="11.33203125" customWidth="1"/>
    <col min="4866" max="4866" width="51.88671875" customWidth="1"/>
    <col min="4867" max="4867" width="25" customWidth="1"/>
    <col min="4868" max="4868" width="23" customWidth="1"/>
    <col min="5121" max="5121" width="11.33203125" customWidth="1"/>
    <col min="5122" max="5122" width="51.88671875" customWidth="1"/>
    <col min="5123" max="5123" width="25" customWidth="1"/>
    <col min="5124" max="5124" width="23" customWidth="1"/>
    <col min="5377" max="5377" width="11.33203125" customWidth="1"/>
    <col min="5378" max="5378" width="51.88671875" customWidth="1"/>
    <col min="5379" max="5379" width="25" customWidth="1"/>
    <col min="5380" max="5380" width="23" customWidth="1"/>
    <col min="5633" max="5633" width="11.33203125" customWidth="1"/>
    <col min="5634" max="5634" width="51.88671875" customWidth="1"/>
    <col min="5635" max="5635" width="25" customWidth="1"/>
    <col min="5636" max="5636" width="23" customWidth="1"/>
    <col min="5889" max="5889" width="11.33203125" customWidth="1"/>
    <col min="5890" max="5890" width="51.88671875" customWidth="1"/>
    <col min="5891" max="5891" width="25" customWidth="1"/>
    <col min="5892" max="5892" width="23" customWidth="1"/>
    <col min="6145" max="6145" width="11.33203125" customWidth="1"/>
    <col min="6146" max="6146" width="51.88671875" customWidth="1"/>
    <col min="6147" max="6147" width="25" customWidth="1"/>
    <col min="6148" max="6148" width="23" customWidth="1"/>
    <col min="6401" max="6401" width="11.33203125" customWidth="1"/>
    <col min="6402" max="6402" width="51.88671875" customWidth="1"/>
    <col min="6403" max="6403" width="25" customWidth="1"/>
    <col min="6404" max="6404" width="23" customWidth="1"/>
    <col min="6657" max="6657" width="11.33203125" customWidth="1"/>
    <col min="6658" max="6658" width="51.88671875" customWidth="1"/>
    <col min="6659" max="6659" width="25" customWidth="1"/>
    <col min="6660" max="6660" width="23" customWidth="1"/>
    <col min="6913" max="6913" width="11.33203125" customWidth="1"/>
    <col min="6914" max="6914" width="51.88671875" customWidth="1"/>
    <col min="6915" max="6915" width="25" customWidth="1"/>
    <col min="6916" max="6916" width="23" customWidth="1"/>
    <col min="7169" max="7169" width="11.33203125" customWidth="1"/>
    <col min="7170" max="7170" width="51.88671875" customWidth="1"/>
    <col min="7171" max="7171" width="25" customWidth="1"/>
    <col min="7172" max="7172" width="23" customWidth="1"/>
    <col min="7425" max="7425" width="11.33203125" customWidth="1"/>
    <col min="7426" max="7426" width="51.88671875" customWidth="1"/>
    <col min="7427" max="7427" width="25" customWidth="1"/>
    <col min="7428" max="7428" width="23" customWidth="1"/>
    <col min="7681" max="7681" width="11.33203125" customWidth="1"/>
    <col min="7682" max="7682" width="51.88671875" customWidth="1"/>
    <col min="7683" max="7683" width="25" customWidth="1"/>
    <col min="7684" max="7684" width="23" customWidth="1"/>
    <col min="7937" max="7937" width="11.33203125" customWidth="1"/>
    <col min="7938" max="7938" width="51.88671875" customWidth="1"/>
    <col min="7939" max="7939" width="25" customWidth="1"/>
    <col min="7940" max="7940" width="23" customWidth="1"/>
    <col min="8193" max="8193" width="11.33203125" customWidth="1"/>
    <col min="8194" max="8194" width="51.88671875" customWidth="1"/>
    <col min="8195" max="8195" width="25" customWidth="1"/>
    <col min="8196" max="8196" width="23" customWidth="1"/>
    <col min="8449" max="8449" width="11.33203125" customWidth="1"/>
    <col min="8450" max="8450" width="51.88671875" customWidth="1"/>
    <col min="8451" max="8451" width="25" customWidth="1"/>
    <col min="8452" max="8452" width="23" customWidth="1"/>
    <col min="8705" max="8705" width="11.33203125" customWidth="1"/>
    <col min="8706" max="8706" width="51.88671875" customWidth="1"/>
    <col min="8707" max="8707" width="25" customWidth="1"/>
    <col min="8708" max="8708" width="23" customWidth="1"/>
    <col min="8961" max="8961" width="11.33203125" customWidth="1"/>
    <col min="8962" max="8962" width="51.88671875" customWidth="1"/>
    <col min="8963" max="8963" width="25" customWidth="1"/>
    <col min="8964" max="8964" width="23" customWidth="1"/>
    <col min="9217" max="9217" width="11.33203125" customWidth="1"/>
    <col min="9218" max="9218" width="51.88671875" customWidth="1"/>
    <col min="9219" max="9219" width="25" customWidth="1"/>
    <col min="9220" max="9220" width="23" customWidth="1"/>
    <col min="9473" max="9473" width="11.33203125" customWidth="1"/>
    <col min="9474" max="9474" width="51.88671875" customWidth="1"/>
    <col min="9475" max="9475" width="25" customWidth="1"/>
    <col min="9476" max="9476" width="23" customWidth="1"/>
    <col min="9729" max="9729" width="11.33203125" customWidth="1"/>
    <col min="9730" max="9730" width="51.88671875" customWidth="1"/>
    <col min="9731" max="9731" width="25" customWidth="1"/>
    <col min="9732" max="9732" width="23" customWidth="1"/>
    <col min="9985" max="9985" width="11.33203125" customWidth="1"/>
    <col min="9986" max="9986" width="51.88671875" customWidth="1"/>
    <col min="9987" max="9987" width="25" customWidth="1"/>
    <col min="9988" max="9988" width="23" customWidth="1"/>
    <col min="10241" max="10241" width="11.33203125" customWidth="1"/>
    <col min="10242" max="10242" width="51.88671875" customWidth="1"/>
    <col min="10243" max="10243" width="25" customWidth="1"/>
    <col min="10244" max="10244" width="23" customWidth="1"/>
    <col min="10497" max="10497" width="11.33203125" customWidth="1"/>
    <col min="10498" max="10498" width="51.88671875" customWidth="1"/>
    <col min="10499" max="10499" width="25" customWidth="1"/>
    <col min="10500" max="10500" width="23" customWidth="1"/>
    <col min="10753" max="10753" width="11.33203125" customWidth="1"/>
    <col min="10754" max="10754" width="51.88671875" customWidth="1"/>
    <col min="10755" max="10755" width="25" customWidth="1"/>
    <col min="10756" max="10756" width="23" customWidth="1"/>
    <col min="11009" max="11009" width="11.33203125" customWidth="1"/>
    <col min="11010" max="11010" width="51.88671875" customWidth="1"/>
    <col min="11011" max="11011" width="25" customWidth="1"/>
    <col min="11012" max="11012" width="23" customWidth="1"/>
    <col min="11265" max="11265" width="11.33203125" customWidth="1"/>
    <col min="11266" max="11266" width="51.88671875" customWidth="1"/>
    <col min="11267" max="11267" width="25" customWidth="1"/>
    <col min="11268" max="11268" width="23" customWidth="1"/>
    <col min="11521" max="11521" width="11.33203125" customWidth="1"/>
    <col min="11522" max="11522" width="51.88671875" customWidth="1"/>
    <col min="11523" max="11523" width="25" customWidth="1"/>
    <col min="11524" max="11524" width="23" customWidth="1"/>
    <col min="11777" max="11777" width="11.33203125" customWidth="1"/>
    <col min="11778" max="11778" width="51.88671875" customWidth="1"/>
    <col min="11779" max="11779" width="25" customWidth="1"/>
    <col min="11780" max="11780" width="23" customWidth="1"/>
    <col min="12033" max="12033" width="11.33203125" customWidth="1"/>
    <col min="12034" max="12034" width="51.88671875" customWidth="1"/>
    <col min="12035" max="12035" width="25" customWidth="1"/>
    <col min="12036" max="12036" width="23" customWidth="1"/>
    <col min="12289" max="12289" width="11.33203125" customWidth="1"/>
    <col min="12290" max="12290" width="51.88671875" customWidth="1"/>
    <col min="12291" max="12291" width="25" customWidth="1"/>
    <col min="12292" max="12292" width="23" customWidth="1"/>
    <col min="12545" max="12545" width="11.33203125" customWidth="1"/>
    <col min="12546" max="12546" width="51.88671875" customWidth="1"/>
    <col min="12547" max="12547" width="25" customWidth="1"/>
    <col min="12548" max="12548" width="23" customWidth="1"/>
    <col min="12801" max="12801" width="11.33203125" customWidth="1"/>
    <col min="12802" max="12802" width="51.88671875" customWidth="1"/>
    <col min="12803" max="12803" width="25" customWidth="1"/>
    <col min="12804" max="12804" width="23" customWidth="1"/>
    <col min="13057" max="13057" width="11.33203125" customWidth="1"/>
    <col min="13058" max="13058" width="51.88671875" customWidth="1"/>
    <col min="13059" max="13059" width="25" customWidth="1"/>
    <col min="13060" max="13060" width="23" customWidth="1"/>
    <col min="13313" max="13313" width="11.33203125" customWidth="1"/>
    <col min="13314" max="13314" width="51.88671875" customWidth="1"/>
    <col min="13315" max="13315" width="25" customWidth="1"/>
    <col min="13316" max="13316" width="23" customWidth="1"/>
    <col min="13569" max="13569" width="11.33203125" customWidth="1"/>
    <col min="13570" max="13570" width="51.88671875" customWidth="1"/>
    <col min="13571" max="13571" width="25" customWidth="1"/>
    <col min="13572" max="13572" width="23" customWidth="1"/>
    <col min="13825" max="13825" width="11.33203125" customWidth="1"/>
    <col min="13826" max="13826" width="51.88671875" customWidth="1"/>
    <col min="13827" max="13827" width="25" customWidth="1"/>
    <col min="13828" max="13828" width="23" customWidth="1"/>
    <col min="14081" max="14081" width="11.33203125" customWidth="1"/>
    <col min="14082" max="14082" width="51.88671875" customWidth="1"/>
    <col min="14083" max="14083" width="25" customWidth="1"/>
    <col min="14084" max="14084" width="23" customWidth="1"/>
    <col min="14337" max="14337" width="11.33203125" customWidth="1"/>
    <col min="14338" max="14338" width="51.88671875" customWidth="1"/>
    <col min="14339" max="14339" width="25" customWidth="1"/>
    <col min="14340" max="14340" width="23" customWidth="1"/>
    <col min="14593" max="14593" width="11.33203125" customWidth="1"/>
    <col min="14594" max="14594" width="51.88671875" customWidth="1"/>
    <col min="14595" max="14595" width="25" customWidth="1"/>
    <col min="14596" max="14596" width="23" customWidth="1"/>
    <col min="14849" max="14849" width="11.33203125" customWidth="1"/>
    <col min="14850" max="14850" width="51.88671875" customWidth="1"/>
    <col min="14851" max="14851" width="25" customWidth="1"/>
    <col min="14852" max="14852" width="23" customWidth="1"/>
    <col min="15105" max="15105" width="11.33203125" customWidth="1"/>
    <col min="15106" max="15106" width="51.88671875" customWidth="1"/>
    <col min="15107" max="15107" width="25" customWidth="1"/>
    <col min="15108" max="15108" width="23" customWidth="1"/>
    <col min="15361" max="15361" width="11.33203125" customWidth="1"/>
    <col min="15362" max="15362" width="51.88671875" customWidth="1"/>
    <col min="15363" max="15363" width="25" customWidth="1"/>
    <col min="15364" max="15364" width="23" customWidth="1"/>
    <col min="15617" max="15617" width="11.33203125" customWidth="1"/>
    <col min="15618" max="15618" width="51.88671875" customWidth="1"/>
    <col min="15619" max="15619" width="25" customWidth="1"/>
    <col min="15620" max="15620" width="23" customWidth="1"/>
    <col min="15873" max="15873" width="11.33203125" customWidth="1"/>
    <col min="15874" max="15874" width="51.88671875" customWidth="1"/>
    <col min="15875" max="15875" width="25" customWidth="1"/>
    <col min="15876" max="15876" width="23" customWidth="1"/>
    <col min="16129" max="16129" width="11.33203125" customWidth="1"/>
    <col min="16130" max="16130" width="51.88671875" customWidth="1"/>
    <col min="16131" max="16131" width="25" customWidth="1"/>
    <col min="16132" max="16132" width="23" customWidth="1"/>
  </cols>
  <sheetData>
    <row r="1" spans="1:4" x14ac:dyDescent="0.25">
      <c r="D1" s="279" t="s">
        <v>505</v>
      </c>
    </row>
    <row r="2" spans="1:4" ht="15.6" x14ac:dyDescent="0.3">
      <c r="A2" s="812" t="s">
        <v>744</v>
      </c>
      <c r="B2" s="812"/>
      <c r="C2" s="812"/>
      <c r="D2" s="812"/>
    </row>
    <row r="3" spans="1:4" x14ac:dyDescent="0.25">
      <c r="D3" s="132" t="s">
        <v>480</v>
      </c>
    </row>
    <row r="4" spans="1:4" ht="40.5" customHeight="1" x14ac:dyDescent="0.25">
      <c r="A4" s="365" t="s">
        <v>60</v>
      </c>
      <c r="B4" s="365" t="s">
        <v>136</v>
      </c>
      <c r="C4" s="366" t="s">
        <v>497</v>
      </c>
      <c r="D4" s="366" t="s">
        <v>743</v>
      </c>
    </row>
    <row r="5" spans="1:4" ht="25.5" customHeight="1" x14ac:dyDescent="0.25">
      <c r="A5" s="366" t="s">
        <v>20</v>
      </c>
      <c r="B5" s="367" t="s">
        <v>481</v>
      </c>
      <c r="C5" s="368">
        <f>C6+C10+C14+C18</f>
        <v>2219474</v>
      </c>
      <c r="D5" s="368">
        <f>D6+D10+D14+D18</f>
        <v>4378456</v>
      </c>
    </row>
    <row r="6" spans="1:4" ht="30" customHeight="1" x14ac:dyDescent="0.25">
      <c r="A6" s="366" t="s">
        <v>188</v>
      </c>
      <c r="B6" s="366" t="s">
        <v>482</v>
      </c>
      <c r="C6" s="368">
        <f>C7+C8+C9</f>
        <v>161170</v>
      </c>
      <c r="D6" s="368">
        <f>D7+D8+D9</f>
        <v>161170</v>
      </c>
    </row>
    <row r="7" spans="1:4" ht="23.25" customHeight="1" x14ac:dyDescent="0.25">
      <c r="A7" s="369" t="s">
        <v>93</v>
      </c>
      <c r="B7" s="370" t="s">
        <v>483</v>
      </c>
      <c r="C7" s="371">
        <v>119301</v>
      </c>
      <c r="D7" s="371">
        <v>119301</v>
      </c>
    </row>
    <row r="8" spans="1:4" ht="19.5" customHeight="1" x14ac:dyDescent="0.25">
      <c r="A8" s="369" t="s">
        <v>94</v>
      </c>
      <c r="B8" s="370" t="s">
        <v>484</v>
      </c>
      <c r="C8" s="371">
        <v>295</v>
      </c>
      <c r="D8" s="371">
        <v>295</v>
      </c>
    </row>
    <row r="9" spans="1:4" ht="21.75" customHeight="1" x14ac:dyDescent="0.25">
      <c r="A9" s="369" t="s">
        <v>150</v>
      </c>
      <c r="B9" s="370" t="s">
        <v>507</v>
      </c>
      <c r="C9" s="371">
        <v>41574</v>
      </c>
      <c r="D9" s="371">
        <v>41574</v>
      </c>
    </row>
    <row r="10" spans="1:4" ht="26.25" customHeight="1" x14ac:dyDescent="0.25">
      <c r="A10" s="366" t="s">
        <v>23</v>
      </c>
      <c r="B10" s="372" t="s">
        <v>485</v>
      </c>
      <c r="C10" s="368">
        <f>C11+C12+C13</f>
        <v>74188</v>
      </c>
      <c r="D10" s="368">
        <f>D11+D12+D13</f>
        <v>74188</v>
      </c>
    </row>
    <row r="11" spans="1:4" ht="20.25" customHeight="1" x14ac:dyDescent="0.25">
      <c r="A11" s="369" t="s">
        <v>93</v>
      </c>
      <c r="B11" s="370" t="s">
        <v>483</v>
      </c>
      <c r="C11" s="371">
        <v>806</v>
      </c>
      <c r="D11" s="371">
        <v>806</v>
      </c>
    </row>
    <row r="12" spans="1:4" ht="19.5" customHeight="1" x14ac:dyDescent="0.25">
      <c r="A12" s="369" t="s">
        <v>94</v>
      </c>
      <c r="B12" s="370" t="s">
        <v>484</v>
      </c>
      <c r="C12" s="371">
        <v>44004</v>
      </c>
      <c r="D12" s="371">
        <v>44004</v>
      </c>
    </row>
    <row r="13" spans="1:4" ht="18.75" customHeight="1" x14ac:dyDescent="0.25">
      <c r="A13" s="369" t="s">
        <v>150</v>
      </c>
      <c r="B13" s="370" t="s">
        <v>507</v>
      </c>
      <c r="C13" s="371">
        <v>29378</v>
      </c>
      <c r="D13" s="371">
        <v>29378</v>
      </c>
    </row>
    <row r="14" spans="1:4" ht="27.75" customHeight="1" x14ac:dyDescent="0.25">
      <c r="A14" s="366" t="s">
        <v>296</v>
      </c>
      <c r="B14" s="372" t="s">
        <v>486</v>
      </c>
      <c r="C14" s="368">
        <f>C15+C16+C17</f>
        <v>791416</v>
      </c>
      <c r="D14" s="368">
        <f>D15+D16+D17</f>
        <v>974058</v>
      </c>
    </row>
    <row r="15" spans="1:4" ht="18" customHeight="1" x14ac:dyDescent="0.25">
      <c r="A15" s="369" t="s">
        <v>93</v>
      </c>
      <c r="B15" s="370" t="s">
        <v>483</v>
      </c>
      <c r="C15" s="371">
        <v>3212</v>
      </c>
      <c r="D15" s="371">
        <v>3149</v>
      </c>
    </row>
    <row r="16" spans="1:4" ht="18.75" customHeight="1" x14ac:dyDescent="0.25">
      <c r="A16" s="369" t="s">
        <v>94</v>
      </c>
      <c r="B16" s="370" t="s">
        <v>484</v>
      </c>
      <c r="C16" s="371">
        <v>779508</v>
      </c>
      <c r="D16" s="371">
        <v>962401</v>
      </c>
    </row>
    <row r="17" spans="1:4" ht="16.5" customHeight="1" x14ac:dyDescent="0.25">
      <c r="A17" s="369" t="s">
        <v>150</v>
      </c>
      <c r="B17" s="370" t="s">
        <v>507</v>
      </c>
      <c r="C17" s="371">
        <v>8696</v>
      </c>
      <c r="D17" s="371">
        <v>8508</v>
      </c>
    </row>
    <row r="18" spans="1:4" ht="27" customHeight="1" x14ac:dyDescent="0.25">
      <c r="A18" s="366" t="s">
        <v>25</v>
      </c>
      <c r="B18" s="372" t="s">
        <v>487</v>
      </c>
      <c r="C18" s="368">
        <f>C19+C20+C21</f>
        <v>1192700</v>
      </c>
      <c r="D18" s="368">
        <f>D19+D20+D21</f>
        <v>3169040</v>
      </c>
    </row>
    <row r="19" spans="1:4" ht="20.25" customHeight="1" x14ac:dyDescent="0.25">
      <c r="A19" s="369" t="s">
        <v>93</v>
      </c>
      <c r="B19" s="370" t="s">
        <v>483</v>
      </c>
      <c r="C19" s="371">
        <v>1101837</v>
      </c>
      <c r="D19" s="371">
        <v>2773159</v>
      </c>
    </row>
    <row r="20" spans="1:4" ht="18" customHeight="1" x14ac:dyDescent="0.25">
      <c r="A20" s="369" t="s">
        <v>94</v>
      </c>
      <c r="B20" s="370" t="s">
        <v>484</v>
      </c>
      <c r="C20" s="371">
        <v>72303</v>
      </c>
      <c r="D20" s="371">
        <v>374812</v>
      </c>
    </row>
    <row r="21" spans="1:4" ht="22.5" customHeight="1" x14ac:dyDescent="0.25">
      <c r="A21" s="369" t="s">
        <v>150</v>
      </c>
      <c r="B21" s="370" t="s">
        <v>507</v>
      </c>
      <c r="C21" s="371">
        <v>18560</v>
      </c>
      <c r="D21" s="371">
        <v>21069</v>
      </c>
    </row>
    <row r="22" spans="1:4" x14ac:dyDescent="0.25">
      <c r="A22" s="373"/>
      <c r="B22" s="374"/>
      <c r="C22" s="63"/>
      <c r="D22" s="63"/>
    </row>
    <row r="23" spans="1:4" x14ac:dyDescent="0.25">
      <c r="A23" s="373"/>
      <c r="B23" s="374"/>
      <c r="C23" s="63"/>
      <c r="D23" s="63"/>
    </row>
    <row r="24" spans="1:4" x14ac:dyDescent="0.25">
      <c r="A24" s="63"/>
      <c r="B24" s="63"/>
      <c r="C24" s="63"/>
      <c r="D24" s="132" t="s">
        <v>480</v>
      </c>
    </row>
    <row r="25" spans="1:4" ht="36.75" customHeight="1" x14ac:dyDescent="0.25">
      <c r="A25" s="365" t="s">
        <v>60</v>
      </c>
      <c r="B25" s="365" t="s">
        <v>136</v>
      </c>
      <c r="C25" s="366" t="s">
        <v>498</v>
      </c>
      <c r="D25" s="366" t="s">
        <v>745</v>
      </c>
    </row>
    <row r="26" spans="1:4" ht="30" customHeight="1" x14ac:dyDescent="0.25">
      <c r="A26" s="366" t="s">
        <v>20</v>
      </c>
      <c r="B26" s="367" t="s">
        <v>481</v>
      </c>
      <c r="C26" s="368">
        <f>C35+C39</f>
        <v>188</v>
      </c>
      <c r="D26" s="368">
        <f>D35+D39</f>
        <v>188</v>
      </c>
    </row>
    <row r="27" spans="1:4" ht="30" customHeight="1" x14ac:dyDescent="0.25">
      <c r="A27" s="366" t="s">
        <v>188</v>
      </c>
      <c r="B27" s="366" t="s">
        <v>482</v>
      </c>
      <c r="C27" s="368">
        <f>C28+C29+C30</f>
        <v>0</v>
      </c>
      <c r="D27" s="368">
        <f>D28+D29+D30</f>
        <v>0</v>
      </c>
    </row>
    <row r="28" spans="1:4" ht="23.25" customHeight="1" x14ac:dyDescent="0.25">
      <c r="A28" s="369" t="s">
        <v>93</v>
      </c>
      <c r="B28" s="370" t="s">
        <v>483</v>
      </c>
      <c r="C28" s="371"/>
      <c r="D28" s="371"/>
    </row>
    <row r="29" spans="1:4" ht="20.25" customHeight="1" x14ac:dyDescent="0.25">
      <c r="A29" s="369" t="s">
        <v>94</v>
      </c>
      <c r="B29" s="370" t="s">
        <v>484</v>
      </c>
      <c r="C29" s="371"/>
      <c r="D29" s="371"/>
    </row>
    <row r="30" spans="1:4" ht="24" customHeight="1" x14ac:dyDescent="0.25">
      <c r="A30" s="369" t="s">
        <v>150</v>
      </c>
      <c r="B30" s="370" t="s">
        <v>507</v>
      </c>
      <c r="C30" s="371"/>
      <c r="D30" s="371"/>
    </row>
    <row r="31" spans="1:4" ht="27.75" customHeight="1" x14ac:dyDescent="0.25">
      <c r="A31" s="366" t="s">
        <v>23</v>
      </c>
      <c r="B31" s="372" t="s">
        <v>485</v>
      </c>
      <c r="C31" s="368">
        <f>C32+C33+C34</f>
        <v>0</v>
      </c>
      <c r="D31" s="368">
        <f>D32+D33+D34</f>
        <v>0</v>
      </c>
    </row>
    <row r="32" spans="1:4" ht="24" customHeight="1" x14ac:dyDescent="0.25">
      <c r="A32" s="369" t="s">
        <v>93</v>
      </c>
      <c r="B32" s="370" t="s">
        <v>483</v>
      </c>
      <c r="C32" s="371"/>
      <c r="D32" s="371"/>
    </row>
    <row r="33" spans="1:4" ht="20.25" customHeight="1" x14ac:dyDescent="0.25">
      <c r="A33" s="369" t="s">
        <v>94</v>
      </c>
      <c r="B33" s="370" t="s">
        <v>484</v>
      </c>
      <c r="C33" s="371"/>
      <c r="D33" s="371"/>
    </row>
    <row r="34" spans="1:4" ht="23.25" customHeight="1" x14ac:dyDescent="0.25">
      <c r="A34" s="369" t="s">
        <v>150</v>
      </c>
      <c r="B34" s="370" t="s">
        <v>507</v>
      </c>
      <c r="C34" s="371"/>
      <c r="D34" s="371"/>
    </row>
    <row r="35" spans="1:4" ht="25.5" customHeight="1" x14ac:dyDescent="0.25">
      <c r="A35" s="366" t="s">
        <v>296</v>
      </c>
      <c r="B35" s="372" t="s">
        <v>486</v>
      </c>
      <c r="C35" s="368">
        <f>C36+C37+C38</f>
        <v>17</v>
      </c>
      <c r="D35" s="368">
        <f>D36+D37+D38</f>
        <v>17</v>
      </c>
    </row>
    <row r="36" spans="1:4" ht="19.5" customHeight="1" x14ac:dyDescent="0.25">
      <c r="A36" s="369" t="s">
        <v>93</v>
      </c>
      <c r="B36" s="370" t="s">
        <v>483</v>
      </c>
      <c r="C36" s="371"/>
      <c r="D36" s="371"/>
    </row>
    <row r="37" spans="1:4" ht="19.5" customHeight="1" x14ac:dyDescent="0.25">
      <c r="A37" s="369" t="s">
        <v>94</v>
      </c>
      <c r="B37" s="370" t="s">
        <v>484</v>
      </c>
      <c r="C37" s="371">
        <v>17</v>
      </c>
      <c r="D37" s="371">
        <v>17</v>
      </c>
    </row>
    <row r="38" spans="1:4" ht="17.25" customHeight="1" x14ac:dyDescent="0.25">
      <c r="A38" s="369" t="s">
        <v>150</v>
      </c>
      <c r="B38" s="370" t="s">
        <v>507</v>
      </c>
      <c r="C38" s="371"/>
      <c r="D38" s="371"/>
    </row>
    <row r="39" spans="1:4" ht="26.25" customHeight="1" x14ac:dyDescent="0.25">
      <c r="A39" s="366" t="s">
        <v>25</v>
      </c>
      <c r="B39" s="372" t="s">
        <v>487</v>
      </c>
      <c r="C39" s="368">
        <f>C40+C41+C42</f>
        <v>171</v>
      </c>
      <c r="D39" s="368">
        <f>D40+D41+D42</f>
        <v>171</v>
      </c>
    </row>
    <row r="40" spans="1:4" ht="20.25" customHeight="1" x14ac:dyDescent="0.25">
      <c r="A40" s="369" t="s">
        <v>93</v>
      </c>
      <c r="B40" s="370" t="s">
        <v>483</v>
      </c>
      <c r="C40" s="371"/>
      <c r="D40" s="371"/>
    </row>
    <row r="41" spans="1:4" ht="20.25" customHeight="1" x14ac:dyDescent="0.25">
      <c r="A41" s="369" t="s">
        <v>94</v>
      </c>
      <c r="B41" s="370" t="s">
        <v>484</v>
      </c>
      <c r="C41" s="371"/>
      <c r="D41" s="371"/>
    </row>
    <row r="42" spans="1:4" ht="18.75" customHeight="1" x14ac:dyDescent="0.25">
      <c r="A42" s="369" t="s">
        <v>150</v>
      </c>
      <c r="B42" s="370" t="s">
        <v>507</v>
      </c>
      <c r="C42" s="371">
        <v>171</v>
      </c>
      <c r="D42" s="371">
        <v>171</v>
      </c>
    </row>
    <row r="44" spans="1:4" ht="15.6" x14ac:dyDescent="0.3">
      <c r="A44" s="812" t="s">
        <v>746</v>
      </c>
      <c r="B44" s="812"/>
      <c r="C44" s="812"/>
      <c r="D44" s="812"/>
    </row>
    <row r="46" spans="1:4" x14ac:dyDescent="0.25">
      <c r="D46" s="132" t="s">
        <v>488</v>
      </c>
    </row>
    <row r="47" spans="1:4" ht="39.6" x14ac:dyDescent="0.25">
      <c r="A47" s="365" t="s">
        <v>60</v>
      </c>
      <c r="B47" s="366" t="s">
        <v>489</v>
      </c>
      <c r="C47" s="366" t="s">
        <v>497</v>
      </c>
      <c r="D47" s="366" t="s">
        <v>743</v>
      </c>
    </row>
    <row r="48" spans="1:4" ht="22.5" customHeight="1" x14ac:dyDescent="0.25">
      <c r="A48" s="375" t="s">
        <v>22</v>
      </c>
      <c r="B48" s="54" t="s">
        <v>490</v>
      </c>
      <c r="C48" s="371">
        <v>2769</v>
      </c>
      <c r="D48" s="371">
        <v>2769</v>
      </c>
    </row>
    <row r="49" spans="1:4" ht="22.5" customHeight="1" x14ac:dyDescent="0.25">
      <c r="A49" s="375" t="s">
        <v>23</v>
      </c>
      <c r="B49" s="54" t="s">
        <v>491</v>
      </c>
      <c r="C49" s="371">
        <v>1000</v>
      </c>
      <c r="D49" s="371">
        <v>1000</v>
      </c>
    </row>
    <row r="50" spans="1:4" ht="19.5" customHeight="1" x14ac:dyDescent="0.25">
      <c r="A50" s="375" t="s">
        <v>24</v>
      </c>
      <c r="B50" s="54" t="s">
        <v>492</v>
      </c>
      <c r="C50" s="371">
        <v>3000</v>
      </c>
      <c r="D50" s="371">
        <v>3000</v>
      </c>
    </row>
    <row r="51" spans="1:4" ht="21" customHeight="1" x14ac:dyDescent="0.25">
      <c r="A51" s="375" t="s">
        <v>25</v>
      </c>
      <c r="B51" s="54" t="s">
        <v>493</v>
      </c>
      <c r="C51" s="371">
        <v>1310</v>
      </c>
      <c r="D51" s="371">
        <v>1310</v>
      </c>
    </row>
    <row r="52" spans="1:4" ht="24" customHeight="1" x14ac:dyDescent="0.25">
      <c r="A52" s="375" t="s">
        <v>31</v>
      </c>
      <c r="B52" s="54" t="s">
        <v>494</v>
      </c>
      <c r="C52" s="371">
        <v>30</v>
      </c>
      <c r="D52" s="371">
        <v>30</v>
      </c>
    </row>
    <row r="53" spans="1:4" ht="25.5" customHeight="1" x14ac:dyDescent="0.25">
      <c r="A53" s="375" t="s">
        <v>26</v>
      </c>
      <c r="B53" s="54" t="s">
        <v>495</v>
      </c>
      <c r="C53" s="371">
        <v>3000</v>
      </c>
      <c r="D53" s="371">
        <v>3000</v>
      </c>
    </row>
    <row r="54" spans="1:4" ht="26.25" customHeight="1" x14ac:dyDescent="0.25">
      <c r="A54" s="375" t="s">
        <v>27</v>
      </c>
      <c r="B54" s="54" t="s">
        <v>496</v>
      </c>
      <c r="C54" s="54">
        <v>100</v>
      </c>
      <c r="D54" s="54">
        <v>100</v>
      </c>
    </row>
    <row r="55" spans="1:4" ht="26.25" customHeight="1" x14ac:dyDescent="0.25">
      <c r="A55" s="375" t="s">
        <v>28</v>
      </c>
      <c r="B55" s="54" t="s">
        <v>499</v>
      </c>
      <c r="C55" s="54">
        <v>40</v>
      </c>
      <c r="D55" s="54">
        <v>40</v>
      </c>
    </row>
    <row r="56" spans="1:4" ht="26.25" customHeight="1" x14ac:dyDescent="0.25">
      <c r="A56" s="375" t="s">
        <v>32</v>
      </c>
      <c r="B56" s="54" t="s">
        <v>501</v>
      </c>
      <c r="C56" s="54">
        <v>7</v>
      </c>
      <c r="D56" s="54">
        <v>7</v>
      </c>
    </row>
    <row r="57" spans="1:4" ht="24" customHeight="1" x14ac:dyDescent="0.25">
      <c r="A57" s="813" t="s">
        <v>95</v>
      </c>
      <c r="B57" s="814"/>
      <c r="C57" s="368">
        <f>SUM(C48:C56)</f>
        <v>11256</v>
      </c>
      <c r="D57" s="368">
        <f>SUM(D48:D56)</f>
        <v>11256</v>
      </c>
    </row>
    <row r="58" spans="1:4" x14ac:dyDescent="0.25">
      <c r="A58" s="63"/>
      <c r="B58" s="63"/>
      <c r="C58" s="63"/>
      <c r="D58" s="63"/>
    </row>
    <row r="59" spans="1:4" x14ac:dyDescent="0.25">
      <c r="A59" s="63"/>
      <c r="B59" s="63"/>
      <c r="C59" s="63"/>
      <c r="D59" s="63"/>
    </row>
    <row r="60" spans="1:4" x14ac:dyDescent="0.25">
      <c r="A60" s="63"/>
      <c r="B60" s="63"/>
      <c r="C60" s="63"/>
      <c r="D60" s="63"/>
    </row>
    <row r="61" spans="1:4" x14ac:dyDescent="0.25">
      <c r="A61" s="63"/>
      <c r="B61" s="63"/>
      <c r="C61" s="63"/>
      <c r="D61" s="63"/>
    </row>
    <row r="62" spans="1:4" x14ac:dyDescent="0.25">
      <c r="A62" s="63"/>
      <c r="B62" s="63"/>
      <c r="C62" s="63"/>
      <c r="D62" s="63"/>
    </row>
    <row r="63" spans="1:4" x14ac:dyDescent="0.25">
      <c r="A63" s="63"/>
      <c r="B63" s="63"/>
      <c r="C63" s="63"/>
      <c r="D63" s="63"/>
    </row>
    <row r="64" spans="1:4" x14ac:dyDescent="0.25">
      <c r="A64" s="63"/>
      <c r="B64" s="63"/>
      <c r="C64" s="63"/>
      <c r="D64" s="63"/>
    </row>
    <row r="65" spans="1:4" x14ac:dyDescent="0.25">
      <c r="A65" s="63"/>
      <c r="B65" s="63"/>
      <c r="C65" s="63"/>
      <c r="D65" s="63"/>
    </row>
    <row r="66" spans="1:4" x14ac:dyDescent="0.25">
      <c r="A66" s="63"/>
      <c r="B66" s="63"/>
      <c r="C66" s="63"/>
      <c r="D66" s="63"/>
    </row>
    <row r="67" spans="1:4" x14ac:dyDescent="0.25">
      <c r="A67" s="63"/>
      <c r="B67" s="63"/>
      <c r="C67" s="63"/>
      <c r="D67" s="63"/>
    </row>
    <row r="68" spans="1:4" x14ac:dyDescent="0.25">
      <c r="A68" s="63"/>
      <c r="B68" s="63"/>
      <c r="C68" s="63"/>
      <c r="D68" s="63"/>
    </row>
  </sheetData>
  <mergeCells count="3">
    <mergeCell ref="A2:D2"/>
    <mergeCell ref="A44:D44"/>
    <mergeCell ref="A57:B57"/>
  </mergeCells>
  <pageMargins left="0.7" right="0.7" top="0.75" bottom="0.75" header="0.3" footer="0.3"/>
  <pageSetup paperSize="9" scale="79" orientation="portrait" r:id="rId1"/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topLeftCell="B55" zoomScale="60" zoomScaleNormal="80" workbookViewId="0">
      <selection activeCell="E32" sqref="E32"/>
    </sheetView>
  </sheetViews>
  <sheetFormatPr defaultRowHeight="13.2" x14ac:dyDescent="0.25"/>
  <cols>
    <col min="1" max="1" width="9.88671875" style="376" customWidth="1"/>
    <col min="2" max="2" width="61.44140625" style="376" customWidth="1"/>
    <col min="3" max="3" width="18.88671875" style="376" customWidth="1"/>
    <col min="4" max="5" width="15.33203125" style="376" customWidth="1"/>
    <col min="6" max="6" width="16.44140625" style="376" hidden="1" customWidth="1"/>
    <col min="7" max="11" width="23" style="376" hidden="1" customWidth="1"/>
    <col min="12" max="14" width="23" style="376" customWidth="1"/>
    <col min="15" max="258" width="9.109375" style="376"/>
    <col min="259" max="260" width="2.88671875" style="376" customWidth="1"/>
    <col min="261" max="261" width="31.44140625" style="376" customWidth="1"/>
    <col min="262" max="263" width="15.33203125" style="376" customWidth="1"/>
    <col min="264" max="264" width="14.5546875" style="376" customWidth="1"/>
    <col min="265" max="265" width="12.6640625" style="376" customWidth="1"/>
    <col min="266" max="514" width="9.109375" style="376"/>
    <col min="515" max="516" width="2.88671875" style="376" customWidth="1"/>
    <col min="517" max="517" width="31.44140625" style="376" customWidth="1"/>
    <col min="518" max="519" width="15.33203125" style="376" customWidth="1"/>
    <col min="520" max="520" width="14.5546875" style="376" customWidth="1"/>
    <col min="521" max="521" width="12.6640625" style="376" customWidth="1"/>
    <col min="522" max="770" width="9.109375" style="376"/>
    <col min="771" max="772" width="2.88671875" style="376" customWidth="1"/>
    <col min="773" max="773" width="31.44140625" style="376" customWidth="1"/>
    <col min="774" max="775" width="15.33203125" style="376" customWidth="1"/>
    <col min="776" max="776" width="14.5546875" style="376" customWidth="1"/>
    <col min="777" max="777" width="12.6640625" style="376" customWidth="1"/>
    <col min="778" max="1026" width="9.109375" style="376"/>
    <col min="1027" max="1028" width="2.88671875" style="376" customWidth="1"/>
    <col min="1029" max="1029" width="31.44140625" style="376" customWidth="1"/>
    <col min="1030" max="1031" width="15.33203125" style="376" customWidth="1"/>
    <col min="1032" max="1032" width="14.5546875" style="376" customWidth="1"/>
    <col min="1033" max="1033" width="12.6640625" style="376" customWidth="1"/>
    <col min="1034" max="1282" width="9.109375" style="376"/>
    <col min="1283" max="1284" width="2.88671875" style="376" customWidth="1"/>
    <col min="1285" max="1285" width="31.44140625" style="376" customWidth="1"/>
    <col min="1286" max="1287" width="15.33203125" style="376" customWidth="1"/>
    <col min="1288" max="1288" width="14.5546875" style="376" customWidth="1"/>
    <col min="1289" max="1289" width="12.6640625" style="376" customWidth="1"/>
    <col min="1290" max="1538" width="9.109375" style="376"/>
    <col min="1539" max="1540" width="2.88671875" style="376" customWidth="1"/>
    <col min="1541" max="1541" width="31.44140625" style="376" customWidth="1"/>
    <col min="1542" max="1543" width="15.33203125" style="376" customWidth="1"/>
    <col min="1544" max="1544" width="14.5546875" style="376" customWidth="1"/>
    <col min="1545" max="1545" width="12.6640625" style="376" customWidth="1"/>
    <col min="1546" max="1794" width="9.109375" style="376"/>
    <col min="1795" max="1796" width="2.88671875" style="376" customWidth="1"/>
    <col min="1797" max="1797" width="31.44140625" style="376" customWidth="1"/>
    <col min="1798" max="1799" width="15.33203125" style="376" customWidth="1"/>
    <col min="1800" max="1800" width="14.5546875" style="376" customWidth="1"/>
    <col min="1801" max="1801" width="12.6640625" style="376" customWidth="1"/>
    <col min="1802" max="2050" width="9.109375" style="376"/>
    <col min="2051" max="2052" width="2.88671875" style="376" customWidth="1"/>
    <col min="2053" max="2053" width="31.44140625" style="376" customWidth="1"/>
    <col min="2054" max="2055" width="15.33203125" style="376" customWidth="1"/>
    <col min="2056" max="2056" width="14.5546875" style="376" customWidth="1"/>
    <col min="2057" max="2057" width="12.6640625" style="376" customWidth="1"/>
    <col min="2058" max="2306" width="9.109375" style="376"/>
    <col min="2307" max="2308" width="2.88671875" style="376" customWidth="1"/>
    <col min="2309" max="2309" width="31.44140625" style="376" customWidth="1"/>
    <col min="2310" max="2311" width="15.33203125" style="376" customWidth="1"/>
    <col min="2312" max="2312" width="14.5546875" style="376" customWidth="1"/>
    <col min="2313" max="2313" width="12.6640625" style="376" customWidth="1"/>
    <col min="2314" max="2562" width="9.109375" style="376"/>
    <col min="2563" max="2564" width="2.88671875" style="376" customWidth="1"/>
    <col min="2565" max="2565" width="31.44140625" style="376" customWidth="1"/>
    <col min="2566" max="2567" width="15.33203125" style="376" customWidth="1"/>
    <col min="2568" max="2568" width="14.5546875" style="376" customWidth="1"/>
    <col min="2569" max="2569" width="12.6640625" style="376" customWidth="1"/>
    <col min="2570" max="2818" width="9.109375" style="376"/>
    <col min="2819" max="2820" width="2.88671875" style="376" customWidth="1"/>
    <col min="2821" max="2821" width="31.44140625" style="376" customWidth="1"/>
    <col min="2822" max="2823" width="15.33203125" style="376" customWidth="1"/>
    <col min="2824" max="2824" width="14.5546875" style="376" customWidth="1"/>
    <col min="2825" max="2825" width="12.6640625" style="376" customWidth="1"/>
    <col min="2826" max="3074" width="9.109375" style="376"/>
    <col min="3075" max="3076" width="2.88671875" style="376" customWidth="1"/>
    <col min="3077" max="3077" width="31.44140625" style="376" customWidth="1"/>
    <col min="3078" max="3079" width="15.33203125" style="376" customWidth="1"/>
    <col min="3080" max="3080" width="14.5546875" style="376" customWidth="1"/>
    <col min="3081" max="3081" width="12.6640625" style="376" customWidth="1"/>
    <col min="3082" max="3330" width="9.109375" style="376"/>
    <col min="3331" max="3332" width="2.88671875" style="376" customWidth="1"/>
    <col min="3333" max="3333" width="31.44140625" style="376" customWidth="1"/>
    <col min="3334" max="3335" width="15.33203125" style="376" customWidth="1"/>
    <col min="3336" max="3336" width="14.5546875" style="376" customWidth="1"/>
    <col min="3337" max="3337" width="12.6640625" style="376" customWidth="1"/>
    <col min="3338" max="3586" width="9.109375" style="376"/>
    <col min="3587" max="3588" width="2.88671875" style="376" customWidth="1"/>
    <col min="3589" max="3589" width="31.44140625" style="376" customWidth="1"/>
    <col min="3590" max="3591" width="15.33203125" style="376" customWidth="1"/>
    <col min="3592" max="3592" width="14.5546875" style="376" customWidth="1"/>
    <col min="3593" max="3593" width="12.6640625" style="376" customWidth="1"/>
    <col min="3594" max="3842" width="9.109375" style="376"/>
    <col min="3843" max="3844" width="2.88671875" style="376" customWidth="1"/>
    <col min="3845" max="3845" width="31.44140625" style="376" customWidth="1"/>
    <col min="3846" max="3847" width="15.33203125" style="376" customWidth="1"/>
    <col min="3848" max="3848" width="14.5546875" style="376" customWidth="1"/>
    <col min="3849" max="3849" width="12.6640625" style="376" customWidth="1"/>
    <col min="3850" max="4098" width="9.109375" style="376"/>
    <col min="4099" max="4100" width="2.88671875" style="376" customWidth="1"/>
    <col min="4101" max="4101" width="31.44140625" style="376" customWidth="1"/>
    <col min="4102" max="4103" width="15.33203125" style="376" customWidth="1"/>
    <col min="4104" max="4104" width="14.5546875" style="376" customWidth="1"/>
    <col min="4105" max="4105" width="12.6640625" style="376" customWidth="1"/>
    <col min="4106" max="4354" width="9.109375" style="376"/>
    <col min="4355" max="4356" width="2.88671875" style="376" customWidth="1"/>
    <col min="4357" max="4357" width="31.44140625" style="376" customWidth="1"/>
    <col min="4358" max="4359" width="15.33203125" style="376" customWidth="1"/>
    <col min="4360" max="4360" width="14.5546875" style="376" customWidth="1"/>
    <col min="4361" max="4361" width="12.6640625" style="376" customWidth="1"/>
    <col min="4362" max="4610" width="9.109375" style="376"/>
    <col min="4611" max="4612" width="2.88671875" style="376" customWidth="1"/>
    <col min="4613" max="4613" width="31.44140625" style="376" customWidth="1"/>
    <col min="4614" max="4615" width="15.33203125" style="376" customWidth="1"/>
    <col min="4616" max="4616" width="14.5546875" style="376" customWidth="1"/>
    <col min="4617" max="4617" width="12.6640625" style="376" customWidth="1"/>
    <col min="4618" max="4866" width="9.109375" style="376"/>
    <col min="4867" max="4868" width="2.88671875" style="376" customWidth="1"/>
    <col min="4869" max="4869" width="31.44140625" style="376" customWidth="1"/>
    <col min="4870" max="4871" width="15.33203125" style="376" customWidth="1"/>
    <col min="4872" max="4872" width="14.5546875" style="376" customWidth="1"/>
    <col min="4873" max="4873" width="12.6640625" style="376" customWidth="1"/>
    <col min="4874" max="5122" width="9.109375" style="376"/>
    <col min="5123" max="5124" width="2.88671875" style="376" customWidth="1"/>
    <col min="5125" max="5125" width="31.44140625" style="376" customWidth="1"/>
    <col min="5126" max="5127" width="15.33203125" style="376" customWidth="1"/>
    <col min="5128" max="5128" width="14.5546875" style="376" customWidth="1"/>
    <col min="5129" max="5129" width="12.6640625" style="376" customWidth="1"/>
    <col min="5130" max="5378" width="9.109375" style="376"/>
    <col min="5379" max="5380" width="2.88671875" style="376" customWidth="1"/>
    <col min="5381" max="5381" width="31.44140625" style="376" customWidth="1"/>
    <col min="5382" max="5383" width="15.33203125" style="376" customWidth="1"/>
    <col min="5384" max="5384" width="14.5546875" style="376" customWidth="1"/>
    <col min="5385" max="5385" width="12.6640625" style="376" customWidth="1"/>
    <col min="5386" max="5634" width="9.109375" style="376"/>
    <col min="5635" max="5636" width="2.88671875" style="376" customWidth="1"/>
    <col min="5637" max="5637" width="31.44140625" style="376" customWidth="1"/>
    <col min="5638" max="5639" width="15.33203125" style="376" customWidth="1"/>
    <col min="5640" max="5640" width="14.5546875" style="376" customWidth="1"/>
    <col min="5641" max="5641" width="12.6640625" style="376" customWidth="1"/>
    <col min="5642" max="5890" width="9.109375" style="376"/>
    <col min="5891" max="5892" width="2.88671875" style="376" customWidth="1"/>
    <col min="5893" max="5893" width="31.44140625" style="376" customWidth="1"/>
    <col min="5894" max="5895" width="15.33203125" style="376" customWidth="1"/>
    <col min="5896" max="5896" width="14.5546875" style="376" customWidth="1"/>
    <col min="5897" max="5897" width="12.6640625" style="376" customWidth="1"/>
    <col min="5898" max="6146" width="9.109375" style="376"/>
    <col min="6147" max="6148" width="2.88671875" style="376" customWidth="1"/>
    <col min="6149" max="6149" width="31.44140625" style="376" customWidth="1"/>
    <col min="6150" max="6151" width="15.33203125" style="376" customWidth="1"/>
    <col min="6152" max="6152" width="14.5546875" style="376" customWidth="1"/>
    <col min="6153" max="6153" width="12.6640625" style="376" customWidth="1"/>
    <col min="6154" max="6402" width="9.109375" style="376"/>
    <col min="6403" max="6404" width="2.88671875" style="376" customWidth="1"/>
    <col min="6405" max="6405" width="31.44140625" style="376" customWidth="1"/>
    <col min="6406" max="6407" width="15.33203125" style="376" customWidth="1"/>
    <col min="6408" max="6408" width="14.5546875" style="376" customWidth="1"/>
    <col min="6409" max="6409" width="12.6640625" style="376" customWidth="1"/>
    <col min="6410" max="6658" width="9.109375" style="376"/>
    <col min="6659" max="6660" width="2.88671875" style="376" customWidth="1"/>
    <col min="6661" max="6661" width="31.44140625" style="376" customWidth="1"/>
    <col min="6662" max="6663" width="15.33203125" style="376" customWidth="1"/>
    <col min="6664" max="6664" width="14.5546875" style="376" customWidth="1"/>
    <col min="6665" max="6665" width="12.6640625" style="376" customWidth="1"/>
    <col min="6666" max="6914" width="9.109375" style="376"/>
    <col min="6915" max="6916" width="2.88671875" style="376" customWidth="1"/>
    <col min="6917" max="6917" width="31.44140625" style="376" customWidth="1"/>
    <col min="6918" max="6919" width="15.33203125" style="376" customWidth="1"/>
    <col min="6920" max="6920" width="14.5546875" style="376" customWidth="1"/>
    <col min="6921" max="6921" width="12.6640625" style="376" customWidth="1"/>
    <col min="6922" max="7170" width="9.109375" style="376"/>
    <col min="7171" max="7172" width="2.88671875" style="376" customWidth="1"/>
    <col min="7173" max="7173" width="31.44140625" style="376" customWidth="1"/>
    <col min="7174" max="7175" width="15.33203125" style="376" customWidth="1"/>
    <col min="7176" max="7176" width="14.5546875" style="376" customWidth="1"/>
    <col min="7177" max="7177" width="12.6640625" style="376" customWidth="1"/>
    <col min="7178" max="7426" width="9.109375" style="376"/>
    <col min="7427" max="7428" width="2.88671875" style="376" customWidth="1"/>
    <col min="7429" max="7429" width="31.44140625" style="376" customWidth="1"/>
    <col min="7430" max="7431" width="15.33203125" style="376" customWidth="1"/>
    <col min="7432" max="7432" width="14.5546875" style="376" customWidth="1"/>
    <col min="7433" max="7433" width="12.6640625" style="376" customWidth="1"/>
    <col min="7434" max="7682" width="9.109375" style="376"/>
    <col min="7683" max="7684" width="2.88671875" style="376" customWidth="1"/>
    <col min="7685" max="7685" width="31.44140625" style="376" customWidth="1"/>
    <col min="7686" max="7687" width="15.33203125" style="376" customWidth="1"/>
    <col min="7688" max="7688" width="14.5546875" style="376" customWidth="1"/>
    <col min="7689" max="7689" width="12.6640625" style="376" customWidth="1"/>
    <col min="7690" max="7938" width="9.109375" style="376"/>
    <col min="7939" max="7940" width="2.88671875" style="376" customWidth="1"/>
    <col min="7941" max="7941" width="31.44140625" style="376" customWidth="1"/>
    <col min="7942" max="7943" width="15.33203125" style="376" customWidth="1"/>
    <col min="7944" max="7944" width="14.5546875" style="376" customWidth="1"/>
    <col min="7945" max="7945" width="12.6640625" style="376" customWidth="1"/>
    <col min="7946" max="8194" width="9.109375" style="376"/>
    <col min="8195" max="8196" width="2.88671875" style="376" customWidth="1"/>
    <col min="8197" max="8197" width="31.44140625" style="376" customWidth="1"/>
    <col min="8198" max="8199" width="15.33203125" style="376" customWidth="1"/>
    <col min="8200" max="8200" width="14.5546875" style="376" customWidth="1"/>
    <col min="8201" max="8201" width="12.6640625" style="376" customWidth="1"/>
    <col min="8202" max="8450" width="9.109375" style="376"/>
    <col min="8451" max="8452" width="2.88671875" style="376" customWidth="1"/>
    <col min="8453" max="8453" width="31.44140625" style="376" customWidth="1"/>
    <col min="8454" max="8455" width="15.33203125" style="376" customWidth="1"/>
    <col min="8456" max="8456" width="14.5546875" style="376" customWidth="1"/>
    <col min="8457" max="8457" width="12.6640625" style="376" customWidth="1"/>
    <col min="8458" max="8706" width="9.109375" style="376"/>
    <col min="8707" max="8708" width="2.88671875" style="376" customWidth="1"/>
    <col min="8709" max="8709" width="31.44140625" style="376" customWidth="1"/>
    <col min="8710" max="8711" width="15.33203125" style="376" customWidth="1"/>
    <col min="8712" max="8712" width="14.5546875" style="376" customWidth="1"/>
    <col min="8713" max="8713" width="12.6640625" style="376" customWidth="1"/>
    <col min="8714" max="8962" width="9.109375" style="376"/>
    <col min="8963" max="8964" width="2.88671875" style="376" customWidth="1"/>
    <col min="8965" max="8965" width="31.44140625" style="376" customWidth="1"/>
    <col min="8966" max="8967" width="15.33203125" style="376" customWidth="1"/>
    <col min="8968" max="8968" width="14.5546875" style="376" customWidth="1"/>
    <col min="8969" max="8969" width="12.6640625" style="376" customWidth="1"/>
    <col min="8970" max="9218" width="9.109375" style="376"/>
    <col min="9219" max="9220" width="2.88671875" style="376" customWidth="1"/>
    <col min="9221" max="9221" width="31.44140625" style="376" customWidth="1"/>
    <col min="9222" max="9223" width="15.33203125" style="376" customWidth="1"/>
    <col min="9224" max="9224" width="14.5546875" style="376" customWidth="1"/>
    <col min="9225" max="9225" width="12.6640625" style="376" customWidth="1"/>
    <col min="9226" max="9474" width="9.109375" style="376"/>
    <col min="9475" max="9476" width="2.88671875" style="376" customWidth="1"/>
    <col min="9477" max="9477" width="31.44140625" style="376" customWidth="1"/>
    <col min="9478" max="9479" width="15.33203125" style="376" customWidth="1"/>
    <col min="9480" max="9480" width="14.5546875" style="376" customWidth="1"/>
    <col min="9481" max="9481" width="12.6640625" style="376" customWidth="1"/>
    <col min="9482" max="9730" width="9.109375" style="376"/>
    <col min="9731" max="9732" width="2.88671875" style="376" customWidth="1"/>
    <col min="9733" max="9733" width="31.44140625" style="376" customWidth="1"/>
    <col min="9734" max="9735" width="15.33203125" style="376" customWidth="1"/>
    <col min="9736" max="9736" width="14.5546875" style="376" customWidth="1"/>
    <col min="9737" max="9737" width="12.6640625" style="376" customWidth="1"/>
    <col min="9738" max="9986" width="9.109375" style="376"/>
    <col min="9987" max="9988" width="2.88671875" style="376" customWidth="1"/>
    <col min="9989" max="9989" width="31.44140625" style="376" customWidth="1"/>
    <col min="9990" max="9991" width="15.33203125" style="376" customWidth="1"/>
    <col min="9992" max="9992" width="14.5546875" style="376" customWidth="1"/>
    <col min="9993" max="9993" width="12.6640625" style="376" customWidth="1"/>
    <col min="9994" max="10242" width="9.109375" style="376"/>
    <col min="10243" max="10244" width="2.88671875" style="376" customWidth="1"/>
    <col min="10245" max="10245" width="31.44140625" style="376" customWidth="1"/>
    <col min="10246" max="10247" width="15.33203125" style="376" customWidth="1"/>
    <col min="10248" max="10248" width="14.5546875" style="376" customWidth="1"/>
    <col min="10249" max="10249" width="12.6640625" style="376" customWidth="1"/>
    <col min="10250" max="10498" width="9.109375" style="376"/>
    <col min="10499" max="10500" width="2.88671875" style="376" customWidth="1"/>
    <col min="10501" max="10501" width="31.44140625" style="376" customWidth="1"/>
    <col min="10502" max="10503" width="15.33203125" style="376" customWidth="1"/>
    <col min="10504" max="10504" width="14.5546875" style="376" customWidth="1"/>
    <col min="10505" max="10505" width="12.6640625" style="376" customWidth="1"/>
    <col min="10506" max="10754" width="9.109375" style="376"/>
    <col min="10755" max="10756" width="2.88671875" style="376" customWidth="1"/>
    <col min="10757" max="10757" width="31.44140625" style="376" customWidth="1"/>
    <col min="10758" max="10759" width="15.33203125" style="376" customWidth="1"/>
    <col min="10760" max="10760" width="14.5546875" style="376" customWidth="1"/>
    <col min="10761" max="10761" width="12.6640625" style="376" customWidth="1"/>
    <col min="10762" max="11010" width="9.109375" style="376"/>
    <col min="11011" max="11012" width="2.88671875" style="376" customWidth="1"/>
    <col min="11013" max="11013" width="31.44140625" style="376" customWidth="1"/>
    <col min="11014" max="11015" width="15.33203125" style="376" customWidth="1"/>
    <col min="11016" max="11016" width="14.5546875" style="376" customWidth="1"/>
    <col min="11017" max="11017" width="12.6640625" style="376" customWidth="1"/>
    <col min="11018" max="11266" width="9.109375" style="376"/>
    <col min="11267" max="11268" width="2.88671875" style="376" customWidth="1"/>
    <col min="11269" max="11269" width="31.44140625" style="376" customWidth="1"/>
    <col min="11270" max="11271" width="15.33203125" style="376" customWidth="1"/>
    <col min="11272" max="11272" width="14.5546875" style="376" customWidth="1"/>
    <col min="11273" max="11273" width="12.6640625" style="376" customWidth="1"/>
    <col min="11274" max="11522" width="9.109375" style="376"/>
    <col min="11523" max="11524" width="2.88671875" style="376" customWidth="1"/>
    <col min="11525" max="11525" width="31.44140625" style="376" customWidth="1"/>
    <col min="11526" max="11527" width="15.33203125" style="376" customWidth="1"/>
    <col min="11528" max="11528" width="14.5546875" style="376" customWidth="1"/>
    <col min="11529" max="11529" width="12.6640625" style="376" customWidth="1"/>
    <col min="11530" max="11778" width="9.109375" style="376"/>
    <col min="11779" max="11780" width="2.88671875" style="376" customWidth="1"/>
    <col min="11781" max="11781" width="31.44140625" style="376" customWidth="1"/>
    <col min="11782" max="11783" width="15.33203125" style="376" customWidth="1"/>
    <col min="11784" max="11784" width="14.5546875" style="376" customWidth="1"/>
    <col min="11785" max="11785" width="12.6640625" style="376" customWidth="1"/>
    <col min="11786" max="12034" width="9.109375" style="376"/>
    <col min="12035" max="12036" width="2.88671875" style="376" customWidth="1"/>
    <col min="12037" max="12037" width="31.44140625" style="376" customWidth="1"/>
    <col min="12038" max="12039" width="15.33203125" style="376" customWidth="1"/>
    <col min="12040" max="12040" width="14.5546875" style="376" customWidth="1"/>
    <col min="12041" max="12041" width="12.6640625" style="376" customWidth="1"/>
    <col min="12042" max="12290" width="9.109375" style="376"/>
    <col min="12291" max="12292" width="2.88671875" style="376" customWidth="1"/>
    <col min="12293" max="12293" width="31.44140625" style="376" customWidth="1"/>
    <col min="12294" max="12295" width="15.33203125" style="376" customWidth="1"/>
    <col min="12296" max="12296" width="14.5546875" style="376" customWidth="1"/>
    <col min="12297" max="12297" width="12.6640625" style="376" customWidth="1"/>
    <col min="12298" max="12546" width="9.109375" style="376"/>
    <col min="12547" max="12548" width="2.88671875" style="376" customWidth="1"/>
    <col min="12549" max="12549" width="31.44140625" style="376" customWidth="1"/>
    <col min="12550" max="12551" width="15.33203125" style="376" customWidth="1"/>
    <col min="12552" max="12552" width="14.5546875" style="376" customWidth="1"/>
    <col min="12553" max="12553" width="12.6640625" style="376" customWidth="1"/>
    <col min="12554" max="12802" width="9.109375" style="376"/>
    <col min="12803" max="12804" width="2.88671875" style="376" customWidth="1"/>
    <col min="12805" max="12805" width="31.44140625" style="376" customWidth="1"/>
    <col min="12806" max="12807" width="15.33203125" style="376" customWidth="1"/>
    <col min="12808" max="12808" width="14.5546875" style="376" customWidth="1"/>
    <col min="12809" max="12809" width="12.6640625" style="376" customWidth="1"/>
    <col min="12810" max="13058" width="9.109375" style="376"/>
    <col min="13059" max="13060" width="2.88671875" style="376" customWidth="1"/>
    <col min="13061" max="13061" width="31.44140625" style="376" customWidth="1"/>
    <col min="13062" max="13063" width="15.33203125" style="376" customWidth="1"/>
    <col min="13064" max="13064" width="14.5546875" style="376" customWidth="1"/>
    <col min="13065" max="13065" width="12.6640625" style="376" customWidth="1"/>
    <col min="13066" max="13314" width="9.109375" style="376"/>
    <col min="13315" max="13316" width="2.88671875" style="376" customWidth="1"/>
    <col min="13317" max="13317" width="31.44140625" style="376" customWidth="1"/>
    <col min="13318" max="13319" width="15.33203125" style="376" customWidth="1"/>
    <col min="13320" max="13320" width="14.5546875" style="376" customWidth="1"/>
    <col min="13321" max="13321" width="12.6640625" style="376" customWidth="1"/>
    <col min="13322" max="13570" width="9.109375" style="376"/>
    <col min="13571" max="13572" width="2.88671875" style="376" customWidth="1"/>
    <col min="13573" max="13573" width="31.44140625" style="376" customWidth="1"/>
    <col min="13574" max="13575" width="15.33203125" style="376" customWidth="1"/>
    <col min="13576" max="13576" width="14.5546875" style="376" customWidth="1"/>
    <col min="13577" max="13577" width="12.6640625" style="376" customWidth="1"/>
    <col min="13578" max="13826" width="9.109375" style="376"/>
    <col min="13827" max="13828" width="2.88671875" style="376" customWidth="1"/>
    <col min="13829" max="13829" width="31.44140625" style="376" customWidth="1"/>
    <col min="13830" max="13831" width="15.33203125" style="376" customWidth="1"/>
    <col min="13832" max="13832" width="14.5546875" style="376" customWidth="1"/>
    <col min="13833" max="13833" width="12.6640625" style="376" customWidth="1"/>
    <col min="13834" max="14082" width="9.109375" style="376"/>
    <col min="14083" max="14084" width="2.88671875" style="376" customWidth="1"/>
    <col min="14085" max="14085" width="31.44140625" style="376" customWidth="1"/>
    <col min="14086" max="14087" width="15.33203125" style="376" customWidth="1"/>
    <col min="14088" max="14088" width="14.5546875" style="376" customWidth="1"/>
    <col min="14089" max="14089" width="12.6640625" style="376" customWidth="1"/>
    <col min="14090" max="14338" width="9.109375" style="376"/>
    <col min="14339" max="14340" width="2.88671875" style="376" customWidth="1"/>
    <col min="14341" max="14341" width="31.44140625" style="376" customWidth="1"/>
    <col min="14342" max="14343" width="15.33203125" style="376" customWidth="1"/>
    <col min="14344" max="14344" width="14.5546875" style="376" customWidth="1"/>
    <col min="14345" max="14345" width="12.6640625" style="376" customWidth="1"/>
    <col min="14346" max="14594" width="9.109375" style="376"/>
    <col min="14595" max="14596" width="2.88671875" style="376" customWidth="1"/>
    <col min="14597" max="14597" width="31.44140625" style="376" customWidth="1"/>
    <col min="14598" max="14599" width="15.33203125" style="376" customWidth="1"/>
    <col min="14600" max="14600" width="14.5546875" style="376" customWidth="1"/>
    <col min="14601" max="14601" width="12.6640625" style="376" customWidth="1"/>
    <col min="14602" max="14850" width="9.109375" style="376"/>
    <col min="14851" max="14852" width="2.88671875" style="376" customWidth="1"/>
    <col min="14853" max="14853" width="31.44140625" style="376" customWidth="1"/>
    <col min="14854" max="14855" width="15.33203125" style="376" customWidth="1"/>
    <col min="14856" max="14856" width="14.5546875" style="376" customWidth="1"/>
    <col min="14857" max="14857" width="12.6640625" style="376" customWidth="1"/>
    <col min="14858" max="15106" width="9.109375" style="376"/>
    <col min="15107" max="15108" width="2.88671875" style="376" customWidth="1"/>
    <col min="15109" max="15109" width="31.44140625" style="376" customWidth="1"/>
    <col min="15110" max="15111" width="15.33203125" style="376" customWidth="1"/>
    <col min="15112" max="15112" width="14.5546875" style="376" customWidth="1"/>
    <col min="15113" max="15113" width="12.6640625" style="376" customWidth="1"/>
    <col min="15114" max="15362" width="9.109375" style="376"/>
    <col min="15363" max="15364" width="2.88671875" style="376" customWidth="1"/>
    <col min="15365" max="15365" width="31.44140625" style="376" customWidth="1"/>
    <col min="15366" max="15367" width="15.33203125" style="376" customWidth="1"/>
    <col min="15368" max="15368" width="14.5546875" style="376" customWidth="1"/>
    <col min="15369" max="15369" width="12.6640625" style="376" customWidth="1"/>
    <col min="15370" max="15618" width="9.109375" style="376"/>
    <col min="15619" max="15620" width="2.88671875" style="376" customWidth="1"/>
    <col min="15621" max="15621" width="31.44140625" style="376" customWidth="1"/>
    <col min="15622" max="15623" width="15.33203125" style="376" customWidth="1"/>
    <col min="15624" max="15624" width="14.5546875" style="376" customWidth="1"/>
    <col min="15625" max="15625" width="12.6640625" style="376" customWidth="1"/>
    <col min="15626" max="15874" width="9.109375" style="376"/>
    <col min="15875" max="15876" width="2.88671875" style="376" customWidth="1"/>
    <col min="15877" max="15877" width="31.44140625" style="376" customWidth="1"/>
    <col min="15878" max="15879" width="15.33203125" style="376" customWidth="1"/>
    <col min="15880" max="15880" width="14.5546875" style="376" customWidth="1"/>
    <col min="15881" max="15881" width="12.6640625" style="376" customWidth="1"/>
    <col min="15882" max="16130" width="9.109375" style="376"/>
    <col min="16131" max="16132" width="2.88671875" style="376" customWidth="1"/>
    <col min="16133" max="16133" width="31.44140625" style="376" customWidth="1"/>
    <col min="16134" max="16135" width="15.33203125" style="376" customWidth="1"/>
    <col min="16136" max="16136" width="14.5546875" style="376" customWidth="1"/>
    <col min="16137" max="16137" width="12.6640625" style="376" customWidth="1"/>
    <col min="16138" max="16384" width="9.109375" style="376"/>
  </cols>
  <sheetData>
    <row r="1" spans="1:11" x14ac:dyDescent="0.25">
      <c r="E1" s="377" t="s">
        <v>504</v>
      </c>
      <c r="F1" s="377"/>
    </row>
    <row r="2" spans="1:11" ht="18" x14ac:dyDescent="0.25">
      <c r="A2" s="815" t="s">
        <v>637</v>
      </c>
      <c r="B2" s="815"/>
      <c r="C2" s="815"/>
      <c r="D2" s="815"/>
      <c r="E2" s="815"/>
      <c r="F2" s="815"/>
      <c r="G2" s="401"/>
      <c r="H2" s="401"/>
      <c r="I2" s="402"/>
    </row>
    <row r="3" spans="1:11" ht="17.399999999999999" x14ac:dyDescent="0.25">
      <c r="A3" s="815" t="s">
        <v>737</v>
      </c>
      <c r="B3" s="815"/>
      <c r="C3" s="815"/>
      <c r="D3" s="815"/>
      <c r="E3" s="815"/>
      <c r="F3" s="815"/>
      <c r="G3" s="401"/>
      <c r="H3" s="401"/>
      <c r="I3" s="401"/>
    </row>
    <row r="4" spans="1:11" ht="13.8" thickBot="1" x14ac:dyDescent="0.3">
      <c r="A4" s="377"/>
      <c r="B4" s="377"/>
      <c r="C4" s="378"/>
      <c r="E4" s="377" t="s">
        <v>488</v>
      </c>
      <c r="F4" s="377"/>
    </row>
    <row r="5" spans="1:11" ht="24.9" customHeight="1" x14ac:dyDescent="0.25">
      <c r="A5" s="387" t="s">
        <v>60</v>
      </c>
      <c r="B5" s="388" t="s">
        <v>136</v>
      </c>
      <c r="C5" s="388" t="s">
        <v>528</v>
      </c>
      <c r="D5" s="388" t="s">
        <v>529</v>
      </c>
      <c r="E5" s="508" t="s">
        <v>530</v>
      </c>
      <c r="F5" s="499" t="s">
        <v>530</v>
      </c>
      <c r="G5" s="504" t="s">
        <v>764</v>
      </c>
      <c r="H5" s="504" t="s">
        <v>765</v>
      </c>
      <c r="I5" s="504" t="s">
        <v>766</v>
      </c>
      <c r="J5" s="504" t="s">
        <v>767</v>
      </c>
      <c r="K5" s="504" t="s">
        <v>768</v>
      </c>
    </row>
    <row r="6" spans="1:11" ht="35.1" customHeight="1" x14ac:dyDescent="0.25">
      <c r="A6" s="403">
        <v>1</v>
      </c>
      <c r="B6" s="391" t="s">
        <v>573</v>
      </c>
      <c r="C6" s="404">
        <v>6495</v>
      </c>
      <c r="D6" s="404"/>
      <c r="E6" s="404">
        <f>SUM(F6:K6)</f>
        <v>7718</v>
      </c>
      <c r="F6" s="500">
        <v>7528</v>
      </c>
      <c r="G6" s="505">
        <v>70</v>
      </c>
      <c r="H6" s="505">
        <v>120</v>
      </c>
      <c r="I6" s="505"/>
      <c r="J6" s="505"/>
      <c r="K6" s="505"/>
    </row>
    <row r="7" spans="1:11" ht="35.1" customHeight="1" x14ac:dyDescent="0.25">
      <c r="A7" s="403">
        <v>2</v>
      </c>
      <c r="B7" s="391" t="s">
        <v>574</v>
      </c>
      <c r="C7" s="404">
        <v>7814</v>
      </c>
      <c r="D7" s="404"/>
      <c r="E7" s="404">
        <f t="shared" ref="E7:E70" si="0">SUM(F7:K7)</f>
        <v>0</v>
      </c>
      <c r="F7" s="500">
        <v>0</v>
      </c>
      <c r="G7" s="505"/>
      <c r="H7" s="505"/>
      <c r="I7" s="505"/>
      <c r="J7" s="505"/>
      <c r="K7" s="505"/>
    </row>
    <row r="8" spans="1:11" ht="35.1" customHeight="1" x14ac:dyDescent="0.25">
      <c r="A8" s="403">
        <v>3</v>
      </c>
      <c r="B8" s="391" t="s">
        <v>575</v>
      </c>
      <c r="C8" s="404">
        <v>0</v>
      </c>
      <c r="D8" s="404"/>
      <c r="E8" s="404">
        <f t="shared" si="0"/>
        <v>0</v>
      </c>
      <c r="F8" s="500">
        <v>0</v>
      </c>
      <c r="G8" s="505"/>
      <c r="H8" s="505"/>
      <c r="I8" s="505"/>
      <c r="J8" s="505"/>
      <c r="K8" s="505"/>
    </row>
    <row r="9" spans="1:11" ht="35.1" customHeight="1" x14ac:dyDescent="0.25">
      <c r="A9" s="405">
        <v>4</v>
      </c>
      <c r="B9" s="395" t="s">
        <v>576</v>
      </c>
      <c r="C9" s="406">
        <f>SUM(C6:C8)</f>
        <v>14309</v>
      </c>
      <c r="D9" s="406"/>
      <c r="E9" s="406">
        <f t="shared" si="0"/>
        <v>7718</v>
      </c>
      <c r="F9" s="501">
        <f t="shared" ref="F9:K9" si="1">SUM(F6:F8)</f>
        <v>7528</v>
      </c>
      <c r="G9" s="501">
        <f t="shared" si="1"/>
        <v>70</v>
      </c>
      <c r="H9" s="501">
        <f t="shared" si="1"/>
        <v>120</v>
      </c>
      <c r="I9" s="501">
        <f t="shared" si="1"/>
        <v>0</v>
      </c>
      <c r="J9" s="501">
        <f t="shared" si="1"/>
        <v>0</v>
      </c>
      <c r="K9" s="501">
        <f t="shared" si="1"/>
        <v>0</v>
      </c>
    </row>
    <row r="10" spans="1:11" ht="35.1" customHeight="1" x14ac:dyDescent="0.25">
      <c r="A10" s="403">
        <v>5</v>
      </c>
      <c r="B10" s="391" t="s">
        <v>577</v>
      </c>
      <c r="C10" s="404">
        <v>2219475</v>
      </c>
      <c r="D10" s="404"/>
      <c r="E10" s="404">
        <f t="shared" si="0"/>
        <v>4378644</v>
      </c>
      <c r="F10" s="500">
        <v>4378644</v>
      </c>
      <c r="G10" s="505"/>
      <c r="H10" s="505"/>
      <c r="I10" s="505"/>
      <c r="J10" s="505"/>
      <c r="K10" s="505"/>
    </row>
    <row r="11" spans="1:11" ht="35.1" customHeight="1" x14ac:dyDescent="0.25">
      <c r="A11" s="403">
        <v>6</v>
      </c>
      <c r="B11" s="391" t="s">
        <v>578</v>
      </c>
      <c r="C11" s="404">
        <v>46648</v>
      </c>
      <c r="D11" s="404"/>
      <c r="E11" s="404">
        <f t="shared" si="0"/>
        <v>307084</v>
      </c>
      <c r="F11" s="500">
        <v>306298</v>
      </c>
      <c r="G11" s="505">
        <v>106</v>
      </c>
      <c r="H11" s="505">
        <v>35</v>
      </c>
      <c r="I11" s="505">
        <v>645</v>
      </c>
      <c r="J11" s="505"/>
      <c r="K11" s="505"/>
    </row>
    <row r="12" spans="1:11" ht="35.1" customHeight="1" x14ac:dyDescent="0.25">
      <c r="A12" s="403">
        <v>7</v>
      </c>
      <c r="B12" s="391" t="s">
        <v>579</v>
      </c>
      <c r="C12" s="404">
        <v>0</v>
      </c>
      <c r="D12" s="404"/>
      <c r="E12" s="404">
        <f t="shared" si="0"/>
        <v>0</v>
      </c>
      <c r="F12" s="500">
        <v>0</v>
      </c>
      <c r="G12" s="505"/>
      <c r="H12" s="505"/>
      <c r="I12" s="505"/>
      <c r="J12" s="505"/>
      <c r="K12" s="505"/>
    </row>
    <row r="13" spans="1:11" ht="35.1" customHeight="1" x14ac:dyDescent="0.25">
      <c r="A13" s="403">
        <v>8</v>
      </c>
      <c r="B13" s="391" t="s">
        <v>580</v>
      </c>
      <c r="C13" s="404">
        <v>192075</v>
      </c>
      <c r="D13" s="404"/>
      <c r="E13" s="404">
        <f t="shared" si="0"/>
        <v>8490</v>
      </c>
      <c r="F13" s="500">
        <v>8490</v>
      </c>
      <c r="G13" s="505"/>
      <c r="H13" s="505"/>
      <c r="I13" s="505"/>
      <c r="J13" s="505"/>
      <c r="K13" s="505"/>
    </row>
    <row r="14" spans="1:11" ht="35.1" customHeight="1" x14ac:dyDescent="0.25">
      <c r="A14" s="403">
        <v>9</v>
      </c>
      <c r="B14" s="391" t="s">
        <v>581</v>
      </c>
      <c r="C14" s="404">
        <v>0</v>
      </c>
      <c r="D14" s="404"/>
      <c r="E14" s="404">
        <f t="shared" si="0"/>
        <v>0</v>
      </c>
      <c r="F14" s="500">
        <v>0</v>
      </c>
      <c r="G14" s="505"/>
      <c r="H14" s="505"/>
      <c r="I14" s="505"/>
      <c r="J14" s="505"/>
      <c r="K14" s="505"/>
    </row>
    <row r="15" spans="1:11" ht="35.1" customHeight="1" x14ac:dyDescent="0.25">
      <c r="A15" s="403">
        <v>10</v>
      </c>
      <c r="B15" s="395" t="s">
        <v>582</v>
      </c>
      <c r="C15" s="406">
        <f>SUM(C10:C14)</f>
        <v>2458198</v>
      </c>
      <c r="D15" s="406"/>
      <c r="E15" s="406">
        <f t="shared" si="0"/>
        <v>4694218</v>
      </c>
      <c r="F15" s="501">
        <f t="shared" ref="F15:K15" si="2">SUM(F10:F14)</f>
        <v>4693432</v>
      </c>
      <c r="G15" s="501">
        <f t="shared" si="2"/>
        <v>106</v>
      </c>
      <c r="H15" s="501">
        <f t="shared" si="2"/>
        <v>35</v>
      </c>
      <c r="I15" s="501">
        <f t="shared" si="2"/>
        <v>645</v>
      </c>
      <c r="J15" s="501">
        <f t="shared" si="2"/>
        <v>0</v>
      </c>
      <c r="K15" s="501">
        <f t="shared" si="2"/>
        <v>0</v>
      </c>
    </row>
    <row r="16" spans="1:11" ht="35.1" customHeight="1" x14ac:dyDescent="0.25">
      <c r="A16" s="403">
        <v>11</v>
      </c>
      <c r="B16" s="391" t="s">
        <v>583</v>
      </c>
      <c r="C16" s="404">
        <v>11256</v>
      </c>
      <c r="D16" s="404"/>
      <c r="E16" s="404">
        <f t="shared" si="0"/>
        <v>11256</v>
      </c>
      <c r="F16" s="500">
        <v>11256</v>
      </c>
      <c r="G16" s="505"/>
      <c r="H16" s="505"/>
      <c r="I16" s="505"/>
      <c r="J16" s="505"/>
      <c r="K16" s="505"/>
    </row>
    <row r="17" spans="1:11" ht="35.1" customHeight="1" x14ac:dyDescent="0.25">
      <c r="A17" s="403">
        <v>12</v>
      </c>
      <c r="B17" s="391" t="s">
        <v>739</v>
      </c>
      <c r="C17" s="404">
        <v>11256</v>
      </c>
      <c r="D17" s="404"/>
      <c r="E17" s="404">
        <f t="shared" si="0"/>
        <v>11256</v>
      </c>
      <c r="F17" s="500">
        <v>11256</v>
      </c>
      <c r="G17" s="505"/>
      <c r="H17" s="505"/>
      <c r="I17" s="505"/>
      <c r="J17" s="505"/>
      <c r="K17" s="505"/>
    </row>
    <row r="18" spans="1:11" ht="35.1" customHeight="1" x14ac:dyDescent="0.25">
      <c r="A18" s="405">
        <v>13</v>
      </c>
      <c r="B18" s="395" t="s">
        <v>584</v>
      </c>
      <c r="C18" s="406">
        <f>SUM(C16:C16)</f>
        <v>11256</v>
      </c>
      <c r="D18" s="406"/>
      <c r="E18" s="406">
        <f t="shared" si="0"/>
        <v>11256</v>
      </c>
      <c r="F18" s="501">
        <f t="shared" ref="F18:K18" si="3">SUM(F16:F16)</f>
        <v>11256</v>
      </c>
      <c r="G18" s="501">
        <f t="shared" si="3"/>
        <v>0</v>
      </c>
      <c r="H18" s="501">
        <f t="shared" si="3"/>
        <v>0</v>
      </c>
      <c r="I18" s="501">
        <f t="shared" si="3"/>
        <v>0</v>
      </c>
      <c r="J18" s="501">
        <f t="shared" si="3"/>
        <v>0</v>
      </c>
      <c r="K18" s="501">
        <f t="shared" si="3"/>
        <v>0</v>
      </c>
    </row>
    <row r="19" spans="1:11" ht="35.1" customHeight="1" x14ac:dyDescent="0.25">
      <c r="A19" s="403">
        <v>14</v>
      </c>
      <c r="B19" s="395" t="s">
        <v>585</v>
      </c>
      <c r="C19" s="406">
        <v>0</v>
      </c>
      <c r="D19" s="406"/>
      <c r="E19" s="404">
        <f t="shared" si="0"/>
        <v>0</v>
      </c>
      <c r="F19" s="501">
        <v>0</v>
      </c>
      <c r="G19" s="505"/>
      <c r="H19" s="505"/>
      <c r="I19" s="505"/>
      <c r="J19" s="505"/>
      <c r="K19" s="505"/>
    </row>
    <row r="20" spans="1:11" ht="35.1" customHeight="1" x14ac:dyDescent="0.25">
      <c r="A20" s="403">
        <v>15</v>
      </c>
      <c r="B20" s="407" t="s">
        <v>586</v>
      </c>
      <c r="C20" s="408">
        <f>C9+C15+C18+C19</f>
        <v>2483763</v>
      </c>
      <c r="D20" s="408"/>
      <c r="E20" s="406">
        <f t="shared" si="0"/>
        <v>4713192</v>
      </c>
      <c r="F20" s="502">
        <f t="shared" ref="F20:K20" si="4">F9+F15+F18+F19</f>
        <v>4712216</v>
      </c>
      <c r="G20" s="502">
        <f t="shared" si="4"/>
        <v>176</v>
      </c>
      <c r="H20" s="502">
        <f t="shared" si="4"/>
        <v>155</v>
      </c>
      <c r="I20" s="502">
        <f t="shared" si="4"/>
        <v>645</v>
      </c>
      <c r="J20" s="502">
        <f t="shared" si="4"/>
        <v>0</v>
      </c>
      <c r="K20" s="502">
        <f t="shared" si="4"/>
        <v>0</v>
      </c>
    </row>
    <row r="21" spans="1:11" ht="35.1" customHeight="1" x14ac:dyDescent="0.25">
      <c r="A21" s="403">
        <v>16</v>
      </c>
      <c r="B21" s="395" t="s">
        <v>587</v>
      </c>
      <c r="C21" s="406">
        <v>0</v>
      </c>
      <c r="D21" s="406">
        <v>0</v>
      </c>
      <c r="E21" s="406">
        <f t="shared" si="0"/>
        <v>1168</v>
      </c>
      <c r="F21" s="501">
        <v>0</v>
      </c>
      <c r="G21" s="506"/>
      <c r="H21" s="506"/>
      <c r="I21" s="506"/>
      <c r="J21" s="506"/>
      <c r="K21" s="506">
        <v>1168</v>
      </c>
    </row>
    <row r="22" spans="1:11" ht="35.1" customHeight="1" x14ac:dyDescent="0.25">
      <c r="A22" s="403">
        <v>17</v>
      </c>
      <c r="B22" s="395" t="s">
        <v>588</v>
      </c>
      <c r="C22" s="406">
        <v>0</v>
      </c>
      <c r="D22" s="406">
        <v>0</v>
      </c>
      <c r="E22" s="404">
        <f t="shared" si="0"/>
        <v>0</v>
      </c>
      <c r="F22" s="501">
        <v>0</v>
      </c>
      <c r="G22" s="505"/>
      <c r="H22" s="505"/>
      <c r="I22" s="505"/>
      <c r="J22" s="505"/>
      <c r="K22" s="505"/>
    </row>
    <row r="23" spans="1:11" ht="35.1" customHeight="1" x14ac:dyDescent="0.25">
      <c r="A23" s="403">
        <v>18</v>
      </c>
      <c r="B23" s="407" t="s">
        <v>589</v>
      </c>
      <c r="C23" s="408">
        <v>0</v>
      </c>
      <c r="D23" s="408">
        <v>0</v>
      </c>
      <c r="E23" s="406">
        <f t="shared" si="0"/>
        <v>1168</v>
      </c>
      <c r="F23" s="502">
        <v>0</v>
      </c>
      <c r="G23" s="507"/>
      <c r="H23" s="507"/>
      <c r="I23" s="507"/>
      <c r="J23" s="507"/>
      <c r="K23" s="506">
        <f>SUM(K21:K22)</f>
        <v>1168</v>
      </c>
    </row>
    <row r="24" spans="1:11" ht="35.1" customHeight="1" x14ac:dyDescent="0.25">
      <c r="A24" s="403">
        <v>19</v>
      </c>
      <c r="B24" s="391" t="s">
        <v>590</v>
      </c>
      <c r="C24" s="404">
        <v>0</v>
      </c>
      <c r="D24" s="404">
        <v>0</v>
      </c>
      <c r="E24" s="404">
        <f t="shared" si="0"/>
        <v>0</v>
      </c>
      <c r="F24" s="500">
        <v>0</v>
      </c>
      <c r="G24" s="505"/>
      <c r="H24" s="505"/>
      <c r="I24" s="505"/>
      <c r="J24" s="505"/>
      <c r="K24" s="505"/>
    </row>
    <row r="25" spans="1:11" ht="35.1" customHeight="1" x14ac:dyDescent="0.25">
      <c r="A25" s="403">
        <v>20</v>
      </c>
      <c r="B25" s="391" t="s">
        <v>591</v>
      </c>
      <c r="C25" s="404">
        <v>0</v>
      </c>
      <c r="D25" s="404">
        <v>0</v>
      </c>
      <c r="E25" s="404">
        <f t="shared" si="0"/>
        <v>0</v>
      </c>
      <c r="F25" s="500">
        <v>0</v>
      </c>
      <c r="G25" s="505"/>
      <c r="H25" s="505"/>
      <c r="I25" s="505"/>
      <c r="J25" s="505"/>
      <c r="K25" s="505"/>
    </row>
    <row r="26" spans="1:11" ht="35.1" customHeight="1" x14ac:dyDescent="0.25">
      <c r="A26" s="403">
        <v>21</v>
      </c>
      <c r="B26" s="391" t="s">
        <v>592</v>
      </c>
      <c r="C26" s="404">
        <v>92157</v>
      </c>
      <c r="D26" s="404">
        <v>13139</v>
      </c>
      <c r="E26" s="404">
        <f t="shared" si="0"/>
        <v>157970</v>
      </c>
      <c r="F26" s="500">
        <v>157906</v>
      </c>
      <c r="G26" s="505">
        <v>14</v>
      </c>
      <c r="H26" s="505">
        <v>13</v>
      </c>
      <c r="I26" s="505">
        <v>11</v>
      </c>
      <c r="J26" s="505">
        <v>13</v>
      </c>
      <c r="K26" s="505">
        <v>13</v>
      </c>
    </row>
    <row r="27" spans="1:11" ht="35.1" customHeight="1" x14ac:dyDescent="0.25">
      <c r="A27" s="405">
        <v>22</v>
      </c>
      <c r="B27" s="391" t="s">
        <v>593</v>
      </c>
      <c r="C27" s="404">
        <v>0</v>
      </c>
      <c r="D27" s="404">
        <v>0</v>
      </c>
      <c r="E27" s="404">
        <f t="shared" si="0"/>
        <v>0</v>
      </c>
      <c r="F27" s="500">
        <v>0</v>
      </c>
      <c r="G27" s="505"/>
      <c r="H27" s="505"/>
      <c r="I27" s="505"/>
      <c r="J27" s="505"/>
      <c r="K27" s="505"/>
    </row>
    <row r="28" spans="1:11" ht="35.1" customHeight="1" x14ac:dyDescent="0.25">
      <c r="A28" s="403">
        <v>23</v>
      </c>
      <c r="B28" s="391" t="s">
        <v>594</v>
      </c>
      <c r="C28" s="404">
        <v>0</v>
      </c>
      <c r="D28" s="404">
        <v>0</v>
      </c>
      <c r="E28" s="404">
        <f t="shared" si="0"/>
        <v>0</v>
      </c>
      <c r="F28" s="500">
        <v>0</v>
      </c>
      <c r="G28" s="505"/>
      <c r="H28" s="505"/>
      <c r="I28" s="505"/>
      <c r="J28" s="505"/>
      <c r="K28" s="505"/>
    </row>
    <row r="29" spans="1:11" ht="35.1" customHeight="1" x14ac:dyDescent="0.25">
      <c r="A29" s="403">
        <v>24</v>
      </c>
      <c r="B29" s="407" t="s">
        <v>595</v>
      </c>
      <c r="C29" s="408">
        <f>SUM(C24:C28)</f>
        <v>92157</v>
      </c>
      <c r="D29" s="408">
        <f t="shared" ref="D29:K29" si="5">SUM(D24:D28)</f>
        <v>13139</v>
      </c>
      <c r="E29" s="406">
        <f t="shared" si="0"/>
        <v>157970</v>
      </c>
      <c r="F29" s="502">
        <f t="shared" si="5"/>
        <v>157906</v>
      </c>
      <c r="G29" s="502">
        <f t="shared" si="5"/>
        <v>14</v>
      </c>
      <c r="H29" s="502">
        <f t="shared" si="5"/>
        <v>13</v>
      </c>
      <c r="I29" s="502">
        <f t="shared" si="5"/>
        <v>11</v>
      </c>
      <c r="J29" s="502">
        <f t="shared" si="5"/>
        <v>13</v>
      </c>
      <c r="K29" s="502">
        <f t="shared" si="5"/>
        <v>13</v>
      </c>
    </row>
    <row r="30" spans="1:11" ht="31.2" x14ac:dyDescent="0.25">
      <c r="A30" s="403">
        <v>25</v>
      </c>
      <c r="B30" s="391" t="s">
        <v>596</v>
      </c>
      <c r="C30" s="404">
        <v>0</v>
      </c>
      <c r="D30" s="404">
        <v>0</v>
      </c>
      <c r="E30" s="404">
        <f t="shared" si="0"/>
        <v>0</v>
      </c>
      <c r="F30" s="500">
        <v>0</v>
      </c>
      <c r="G30" s="505"/>
      <c r="H30" s="505"/>
      <c r="I30" s="505"/>
      <c r="J30" s="505"/>
      <c r="K30" s="505"/>
    </row>
    <row r="31" spans="1:11" ht="46.8" x14ac:dyDescent="0.25">
      <c r="A31" s="403">
        <v>26</v>
      </c>
      <c r="B31" s="391" t="s">
        <v>597</v>
      </c>
      <c r="C31" s="404">
        <v>0</v>
      </c>
      <c r="D31" s="404">
        <v>0</v>
      </c>
      <c r="E31" s="404">
        <f t="shared" si="0"/>
        <v>0</v>
      </c>
      <c r="F31" s="500">
        <v>0</v>
      </c>
      <c r="G31" s="505"/>
      <c r="H31" s="505"/>
      <c r="I31" s="505"/>
      <c r="J31" s="505"/>
      <c r="K31" s="505"/>
    </row>
    <row r="32" spans="1:11" ht="31.2" x14ac:dyDescent="0.25">
      <c r="A32" s="403">
        <v>27</v>
      </c>
      <c r="B32" s="391" t="s">
        <v>598</v>
      </c>
      <c r="C32" s="404">
        <v>0</v>
      </c>
      <c r="D32" s="404">
        <v>13139</v>
      </c>
      <c r="E32" s="404">
        <f t="shared" si="0"/>
        <v>13139</v>
      </c>
      <c r="F32" s="500">
        <v>13139</v>
      </c>
      <c r="G32" s="505"/>
      <c r="H32" s="505"/>
      <c r="I32" s="505"/>
      <c r="J32" s="505"/>
      <c r="K32" s="505"/>
    </row>
    <row r="33" spans="1:11" ht="46.8" x14ac:dyDescent="0.25">
      <c r="A33" s="403">
        <v>28</v>
      </c>
      <c r="B33" s="391" t="s">
        <v>599</v>
      </c>
      <c r="C33" s="404">
        <v>0</v>
      </c>
      <c r="D33" s="404">
        <v>0</v>
      </c>
      <c r="E33" s="404">
        <f t="shared" si="0"/>
        <v>13139</v>
      </c>
      <c r="F33" s="500">
        <v>13139</v>
      </c>
      <c r="G33" s="505"/>
      <c r="H33" s="505"/>
      <c r="I33" s="505"/>
      <c r="J33" s="505"/>
      <c r="K33" s="505"/>
    </row>
    <row r="34" spans="1:11" ht="35.1" customHeight="1" x14ac:dyDescent="0.25">
      <c r="A34" s="403">
        <v>29</v>
      </c>
      <c r="B34" s="391" t="s">
        <v>600</v>
      </c>
      <c r="C34" s="404">
        <v>7580</v>
      </c>
      <c r="D34" s="404"/>
      <c r="E34" s="404">
        <f t="shared" si="0"/>
        <v>3102</v>
      </c>
      <c r="F34" s="500">
        <v>3102</v>
      </c>
      <c r="G34" s="505"/>
      <c r="H34" s="505"/>
      <c r="I34" s="505"/>
      <c r="J34" s="505"/>
      <c r="K34" s="505"/>
    </row>
    <row r="35" spans="1:11" ht="35.1" customHeight="1" x14ac:dyDescent="0.25">
      <c r="A35" s="403">
        <v>30</v>
      </c>
      <c r="B35" s="391" t="s">
        <v>601</v>
      </c>
      <c r="C35" s="404">
        <v>3167</v>
      </c>
      <c r="D35" s="404"/>
      <c r="E35" s="404">
        <f t="shared" si="0"/>
        <v>7352</v>
      </c>
      <c r="F35" s="500">
        <v>6976</v>
      </c>
      <c r="G35" s="505"/>
      <c r="H35" s="505"/>
      <c r="I35" s="505"/>
      <c r="J35" s="505">
        <v>104</v>
      </c>
      <c r="K35" s="505">
        <v>272</v>
      </c>
    </row>
    <row r="36" spans="1:11" ht="35.1" customHeight="1" x14ac:dyDescent="0.25">
      <c r="A36" s="405">
        <v>31</v>
      </c>
      <c r="B36" s="395" t="s">
        <v>602</v>
      </c>
      <c r="C36" s="406">
        <f>SUM(C30:C35)</f>
        <v>10747</v>
      </c>
      <c r="D36" s="406"/>
      <c r="E36" s="404">
        <f t="shared" si="0"/>
        <v>23593</v>
      </c>
      <c r="F36" s="501">
        <f>SUM(F30:F35)-F33</f>
        <v>23217</v>
      </c>
      <c r="G36" s="501">
        <f t="shared" ref="G36:K36" si="6">SUM(G30:G35)-G33</f>
        <v>0</v>
      </c>
      <c r="H36" s="501">
        <f t="shared" si="6"/>
        <v>0</v>
      </c>
      <c r="I36" s="501">
        <f t="shared" si="6"/>
        <v>0</v>
      </c>
      <c r="J36" s="501">
        <f t="shared" si="6"/>
        <v>104</v>
      </c>
      <c r="K36" s="501">
        <f t="shared" si="6"/>
        <v>272</v>
      </c>
    </row>
    <row r="37" spans="1:11" ht="35.1" customHeight="1" x14ac:dyDescent="0.25">
      <c r="A37" s="403">
        <v>32</v>
      </c>
      <c r="B37" s="391" t="s">
        <v>603</v>
      </c>
      <c r="C37" s="404">
        <v>9436</v>
      </c>
      <c r="D37" s="404"/>
      <c r="E37" s="404">
        <f t="shared" si="0"/>
        <v>0</v>
      </c>
      <c r="F37" s="500">
        <v>0</v>
      </c>
      <c r="G37" s="505"/>
      <c r="H37" s="505"/>
      <c r="I37" s="505"/>
      <c r="J37" s="505"/>
      <c r="K37" s="505"/>
    </row>
    <row r="38" spans="1:11" ht="35.1" customHeight="1" x14ac:dyDescent="0.25">
      <c r="A38" s="403">
        <v>33</v>
      </c>
      <c r="B38" s="395" t="s">
        <v>604</v>
      </c>
      <c r="C38" s="406">
        <f>SUM(C37)</f>
        <v>9436</v>
      </c>
      <c r="D38" s="406"/>
      <c r="E38" s="404">
        <f t="shared" si="0"/>
        <v>0</v>
      </c>
      <c r="F38" s="501">
        <f t="shared" ref="F38:K38" si="7">SUM(F37)</f>
        <v>0</v>
      </c>
      <c r="G38" s="501">
        <f t="shared" si="7"/>
        <v>0</v>
      </c>
      <c r="H38" s="501">
        <f t="shared" si="7"/>
        <v>0</v>
      </c>
      <c r="I38" s="501">
        <f t="shared" si="7"/>
        <v>0</v>
      </c>
      <c r="J38" s="501">
        <f t="shared" si="7"/>
        <v>0</v>
      </c>
      <c r="K38" s="501">
        <f t="shared" si="7"/>
        <v>0</v>
      </c>
    </row>
    <row r="39" spans="1:11" ht="35.1" customHeight="1" x14ac:dyDescent="0.25">
      <c r="A39" s="403">
        <v>34</v>
      </c>
      <c r="B39" s="391" t="s">
        <v>605</v>
      </c>
      <c r="C39" s="404">
        <v>0</v>
      </c>
      <c r="D39" s="404"/>
      <c r="E39" s="404">
        <f t="shared" si="0"/>
        <v>545</v>
      </c>
      <c r="F39" s="500">
        <v>125</v>
      </c>
      <c r="G39" s="505">
        <v>420</v>
      </c>
      <c r="H39" s="505"/>
      <c r="I39" s="505"/>
      <c r="J39" s="505"/>
      <c r="K39" s="505"/>
    </row>
    <row r="40" spans="1:11" ht="35.1" customHeight="1" x14ac:dyDescent="0.25">
      <c r="A40" s="403">
        <v>35</v>
      </c>
      <c r="B40" s="391" t="s">
        <v>606</v>
      </c>
      <c r="C40" s="404">
        <v>0</v>
      </c>
      <c r="D40" s="404"/>
      <c r="E40" s="404">
        <f t="shared" si="0"/>
        <v>545</v>
      </c>
      <c r="F40" s="500">
        <v>125</v>
      </c>
      <c r="G40" s="505">
        <v>420</v>
      </c>
      <c r="H40" s="505"/>
      <c r="I40" s="505"/>
      <c r="J40" s="505"/>
      <c r="K40" s="505"/>
    </row>
    <row r="41" spans="1:11" ht="35.1" customHeight="1" x14ac:dyDescent="0.25">
      <c r="A41" s="403">
        <v>36</v>
      </c>
      <c r="B41" s="391" t="s">
        <v>607</v>
      </c>
      <c r="C41" s="404">
        <v>600</v>
      </c>
      <c r="D41" s="404"/>
      <c r="E41" s="404">
        <f t="shared" si="0"/>
        <v>400</v>
      </c>
      <c r="F41" s="500">
        <v>400</v>
      </c>
      <c r="G41" s="505"/>
      <c r="H41" s="505"/>
      <c r="I41" s="505"/>
      <c r="J41" s="505"/>
      <c r="K41" s="505"/>
    </row>
    <row r="42" spans="1:11" ht="35.1" customHeight="1" x14ac:dyDescent="0.25">
      <c r="A42" s="403">
        <v>37</v>
      </c>
      <c r="B42" s="395" t="s">
        <v>608</v>
      </c>
      <c r="C42" s="406">
        <f>SUM(C39:C41)-C40</f>
        <v>600</v>
      </c>
      <c r="D42" s="406"/>
      <c r="E42" s="404">
        <f t="shared" si="0"/>
        <v>945</v>
      </c>
      <c r="F42" s="501">
        <f t="shared" ref="F42:K42" si="8">SUM(F39:F41)-F40</f>
        <v>525</v>
      </c>
      <c r="G42" s="501">
        <f t="shared" si="8"/>
        <v>420</v>
      </c>
      <c r="H42" s="501">
        <f t="shared" si="8"/>
        <v>0</v>
      </c>
      <c r="I42" s="501">
        <f t="shared" si="8"/>
        <v>0</v>
      </c>
      <c r="J42" s="501">
        <f t="shared" si="8"/>
        <v>0</v>
      </c>
      <c r="K42" s="501">
        <f t="shared" si="8"/>
        <v>0</v>
      </c>
    </row>
    <row r="43" spans="1:11" ht="35.1" customHeight="1" x14ac:dyDescent="0.25">
      <c r="A43" s="403">
        <v>38</v>
      </c>
      <c r="B43" s="407" t="s">
        <v>609</v>
      </c>
      <c r="C43" s="408">
        <f>C36+C38+C42</f>
        <v>20783</v>
      </c>
      <c r="D43" s="408"/>
      <c r="E43" s="406">
        <f t="shared" si="0"/>
        <v>24538</v>
      </c>
      <c r="F43" s="502">
        <f t="shared" ref="F43:K43" si="9">F36+F38+F42</f>
        <v>23742</v>
      </c>
      <c r="G43" s="502">
        <f t="shared" si="9"/>
        <v>420</v>
      </c>
      <c r="H43" s="502">
        <f t="shared" si="9"/>
        <v>0</v>
      </c>
      <c r="I43" s="502">
        <f t="shared" si="9"/>
        <v>0</v>
      </c>
      <c r="J43" s="502">
        <f t="shared" si="9"/>
        <v>104</v>
      </c>
      <c r="K43" s="502">
        <f t="shared" si="9"/>
        <v>272</v>
      </c>
    </row>
    <row r="44" spans="1:11" ht="35.1" customHeight="1" x14ac:dyDescent="0.25">
      <c r="A44" s="403">
        <v>39</v>
      </c>
      <c r="B44" s="407" t="s">
        <v>610</v>
      </c>
      <c r="C44" s="408">
        <v>0</v>
      </c>
      <c r="D44" s="408"/>
      <c r="E44" s="406">
        <f t="shared" si="0"/>
        <v>31373</v>
      </c>
      <c r="F44" s="502">
        <v>31373</v>
      </c>
      <c r="G44" s="502">
        <v>0</v>
      </c>
      <c r="H44" s="502">
        <v>0</v>
      </c>
      <c r="I44" s="502">
        <v>0</v>
      </c>
      <c r="J44" s="502">
        <v>0</v>
      </c>
      <c r="K44" s="502">
        <v>0</v>
      </c>
    </row>
    <row r="45" spans="1:11" ht="35.1" customHeight="1" x14ac:dyDescent="0.25">
      <c r="A45" s="405">
        <v>40</v>
      </c>
      <c r="B45" s="407" t="s">
        <v>611</v>
      </c>
      <c r="C45" s="408">
        <v>0</v>
      </c>
      <c r="D45" s="408"/>
      <c r="E45" s="404">
        <f t="shared" si="0"/>
        <v>0</v>
      </c>
      <c r="F45" s="502">
        <v>0</v>
      </c>
      <c r="G45" s="502">
        <v>0</v>
      </c>
      <c r="H45" s="502">
        <v>0</v>
      </c>
      <c r="I45" s="502">
        <v>0</v>
      </c>
      <c r="J45" s="502">
        <v>0</v>
      </c>
      <c r="K45" s="502">
        <v>0</v>
      </c>
    </row>
    <row r="46" spans="1:11" ht="35.1" customHeight="1" x14ac:dyDescent="0.25">
      <c r="A46" s="403">
        <v>41</v>
      </c>
      <c r="B46" s="407" t="s">
        <v>612</v>
      </c>
      <c r="C46" s="408">
        <f>C20+C23+C29+C43+C44+C45</f>
        <v>2596703</v>
      </c>
      <c r="D46" s="408"/>
      <c r="E46" s="406">
        <f t="shared" si="0"/>
        <v>4928241</v>
      </c>
      <c r="F46" s="502">
        <f t="shared" ref="F46:K46" si="10">F20+F23+F29+F43+F44+F45</f>
        <v>4925237</v>
      </c>
      <c r="G46" s="502">
        <f t="shared" si="10"/>
        <v>610</v>
      </c>
      <c r="H46" s="502">
        <f t="shared" si="10"/>
        <v>168</v>
      </c>
      <c r="I46" s="502">
        <f t="shared" si="10"/>
        <v>656</v>
      </c>
      <c r="J46" s="502">
        <f t="shared" si="10"/>
        <v>117</v>
      </c>
      <c r="K46" s="502">
        <f t="shared" si="10"/>
        <v>1453</v>
      </c>
    </row>
    <row r="47" spans="1:11" ht="35.1" customHeight="1" x14ac:dyDescent="0.25">
      <c r="A47" s="403">
        <v>42</v>
      </c>
      <c r="B47" s="391" t="s">
        <v>613</v>
      </c>
      <c r="C47" s="404">
        <v>2915950</v>
      </c>
      <c r="D47" s="404"/>
      <c r="E47" s="404">
        <f t="shared" si="0"/>
        <v>2916186</v>
      </c>
      <c r="F47" s="500">
        <v>2915950</v>
      </c>
      <c r="G47" s="505"/>
      <c r="H47" s="505"/>
      <c r="I47" s="505"/>
      <c r="J47" s="505"/>
      <c r="K47" s="505">
        <v>236</v>
      </c>
    </row>
    <row r="48" spans="1:11" ht="35.1" customHeight="1" x14ac:dyDescent="0.25">
      <c r="A48" s="403">
        <v>43</v>
      </c>
      <c r="B48" s="391" t="s">
        <v>614</v>
      </c>
      <c r="C48" s="404">
        <v>68035</v>
      </c>
      <c r="D48" s="404"/>
      <c r="E48" s="404">
        <f t="shared" si="0"/>
        <v>68066</v>
      </c>
      <c r="F48" s="500">
        <v>68035</v>
      </c>
      <c r="G48" s="505">
        <v>7</v>
      </c>
      <c r="H48" s="505">
        <v>5</v>
      </c>
      <c r="I48" s="505">
        <v>6</v>
      </c>
      <c r="J48" s="505">
        <v>7</v>
      </c>
      <c r="K48" s="505">
        <v>6</v>
      </c>
    </row>
    <row r="49" spans="1:11" ht="35.1" customHeight="1" x14ac:dyDescent="0.25">
      <c r="A49" s="403">
        <v>44</v>
      </c>
      <c r="B49" s="391" t="s">
        <v>615</v>
      </c>
      <c r="C49" s="404">
        <v>-835736</v>
      </c>
      <c r="D49" s="404"/>
      <c r="E49" s="404">
        <f t="shared" si="0"/>
        <v>-796112</v>
      </c>
      <c r="F49" s="500">
        <v>-772191</v>
      </c>
      <c r="G49" s="505">
        <v>-6617</v>
      </c>
      <c r="H49" s="505">
        <v>-9317</v>
      </c>
      <c r="I49" s="505">
        <v>-1072</v>
      </c>
      <c r="J49" s="505">
        <v>-3602</v>
      </c>
      <c r="K49" s="505">
        <v>-3313</v>
      </c>
    </row>
    <row r="50" spans="1:11" ht="35.1" customHeight="1" x14ac:dyDescent="0.25">
      <c r="A50" s="403">
        <v>45</v>
      </c>
      <c r="B50" s="391" t="s">
        <v>616</v>
      </c>
      <c r="C50" s="404">
        <v>68958</v>
      </c>
      <c r="D50" s="404"/>
      <c r="E50" s="404">
        <f t="shared" si="0"/>
        <v>2710657</v>
      </c>
      <c r="F50" s="500">
        <v>2685265</v>
      </c>
      <c r="G50" s="505">
        <v>7220</v>
      </c>
      <c r="H50" s="505">
        <v>9480</v>
      </c>
      <c r="I50" s="505">
        <v>1722</v>
      </c>
      <c r="J50" s="505">
        <v>3712</v>
      </c>
      <c r="K50" s="505">
        <v>3258</v>
      </c>
    </row>
    <row r="51" spans="1:11" ht="35.1" customHeight="1" x14ac:dyDescent="0.25">
      <c r="A51" s="403">
        <v>46</v>
      </c>
      <c r="B51" s="395" t="s">
        <v>617</v>
      </c>
      <c r="C51" s="406">
        <f>SUM(C47:C50)</f>
        <v>2217207</v>
      </c>
      <c r="D51" s="406"/>
      <c r="E51" s="406">
        <f t="shared" si="0"/>
        <v>4898797</v>
      </c>
      <c r="F51" s="501">
        <f t="shared" ref="F51:K51" si="11">SUM(F47:F50)</f>
        <v>4897059</v>
      </c>
      <c r="G51" s="501">
        <f t="shared" si="11"/>
        <v>610</v>
      </c>
      <c r="H51" s="501">
        <f t="shared" si="11"/>
        <v>168</v>
      </c>
      <c r="I51" s="501">
        <f t="shared" si="11"/>
        <v>656</v>
      </c>
      <c r="J51" s="501">
        <f t="shared" si="11"/>
        <v>117</v>
      </c>
      <c r="K51" s="501">
        <f t="shared" si="11"/>
        <v>187</v>
      </c>
    </row>
    <row r="52" spans="1:11" ht="35.1" customHeight="1" x14ac:dyDescent="0.25">
      <c r="A52" s="403">
        <v>47</v>
      </c>
      <c r="B52" s="391" t="s">
        <v>618</v>
      </c>
      <c r="C52" s="404">
        <v>734</v>
      </c>
      <c r="D52" s="404"/>
      <c r="E52" s="404">
        <f t="shared" si="0"/>
        <v>0</v>
      </c>
      <c r="F52" s="500">
        <v>0</v>
      </c>
      <c r="G52" s="505"/>
      <c r="H52" s="505"/>
      <c r="I52" s="505"/>
      <c r="J52" s="505"/>
      <c r="K52" s="505"/>
    </row>
    <row r="53" spans="1:11" ht="35.1" customHeight="1" x14ac:dyDescent="0.25">
      <c r="A53" s="403">
        <v>48</v>
      </c>
      <c r="B53" s="391" t="s">
        <v>619</v>
      </c>
      <c r="C53" s="404">
        <v>0</v>
      </c>
      <c r="D53" s="404"/>
      <c r="E53" s="404">
        <f t="shared" si="0"/>
        <v>0</v>
      </c>
      <c r="F53" s="500">
        <v>0</v>
      </c>
      <c r="G53" s="505"/>
      <c r="H53" s="505"/>
      <c r="I53" s="505"/>
      <c r="J53" s="505"/>
      <c r="K53" s="505"/>
    </row>
    <row r="54" spans="1:11" ht="35.1" customHeight="1" x14ac:dyDescent="0.25">
      <c r="A54" s="405">
        <v>49</v>
      </c>
      <c r="B54" s="391" t="s">
        <v>620</v>
      </c>
      <c r="C54" s="404">
        <v>12585</v>
      </c>
      <c r="D54" s="404"/>
      <c r="E54" s="404">
        <f t="shared" si="0"/>
        <v>1276</v>
      </c>
      <c r="F54" s="500">
        <v>0</v>
      </c>
      <c r="G54" s="505"/>
      <c r="H54" s="505"/>
      <c r="I54" s="505"/>
      <c r="J54" s="505"/>
      <c r="K54" s="505">
        <v>1276</v>
      </c>
    </row>
    <row r="55" spans="1:11" ht="35.1" customHeight="1" x14ac:dyDescent="0.25">
      <c r="A55" s="403">
        <v>50</v>
      </c>
      <c r="B55" s="391" t="s">
        <v>621</v>
      </c>
      <c r="C55" s="404">
        <v>7831</v>
      </c>
      <c r="D55" s="404"/>
      <c r="E55" s="404">
        <f t="shared" si="0"/>
        <v>0</v>
      </c>
      <c r="F55" s="500">
        <v>0</v>
      </c>
      <c r="G55" s="505"/>
      <c r="H55" s="505"/>
      <c r="I55" s="505"/>
      <c r="J55" s="505"/>
      <c r="K55" s="505"/>
    </row>
    <row r="56" spans="1:11" ht="35.1" customHeight="1" x14ac:dyDescent="0.25">
      <c r="A56" s="403">
        <v>51</v>
      </c>
      <c r="B56" s="391" t="s">
        <v>622</v>
      </c>
      <c r="C56" s="404">
        <v>135</v>
      </c>
      <c r="D56" s="404"/>
      <c r="E56" s="404">
        <f t="shared" si="0"/>
        <v>0</v>
      </c>
      <c r="F56" s="500">
        <v>0</v>
      </c>
      <c r="G56" s="505"/>
      <c r="H56" s="505"/>
      <c r="I56" s="505"/>
      <c r="J56" s="505"/>
      <c r="K56" s="505"/>
    </row>
    <row r="57" spans="1:11" ht="35.1" customHeight="1" x14ac:dyDescent="0.25">
      <c r="A57" s="403">
        <v>52</v>
      </c>
      <c r="B57" s="391" t="s">
        <v>623</v>
      </c>
      <c r="C57" s="404">
        <v>0</v>
      </c>
      <c r="D57" s="404"/>
      <c r="E57" s="404">
        <f t="shared" si="0"/>
        <v>0</v>
      </c>
      <c r="F57" s="500">
        <v>0</v>
      </c>
      <c r="G57" s="505"/>
      <c r="H57" s="505"/>
      <c r="I57" s="505"/>
      <c r="J57" s="505"/>
      <c r="K57" s="505"/>
    </row>
    <row r="58" spans="1:11" ht="35.1" customHeight="1" x14ac:dyDescent="0.25">
      <c r="A58" s="403">
        <v>53</v>
      </c>
      <c r="B58" s="391" t="s">
        <v>624</v>
      </c>
      <c r="C58" s="404">
        <v>33097</v>
      </c>
      <c r="D58" s="404"/>
      <c r="E58" s="404">
        <f t="shared" si="0"/>
        <v>0</v>
      </c>
      <c r="F58" s="500">
        <v>0</v>
      </c>
      <c r="G58" s="505"/>
      <c r="H58" s="505"/>
      <c r="I58" s="505"/>
      <c r="J58" s="505"/>
      <c r="K58" s="505"/>
    </row>
    <row r="59" spans="1:11" ht="35.1" customHeight="1" x14ac:dyDescent="0.25">
      <c r="A59" s="403">
        <v>54</v>
      </c>
      <c r="B59" s="395" t="s">
        <v>625</v>
      </c>
      <c r="C59" s="406">
        <f>SUM(C52:C58)</f>
        <v>54382</v>
      </c>
      <c r="D59" s="406"/>
      <c r="E59" s="406">
        <f t="shared" si="0"/>
        <v>1276</v>
      </c>
      <c r="F59" s="501">
        <f t="shared" ref="F59:K59" si="12">SUM(F52:F58)</f>
        <v>0</v>
      </c>
      <c r="G59" s="501">
        <f t="shared" si="12"/>
        <v>0</v>
      </c>
      <c r="H59" s="501">
        <f t="shared" si="12"/>
        <v>0</v>
      </c>
      <c r="I59" s="501">
        <f t="shared" si="12"/>
        <v>0</v>
      </c>
      <c r="J59" s="501">
        <f t="shared" si="12"/>
        <v>0</v>
      </c>
      <c r="K59" s="501">
        <f t="shared" si="12"/>
        <v>1276</v>
      </c>
    </row>
    <row r="60" spans="1:11" ht="35.1" customHeight="1" x14ac:dyDescent="0.25">
      <c r="A60" s="403">
        <v>55</v>
      </c>
      <c r="B60" s="391" t="s">
        <v>626</v>
      </c>
      <c r="C60" s="404">
        <v>0</v>
      </c>
      <c r="D60" s="404"/>
      <c r="E60" s="404">
        <f t="shared" si="0"/>
        <v>0</v>
      </c>
      <c r="F60" s="500">
        <v>0</v>
      </c>
      <c r="G60" s="505"/>
      <c r="H60" s="505"/>
      <c r="I60" s="505"/>
      <c r="J60" s="505"/>
      <c r="K60" s="505"/>
    </row>
    <row r="61" spans="1:11" ht="35.1" customHeight="1" x14ac:dyDescent="0.25">
      <c r="A61" s="403">
        <v>56</v>
      </c>
      <c r="B61" s="391" t="s">
        <v>627</v>
      </c>
      <c r="C61" s="404">
        <v>0</v>
      </c>
      <c r="D61" s="404"/>
      <c r="E61" s="404">
        <f t="shared" si="0"/>
        <v>0</v>
      </c>
      <c r="F61" s="500">
        <v>0</v>
      </c>
      <c r="G61" s="505"/>
      <c r="H61" s="505"/>
      <c r="I61" s="505"/>
      <c r="J61" s="505"/>
      <c r="K61" s="505"/>
    </row>
    <row r="62" spans="1:11" ht="35.1" customHeight="1" x14ac:dyDescent="0.25">
      <c r="A62" s="403">
        <v>57</v>
      </c>
      <c r="B62" s="391" t="s">
        <v>628</v>
      </c>
      <c r="C62" s="404">
        <v>2937</v>
      </c>
      <c r="D62" s="404"/>
      <c r="E62" s="404">
        <f t="shared" si="0"/>
        <v>2937</v>
      </c>
      <c r="F62" s="500">
        <v>2937</v>
      </c>
      <c r="G62" s="505"/>
      <c r="H62" s="505"/>
      <c r="I62" s="505"/>
      <c r="J62" s="505"/>
      <c r="K62" s="505"/>
    </row>
    <row r="63" spans="1:11" ht="35.1" customHeight="1" x14ac:dyDescent="0.25">
      <c r="A63" s="405">
        <v>58</v>
      </c>
      <c r="B63" s="391" t="s">
        <v>629</v>
      </c>
      <c r="C63" s="404">
        <v>13729</v>
      </c>
      <c r="D63" s="404"/>
      <c r="E63" s="404">
        <f t="shared" si="0"/>
        <v>16001</v>
      </c>
      <c r="F63" s="500">
        <v>16001</v>
      </c>
      <c r="G63" s="505"/>
      <c r="H63" s="505"/>
      <c r="I63" s="505"/>
      <c r="J63" s="505"/>
      <c r="K63" s="505"/>
    </row>
    <row r="64" spans="1:11" ht="35.1" customHeight="1" x14ac:dyDescent="0.25">
      <c r="A64" s="403">
        <v>59</v>
      </c>
      <c r="B64" s="395" t="s">
        <v>630</v>
      </c>
      <c r="C64" s="406">
        <f>SUM(C60:C63)</f>
        <v>16666</v>
      </c>
      <c r="D64" s="406"/>
      <c r="E64" s="406">
        <f t="shared" si="0"/>
        <v>18938</v>
      </c>
      <c r="F64" s="501">
        <f t="shared" ref="F64:K64" si="13">SUM(F60:F63)</f>
        <v>18938</v>
      </c>
      <c r="G64" s="501">
        <f t="shared" si="13"/>
        <v>0</v>
      </c>
      <c r="H64" s="501">
        <f t="shared" si="13"/>
        <v>0</v>
      </c>
      <c r="I64" s="501">
        <f t="shared" si="13"/>
        <v>0</v>
      </c>
      <c r="J64" s="501">
        <f t="shared" si="13"/>
        <v>0</v>
      </c>
      <c r="K64" s="501">
        <f t="shared" si="13"/>
        <v>0</v>
      </c>
    </row>
    <row r="65" spans="1:11" ht="35.1" customHeight="1" x14ac:dyDescent="0.25">
      <c r="A65" s="403">
        <v>60</v>
      </c>
      <c r="B65" s="391" t="s">
        <v>631</v>
      </c>
      <c r="C65" s="404">
        <v>3649</v>
      </c>
      <c r="D65" s="404"/>
      <c r="E65" s="404">
        <f t="shared" si="0"/>
        <v>7112</v>
      </c>
      <c r="F65" s="500">
        <v>7112</v>
      </c>
      <c r="G65" s="505"/>
      <c r="H65" s="505"/>
      <c r="I65" s="505"/>
      <c r="J65" s="505"/>
      <c r="K65" s="505"/>
    </row>
    <row r="66" spans="1:11" ht="35.1" customHeight="1" x14ac:dyDescent="0.25">
      <c r="A66" s="403">
        <v>61</v>
      </c>
      <c r="B66" s="391" t="s">
        <v>632</v>
      </c>
      <c r="C66" s="404">
        <v>0</v>
      </c>
      <c r="D66" s="404"/>
      <c r="E66" s="404">
        <f t="shared" si="0"/>
        <v>0</v>
      </c>
      <c r="F66" s="500">
        <v>0</v>
      </c>
      <c r="G66" s="505"/>
      <c r="H66" s="505"/>
      <c r="I66" s="505"/>
      <c r="J66" s="505"/>
      <c r="K66" s="505"/>
    </row>
    <row r="67" spans="1:11" ht="35.1" customHeight="1" x14ac:dyDescent="0.25">
      <c r="A67" s="403">
        <v>62</v>
      </c>
      <c r="B67" s="391" t="s">
        <v>633</v>
      </c>
      <c r="C67" s="404">
        <v>581</v>
      </c>
      <c r="D67" s="404"/>
      <c r="E67" s="404">
        <f t="shared" si="0"/>
        <v>1961</v>
      </c>
      <c r="F67" s="500">
        <v>1961</v>
      </c>
      <c r="G67" s="505"/>
      <c r="H67" s="505"/>
      <c r="I67" s="505"/>
      <c r="J67" s="505"/>
      <c r="K67" s="505"/>
    </row>
    <row r="68" spans="1:11" ht="35.1" customHeight="1" x14ac:dyDescent="0.25">
      <c r="A68" s="403">
        <v>63</v>
      </c>
      <c r="B68" s="391" t="s">
        <v>740</v>
      </c>
      <c r="C68" s="404"/>
      <c r="D68" s="404"/>
      <c r="E68" s="404">
        <f t="shared" si="0"/>
        <v>157</v>
      </c>
      <c r="F68" s="500">
        <v>157</v>
      </c>
      <c r="G68" s="505"/>
      <c r="H68" s="505"/>
      <c r="I68" s="505"/>
      <c r="J68" s="505"/>
      <c r="K68" s="505"/>
    </row>
    <row r="69" spans="1:11" ht="35.1" customHeight="1" x14ac:dyDescent="0.25">
      <c r="A69" s="403">
        <v>64</v>
      </c>
      <c r="B69" s="395" t="s">
        <v>634</v>
      </c>
      <c r="C69" s="406">
        <f>SUM(C65:C68)</f>
        <v>4230</v>
      </c>
      <c r="D69" s="406"/>
      <c r="E69" s="406">
        <f t="shared" si="0"/>
        <v>9230</v>
      </c>
      <c r="F69" s="501">
        <f t="shared" ref="F69:K69" si="14">SUM(F65:F68)</f>
        <v>9230</v>
      </c>
      <c r="G69" s="501">
        <f t="shared" si="14"/>
        <v>0</v>
      </c>
      <c r="H69" s="501">
        <f t="shared" si="14"/>
        <v>0</v>
      </c>
      <c r="I69" s="501">
        <f t="shared" si="14"/>
        <v>0</v>
      </c>
      <c r="J69" s="501">
        <f t="shared" si="14"/>
        <v>0</v>
      </c>
      <c r="K69" s="501">
        <f t="shared" si="14"/>
        <v>0</v>
      </c>
    </row>
    <row r="70" spans="1:11" ht="35.1" customHeight="1" x14ac:dyDescent="0.25">
      <c r="A70" s="403">
        <v>65</v>
      </c>
      <c r="B70" s="407" t="s">
        <v>635</v>
      </c>
      <c r="C70" s="408">
        <v>75278</v>
      </c>
      <c r="D70" s="408"/>
      <c r="E70" s="406">
        <f t="shared" si="0"/>
        <v>29444</v>
      </c>
      <c r="F70" s="502">
        <v>28168</v>
      </c>
      <c r="G70" s="502">
        <f>G69+G64+G59</f>
        <v>0</v>
      </c>
      <c r="H70" s="502">
        <f t="shared" ref="H70:K70" si="15">H69+H64+H59</f>
        <v>0</v>
      </c>
      <c r="I70" s="502">
        <f t="shared" si="15"/>
        <v>0</v>
      </c>
      <c r="J70" s="502">
        <f t="shared" si="15"/>
        <v>0</v>
      </c>
      <c r="K70" s="502">
        <f t="shared" si="15"/>
        <v>1276</v>
      </c>
    </row>
    <row r="71" spans="1:11" ht="35.1" customHeight="1" x14ac:dyDescent="0.25">
      <c r="A71" s="403">
        <v>66</v>
      </c>
      <c r="B71" s="407" t="s">
        <v>636</v>
      </c>
      <c r="C71" s="408">
        <v>0</v>
      </c>
      <c r="D71" s="408"/>
      <c r="E71" s="406">
        <f t="shared" ref="E71:E73" si="16">SUM(F71:K71)</f>
        <v>0</v>
      </c>
      <c r="F71" s="502">
        <v>0</v>
      </c>
      <c r="G71" s="502">
        <v>0</v>
      </c>
      <c r="H71" s="502">
        <v>0</v>
      </c>
      <c r="I71" s="502">
        <v>0</v>
      </c>
      <c r="J71" s="502">
        <v>0</v>
      </c>
      <c r="K71" s="502">
        <v>0</v>
      </c>
    </row>
    <row r="72" spans="1:11" ht="35.1" customHeight="1" x14ac:dyDescent="0.25">
      <c r="A72" s="405">
        <v>67</v>
      </c>
      <c r="B72" s="407" t="s">
        <v>741</v>
      </c>
      <c r="C72" s="408">
        <v>304188</v>
      </c>
      <c r="D72" s="408"/>
      <c r="E72" s="406">
        <f t="shared" si="16"/>
        <v>0</v>
      </c>
      <c r="F72" s="502">
        <v>0</v>
      </c>
      <c r="G72" s="502">
        <v>0</v>
      </c>
      <c r="H72" s="502">
        <v>0</v>
      </c>
      <c r="I72" s="502">
        <v>0</v>
      </c>
      <c r="J72" s="502">
        <v>0</v>
      </c>
      <c r="K72" s="502">
        <v>0</v>
      </c>
    </row>
    <row r="73" spans="1:11" ht="35.1" customHeight="1" thickBot="1" x14ac:dyDescent="0.3">
      <c r="A73" s="403">
        <v>68</v>
      </c>
      <c r="B73" s="409" t="s">
        <v>742</v>
      </c>
      <c r="C73" s="410">
        <f>C51+C70+C71+C72</f>
        <v>2596673</v>
      </c>
      <c r="D73" s="410"/>
      <c r="E73" s="406">
        <f t="shared" si="16"/>
        <v>4928241</v>
      </c>
      <c r="F73" s="503">
        <f t="shared" ref="F73:K73" si="17">F51+F70+F71+F72</f>
        <v>4925227</v>
      </c>
      <c r="G73" s="503">
        <f t="shared" si="17"/>
        <v>610</v>
      </c>
      <c r="H73" s="503">
        <f t="shared" si="17"/>
        <v>168</v>
      </c>
      <c r="I73" s="503">
        <f t="shared" si="17"/>
        <v>656</v>
      </c>
      <c r="J73" s="503">
        <f t="shared" si="17"/>
        <v>117</v>
      </c>
      <c r="K73" s="503">
        <f t="shared" si="17"/>
        <v>1463</v>
      </c>
    </row>
  </sheetData>
  <mergeCells count="2">
    <mergeCell ref="A2:F2"/>
    <mergeCell ref="A3:F3"/>
  </mergeCells>
  <pageMargins left="0.7" right="0.7" top="0.75" bottom="0.75" header="0.3" footer="0.3"/>
  <pageSetup paperSize="9" scale="71" orientation="portrait" r:id="rId1"/>
  <rowBreaks count="2" manualBreakCount="2">
    <brk id="20" max="5" man="1"/>
    <brk id="46" max="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0" workbookViewId="0">
      <selection activeCell="E32" sqref="E32"/>
    </sheetView>
  </sheetViews>
  <sheetFormatPr defaultRowHeight="13.2" x14ac:dyDescent="0.25"/>
  <cols>
    <col min="1" max="1" width="7.33203125" style="380" customWidth="1"/>
    <col min="2" max="2" width="70.5546875" style="380" customWidth="1"/>
    <col min="3" max="3" width="18.44140625" style="380" customWidth="1"/>
    <col min="4" max="5" width="26.109375" style="380" customWidth="1"/>
    <col min="6" max="255" width="9.109375" style="380"/>
    <col min="256" max="256" width="4.109375" style="380" customWidth="1"/>
    <col min="257" max="257" width="46.5546875" style="380" customWidth="1"/>
    <col min="258" max="260" width="12.6640625" style="380" customWidth="1"/>
    <col min="261" max="511" width="9.109375" style="380"/>
    <col min="512" max="512" width="4.109375" style="380" customWidth="1"/>
    <col min="513" max="513" width="46.5546875" style="380" customWidth="1"/>
    <col min="514" max="516" width="12.6640625" style="380" customWidth="1"/>
    <col min="517" max="767" width="9.109375" style="380"/>
    <col min="768" max="768" width="4.109375" style="380" customWidth="1"/>
    <col min="769" max="769" width="46.5546875" style="380" customWidth="1"/>
    <col min="770" max="772" width="12.6640625" style="380" customWidth="1"/>
    <col min="773" max="1023" width="9.109375" style="380"/>
    <col min="1024" max="1024" width="4.109375" style="380" customWidth="1"/>
    <col min="1025" max="1025" width="46.5546875" style="380" customWidth="1"/>
    <col min="1026" max="1028" width="12.6640625" style="380" customWidth="1"/>
    <col min="1029" max="1279" width="9.109375" style="380"/>
    <col min="1280" max="1280" width="4.109375" style="380" customWidth="1"/>
    <col min="1281" max="1281" width="46.5546875" style="380" customWidth="1"/>
    <col min="1282" max="1284" width="12.6640625" style="380" customWidth="1"/>
    <col min="1285" max="1535" width="9.109375" style="380"/>
    <col min="1536" max="1536" width="4.109375" style="380" customWidth="1"/>
    <col min="1537" max="1537" width="46.5546875" style="380" customWidth="1"/>
    <col min="1538" max="1540" width="12.6640625" style="380" customWidth="1"/>
    <col min="1541" max="1791" width="9.109375" style="380"/>
    <col min="1792" max="1792" width="4.109375" style="380" customWidth="1"/>
    <col min="1793" max="1793" width="46.5546875" style="380" customWidth="1"/>
    <col min="1794" max="1796" width="12.6640625" style="380" customWidth="1"/>
    <col min="1797" max="2047" width="9.109375" style="380"/>
    <col min="2048" max="2048" width="4.109375" style="380" customWidth="1"/>
    <col min="2049" max="2049" width="46.5546875" style="380" customWidth="1"/>
    <col min="2050" max="2052" width="12.6640625" style="380" customWidth="1"/>
    <col min="2053" max="2303" width="9.109375" style="380"/>
    <col min="2304" max="2304" width="4.109375" style="380" customWidth="1"/>
    <col min="2305" max="2305" width="46.5546875" style="380" customWidth="1"/>
    <col min="2306" max="2308" width="12.6640625" style="380" customWidth="1"/>
    <col min="2309" max="2559" width="9.109375" style="380"/>
    <col min="2560" max="2560" width="4.109375" style="380" customWidth="1"/>
    <col min="2561" max="2561" width="46.5546875" style="380" customWidth="1"/>
    <col min="2562" max="2564" width="12.6640625" style="380" customWidth="1"/>
    <col min="2565" max="2815" width="9.109375" style="380"/>
    <col min="2816" max="2816" width="4.109375" style="380" customWidth="1"/>
    <col min="2817" max="2817" width="46.5546875" style="380" customWidth="1"/>
    <col min="2818" max="2820" width="12.6640625" style="380" customWidth="1"/>
    <col min="2821" max="3071" width="9.109375" style="380"/>
    <col min="3072" max="3072" width="4.109375" style="380" customWidth="1"/>
    <col min="3073" max="3073" width="46.5546875" style="380" customWidth="1"/>
    <col min="3074" max="3076" width="12.6640625" style="380" customWidth="1"/>
    <col min="3077" max="3327" width="9.109375" style="380"/>
    <col min="3328" max="3328" width="4.109375" style="380" customWidth="1"/>
    <col min="3329" max="3329" width="46.5546875" style="380" customWidth="1"/>
    <col min="3330" max="3332" width="12.6640625" style="380" customWidth="1"/>
    <col min="3333" max="3583" width="9.109375" style="380"/>
    <col min="3584" max="3584" width="4.109375" style="380" customWidth="1"/>
    <col min="3585" max="3585" width="46.5546875" style="380" customWidth="1"/>
    <col min="3586" max="3588" width="12.6640625" style="380" customWidth="1"/>
    <col min="3589" max="3839" width="9.109375" style="380"/>
    <col min="3840" max="3840" width="4.109375" style="380" customWidth="1"/>
    <col min="3841" max="3841" width="46.5546875" style="380" customWidth="1"/>
    <col min="3842" max="3844" width="12.6640625" style="380" customWidth="1"/>
    <col min="3845" max="4095" width="9.109375" style="380"/>
    <col min="4096" max="4096" width="4.109375" style="380" customWidth="1"/>
    <col min="4097" max="4097" width="46.5546875" style="380" customWidth="1"/>
    <col min="4098" max="4100" width="12.6640625" style="380" customWidth="1"/>
    <col min="4101" max="4351" width="9.109375" style="380"/>
    <col min="4352" max="4352" width="4.109375" style="380" customWidth="1"/>
    <col min="4353" max="4353" width="46.5546875" style="380" customWidth="1"/>
    <col min="4354" max="4356" width="12.6640625" style="380" customWidth="1"/>
    <col min="4357" max="4607" width="9.109375" style="380"/>
    <col min="4608" max="4608" width="4.109375" style="380" customWidth="1"/>
    <col min="4609" max="4609" width="46.5546875" style="380" customWidth="1"/>
    <col min="4610" max="4612" width="12.6640625" style="380" customWidth="1"/>
    <col min="4613" max="4863" width="9.109375" style="380"/>
    <col min="4864" max="4864" width="4.109375" style="380" customWidth="1"/>
    <col min="4865" max="4865" width="46.5546875" style="380" customWidth="1"/>
    <col min="4866" max="4868" width="12.6640625" style="380" customWidth="1"/>
    <col min="4869" max="5119" width="9.109375" style="380"/>
    <col min="5120" max="5120" width="4.109375" style="380" customWidth="1"/>
    <col min="5121" max="5121" width="46.5546875" style="380" customWidth="1"/>
    <col min="5122" max="5124" width="12.6640625" style="380" customWidth="1"/>
    <col min="5125" max="5375" width="9.109375" style="380"/>
    <col min="5376" max="5376" width="4.109375" style="380" customWidth="1"/>
    <col min="5377" max="5377" width="46.5546875" style="380" customWidth="1"/>
    <col min="5378" max="5380" width="12.6640625" style="380" customWidth="1"/>
    <col min="5381" max="5631" width="9.109375" style="380"/>
    <col min="5632" max="5632" width="4.109375" style="380" customWidth="1"/>
    <col min="5633" max="5633" width="46.5546875" style="380" customWidth="1"/>
    <col min="5634" max="5636" width="12.6640625" style="380" customWidth="1"/>
    <col min="5637" max="5887" width="9.109375" style="380"/>
    <col min="5888" max="5888" width="4.109375" style="380" customWidth="1"/>
    <col min="5889" max="5889" width="46.5546875" style="380" customWidth="1"/>
    <col min="5890" max="5892" width="12.6640625" style="380" customWidth="1"/>
    <col min="5893" max="6143" width="9.109375" style="380"/>
    <col min="6144" max="6144" width="4.109375" style="380" customWidth="1"/>
    <col min="6145" max="6145" width="46.5546875" style="380" customWidth="1"/>
    <col min="6146" max="6148" width="12.6640625" style="380" customWidth="1"/>
    <col min="6149" max="6399" width="9.109375" style="380"/>
    <col min="6400" max="6400" width="4.109375" style="380" customWidth="1"/>
    <col min="6401" max="6401" width="46.5546875" style="380" customWidth="1"/>
    <col min="6402" max="6404" width="12.6640625" style="380" customWidth="1"/>
    <col min="6405" max="6655" width="9.109375" style="380"/>
    <col min="6656" max="6656" width="4.109375" style="380" customWidth="1"/>
    <col min="6657" max="6657" width="46.5546875" style="380" customWidth="1"/>
    <col min="6658" max="6660" width="12.6640625" style="380" customWidth="1"/>
    <col min="6661" max="6911" width="9.109375" style="380"/>
    <col min="6912" max="6912" width="4.109375" style="380" customWidth="1"/>
    <col min="6913" max="6913" width="46.5546875" style="380" customWidth="1"/>
    <col min="6914" max="6916" width="12.6640625" style="380" customWidth="1"/>
    <col min="6917" max="7167" width="9.109375" style="380"/>
    <col min="7168" max="7168" width="4.109375" style="380" customWidth="1"/>
    <col min="7169" max="7169" width="46.5546875" style="380" customWidth="1"/>
    <col min="7170" max="7172" width="12.6640625" style="380" customWidth="1"/>
    <col min="7173" max="7423" width="9.109375" style="380"/>
    <col min="7424" max="7424" width="4.109375" style="380" customWidth="1"/>
    <col min="7425" max="7425" width="46.5546875" style="380" customWidth="1"/>
    <col min="7426" max="7428" width="12.6640625" style="380" customWidth="1"/>
    <col min="7429" max="7679" width="9.109375" style="380"/>
    <col min="7680" max="7680" width="4.109375" style="380" customWidth="1"/>
    <col min="7681" max="7681" width="46.5546875" style="380" customWidth="1"/>
    <col min="7682" max="7684" width="12.6640625" style="380" customWidth="1"/>
    <col min="7685" max="7935" width="9.109375" style="380"/>
    <col min="7936" max="7936" width="4.109375" style="380" customWidth="1"/>
    <col min="7937" max="7937" width="46.5546875" style="380" customWidth="1"/>
    <col min="7938" max="7940" width="12.6640625" style="380" customWidth="1"/>
    <col min="7941" max="8191" width="9.109375" style="380"/>
    <col min="8192" max="8192" width="4.109375" style="380" customWidth="1"/>
    <col min="8193" max="8193" width="46.5546875" style="380" customWidth="1"/>
    <col min="8194" max="8196" width="12.6640625" style="380" customWidth="1"/>
    <col min="8197" max="8447" width="9.109375" style="380"/>
    <col min="8448" max="8448" width="4.109375" style="380" customWidth="1"/>
    <col min="8449" max="8449" width="46.5546875" style="380" customWidth="1"/>
    <col min="8450" max="8452" width="12.6640625" style="380" customWidth="1"/>
    <col min="8453" max="8703" width="9.109375" style="380"/>
    <col min="8704" max="8704" width="4.109375" style="380" customWidth="1"/>
    <col min="8705" max="8705" width="46.5546875" style="380" customWidth="1"/>
    <col min="8706" max="8708" width="12.6640625" style="380" customWidth="1"/>
    <col min="8709" max="8959" width="9.109375" style="380"/>
    <col min="8960" max="8960" width="4.109375" style="380" customWidth="1"/>
    <col min="8961" max="8961" width="46.5546875" style="380" customWidth="1"/>
    <col min="8962" max="8964" width="12.6640625" style="380" customWidth="1"/>
    <col min="8965" max="9215" width="9.109375" style="380"/>
    <col min="9216" max="9216" width="4.109375" style="380" customWidth="1"/>
    <col min="9217" max="9217" width="46.5546875" style="380" customWidth="1"/>
    <col min="9218" max="9220" width="12.6640625" style="380" customWidth="1"/>
    <col min="9221" max="9471" width="9.109375" style="380"/>
    <col min="9472" max="9472" width="4.109375" style="380" customWidth="1"/>
    <col min="9473" max="9473" width="46.5546875" style="380" customWidth="1"/>
    <col min="9474" max="9476" width="12.6640625" style="380" customWidth="1"/>
    <col min="9477" max="9727" width="9.109375" style="380"/>
    <col min="9728" max="9728" width="4.109375" style="380" customWidth="1"/>
    <col min="9729" max="9729" width="46.5546875" style="380" customWidth="1"/>
    <col min="9730" max="9732" width="12.6640625" style="380" customWidth="1"/>
    <col min="9733" max="9983" width="9.109375" style="380"/>
    <col min="9984" max="9984" width="4.109375" style="380" customWidth="1"/>
    <col min="9985" max="9985" width="46.5546875" style="380" customWidth="1"/>
    <col min="9986" max="9988" width="12.6640625" style="380" customWidth="1"/>
    <col min="9989" max="10239" width="9.109375" style="380"/>
    <col min="10240" max="10240" width="4.109375" style="380" customWidth="1"/>
    <col min="10241" max="10241" width="46.5546875" style="380" customWidth="1"/>
    <col min="10242" max="10244" width="12.6640625" style="380" customWidth="1"/>
    <col min="10245" max="10495" width="9.109375" style="380"/>
    <col min="10496" max="10496" width="4.109375" style="380" customWidth="1"/>
    <col min="10497" max="10497" width="46.5546875" style="380" customWidth="1"/>
    <col min="10498" max="10500" width="12.6640625" style="380" customWidth="1"/>
    <col min="10501" max="10751" width="9.109375" style="380"/>
    <col min="10752" max="10752" width="4.109375" style="380" customWidth="1"/>
    <col min="10753" max="10753" width="46.5546875" style="380" customWidth="1"/>
    <col min="10754" max="10756" width="12.6640625" style="380" customWidth="1"/>
    <col min="10757" max="11007" width="9.109375" style="380"/>
    <col min="11008" max="11008" width="4.109375" style="380" customWidth="1"/>
    <col min="11009" max="11009" width="46.5546875" style="380" customWidth="1"/>
    <col min="11010" max="11012" width="12.6640625" style="380" customWidth="1"/>
    <col min="11013" max="11263" width="9.109375" style="380"/>
    <col min="11264" max="11264" width="4.109375" style="380" customWidth="1"/>
    <col min="11265" max="11265" width="46.5546875" style="380" customWidth="1"/>
    <col min="11266" max="11268" width="12.6640625" style="380" customWidth="1"/>
    <col min="11269" max="11519" width="9.109375" style="380"/>
    <col min="11520" max="11520" width="4.109375" style="380" customWidth="1"/>
    <col min="11521" max="11521" width="46.5546875" style="380" customWidth="1"/>
    <col min="11522" max="11524" width="12.6640625" style="380" customWidth="1"/>
    <col min="11525" max="11775" width="9.109375" style="380"/>
    <col min="11776" max="11776" width="4.109375" style="380" customWidth="1"/>
    <col min="11777" max="11777" width="46.5546875" style="380" customWidth="1"/>
    <col min="11778" max="11780" width="12.6640625" style="380" customWidth="1"/>
    <col min="11781" max="12031" width="9.109375" style="380"/>
    <col min="12032" max="12032" width="4.109375" style="380" customWidth="1"/>
    <col min="12033" max="12033" width="46.5546875" style="380" customWidth="1"/>
    <col min="12034" max="12036" width="12.6640625" style="380" customWidth="1"/>
    <col min="12037" max="12287" width="9.109375" style="380"/>
    <col min="12288" max="12288" width="4.109375" style="380" customWidth="1"/>
    <col min="12289" max="12289" width="46.5546875" style="380" customWidth="1"/>
    <col min="12290" max="12292" width="12.6640625" style="380" customWidth="1"/>
    <col min="12293" max="12543" width="9.109375" style="380"/>
    <col min="12544" max="12544" width="4.109375" style="380" customWidth="1"/>
    <col min="12545" max="12545" width="46.5546875" style="380" customWidth="1"/>
    <col min="12546" max="12548" width="12.6640625" style="380" customWidth="1"/>
    <col min="12549" max="12799" width="9.109375" style="380"/>
    <col min="12800" max="12800" width="4.109375" style="380" customWidth="1"/>
    <col min="12801" max="12801" width="46.5546875" style="380" customWidth="1"/>
    <col min="12802" max="12804" width="12.6640625" style="380" customWidth="1"/>
    <col min="12805" max="13055" width="9.109375" style="380"/>
    <col min="13056" max="13056" width="4.109375" style="380" customWidth="1"/>
    <col min="13057" max="13057" width="46.5546875" style="380" customWidth="1"/>
    <col min="13058" max="13060" width="12.6640625" style="380" customWidth="1"/>
    <col min="13061" max="13311" width="9.109375" style="380"/>
    <col min="13312" max="13312" width="4.109375" style="380" customWidth="1"/>
    <col min="13313" max="13313" width="46.5546875" style="380" customWidth="1"/>
    <col min="13314" max="13316" width="12.6640625" style="380" customWidth="1"/>
    <col min="13317" max="13567" width="9.109375" style="380"/>
    <col min="13568" max="13568" width="4.109375" style="380" customWidth="1"/>
    <col min="13569" max="13569" width="46.5546875" style="380" customWidth="1"/>
    <col min="13570" max="13572" width="12.6640625" style="380" customWidth="1"/>
    <col min="13573" max="13823" width="9.109375" style="380"/>
    <col min="13824" max="13824" width="4.109375" style="380" customWidth="1"/>
    <col min="13825" max="13825" width="46.5546875" style="380" customWidth="1"/>
    <col min="13826" max="13828" width="12.6640625" style="380" customWidth="1"/>
    <col min="13829" max="14079" width="9.109375" style="380"/>
    <col min="14080" max="14080" width="4.109375" style="380" customWidth="1"/>
    <col min="14081" max="14081" width="46.5546875" style="380" customWidth="1"/>
    <col min="14082" max="14084" width="12.6640625" style="380" customWidth="1"/>
    <col min="14085" max="14335" width="9.109375" style="380"/>
    <col min="14336" max="14336" width="4.109375" style="380" customWidth="1"/>
    <col min="14337" max="14337" width="46.5546875" style="380" customWidth="1"/>
    <col min="14338" max="14340" width="12.6640625" style="380" customWidth="1"/>
    <col min="14341" max="14591" width="9.109375" style="380"/>
    <col min="14592" max="14592" width="4.109375" style="380" customWidth="1"/>
    <col min="14593" max="14593" width="46.5546875" style="380" customWidth="1"/>
    <col min="14594" max="14596" width="12.6640625" style="380" customWidth="1"/>
    <col min="14597" max="14847" width="9.109375" style="380"/>
    <col min="14848" max="14848" width="4.109375" style="380" customWidth="1"/>
    <col min="14849" max="14849" width="46.5546875" style="380" customWidth="1"/>
    <col min="14850" max="14852" width="12.6640625" style="380" customWidth="1"/>
    <col min="14853" max="15103" width="9.109375" style="380"/>
    <col min="15104" max="15104" width="4.109375" style="380" customWidth="1"/>
    <col min="15105" max="15105" width="46.5546875" style="380" customWidth="1"/>
    <col min="15106" max="15108" width="12.6640625" style="380" customWidth="1"/>
    <col min="15109" max="15359" width="9.109375" style="380"/>
    <col min="15360" max="15360" width="4.109375" style="380" customWidth="1"/>
    <col min="15361" max="15361" width="46.5546875" style="380" customWidth="1"/>
    <col min="15362" max="15364" width="12.6640625" style="380" customWidth="1"/>
    <col min="15365" max="15615" width="9.109375" style="380"/>
    <col min="15616" max="15616" width="4.109375" style="380" customWidth="1"/>
    <col min="15617" max="15617" width="46.5546875" style="380" customWidth="1"/>
    <col min="15618" max="15620" width="12.6640625" style="380" customWidth="1"/>
    <col min="15621" max="15871" width="9.109375" style="380"/>
    <col min="15872" max="15872" width="4.109375" style="380" customWidth="1"/>
    <col min="15873" max="15873" width="46.5546875" style="380" customWidth="1"/>
    <col min="15874" max="15876" width="12.6640625" style="380" customWidth="1"/>
    <col min="15877" max="16127" width="9.109375" style="380"/>
    <col min="16128" max="16128" width="4.109375" style="380" customWidth="1"/>
    <col min="16129" max="16129" width="46.5546875" style="380" customWidth="1"/>
    <col min="16130" max="16132" width="12.6640625" style="380" customWidth="1"/>
    <col min="16133" max="16384" width="9.109375" style="380"/>
  </cols>
  <sheetData>
    <row r="1" spans="1:4" x14ac:dyDescent="0.25">
      <c r="C1" s="380" t="s">
        <v>503</v>
      </c>
    </row>
    <row r="2" spans="1:4" s="379" customFormat="1" ht="15.6" x14ac:dyDescent="0.25">
      <c r="A2" s="816" t="s">
        <v>738</v>
      </c>
      <c r="B2" s="816"/>
      <c r="C2" s="816"/>
      <c r="D2" s="485"/>
    </row>
    <row r="3" spans="1:4" ht="15.6" x14ac:dyDescent="0.25">
      <c r="A3" s="816" t="s">
        <v>737</v>
      </c>
      <c r="B3" s="816"/>
      <c r="C3" s="816"/>
      <c r="D3" s="485"/>
    </row>
    <row r="4" spans="1:4" ht="13.8" thickBot="1" x14ac:dyDescent="0.3"/>
    <row r="5" spans="1:4" s="386" customFormat="1" ht="36" customHeight="1" x14ac:dyDescent="0.25">
      <c r="A5" s="387" t="s">
        <v>34</v>
      </c>
      <c r="B5" s="388" t="s">
        <v>136</v>
      </c>
      <c r="C5" s="389" t="s">
        <v>508</v>
      </c>
      <c r="D5" s="390"/>
    </row>
    <row r="6" spans="1:4" s="386" customFormat="1" ht="24.9" customHeight="1" x14ac:dyDescent="0.25">
      <c r="A6" s="393">
        <v>1</v>
      </c>
      <c r="B6" s="391" t="s">
        <v>509</v>
      </c>
      <c r="C6" s="392">
        <v>1268598</v>
      </c>
      <c r="D6" s="390"/>
    </row>
    <row r="7" spans="1:4" s="386" customFormat="1" ht="24.9" customHeight="1" x14ac:dyDescent="0.25">
      <c r="A7" s="393">
        <v>2</v>
      </c>
      <c r="B7" s="391" t="s">
        <v>510</v>
      </c>
      <c r="C7" s="392">
        <f>824112</f>
        <v>824112</v>
      </c>
      <c r="D7" s="390"/>
    </row>
    <row r="8" spans="1:4" s="386" customFormat="1" ht="24.9" customHeight="1" x14ac:dyDescent="0.25">
      <c r="A8" s="394">
        <v>3</v>
      </c>
      <c r="B8" s="395" t="s">
        <v>511</v>
      </c>
      <c r="C8" s="396">
        <f>C6-C7</f>
        <v>444486</v>
      </c>
      <c r="D8" s="390"/>
    </row>
    <row r="9" spans="1:4" s="386" customFormat="1" ht="24.9" customHeight="1" x14ac:dyDescent="0.25">
      <c r="A9" s="393">
        <v>4</v>
      </c>
      <c r="B9" s="391" t="s">
        <v>512</v>
      </c>
      <c r="C9" s="392">
        <v>108128</v>
      </c>
      <c r="D9" s="390"/>
    </row>
    <row r="10" spans="1:4" s="386" customFormat="1" ht="24.9" customHeight="1" x14ac:dyDescent="0.25">
      <c r="A10" s="393">
        <v>5</v>
      </c>
      <c r="B10" s="391" t="s">
        <v>513</v>
      </c>
      <c r="C10" s="392">
        <v>364947</v>
      </c>
      <c r="D10" s="390"/>
    </row>
    <row r="11" spans="1:4" s="386" customFormat="1" ht="24.9" customHeight="1" x14ac:dyDescent="0.25">
      <c r="A11" s="393">
        <v>6</v>
      </c>
      <c r="B11" s="395" t="s">
        <v>514</v>
      </c>
      <c r="C11" s="396">
        <f>C9-C10</f>
        <v>-256819</v>
      </c>
      <c r="D11" s="390"/>
    </row>
    <row r="12" spans="1:4" s="386" customFormat="1" ht="24.9" customHeight="1" x14ac:dyDescent="0.25">
      <c r="A12" s="393">
        <v>7</v>
      </c>
      <c r="B12" s="397" t="s">
        <v>515</v>
      </c>
      <c r="C12" s="398">
        <f>C8+C11</f>
        <v>187667</v>
      </c>
      <c r="D12" s="390"/>
    </row>
    <row r="13" spans="1:4" s="386" customFormat="1" ht="24.9" customHeight="1" x14ac:dyDescent="0.25">
      <c r="A13" s="394">
        <v>8</v>
      </c>
      <c r="B13" s="391" t="s">
        <v>516</v>
      </c>
      <c r="C13" s="392">
        <v>0</v>
      </c>
      <c r="D13" s="390"/>
    </row>
    <row r="14" spans="1:4" s="386" customFormat="1" ht="24.9" customHeight="1" x14ac:dyDescent="0.25">
      <c r="A14" s="393">
        <v>9</v>
      </c>
      <c r="B14" s="391" t="s">
        <v>517</v>
      </c>
      <c r="C14" s="392">
        <v>0</v>
      </c>
      <c r="D14" s="390"/>
    </row>
    <row r="15" spans="1:4" s="386" customFormat="1" ht="24.9" customHeight="1" x14ac:dyDescent="0.25">
      <c r="A15" s="393">
        <v>10</v>
      </c>
      <c r="B15" s="395" t="s">
        <v>518</v>
      </c>
      <c r="C15" s="396">
        <v>0</v>
      </c>
      <c r="D15" s="390"/>
    </row>
    <row r="16" spans="1:4" s="386" customFormat="1" ht="24.9" customHeight="1" x14ac:dyDescent="0.25">
      <c r="A16" s="393">
        <v>11</v>
      </c>
      <c r="B16" s="391" t="s">
        <v>519</v>
      </c>
      <c r="C16" s="392">
        <v>0</v>
      </c>
      <c r="D16" s="390"/>
    </row>
    <row r="17" spans="1:4" s="386" customFormat="1" ht="24.9" customHeight="1" x14ac:dyDescent="0.25">
      <c r="A17" s="393">
        <v>12</v>
      </c>
      <c r="B17" s="391" t="s">
        <v>520</v>
      </c>
      <c r="C17" s="392">
        <v>0</v>
      </c>
      <c r="D17" s="390"/>
    </row>
    <row r="18" spans="1:4" s="386" customFormat="1" ht="24.9" customHeight="1" x14ac:dyDescent="0.25">
      <c r="A18" s="394">
        <v>13</v>
      </c>
      <c r="B18" s="395" t="s">
        <v>521</v>
      </c>
      <c r="C18" s="396">
        <v>0</v>
      </c>
      <c r="D18" s="390"/>
    </row>
    <row r="19" spans="1:4" s="386" customFormat="1" ht="24.9" customHeight="1" x14ac:dyDescent="0.25">
      <c r="A19" s="393">
        <v>14</v>
      </c>
      <c r="B19" s="397" t="s">
        <v>522</v>
      </c>
      <c r="C19" s="398">
        <v>0</v>
      </c>
      <c r="D19" s="390"/>
    </row>
    <row r="20" spans="1:4" s="386" customFormat="1" ht="24.9" customHeight="1" x14ac:dyDescent="0.25">
      <c r="A20" s="393">
        <v>15</v>
      </c>
      <c r="B20" s="397" t="s">
        <v>523</v>
      </c>
      <c r="C20" s="398">
        <f>C12+C19</f>
        <v>187667</v>
      </c>
      <c r="D20" s="390"/>
    </row>
    <row r="21" spans="1:4" s="386" customFormat="1" ht="24.9" customHeight="1" x14ac:dyDescent="0.25">
      <c r="A21" s="393">
        <v>16</v>
      </c>
      <c r="B21" s="397" t="s">
        <v>524</v>
      </c>
      <c r="C21" s="398">
        <v>29760</v>
      </c>
      <c r="D21" s="390"/>
    </row>
    <row r="22" spans="1:4" s="386" customFormat="1" ht="24.9" customHeight="1" x14ac:dyDescent="0.25">
      <c r="A22" s="393">
        <v>17</v>
      </c>
      <c r="B22" s="397" t="s">
        <v>525</v>
      </c>
      <c r="C22" s="398">
        <f>C12-C21</f>
        <v>157907</v>
      </c>
      <c r="D22" s="390"/>
    </row>
    <row r="23" spans="1:4" s="386" customFormat="1" ht="24.9" customHeight="1" x14ac:dyDescent="0.25">
      <c r="A23" s="394">
        <v>18</v>
      </c>
      <c r="B23" s="397" t="s">
        <v>526</v>
      </c>
      <c r="C23" s="398">
        <v>0</v>
      </c>
      <c r="D23" s="390"/>
    </row>
    <row r="24" spans="1:4" s="386" customFormat="1" ht="24.9" customHeight="1" thickBot="1" x14ac:dyDescent="0.3">
      <c r="A24" s="393">
        <v>19</v>
      </c>
      <c r="B24" s="399" t="s">
        <v>527</v>
      </c>
      <c r="C24" s="400">
        <v>0</v>
      </c>
      <c r="D24" s="390"/>
    </row>
  </sheetData>
  <mergeCells count="2">
    <mergeCell ref="A2:C2"/>
    <mergeCell ref="A3:C3"/>
  </mergeCells>
  <pageMargins left="0.7" right="0.7" top="0.75" bottom="0.75" header="0.3" footer="0.3"/>
  <pageSetup paperSize="9" scale="9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2" workbookViewId="0">
      <selection activeCell="E32" sqref="E32"/>
    </sheetView>
  </sheetViews>
  <sheetFormatPr defaultRowHeight="13.2" x14ac:dyDescent="0.25"/>
  <cols>
    <col min="1" max="1" width="10.33203125" style="380" customWidth="1"/>
    <col min="2" max="2" width="49.5546875" style="380" customWidth="1"/>
    <col min="3" max="3" width="12.33203125" style="380" customWidth="1"/>
    <col min="4" max="4" width="13.33203125" style="380" customWidth="1"/>
    <col min="5" max="5" width="14.6640625" style="380" customWidth="1"/>
    <col min="6" max="6" width="11" style="380" customWidth="1"/>
    <col min="7" max="7" width="12.44140625" style="380" customWidth="1"/>
    <col min="8" max="8" width="14.88671875" style="380" customWidth="1"/>
    <col min="9" max="256" width="9.109375" style="380"/>
    <col min="257" max="257" width="3.33203125" style="380" customWidth="1"/>
    <col min="258" max="258" width="45.109375" style="380" customWidth="1"/>
    <col min="259" max="259" width="10.88671875" style="380" customWidth="1"/>
    <col min="260" max="260" width="11.5546875" style="380" customWidth="1"/>
    <col min="261" max="261" width="12.44140625" style="380" customWidth="1"/>
    <col min="262" max="262" width="11" style="380" customWidth="1"/>
    <col min="263" max="263" width="12.44140625" style="380" customWidth="1"/>
    <col min="264" max="264" width="14.88671875" style="380" customWidth="1"/>
    <col min="265" max="512" width="9.109375" style="380"/>
    <col min="513" max="513" width="3.33203125" style="380" customWidth="1"/>
    <col min="514" max="514" width="45.109375" style="380" customWidth="1"/>
    <col min="515" max="515" width="10.88671875" style="380" customWidth="1"/>
    <col min="516" max="516" width="11.5546875" style="380" customWidth="1"/>
    <col min="517" max="517" width="12.44140625" style="380" customWidth="1"/>
    <col min="518" max="518" width="11" style="380" customWidth="1"/>
    <col min="519" max="519" width="12.44140625" style="380" customWidth="1"/>
    <col min="520" max="520" width="14.88671875" style="380" customWidth="1"/>
    <col min="521" max="768" width="9.109375" style="380"/>
    <col min="769" max="769" width="3.33203125" style="380" customWidth="1"/>
    <col min="770" max="770" width="45.109375" style="380" customWidth="1"/>
    <col min="771" max="771" width="10.88671875" style="380" customWidth="1"/>
    <col min="772" max="772" width="11.5546875" style="380" customWidth="1"/>
    <col min="773" max="773" width="12.44140625" style="380" customWidth="1"/>
    <col min="774" max="774" width="11" style="380" customWidth="1"/>
    <col min="775" max="775" width="12.44140625" style="380" customWidth="1"/>
    <col min="776" max="776" width="14.88671875" style="380" customWidth="1"/>
    <col min="777" max="1024" width="9.109375" style="380"/>
    <col min="1025" max="1025" width="3.33203125" style="380" customWidth="1"/>
    <col min="1026" max="1026" width="45.109375" style="380" customWidth="1"/>
    <col min="1027" max="1027" width="10.88671875" style="380" customWidth="1"/>
    <col min="1028" max="1028" width="11.5546875" style="380" customWidth="1"/>
    <col min="1029" max="1029" width="12.44140625" style="380" customWidth="1"/>
    <col min="1030" max="1030" width="11" style="380" customWidth="1"/>
    <col min="1031" max="1031" width="12.44140625" style="380" customWidth="1"/>
    <col min="1032" max="1032" width="14.88671875" style="380" customWidth="1"/>
    <col min="1033" max="1280" width="9.109375" style="380"/>
    <col min="1281" max="1281" width="3.33203125" style="380" customWidth="1"/>
    <col min="1282" max="1282" width="45.109375" style="380" customWidth="1"/>
    <col min="1283" max="1283" width="10.88671875" style="380" customWidth="1"/>
    <col min="1284" max="1284" width="11.5546875" style="380" customWidth="1"/>
    <col min="1285" max="1285" width="12.44140625" style="380" customWidth="1"/>
    <col min="1286" max="1286" width="11" style="380" customWidth="1"/>
    <col min="1287" max="1287" width="12.44140625" style="380" customWidth="1"/>
    <col min="1288" max="1288" width="14.88671875" style="380" customWidth="1"/>
    <col min="1289" max="1536" width="9.109375" style="380"/>
    <col min="1537" max="1537" width="3.33203125" style="380" customWidth="1"/>
    <col min="1538" max="1538" width="45.109375" style="380" customWidth="1"/>
    <col min="1539" max="1539" width="10.88671875" style="380" customWidth="1"/>
    <col min="1540" max="1540" width="11.5546875" style="380" customWidth="1"/>
    <col min="1541" max="1541" width="12.44140625" style="380" customWidth="1"/>
    <col min="1542" max="1542" width="11" style="380" customWidth="1"/>
    <col min="1543" max="1543" width="12.44140625" style="380" customWidth="1"/>
    <col min="1544" max="1544" width="14.88671875" style="380" customWidth="1"/>
    <col min="1545" max="1792" width="9.109375" style="380"/>
    <col min="1793" max="1793" width="3.33203125" style="380" customWidth="1"/>
    <col min="1794" max="1794" width="45.109375" style="380" customWidth="1"/>
    <col min="1795" max="1795" width="10.88671875" style="380" customWidth="1"/>
    <col min="1796" max="1796" width="11.5546875" style="380" customWidth="1"/>
    <col min="1797" max="1797" width="12.44140625" style="380" customWidth="1"/>
    <col min="1798" max="1798" width="11" style="380" customWidth="1"/>
    <col min="1799" max="1799" width="12.44140625" style="380" customWidth="1"/>
    <col min="1800" max="1800" width="14.88671875" style="380" customWidth="1"/>
    <col min="1801" max="2048" width="9.109375" style="380"/>
    <col min="2049" max="2049" width="3.33203125" style="380" customWidth="1"/>
    <col min="2050" max="2050" width="45.109375" style="380" customWidth="1"/>
    <col min="2051" max="2051" width="10.88671875" style="380" customWidth="1"/>
    <col min="2052" max="2052" width="11.5546875" style="380" customWidth="1"/>
    <col min="2053" max="2053" width="12.44140625" style="380" customWidth="1"/>
    <col min="2054" max="2054" width="11" style="380" customWidth="1"/>
    <col min="2055" max="2055" width="12.44140625" style="380" customWidth="1"/>
    <col min="2056" max="2056" width="14.88671875" style="380" customWidth="1"/>
    <col min="2057" max="2304" width="9.109375" style="380"/>
    <col min="2305" max="2305" width="3.33203125" style="380" customWidth="1"/>
    <col min="2306" max="2306" width="45.109375" style="380" customWidth="1"/>
    <col min="2307" max="2307" width="10.88671875" style="380" customWidth="1"/>
    <col min="2308" max="2308" width="11.5546875" style="380" customWidth="1"/>
    <col min="2309" max="2309" width="12.44140625" style="380" customWidth="1"/>
    <col min="2310" max="2310" width="11" style="380" customWidth="1"/>
    <col min="2311" max="2311" width="12.44140625" style="380" customWidth="1"/>
    <col min="2312" max="2312" width="14.88671875" style="380" customWidth="1"/>
    <col min="2313" max="2560" width="9.109375" style="380"/>
    <col min="2561" max="2561" width="3.33203125" style="380" customWidth="1"/>
    <col min="2562" max="2562" width="45.109375" style="380" customWidth="1"/>
    <col min="2563" max="2563" width="10.88671875" style="380" customWidth="1"/>
    <col min="2564" max="2564" width="11.5546875" style="380" customWidth="1"/>
    <col min="2565" max="2565" width="12.44140625" style="380" customWidth="1"/>
    <col min="2566" max="2566" width="11" style="380" customWidth="1"/>
    <col min="2567" max="2567" width="12.44140625" style="380" customWidth="1"/>
    <col min="2568" max="2568" width="14.88671875" style="380" customWidth="1"/>
    <col min="2569" max="2816" width="9.109375" style="380"/>
    <col min="2817" max="2817" width="3.33203125" style="380" customWidth="1"/>
    <col min="2818" max="2818" width="45.109375" style="380" customWidth="1"/>
    <col min="2819" max="2819" width="10.88671875" style="380" customWidth="1"/>
    <col min="2820" max="2820" width="11.5546875" style="380" customWidth="1"/>
    <col min="2821" max="2821" width="12.44140625" style="380" customWidth="1"/>
    <col min="2822" max="2822" width="11" style="380" customWidth="1"/>
    <col min="2823" max="2823" width="12.44140625" style="380" customWidth="1"/>
    <col min="2824" max="2824" width="14.88671875" style="380" customWidth="1"/>
    <col min="2825" max="3072" width="9.109375" style="380"/>
    <col min="3073" max="3073" width="3.33203125" style="380" customWidth="1"/>
    <col min="3074" max="3074" width="45.109375" style="380" customWidth="1"/>
    <col min="3075" max="3075" width="10.88671875" style="380" customWidth="1"/>
    <col min="3076" max="3076" width="11.5546875" style="380" customWidth="1"/>
    <col min="3077" max="3077" width="12.44140625" style="380" customWidth="1"/>
    <col min="3078" max="3078" width="11" style="380" customWidth="1"/>
    <col min="3079" max="3079" width="12.44140625" style="380" customWidth="1"/>
    <col min="3080" max="3080" width="14.88671875" style="380" customWidth="1"/>
    <col min="3081" max="3328" width="9.109375" style="380"/>
    <col min="3329" max="3329" width="3.33203125" style="380" customWidth="1"/>
    <col min="3330" max="3330" width="45.109375" style="380" customWidth="1"/>
    <col min="3331" max="3331" width="10.88671875" style="380" customWidth="1"/>
    <col min="3332" max="3332" width="11.5546875" style="380" customWidth="1"/>
    <col min="3333" max="3333" width="12.44140625" style="380" customWidth="1"/>
    <col min="3334" max="3334" width="11" style="380" customWidth="1"/>
    <col min="3335" max="3335" width="12.44140625" style="380" customWidth="1"/>
    <col min="3336" max="3336" width="14.88671875" style="380" customWidth="1"/>
    <col min="3337" max="3584" width="9.109375" style="380"/>
    <col min="3585" max="3585" width="3.33203125" style="380" customWidth="1"/>
    <col min="3586" max="3586" width="45.109375" style="380" customWidth="1"/>
    <col min="3587" max="3587" width="10.88671875" style="380" customWidth="1"/>
    <col min="3588" max="3588" width="11.5546875" style="380" customWidth="1"/>
    <col min="3589" max="3589" width="12.44140625" style="380" customWidth="1"/>
    <col min="3590" max="3590" width="11" style="380" customWidth="1"/>
    <col min="3591" max="3591" width="12.44140625" style="380" customWidth="1"/>
    <col min="3592" max="3592" width="14.88671875" style="380" customWidth="1"/>
    <col min="3593" max="3840" width="9.109375" style="380"/>
    <col min="3841" max="3841" width="3.33203125" style="380" customWidth="1"/>
    <col min="3842" max="3842" width="45.109375" style="380" customWidth="1"/>
    <col min="3843" max="3843" width="10.88671875" style="380" customWidth="1"/>
    <col min="3844" max="3844" width="11.5546875" style="380" customWidth="1"/>
    <col min="3845" max="3845" width="12.44140625" style="380" customWidth="1"/>
    <col min="3846" max="3846" width="11" style="380" customWidth="1"/>
    <col min="3847" max="3847" width="12.44140625" style="380" customWidth="1"/>
    <col min="3848" max="3848" width="14.88671875" style="380" customWidth="1"/>
    <col min="3849" max="4096" width="9.109375" style="380"/>
    <col min="4097" max="4097" width="3.33203125" style="380" customWidth="1"/>
    <col min="4098" max="4098" width="45.109375" style="380" customWidth="1"/>
    <col min="4099" max="4099" width="10.88671875" style="380" customWidth="1"/>
    <col min="4100" max="4100" width="11.5546875" style="380" customWidth="1"/>
    <col min="4101" max="4101" width="12.44140625" style="380" customWidth="1"/>
    <col min="4102" max="4102" width="11" style="380" customWidth="1"/>
    <col min="4103" max="4103" width="12.44140625" style="380" customWidth="1"/>
    <col min="4104" max="4104" width="14.88671875" style="380" customWidth="1"/>
    <col min="4105" max="4352" width="9.109375" style="380"/>
    <col min="4353" max="4353" width="3.33203125" style="380" customWidth="1"/>
    <col min="4354" max="4354" width="45.109375" style="380" customWidth="1"/>
    <col min="4355" max="4355" width="10.88671875" style="380" customWidth="1"/>
    <col min="4356" max="4356" width="11.5546875" style="380" customWidth="1"/>
    <col min="4357" max="4357" width="12.44140625" style="380" customWidth="1"/>
    <col min="4358" max="4358" width="11" style="380" customWidth="1"/>
    <col min="4359" max="4359" width="12.44140625" style="380" customWidth="1"/>
    <col min="4360" max="4360" width="14.88671875" style="380" customWidth="1"/>
    <col min="4361" max="4608" width="9.109375" style="380"/>
    <col min="4609" max="4609" width="3.33203125" style="380" customWidth="1"/>
    <col min="4610" max="4610" width="45.109375" style="380" customWidth="1"/>
    <col min="4611" max="4611" width="10.88671875" style="380" customWidth="1"/>
    <col min="4612" max="4612" width="11.5546875" style="380" customWidth="1"/>
    <col min="4613" max="4613" width="12.44140625" style="380" customWidth="1"/>
    <col min="4614" max="4614" width="11" style="380" customWidth="1"/>
    <col min="4615" max="4615" width="12.44140625" style="380" customWidth="1"/>
    <col min="4616" max="4616" width="14.88671875" style="380" customWidth="1"/>
    <col min="4617" max="4864" width="9.109375" style="380"/>
    <col min="4865" max="4865" width="3.33203125" style="380" customWidth="1"/>
    <col min="4866" max="4866" width="45.109375" style="380" customWidth="1"/>
    <col min="4867" max="4867" width="10.88671875" style="380" customWidth="1"/>
    <col min="4868" max="4868" width="11.5546875" style="380" customWidth="1"/>
    <col min="4869" max="4869" width="12.44140625" style="380" customWidth="1"/>
    <col min="4870" max="4870" width="11" style="380" customWidth="1"/>
    <col min="4871" max="4871" width="12.44140625" style="380" customWidth="1"/>
    <col min="4872" max="4872" width="14.88671875" style="380" customWidth="1"/>
    <col min="4873" max="5120" width="9.109375" style="380"/>
    <col min="5121" max="5121" width="3.33203125" style="380" customWidth="1"/>
    <col min="5122" max="5122" width="45.109375" style="380" customWidth="1"/>
    <col min="5123" max="5123" width="10.88671875" style="380" customWidth="1"/>
    <col min="5124" max="5124" width="11.5546875" style="380" customWidth="1"/>
    <col min="5125" max="5125" width="12.44140625" style="380" customWidth="1"/>
    <col min="5126" max="5126" width="11" style="380" customWidth="1"/>
    <col min="5127" max="5127" width="12.44140625" style="380" customWidth="1"/>
    <col min="5128" max="5128" width="14.88671875" style="380" customWidth="1"/>
    <col min="5129" max="5376" width="9.109375" style="380"/>
    <col min="5377" max="5377" width="3.33203125" style="380" customWidth="1"/>
    <col min="5378" max="5378" width="45.109375" style="380" customWidth="1"/>
    <col min="5379" max="5379" width="10.88671875" style="380" customWidth="1"/>
    <col min="5380" max="5380" width="11.5546875" style="380" customWidth="1"/>
    <col min="5381" max="5381" width="12.44140625" style="380" customWidth="1"/>
    <col min="5382" max="5382" width="11" style="380" customWidth="1"/>
    <col min="5383" max="5383" width="12.44140625" style="380" customWidth="1"/>
    <col min="5384" max="5384" width="14.88671875" style="380" customWidth="1"/>
    <col min="5385" max="5632" width="9.109375" style="380"/>
    <col min="5633" max="5633" width="3.33203125" style="380" customWidth="1"/>
    <col min="5634" max="5634" width="45.109375" style="380" customWidth="1"/>
    <col min="5635" max="5635" width="10.88671875" style="380" customWidth="1"/>
    <col min="5636" max="5636" width="11.5546875" style="380" customWidth="1"/>
    <col min="5637" max="5637" width="12.44140625" style="380" customWidth="1"/>
    <col min="5638" max="5638" width="11" style="380" customWidth="1"/>
    <col min="5639" max="5639" width="12.44140625" style="380" customWidth="1"/>
    <col min="5640" max="5640" width="14.88671875" style="380" customWidth="1"/>
    <col min="5641" max="5888" width="9.109375" style="380"/>
    <col min="5889" max="5889" width="3.33203125" style="380" customWidth="1"/>
    <col min="5890" max="5890" width="45.109375" style="380" customWidth="1"/>
    <col min="5891" max="5891" width="10.88671875" style="380" customWidth="1"/>
    <col min="5892" max="5892" width="11.5546875" style="380" customWidth="1"/>
    <col min="5893" max="5893" width="12.44140625" style="380" customWidth="1"/>
    <col min="5894" max="5894" width="11" style="380" customWidth="1"/>
    <col min="5895" max="5895" width="12.44140625" style="380" customWidth="1"/>
    <col min="5896" max="5896" width="14.88671875" style="380" customWidth="1"/>
    <col min="5897" max="6144" width="9.109375" style="380"/>
    <col min="6145" max="6145" width="3.33203125" style="380" customWidth="1"/>
    <col min="6146" max="6146" width="45.109375" style="380" customWidth="1"/>
    <col min="6147" max="6147" width="10.88671875" style="380" customWidth="1"/>
    <col min="6148" max="6148" width="11.5546875" style="380" customWidth="1"/>
    <col min="6149" max="6149" width="12.44140625" style="380" customWidth="1"/>
    <col min="6150" max="6150" width="11" style="380" customWidth="1"/>
    <col min="6151" max="6151" width="12.44140625" style="380" customWidth="1"/>
    <col min="6152" max="6152" width="14.88671875" style="380" customWidth="1"/>
    <col min="6153" max="6400" width="9.109375" style="380"/>
    <col min="6401" max="6401" width="3.33203125" style="380" customWidth="1"/>
    <col min="6402" max="6402" width="45.109375" style="380" customWidth="1"/>
    <col min="6403" max="6403" width="10.88671875" style="380" customWidth="1"/>
    <col min="6404" max="6404" width="11.5546875" style="380" customWidth="1"/>
    <col min="6405" max="6405" width="12.44140625" style="380" customWidth="1"/>
    <col min="6406" max="6406" width="11" style="380" customWidth="1"/>
    <col min="6407" max="6407" width="12.44140625" style="380" customWidth="1"/>
    <col min="6408" max="6408" width="14.88671875" style="380" customWidth="1"/>
    <col min="6409" max="6656" width="9.109375" style="380"/>
    <col min="6657" max="6657" width="3.33203125" style="380" customWidth="1"/>
    <col min="6658" max="6658" width="45.109375" style="380" customWidth="1"/>
    <col min="6659" max="6659" width="10.88671875" style="380" customWidth="1"/>
    <col min="6660" max="6660" width="11.5546875" style="380" customWidth="1"/>
    <col min="6661" max="6661" width="12.44140625" style="380" customWidth="1"/>
    <col min="6662" max="6662" width="11" style="380" customWidth="1"/>
    <col min="6663" max="6663" width="12.44140625" style="380" customWidth="1"/>
    <col min="6664" max="6664" width="14.88671875" style="380" customWidth="1"/>
    <col min="6665" max="6912" width="9.109375" style="380"/>
    <col min="6913" max="6913" width="3.33203125" style="380" customWidth="1"/>
    <col min="6914" max="6914" width="45.109375" style="380" customWidth="1"/>
    <col min="6915" max="6915" width="10.88671875" style="380" customWidth="1"/>
    <col min="6916" max="6916" width="11.5546875" style="380" customWidth="1"/>
    <col min="6917" max="6917" width="12.44140625" style="380" customWidth="1"/>
    <col min="6918" max="6918" width="11" style="380" customWidth="1"/>
    <col min="6919" max="6919" width="12.44140625" style="380" customWidth="1"/>
    <col min="6920" max="6920" width="14.88671875" style="380" customWidth="1"/>
    <col min="6921" max="7168" width="9.109375" style="380"/>
    <col min="7169" max="7169" width="3.33203125" style="380" customWidth="1"/>
    <col min="7170" max="7170" width="45.109375" style="380" customWidth="1"/>
    <col min="7171" max="7171" width="10.88671875" style="380" customWidth="1"/>
    <col min="7172" max="7172" width="11.5546875" style="380" customWidth="1"/>
    <col min="7173" max="7173" width="12.44140625" style="380" customWidth="1"/>
    <col min="7174" max="7174" width="11" style="380" customWidth="1"/>
    <col min="7175" max="7175" width="12.44140625" style="380" customWidth="1"/>
    <col min="7176" max="7176" width="14.88671875" style="380" customWidth="1"/>
    <col min="7177" max="7424" width="9.109375" style="380"/>
    <col min="7425" max="7425" width="3.33203125" style="380" customWidth="1"/>
    <col min="7426" max="7426" width="45.109375" style="380" customWidth="1"/>
    <col min="7427" max="7427" width="10.88671875" style="380" customWidth="1"/>
    <col min="7428" max="7428" width="11.5546875" style="380" customWidth="1"/>
    <col min="7429" max="7429" width="12.44140625" style="380" customWidth="1"/>
    <col min="7430" max="7430" width="11" style="380" customWidth="1"/>
    <col min="7431" max="7431" width="12.44140625" style="380" customWidth="1"/>
    <col min="7432" max="7432" width="14.88671875" style="380" customWidth="1"/>
    <col min="7433" max="7680" width="9.109375" style="380"/>
    <col min="7681" max="7681" width="3.33203125" style="380" customWidth="1"/>
    <col min="7682" max="7682" width="45.109375" style="380" customWidth="1"/>
    <col min="7683" max="7683" width="10.88671875" style="380" customWidth="1"/>
    <col min="7684" max="7684" width="11.5546875" style="380" customWidth="1"/>
    <col min="7685" max="7685" width="12.44140625" style="380" customWidth="1"/>
    <col min="7686" max="7686" width="11" style="380" customWidth="1"/>
    <col min="7687" max="7687" width="12.44140625" style="380" customWidth="1"/>
    <col min="7688" max="7688" width="14.88671875" style="380" customWidth="1"/>
    <col min="7689" max="7936" width="9.109375" style="380"/>
    <col min="7937" max="7937" width="3.33203125" style="380" customWidth="1"/>
    <col min="7938" max="7938" width="45.109375" style="380" customWidth="1"/>
    <col min="7939" max="7939" width="10.88671875" style="380" customWidth="1"/>
    <col min="7940" max="7940" width="11.5546875" style="380" customWidth="1"/>
    <col min="7941" max="7941" width="12.44140625" style="380" customWidth="1"/>
    <col min="7942" max="7942" width="11" style="380" customWidth="1"/>
    <col min="7943" max="7943" width="12.44140625" style="380" customWidth="1"/>
    <col min="7944" max="7944" width="14.88671875" style="380" customWidth="1"/>
    <col min="7945" max="8192" width="9.109375" style="380"/>
    <col min="8193" max="8193" width="3.33203125" style="380" customWidth="1"/>
    <col min="8194" max="8194" width="45.109375" style="380" customWidth="1"/>
    <col min="8195" max="8195" width="10.88671875" style="380" customWidth="1"/>
    <col min="8196" max="8196" width="11.5546875" style="380" customWidth="1"/>
    <col min="8197" max="8197" width="12.44140625" style="380" customWidth="1"/>
    <col min="8198" max="8198" width="11" style="380" customWidth="1"/>
    <col min="8199" max="8199" width="12.44140625" style="380" customWidth="1"/>
    <col min="8200" max="8200" width="14.88671875" style="380" customWidth="1"/>
    <col min="8201" max="8448" width="9.109375" style="380"/>
    <col min="8449" max="8449" width="3.33203125" style="380" customWidth="1"/>
    <col min="8450" max="8450" width="45.109375" style="380" customWidth="1"/>
    <col min="8451" max="8451" width="10.88671875" style="380" customWidth="1"/>
    <col min="8452" max="8452" width="11.5546875" style="380" customWidth="1"/>
    <col min="8453" max="8453" width="12.44140625" style="380" customWidth="1"/>
    <col min="8454" max="8454" width="11" style="380" customWidth="1"/>
    <col min="8455" max="8455" width="12.44140625" style="380" customWidth="1"/>
    <col min="8456" max="8456" width="14.88671875" style="380" customWidth="1"/>
    <col min="8457" max="8704" width="9.109375" style="380"/>
    <col min="8705" max="8705" width="3.33203125" style="380" customWidth="1"/>
    <col min="8706" max="8706" width="45.109375" style="380" customWidth="1"/>
    <col min="8707" max="8707" width="10.88671875" style="380" customWidth="1"/>
    <col min="8708" max="8708" width="11.5546875" style="380" customWidth="1"/>
    <col min="8709" max="8709" width="12.44140625" style="380" customWidth="1"/>
    <col min="8710" max="8710" width="11" style="380" customWidth="1"/>
    <col min="8711" max="8711" width="12.44140625" style="380" customWidth="1"/>
    <col min="8712" max="8712" width="14.88671875" style="380" customWidth="1"/>
    <col min="8713" max="8960" width="9.109375" style="380"/>
    <col min="8961" max="8961" width="3.33203125" style="380" customWidth="1"/>
    <col min="8962" max="8962" width="45.109375" style="380" customWidth="1"/>
    <col min="8963" max="8963" width="10.88671875" style="380" customWidth="1"/>
    <col min="8964" max="8964" width="11.5546875" style="380" customWidth="1"/>
    <col min="8965" max="8965" width="12.44140625" style="380" customWidth="1"/>
    <col min="8966" max="8966" width="11" style="380" customWidth="1"/>
    <col min="8967" max="8967" width="12.44140625" style="380" customWidth="1"/>
    <col min="8968" max="8968" width="14.88671875" style="380" customWidth="1"/>
    <col min="8969" max="9216" width="9.109375" style="380"/>
    <col min="9217" max="9217" width="3.33203125" style="380" customWidth="1"/>
    <col min="9218" max="9218" width="45.109375" style="380" customWidth="1"/>
    <col min="9219" max="9219" width="10.88671875" style="380" customWidth="1"/>
    <col min="9220" max="9220" width="11.5546875" style="380" customWidth="1"/>
    <col min="9221" max="9221" width="12.44140625" style="380" customWidth="1"/>
    <col min="9222" max="9222" width="11" style="380" customWidth="1"/>
    <col min="9223" max="9223" width="12.44140625" style="380" customWidth="1"/>
    <col min="9224" max="9224" width="14.88671875" style="380" customWidth="1"/>
    <col min="9225" max="9472" width="9.109375" style="380"/>
    <col min="9473" max="9473" width="3.33203125" style="380" customWidth="1"/>
    <col min="9474" max="9474" width="45.109375" style="380" customWidth="1"/>
    <col min="9475" max="9475" width="10.88671875" style="380" customWidth="1"/>
    <col min="9476" max="9476" width="11.5546875" style="380" customWidth="1"/>
    <col min="9477" max="9477" width="12.44140625" style="380" customWidth="1"/>
    <col min="9478" max="9478" width="11" style="380" customWidth="1"/>
    <col min="9479" max="9479" width="12.44140625" style="380" customWidth="1"/>
    <col min="9480" max="9480" width="14.88671875" style="380" customWidth="1"/>
    <col min="9481" max="9728" width="9.109375" style="380"/>
    <col min="9729" max="9729" width="3.33203125" style="380" customWidth="1"/>
    <col min="9730" max="9730" width="45.109375" style="380" customWidth="1"/>
    <col min="9731" max="9731" width="10.88671875" style="380" customWidth="1"/>
    <col min="9732" max="9732" width="11.5546875" style="380" customWidth="1"/>
    <col min="9733" max="9733" width="12.44140625" style="380" customWidth="1"/>
    <col min="9734" max="9734" width="11" style="380" customWidth="1"/>
    <col min="9735" max="9735" width="12.44140625" style="380" customWidth="1"/>
    <col min="9736" max="9736" width="14.88671875" style="380" customWidth="1"/>
    <col min="9737" max="9984" width="9.109375" style="380"/>
    <col min="9985" max="9985" width="3.33203125" style="380" customWidth="1"/>
    <col min="9986" max="9986" width="45.109375" style="380" customWidth="1"/>
    <col min="9987" max="9987" width="10.88671875" style="380" customWidth="1"/>
    <col min="9988" max="9988" width="11.5546875" style="380" customWidth="1"/>
    <col min="9989" max="9989" width="12.44140625" style="380" customWidth="1"/>
    <col min="9990" max="9990" width="11" style="380" customWidth="1"/>
    <col min="9991" max="9991" width="12.44140625" style="380" customWidth="1"/>
    <col min="9992" max="9992" width="14.88671875" style="380" customWidth="1"/>
    <col min="9993" max="10240" width="9.109375" style="380"/>
    <col min="10241" max="10241" width="3.33203125" style="380" customWidth="1"/>
    <col min="10242" max="10242" width="45.109375" style="380" customWidth="1"/>
    <col min="10243" max="10243" width="10.88671875" style="380" customWidth="1"/>
    <col min="10244" max="10244" width="11.5546875" style="380" customWidth="1"/>
    <col min="10245" max="10245" width="12.44140625" style="380" customWidth="1"/>
    <col min="10246" max="10246" width="11" style="380" customWidth="1"/>
    <col min="10247" max="10247" width="12.44140625" style="380" customWidth="1"/>
    <col min="10248" max="10248" width="14.88671875" style="380" customWidth="1"/>
    <col min="10249" max="10496" width="9.109375" style="380"/>
    <col min="10497" max="10497" width="3.33203125" style="380" customWidth="1"/>
    <col min="10498" max="10498" width="45.109375" style="380" customWidth="1"/>
    <col min="10499" max="10499" width="10.88671875" style="380" customWidth="1"/>
    <col min="10500" max="10500" width="11.5546875" style="380" customWidth="1"/>
    <col min="10501" max="10501" width="12.44140625" style="380" customWidth="1"/>
    <col min="10502" max="10502" width="11" style="380" customWidth="1"/>
    <col min="10503" max="10503" width="12.44140625" style="380" customWidth="1"/>
    <col min="10504" max="10504" width="14.88671875" style="380" customWidth="1"/>
    <col min="10505" max="10752" width="9.109375" style="380"/>
    <col min="10753" max="10753" width="3.33203125" style="380" customWidth="1"/>
    <col min="10754" max="10754" width="45.109375" style="380" customWidth="1"/>
    <col min="10755" max="10755" width="10.88671875" style="380" customWidth="1"/>
    <col min="10756" max="10756" width="11.5546875" style="380" customWidth="1"/>
    <col min="10757" max="10757" width="12.44140625" style="380" customWidth="1"/>
    <col min="10758" max="10758" width="11" style="380" customWidth="1"/>
    <col min="10759" max="10759" width="12.44140625" style="380" customWidth="1"/>
    <col min="10760" max="10760" width="14.88671875" style="380" customWidth="1"/>
    <col min="10761" max="11008" width="9.109375" style="380"/>
    <col min="11009" max="11009" width="3.33203125" style="380" customWidth="1"/>
    <col min="11010" max="11010" width="45.109375" style="380" customWidth="1"/>
    <col min="11011" max="11011" width="10.88671875" style="380" customWidth="1"/>
    <col min="11012" max="11012" width="11.5546875" style="380" customWidth="1"/>
    <col min="11013" max="11013" width="12.44140625" style="380" customWidth="1"/>
    <col min="11014" max="11014" width="11" style="380" customWidth="1"/>
    <col min="11015" max="11015" width="12.44140625" style="380" customWidth="1"/>
    <col min="11016" max="11016" width="14.88671875" style="380" customWidth="1"/>
    <col min="11017" max="11264" width="9.109375" style="380"/>
    <col min="11265" max="11265" width="3.33203125" style="380" customWidth="1"/>
    <col min="11266" max="11266" width="45.109375" style="380" customWidth="1"/>
    <col min="11267" max="11267" width="10.88671875" style="380" customWidth="1"/>
    <col min="11268" max="11268" width="11.5546875" style="380" customWidth="1"/>
    <col min="11269" max="11269" width="12.44140625" style="380" customWidth="1"/>
    <col min="11270" max="11270" width="11" style="380" customWidth="1"/>
    <col min="11271" max="11271" width="12.44140625" style="380" customWidth="1"/>
    <col min="11272" max="11272" width="14.88671875" style="380" customWidth="1"/>
    <col min="11273" max="11520" width="9.109375" style="380"/>
    <col min="11521" max="11521" width="3.33203125" style="380" customWidth="1"/>
    <col min="11522" max="11522" width="45.109375" style="380" customWidth="1"/>
    <col min="11523" max="11523" width="10.88671875" style="380" customWidth="1"/>
    <col min="11524" max="11524" width="11.5546875" style="380" customWidth="1"/>
    <col min="11525" max="11525" width="12.44140625" style="380" customWidth="1"/>
    <col min="11526" max="11526" width="11" style="380" customWidth="1"/>
    <col min="11527" max="11527" width="12.44140625" style="380" customWidth="1"/>
    <col min="11528" max="11528" width="14.88671875" style="380" customWidth="1"/>
    <col min="11529" max="11776" width="9.109375" style="380"/>
    <col min="11777" max="11777" width="3.33203125" style="380" customWidth="1"/>
    <col min="11778" max="11778" width="45.109375" style="380" customWidth="1"/>
    <col min="11779" max="11779" width="10.88671875" style="380" customWidth="1"/>
    <col min="11780" max="11780" width="11.5546875" style="380" customWidth="1"/>
    <col min="11781" max="11781" width="12.44140625" style="380" customWidth="1"/>
    <col min="11782" max="11782" width="11" style="380" customWidth="1"/>
    <col min="11783" max="11783" width="12.44140625" style="380" customWidth="1"/>
    <col min="11784" max="11784" width="14.88671875" style="380" customWidth="1"/>
    <col min="11785" max="12032" width="9.109375" style="380"/>
    <col min="12033" max="12033" width="3.33203125" style="380" customWidth="1"/>
    <col min="12034" max="12034" width="45.109375" style="380" customWidth="1"/>
    <col min="12035" max="12035" width="10.88671875" style="380" customWidth="1"/>
    <col min="12036" max="12036" width="11.5546875" style="380" customWidth="1"/>
    <col min="12037" max="12037" width="12.44140625" style="380" customWidth="1"/>
    <col min="12038" max="12038" width="11" style="380" customWidth="1"/>
    <col min="12039" max="12039" width="12.44140625" style="380" customWidth="1"/>
    <col min="12040" max="12040" width="14.88671875" style="380" customWidth="1"/>
    <col min="12041" max="12288" width="9.109375" style="380"/>
    <col min="12289" max="12289" width="3.33203125" style="380" customWidth="1"/>
    <col min="12290" max="12290" width="45.109375" style="380" customWidth="1"/>
    <col min="12291" max="12291" width="10.88671875" style="380" customWidth="1"/>
    <col min="12292" max="12292" width="11.5546875" style="380" customWidth="1"/>
    <col min="12293" max="12293" width="12.44140625" style="380" customWidth="1"/>
    <col min="12294" max="12294" width="11" style="380" customWidth="1"/>
    <col min="12295" max="12295" width="12.44140625" style="380" customWidth="1"/>
    <col min="12296" max="12296" width="14.88671875" style="380" customWidth="1"/>
    <col min="12297" max="12544" width="9.109375" style="380"/>
    <col min="12545" max="12545" width="3.33203125" style="380" customWidth="1"/>
    <col min="12546" max="12546" width="45.109375" style="380" customWidth="1"/>
    <col min="12547" max="12547" width="10.88671875" style="380" customWidth="1"/>
    <col min="12548" max="12548" width="11.5546875" style="380" customWidth="1"/>
    <col min="12549" max="12549" width="12.44140625" style="380" customWidth="1"/>
    <col min="12550" max="12550" width="11" style="380" customWidth="1"/>
    <col min="12551" max="12551" width="12.44140625" style="380" customWidth="1"/>
    <col min="12552" max="12552" width="14.88671875" style="380" customWidth="1"/>
    <col min="12553" max="12800" width="9.109375" style="380"/>
    <col min="12801" max="12801" width="3.33203125" style="380" customWidth="1"/>
    <col min="12802" max="12802" width="45.109375" style="380" customWidth="1"/>
    <col min="12803" max="12803" width="10.88671875" style="380" customWidth="1"/>
    <col min="12804" max="12804" width="11.5546875" style="380" customWidth="1"/>
    <col min="12805" max="12805" width="12.44140625" style="380" customWidth="1"/>
    <col min="12806" max="12806" width="11" style="380" customWidth="1"/>
    <col min="12807" max="12807" width="12.44140625" style="380" customWidth="1"/>
    <col min="12808" max="12808" width="14.88671875" style="380" customWidth="1"/>
    <col min="12809" max="13056" width="9.109375" style="380"/>
    <col min="13057" max="13057" width="3.33203125" style="380" customWidth="1"/>
    <col min="13058" max="13058" width="45.109375" style="380" customWidth="1"/>
    <col min="13059" max="13059" width="10.88671875" style="380" customWidth="1"/>
    <col min="13060" max="13060" width="11.5546875" style="380" customWidth="1"/>
    <col min="13061" max="13061" width="12.44140625" style="380" customWidth="1"/>
    <col min="13062" max="13062" width="11" style="380" customWidth="1"/>
    <col min="13063" max="13063" width="12.44140625" style="380" customWidth="1"/>
    <col min="13064" max="13064" width="14.88671875" style="380" customWidth="1"/>
    <col min="13065" max="13312" width="9.109375" style="380"/>
    <col min="13313" max="13313" width="3.33203125" style="380" customWidth="1"/>
    <col min="13314" max="13314" width="45.109375" style="380" customWidth="1"/>
    <col min="13315" max="13315" width="10.88671875" style="380" customWidth="1"/>
    <col min="13316" max="13316" width="11.5546875" style="380" customWidth="1"/>
    <col min="13317" max="13317" width="12.44140625" style="380" customWidth="1"/>
    <col min="13318" max="13318" width="11" style="380" customWidth="1"/>
    <col min="13319" max="13319" width="12.44140625" style="380" customWidth="1"/>
    <col min="13320" max="13320" width="14.88671875" style="380" customWidth="1"/>
    <col min="13321" max="13568" width="9.109375" style="380"/>
    <col min="13569" max="13569" width="3.33203125" style="380" customWidth="1"/>
    <col min="13570" max="13570" width="45.109375" style="380" customWidth="1"/>
    <col min="13571" max="13571" width="10.88671875" style="380" customWidth="1"/>
    <col min="13572" max="13572" width="11.5546875" style="380" customWidth="1"/>
    <col min="13573" max="13573" width="12.44140625" style="380" customWidth="1"/>
    <col min="13574" max="13574" width="11" style="380" customWidth="1"/>
    <col min="13575" max="13575" width="12.44140625" style="380" customWidth="1"/>
    <col min="13576" max="13576" width="14.88671875" style="380" customWidth="1"/>
    <col min="13577" max="13824" width="9.109375" style="380"/>
    <col min="13825" max="13825" width="3.33203125" style="380" customWidth="1"/>
    <col min="13826" max="13826" width="45.109375" style="380" customWidth="1"/>
    <col min="13827" max="13827" width="10.88671875" style="380" customWidth="1"/>
    <col min="13828" max="13828" width="11.5546875" style="380" customWidth="1"/>
    <col min="13829" max="13829" width="12.44140625" style="380" customWidth="1"/>
    <col min="13830" max="13830" width="11" style="380" customWidth="1"/>
    <col min="13831" max="13831" width="12.44140625" style="380" customWidth="1"/>
    <col min="13832" max="13832" width="14.88671875" style="380" customWidth="1"/>
    <col min="13833" max="14080" width="9.109375" style="380"/>
    <col min="14081" max="14081" width="3.33203125" style="380" customWidth="1"/>
    <col min="14082" max="14082" width="45.109375" style="380" customWidth="1"/>
    <col min="14083" max="14083" width="10.88671875" style="380" customWidth="1"/>
    <col min="14084" max="14084" width="11.5546875" style="380" customWidth="1"/>
    <col min="14085" max="14085" width="12.44140625" style="380" customWidth="1"/>
    <col min="14086" max="14086" width="11" style="380" customWidth="1"/>
    <col min="14087" max="14087" width="12.44140625" style="380" customWidth="1"/>
    <col min="14088" max="14088" width="14.88671875" style="380" customWidth="1"/>
    <col min="14089" max="14336" width="9.109375" style="380"/>
    <col min="14337" max="14337" width="3.33203125" style="380" customWidth="1"/>
    <col min="14338" max="14338" width="45.109375" style="380" customWidth="1"/>
    <col min="14339" max="14339" width="10.88671875" style="380" customWidth="1"/>
    <col min="14340" max="14340" width="11.5546875" style="380" customWidth="1"/>
    <col min="14341" max="14341" width="12.44140625" style="380" customWidth="1"/>
    <col min="14342" max="14342" width="11" style="380" customWidth="1"/>
    <col min="14343" max="14343" width="12.44140625" style="380" customWidth="1"/>
    <col min="14344" max="14344" width="14.88671875" style="380" customWidth="1"/>
    <col min="14345" max="14592" width="9.109375" style="380"/>
    <col min="14593" max="14593" width="3.33203125" style="380" customWidth="1"/>
    <col min="14594" max="14594" width="45.109375" style="380" customWidth="1"/>
    <col min="14595" max="14595" width="10.88671875" style="380" customWidth="1"/>
    <col min="14596" max="14596" width="11.5546875" style="380" customWidth="1"/>
    <col min="14597" max="14597" width="12.44140625" style="380" customWidth="1"/>
    <col min="14598" max="14598" width="11" style="380" customWidth="1"/>
    <col min="14599" max="14599" width="12.44140625" style="380" customWidth="1"/>
    <col min="14600" max="14600" width="14.88671875" style="380" customWidth="1"/>
    <col min="14601" max="14848" width="9.109375" style="380"/>
    <col min="14849" max="14849" width="3.33203125" style="380" customWidth="1"/>
    <col min="14850" max="14850" width="45.109375" style="380" customWidth="1"/>
    <col min="14851" max="14851" width="10.88671875" style="380" customWidth="1"/>
    <col min="14852" max="14852" width="11.5546875" style="380" customWidth="1"/>
    <col min="14853" max="14853" width="12.44140625" style="380" customWidth="1"/>
    <col min="14854" max="14854" width="11" style="380" customWidth="1"/>
    <col min="14855" max="14855" width="12.44140625" style="380" customWidth="1"/>
    <col min="14856" max="14856" width="14.88671875" style="380" customWidth="1"/>
    <col min="14857" max="15104" width="9.109375" style="380"/>
    <col min="15105" max="15105" width="3.33203125" style="380" customWidth="1"/>
    <col min="15106" max="15106" width="45.109375" style="380" customWidth="1"/>
    <col min="15107" max="15107" width="10.88671875" style="380" customWidth="1"/>
    <col min="15108" max="15108" width="11.5546875" style="380" customWidth="1"/>
    <col min="15109" max="15109" width="12.44140625" style="380" customWidth="1"/>
    <col min="15110" max="15110" width="11" style="380" customWidth="1"/>
    <col min="15111" max="15111" width="12.44140625" style="380" customWidth="1"/>
    <col min="15112" max="15112" width="14.88671875" style="380" customWidth="1"/>
    <col min="15113" max="15360" width="9.109375" style="380"/>
    <col min="15361" max="15361" width="3.33203125" style="380" customWidth="1"/>
    <col min="15362" max="15362" width="45.109375" style="380" customWidth="1"/>
    <col min="15363" max="15363" width="10.88671875" style="380" customWidth="1"/>
    <col min="15364" max="15364" width="11.5546875" style="380" customWidth="1"/>
    <col min="15365" max="15365" width="12.44140625" style="380" customWidth="1"/>
    <col min="15366" max="15366" width="11" style="380" customWidth="1"/>
    <col min="15367" max="15367" width="12.44140625" style="380" customWidth="1"/>
    <col min="15368" max="15368" width="14.88671875" style="380" customWidth="1"/>
    <col min="15369" max="15616" width="9.109375" style="380"/>
    <col min="15617" max="15617" width="3.33203125" style="380" customWidth="1"/>
    <col min="15618" max="15618" width="45.109375" style="380" customWidth="1"/>
    <col min="15619" max="15619" width="10.88671875" style="380" customWidth="1"/>
    <col min="15620" max="15620" width="11.5546875" style="380" customWidth="1"/>
    <col min="15621" max="15621" width="12.44140625" style="380" customWidth="1"/>
    <col min="15622" max="15622" width="11" style="380" customWidth="1"/>
    <col min="15623" max="15623" width="12.44140625" style="380" customWidth="1"/>
    <col min="15624" max="15624" width="14.88671875" style="380" customWidth="1"/>
    <col min="15625" max="15872" width="9.109375" style="380"/>
    <col min="15873" max="15873" width="3.33203125" style="380" customWidth="1"/>
    <col min="15874" max="15874" width="45.109375" style="380" customWidth="1"/>
    <col min="15875" max="15875" width="10.88671875" style="380" customWidth="1"/>
    <col min="15876" max="15876" width="11.5546875" style="380" customWidth="1"/>
    <col min="15877" max="15877" width="12.44140625" style="380" customWidth="1"/>
    <col min="15878" max="15878" width="11" style="380" customWidth="1"/>
    <col min="15879" max="15879" width="12.44140625" style="380" customWidth="1"/>
    <col min="15880" max="15880" width="14.88671875" style="380" customWidth="1"/>
    <col min="15881" max="16128" width="9.109375" style="380"/>
    <col min="16129" max="16129" width="3.33203125" style="380" customWidth="1"/>
    <col min="16130" max="16130" width="45.109375" style="380" customWidth="1"/>
    <col min="16131" max="16131" width="10.88671875" style="380" customWidth="1"/>
    <col min="16132" max="16132" width="11.5546875" style="380" customWidth="1"/>
    <col min="16133" max="16133" width="12.44140625" style="380" customWidth="1"/>
    <col min="16134" max="16134" width="11" style="380" customWidth="1"/>
    <col min="16135" max="16135" width="12.44140625" style="380" customWidth="1"/>
    <col min="16136" max="16136" width="14.88671875" style="380" customWidth="1"/>
    <col min="16137" max="16384" width="9.109375" style="380"/>
  </cols>
  <sheetData>
    <row r="1" spans="1:8" ht="13.8" x14ac:dyDescent="0.25">
      <c r="A1" s="411"/>
      <c r="B1" s="411"/>
      <c r="C1" s="411"/>
      <c r="D1" s="411"/>
      <c r="E1" s="412" t="s">
        <v>502</v>
      </c>
      <c r="F1" s="411"/>
    </row>
    <row r="2" spans="1:8" ht="13.8" x14ac:dyDescent="0.25">
      <c r="A2" s="817"/>
      <c r="B2" s="817"/>
      <c r="C2" s="817"/>
      <c r="D2" s="817"/>
      <c r="E2" s="817"/>
      <c r="F2" s="817"/>
    </row>
    <row r="3" spans="1:8" ht="18" x14ac:dyDescent="0.25">
      <c r="A3" s="817" t="s">
        <v>572</v>
      </c>
      <c r="B3" s="817"/>
      <c r="C3" s="817"/>
      <c r="D3" s="817"/>
      <c r="E3" s="817"/>
      <c r="F3" s="413"/>
      <c r="G3" s="402"/>
      <c r="H3" s="402"/>
    </row>
    <row r="4" spans="1:8" ht="17.399999999999999" x14ac:dyDescent="0.25">
      <c r="A4" s="817" t="s">
        <v>737</v>
      </c>
      <c r="B4" s="817"/>
      <c r="C4" s="817"/>
      <c r="D4" s="817"/>
      <c r="E4" s="817"/>
      <c r="F4" s="413"/>
      <c r="G4" s="401"/>
      <c r="H4" s="401"/>
    </row>
    <row r="5" spans="1:8" ht="14.4" thickBot="1" x14ac:dyDescent="0.3">
      <c r="A5" s="411"/>
      <c r="B5" s="411"/>
      <c r="C5" s="411"/>
      <c r="D5" s="411"/>
      <c r="E5" s="414" t="s">
        <v>488</v>
      </c>
      <c r="F5" s="411"/>
    </row>
    <row r="6" spans="1:8" ht="28.2" thickBot="1" x14ac:dyDescent="0.3">
      <c r="A6" s="430" t="s">
        <v>60</v>
      </c>
      <c r="B6" s="431" t="s">
        <v>136</v>
      </c>
      <c r="C6" s="431" t="s">
        <v>528</v>
      </c>
      <c r="D6" s="431" t="s">
        <v>529</v>
      </c>
      <c r="E6" s="432" t="s">
        <v>530</v>
      </c>
      <c r="F6" s="411"/>
    </row>
    <row r="7" spans="1:8" ht="13.8" x14ac:dyDescent="0.25">
      <c r="A7" s="426">
        <v>1</v>
      </c>
      <c r="B7" s="427" t="s">
        <v>531</v>
      </c>
      <c r="C7" s="428">
        <v>145921</v>
      </c>
      <c r="D7" s="428"/>
      <c r="E7" s="429">
        <v>128593</v>
      </c>
      <c r="F7" s="411"/>
    </row>
    <row r="8" spans="1:8" ht="27.6" x14ac:dyDescent="0.25">
      <c r="A8" s="424">
        <v>2</v>
      </c>
      <c r="B8" s="415" t="s">
        <v>532</v>
      </c>
      <c r="C8" s="416">
        <v>34390</v>
      </c>
      <c r="D8" s="416"/>
      <c r="E8" s="417">
        <v>47594</v>
      </c>
      <c r="F8" s="411"/>
    </row>
    <row r="9" spans="1:8" ht="13.8" x14ac:dyDescent="0.25">
      <c r="A9" s="424">
        <v>3</v>
      </c>
      <c r="B9" s="415" t="s">
        <v>533</v>
      </c>
      <c r="C9" s="416">
        <v>0</v>
      </c>
      <c r="D9" s="416"/>
      <c r="E9" s="417">
        <v>28249</v>
      </c>
      <c r="F9" s="411"/>
    </row>
    <row r="10" spans="1:8" ht="27.6" x14ac:dyDescent="0.25">
      <c r="A10" s="425">
        <v>4</v>
      </c>
      <c r="B10" s="418" t="s">
        <v>534</v>
      </c>
      <c r="C10" s="419">
        <f>SUM(C7:C9)</f>
        <v>180311</v>
      </c>
      <c r="D10" s="419"/>
      <c r="E10" s="420">
        <f>SUM(E7:E9)</f>
        <v>204436</v>
      </c>
      <c r="F10" s="411"/>
    </row>
    <row r="11" spans="1:8" ht="13.8" x14ac:dyDescent="0.25">
      <c r="A11" s="424">
        <v>5</v>
      </c>
      <c r="B11" s="415" t="s">
        <v>535</v>
      </c>
      <c r="C11" s="416">
        <v>0</v>
      </c>
      <c r="D11" s="416"/>
      <c r="E11" s="417">
        <v>0</v>
      </c>
      <c r="F11" s="411"/>
    </row>
    <row r="12" spans="1:8" ht="13.8" x14ac:dyDescent="0.25">
      <c r="A12" s="426">
        <v>6</v>
      </c>
      <c r="B12" s="415" t="s">
        <v>536</v>
      </c>
      <c r="C12" s="416">
        <v>0</v>
      </c>
      <c r="D12" s="416"/>
      <c r="E12" s="417">
        <v>0</v>
      </c>
      <c r="F12" s="411"/>
    </row>
    <row r="13" spans="1:8" ht="13.8" x14ac:dyDescent="0.25">
      <c r="A13" s="424">
        <v>7</v>
      </c>
      <c r="B13" s="418" t="s">
        <v>537</v>
      </c>
      <c r="C13" s="419">
        <f>SUM(C11:C12)</f>
        <v>0</v>
      </c>
      <c r="D13" s="419"/>
      <c r="E13" s="420">
        <f t="shared" ref="E13" si="0">SUM(E11:E12)</f>
        <v>0</v>
      </c>
      <c r="F13" s="411"/>
    </row>
    <row r="14" spans="1:8" ht="27.6" x14ac:dyDescent="0.25">
      <c r="A14" s="424">
        <v>8</v>
      </c>
      <c r="B14" s="415" t="s">
        <v>538</v>
      </c>
      <c r="C14" s="416">
        <v>526542</v>
      </c>
      <c r="D14" s="416"/>
      <c r="E14" s="417">
        <v>485766</v>
      </c>
      <c r="F14" s="411"/>
    </row>
    <row r="15" spans="1:8" ht="27.6" x14ac:dyDescent="0.25">
      <c r="A15" s="425">
        <v>9</v>
      </c>
      <c r="B15" s="415" t="s">
        <v>539</v>
      </c>
      <c r="C15" s="416">
        <v>229716</v>
      </c>
      <c r="D15" s="416"/>
      <c r="E15" s="417">
        <v>287384</v>
      </c>
      <c r="F15" s="411"/>
    </row>
    <row r="16" spans="1:8" ht="13.8" x14ac:dyDescent="0.25">
      <c r="A16" s="424">
        <v>10</v>
      </c>
      <c r="B16" s="415" t="s">
        <v>540</v>
      </c>
      <c r="C16" s="416">
        <v>6277</v>
      </c>
      <c r="D16" s="416"/>
      <c r="E16" s="417">
        <v>6672</v>
      </c>
      <c r="F16" s="411"/>
    </row>
    <row r="17" spans="1:6" ht="13.8" x14ac:dyDescent="0.25">
      <c r="A17" s="426">
        <v>11</v>
      </c>
      <c r="B17" s="418" t="s">
        <v>541</v>
      </c>
      <c r="C17" s="419">
        <f>SUM(C14:C16)</f>
        <v>762535</v>
      </c>
      <c r="D17" s="419"/>
      <c r="E17" s="420">
        <f t="shared" ref="E17" si="1">SUM(E14:E16)</f>
        <v>779822</v>
      </c>
      <c r="F17" s="411"/>
    </row>
    <row r="18" spans="1:6" ht="13.8" x14ac:dyDescent="0.25">
      <c r="A18" s="424">
        <v>12</v>
      </c>
      <c r="B18" s="415" t="s">
        <v>542</v>
      </c>
      <c r="C18" s="416">
        <v>19805</v>
      </c>
      <c r="D18" s="416"/>
      <c r="E18" s="417">
        <v>79207</v>
      </c>
      <c r="F18" s="411"/>
    </row>
    <row r="19" spans="1:6" ht="13.8" x14ac:dyDescent="0.25">
      <c r="A19" s="424">
        <v>13</v>
      </c>
      <c r="B19" s="415" t="s">
        <v>543</v>
      </c>
      <c r="C19" s="416">
        <v>61262</v>
      </c>
      <c r="D19" s="416"/>
      <c r="E19" s="417">
        <v>114981</v>
      </c>
      <c r="F19" s="411"/>
    </row>
    <row r="20" spans="1:6" ht="13.8" x14ac:dyDescent="0.25">
      <c r="A20" s="425">
        <v>14</v>
      </c>
      <c r="B20" s="415" t="s">
        <v>544</v>
      </c>
      <c r="C20" s="416">
        <v>0</v>
      </c>
      <c r="D20" s="416"/>
      <c r="E20" s="417">
        <v>0</v>
      </c>
      <c r="F20" s="411"/>
    </row>
    <row r="21" spans="1:6" ht="13.8" x14ac:dyDescent="0.25">
      <c r="A21" s="424">
        <v>15</v>
      </c>
      <c r="B21" s="415" t="s">
        <v>545</v>
      </c>
      <c r="C21" s="416">
        <v>0</v>
      </c>
      <c r="D21" s="416"/>
      <c r="E21" s="417">
        <v>0</v>
      </c>
      <c r="F21" s="411"/>
    </row>
    <row r="22" spans="1:6" ht="13.8" x14ac:dyDescent="0.25">
      <c r="A22" s="426">
        <v>16</v>
      </c>
      <c r="B22" s="418" t="s">
        <v>546</v>
      </c>
      <c r="C22" s="419">
        <f>SUM(C18:C21)</f>
        <v>81067</v>
      </c>
      <c r="D22" s="419"/>
      <c r="E22" s="420">
        <f t="shared" ref="E22" si="2">SUM(E18:E21)</f>
        <v>194188</v>
      </c>
      <c r="F22" s="411"/>
    </row>
    <row r="23" spans="1:6" ht="13.8" x14ac:dyDescent="0.25">
      <c r="A23" s="424">
        <v>17</v>
      </c>
      <c r="B23" s="415" t="s">
        <v>547</v>
      </c>
      <c r="C23" s="416">
        <v>194558</v>
      </c>
      <c r="D23" s="416"/>
      <c r="E23" s="417">
        <v>372613</v>
      </c>
      <c r="F23" s="411"/>
    </row>
    <row r="24" spans="1:6" ht="13.8" x14ac:dyDescent="0.25">
      <c r="A24" s="424">
        <v>18</v>
      </c>
      <c r="B24" s="415" t="s">
        <v>548</v>
      </c>
      <c r="C24" s="416">
        <v>28441</v>
      </c>
      <c r="D24" s="416"/>
      <c r="E24" s="417">
        <v>28959</v>
      </c>
      <c r="F24" s="411"/>
    </row>
    <row r="25" spans="1:6" ht="13.8" x14ac:dyDescent="0.25">
      <c r="A25" s="425">
        <v>19</v>
      </c>
      <c r="B25" s="415" t="s">
        <v>549</v>
      </c>
      <c r="C25" s="416">
        <v>35650</v>
      </c>
      <c r="D25" s="416"/>
      <c r="E25" s="417">
        <v>95939</v>
      </c>
      <c r="F25" s="411"/>
    </row>
    <row r="26" spans="1:6" ht="13.8" x14ac:dyDescent="0.25">
      <c r="A26" s="424">
        <v>20</v>
      </c>
      <c r="B26" s="418" t="s">
        <v>550</v>
      </c>
      <c r="C26" s="419">
        <f>SUM(C23:C25)</f>
        <v>258649</v>
      </c>
      <c r="D26" s="419"/>
      <c r="E26" s="420">
        <f t="shared" ref="E26" si="3">SUM(E23:E25)</f>
        <v>497511</v>
      </c>
      <c r="F26" s="411"/>
    </row>
    <row r="27" spans="1:6" ht="13.8" x14ac:dyDescent="0.25">
      <c r="A27" s="426">
        <v>21</v>
      </c>
      <c r="B27" s="415" t="s">
        <v>551</v>
      </c>
      <c r="C27" s="416">
        <v>106653</v>
      </c>
      <c r="D27" s="416"/>
      <c r="E27" s="417">
        <v>99626</v>
      </c>
      <c r="F27" s="411"/>
    </row>
    <row r="28" spans="1:6" ht="13.8" x14ac:dyDescent="0.25">
      <c r="A28" s="424">
        <v>22</v>
      </c>
      <c r="B28" s="415" t="s">
        <v>552</v>
      </c>
      <c r="C28" s="416">
        <v>752280</v>
      </c>
      <c r="D28" s="416"/>
      <c r="E28" s="417">
        <v>206238</v>
      </c>
      <c r="F28" s="411"/>
    </row>
    <row r="29" spans="1:6" ht="27.6" x14ac:dyDescent="0.25">
      <c r="A29" s="424">
        <v>23</v>
      </c>
      <c r="B29" s="418" t="s">
        <v>553</v>
      </c>
      <c r="C29" s="419">
        <f>C10+C17-C22-C26-C27-C28</f>
        <v>-255803</v>
      </c>
      <c r="D29" s="419"/>
      <c r="E29" s="420">
        <f t="shared" ref="E29" si="4">E10+E17-E22-E26-E27-E28</f>
        <v>-13305</v>
      </c>
      <c r="F29" s="411"/>
    </row>
    <row r="30" spans="1:6" ht="13.8" x14ac:dyDescent="0.25">
      <c r="A30" s="425">
        <v>24</v>
      </c>
      <c r="B30" s="415" t="s">
        <v>554</v>
      </c>
      <c r="C30" s="416">
        <v>36</v>
      </c>
      <c r="D30" s="416"/>
      <c r="E30" s="417">
        <v>45</v>
      </c>
      <c r="F30" s="411"/>
    </row>
    <row r="31" spans="1:6" ht="27.6" x14ac:dyDescent="0.25">
      <c r="A31" s="424">
        <v>25</v>
      </c>
      <c r="B31" s="415" t="s">
        <v>555</v>
      </c>
      <c r="C31" s="416">
        <v>0</v>
      </c>
      <c r="D31" s="416"/>
      <c r="E31" s="417">
        <v>0</v>
      </c>
      <c r="F31" s="411"/>
    </row>
    <row r="32" spans="1:6" ht="27.6" x14ac:dyDescent="0.25">
      <c r="A32" s="426">
        <v>26</v>
      </c>
      <c r="B32" s="415" t="s">
        <v>556</v>
      </c>
      <c r="C32" s="416">
        <v>0</v>
      </c>
      <c r="D32" s="416"/>
      <c r="E32" s="417">
        <v>107</v>
      </c>
      <c r="F32" s="411"/>
    </row>
    <row r="33" spans="1:6" ht="13.8" x14ac:dyDescent="0.25">
      <c r="A33" s="424">
        <v>27</v>
      </c>
      <c r="B33" s="415" t="s">
        <v>557</v>
      </c>
      <c r="C33" s="416">
        <v>0</v>
      </c>
      <c r="D33" s="416"/>
      <c r="E33" s="417">
        <v>0</v>
      </c>
      <c r="F33" s="411"/>
    </row>
    <row r="34" spans="1:6" ht="27.6" x14ac:dyDescent="0.25">
      <c r="A34" s="424">
        <v>28</v>
      </c>
      <c r="B34" s="418" t="s">
        <v>558</v>
      </c>
      <c r="C34" s="419">
        <f>SUM(C30:C33)</f>
        <v>36</v>
      </c>
      <c r="D34" s="419"/>
      <c r="E34" s="420">
        <f t="shared" ref="E34" si="5">SUM(E30:E33)</f>
        <v>152</v>
      </c>
      <c r="F34" s="411"/>
    </row>
    <row r="35" spans="1:6" ht="13.8" x14ac:dyDescent="0.25">
      <c r="A35" s="425">
        <v>29</v>
      </c>
      <c r="B35" s="415" t="s">
        <v>559</v>
      </c>
      <c r="C35" s="416">
        <v>999</v>
      </c>
      <c r="D35" s="416"/>
      <c r="E35" s="417">
        <v>1</v>
      </c>
      <c r="F35" s="411"/>
    </row>
    <row r="36" spans="1:6" ht="13.8" x14ac:dyDescent="0.25">
      <c r="A36" s="424">
        <v>30</v>
      </c>
      <c r="B36" s="415" t="s">
        <v>560</v>
      </c>
      <c r="C36" s="416">
        <v>0</v>
      </c>
      <c r="D36" s="416"/>
      <c r="E36" s="417">
        <v>0</v>
      </c>
      <c r="F36" s="411"/>
    </row>
    <row r="37" spans="1:6" ht="13.8" x14ac:dyDescent="0.25">
      <c r="A37" s="426">
        <v>31</v>
      </c>
      <c r="B37" s="415" t="s">
        <v>561</v>
      </c>
      <c r="C37" s="416">
        <v>7412</v>
      </c>
      <c r="D37" s="416"/>
      <c r="E37" s="417">
        <v>0</v>
      </c>
      <c r="F37" s="411"/>
    </row>
    <row r="38" spans="1:6" ht="13.8" x14ac:dyDescent="0.25">
      <c r="A38" s="424">
        <v>32</v>
      </c>
      <c r="B38" s="415" t="s">
        <v>562</v>
      </c>
      <c r="C38" s="416">
        <v>0</v>
      </c>
      <c r="D38" s="416"/>
      <c r="E38" s="417">
        <v>0</v>
      </c>
      <c r="F38" s="411"/>
    </row>
    <row r="39" spans="1:6" ht="13.8" x14ac:dyDescent="0.25">
      <c r="A39" s="424">
        <v>33</v>
      </c>
      <c r="B39" s="418" t="s">
        <v>563</v>
      </c>
      <c r="C39" s="419">
        <f>SUM(C35:C38)</f>
        <v>8411</v>
      </c>
      <c r="D39" s="419"/>
      <c r="E39" s="420">
        <f t="shared" ref="E39" si="6">SUM(E35:E38)</f>
        <v>1</v>
      </c>
      <c r="F39" s="411"/>
    </row>
    <row r="40" spans="1:6" ht="13.8" x14ac:dyDescent="0.25">
      <c r="A40" s="425">
        <v>34</v>
      </c>
      <c r="B40" s="418" t="s">
        <v>564</v>
      </c>
      <c r="C40" s="419">
        <f>C34-C39</f>
        <v>-8375</v>
      </c>
      <c r="D40" s="419"/>
      <c r="E40" s="420">
        <f t="shared" ref="E40" si="7">E34-E39</f>
        <v>151</v>
      </c>
      <c r="F40" s="411"/>
    </row>
    <row r="41" spans="1:6" ht="13.8" x14ac:dyDescent="0.25">
      <c r="A41" s="424">
        <v>35</v>
      </c>
      <c r="B41" s="418" t="s">
        <v>565</v>
      </c>
      <c r="C41" s="419">
        <f>C29+C40</f>
        <v>-264178</v>
      </c>
      <c r="D41" s="419"/>
      <c r="E41" s="420">
        <f t="shared" ref="E41" si="8">E29+E40</f>
        <v>-13154</v>
      </c>
      <c r="F41" s="411"/>
    </row>
    <row r="42" spans="1:6" ht="27.6" x14ac:dyDescent="0.25">
      <c r="A42" s="426">
        <v>36</v>
      </c>
      <c r="B42" s="415" t="s">
        <v>566</v>
      </c>
      <c r="C42" s="416">
        <v>338314</v>
      </c>
      <c r="D42" s="416"/>
      <c r="E42" s="417">
        <v>536158</v>
      </c>
      <c r="F42" s="411"/>
    </row>
    <row r="43" spans="1:6" ht="13.8" x14ac:dyDescent="0.25">
      <c r="A43" s="424">
        <v>37</v>
      </c>
      <c r="B43" s="415" t="s">
        <v>567</v>
      </c>
      <c r="C43" s="416">
        <v>150</v>
      </c>
      <c r="D43" s="416"/>
      <c r="E43" s="417">
        <v>2247955</v>
      </c>
      <c r="F43" s="411"/>
    </row>
    <row r="44" spans="1:6" ht="13.8" x14ac:dyDescent="0.25">
      <c r="A44" s="424">
        <v>38</v>
      </c>
      <c r="B44" s="418" t="s">
        <v>568</v>
      </c>
      <c r="C44" s="419">
        <f>SUM(C42:C43)</f>
        <v>338464</v>
      </c>
      <c r="D44" s="419"/>
      <c r="E44" s="420">
        <f t="shared" ref="E44" si="9">SUM(E42:E43)</f>
        <v>2784113</v>
      </c>
      <c r="F44" s="411"/>
    </row>
    <row r="45" spans="1:6" ht="13.8" x14ac:dyDescent="0.25">
      <c r="A45" s="425">
        <v>39</v>
      </c>
      <c r="B45" s="415" t="s">
        <v>569</v>
      </c>
      <c r="C45" s="416">
        <v>5328</v>
      </c>
      <c r="D45" s="416"/>
      <c r="E45" s="417">
        <v>60302</v>
      </c>
      <c r="F45" s="411"/>
    </row>
    <row r="46" spans="1:6" ht="13.8" x14ac:dyDescent="0.25">
      <c r="A46" s="424">
        <v>40</v>
      </c>
      <c r="B46" s="418" t="s">
        <v>570</v>
      </c>
      <c r="C46" s="419">
        <f>C44-C45</f>
        <v>333136</v>
      </c>
      <c r="D46" s="419"/>
      <c r="E46" s="420">
        <f t="shared" ref="E46" si="10">E44-E45</f>
        <v>2723811</v>
      </c>
      <c r="F46" s="411"/>
    </row>
    <row r="47" spans="1:6" ht="14.4" thickBot="1" x14ac:dyDescent="0.3">
      <c r="A47" s="426">
        <v>41</v>
      </c>
      <c r="B47" s="421" t="s">
        <v>571</v>
      </c>
      <c r="C47" s="422">
        <f>C41+C46</f>
        <v>68958</v>
      </c>
      <c r="D47" s="422"/>
      <c r="E47" s="423">
        <f t="shared" ref="E47" si="11">E41+E46</f>
        <v>2710657</v>
      </c>
      <c r="F47" s="411"/>
    </row>
    <row r="48" spans="1:6" ht="13.8" x14ac:dyDescent="0.25">
      <c r="A48" s="411"/>
      <c r="B48" s="411"/>
      <c r="C48" s="411"/>
      <c r="D48" s="411"/>
      <c r="E48" s="411"/>
      <c r="F48" s="411"/>
    </row>
    <row r="49" spans="1:6" ht="13.8" x14ac:dyDescent="0.25">
      <c r="A49" s="411"/>
      <c r="B49" s="411"/>
      <c r="C49" s="411"/>
      <c r="D49" s="411"/>
      <c r="E49" s="411"/>
      <c r="F49" s="411"/>
    </row>
  </sheetData>
  <mergeCells count="3">
    <mergeCell ref="A2:F2"/>
    <mergeCell ref="A4:E4"/>
    <mergeCell ref="A3:E3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1"/>
  <sheetViews>
    <sheetView tabSelected="1" view="pageBreakPreview" topLeftCell="A19" zoomScale="80" zoomScaleNormal="80" zoomScaleSheetLayoutView="80" workbookViewId="0">
      <selection activeCell="E32" sqref="E32"/>
    </sheetView>
  </sheetViews>
  <sheetFormatPr defaultColWidth="9.109375" defaultRowHeight="15.6" x14ac:dyDescent="0.3"/>
  <cols>
    <col min="1" max="1" width="5.88671875" style="209" customWidth="1"/>
    <col min="2" max="2" width="58.109375" style="209" customWidth="1"/>
    <col min="3" max="3" width="12.33203125" style="210" customWidth="1"/>
    <col min="4" max="4" width="13" style="210" customWidth="1"/>
    <col min="5" max="5" width="14.44140625" style="329" customWidth="1"/>
    <col min="6" max="6" width="16" style="210" customWidth="1"/>
    <col min="7" max="7" width="5.88671875" style="209" customWidth="1"/>
    <col min="8" max="8" width="52.88671875" style="209" customWidth="1"/>
    <col min="9" max="9" width="11.88671875" style="210" customWidth="1"/>
    <col min="10" max="10" width="13" style="210" customWidth="1"/>
    <col min="11" max="11" width="12.5546875" style="329" customWidth="1"/>
    <col min="12" max="12" width="11.44140625" style="210" customWidth="1"/>
    <col min="13" max="13" width="9.109375" style="202" customWidth="1"/>
    <col min="14" max="14" width="10" style="202" bestFit="1" customWidth="1"/>
    <col min="15" max="16384" width="9.109375" style="202"/>
  </cols>
  <sheetData>
    <row r="1" spans="1:12" ht="15" x14ac:dyDescent="0.25">
      <c r="A1" s="545" t="s">
        <v>668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12" ht="15" x14ac:dyDescent="0.25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</row>
    <row r="3" spans="1:12" ht="19.5" customHeight="1" x14ac:dyDescent="0.3">
      <c r="A3" s="1" t="s">
        <v>329</v>
      </c>
      <c r="H3" s="211" t="s">
        <v>254</v>
      </c>
      <c r="I3" s="211"/>
      <c r="L3" s="212" t="s">
        <v>79</v>
      </c>
    </row>
    <row r="4" spans="1:12" s="213" customFormat="1" ht="12.75" customHeight="1" x14ac:dyDescent="0.25">
      <c r="A4" s="537" t="s">
        <v>34</v>
      </c>
      <c r="B4" s="558" t="s">
        <v>30</v>
      </c>
      <c r="C4" s="546" t="s">
        <v>665</v>
      </c>
      <c r="D4" s="546" t="s">
        <v>666</v>
      </c>
      <c r="E4" s="560" t="s">
        <v>667</v>
      </c>
      <c r="F4" s="546" t="s">
        <v>461</v>
      </c>
      <c r="G4" s="537" t="s">
        <v>34</v>
      </c>
      <c r="H4" s="558" t="s">
        <v>35</v>
      </c>
      <c r="I4" s="546" t="s">
        <v>665</v>
      </c>
      <c r="J4" s="546" t="s">
        <v>666</v>
      </c>
      <c r="K4" s="560" t="s">
        <v>667</v>
      </c>
      <c r="L4" s="546" t="s">
        <v>461</v>
      </c>
    </row>
    <row r="5" spans="1:12" s="213" customFormat="1" ht="12.75" customHeight="1" x14ac:dyDescent="0.25">
      <c r="A5" s="537"/>
      <c r="B5" s="558"/>
      <c r="C5" s="547"/>
      <c r="D5" s="547"/>
      <c r="E5" s="561"/>
      <c r="F5" s="547"/>
      <c r="G5" s="537"/>
      <c r="H5" s="558"/>
      <c r="I5" s="547"/>
      <c r="J5" s="547"/>
      <c r="K5" s="561"/>
      <c r="L5" s="547"/>
    </row>
    <row r="6" spans="1:12" s="213" customFormat="1" ht="26.25" customHeight="1" x14ac:dyDescent="0.25">
      <c r="A6" s="538"/>
      <c r="B6" s="559"/>
      <c r="C6" s="548"/>
      <c r="D6" s="548"/>
      <c r="E6" s="562"/>
      <c r="F6" s="548"/>
      <c r="G6" s="538"/>
      <c r="H6" s="559"/>
      <c r="I6" s="548"/>
      <c r="J6" s="548"/>
      <c r="K6" s="562"/>
      <c r="L6" s="548"/>
    </row>
    <row r="7" spans="1:12" s="213" customFormat="1" x14ac:dyDescent="0.3">
      <c r="A7" s="534" t="s">
        <v>2</v>
      </c>
      <c r="B7" s="536"/>
      <c r="C7" s="536"/>
      <c r="D7" s="536"/>
      <c r="E7" s="536"/>
      <c r="F7" s="536"/>
      <c r="G7" s="534" t="s">
        <v>4</v>
      </c>
      <c r="H7" s="536"/>
      <c r="I7" s="536"/>
      <c r="J7" s="536"/>
      <c r="K7" s="536"/>
      <c r="L7" s="535"/>
    </row>
    <row r="8" spans="1:12" s="213" customFormat="1" x14ac:dyDescent="0.3">
      <c r="A8" s="214" t="s">
        <v>22</v>
      </c>
      <c r="B8" s="215" t="s">
        <v>336</v>
      </c>
      <c r="C8" s="216">
        <f t="shared" ref="C8:E19" si="0">SUM(C53,C99)</f>
        <v>90700</v>
      </c>
      <c r="D8" s="216">
        <f t="shared" si="0"/>
        <v>102224</v>
      </c>
      <c r="E8" s="330">
        <f t="shared" si="0"/>
        <v>92803</v>
      </c>
      <c r="F8" s="298">
        <f>E8/D8*100</f>
        <v>90.783964626702144</v>
      </c>
      <c r="G8" s="214" t="s">
        <v>22</v>
      </c>
      <c r="H8" s="217" t="s">
        <v>88</v>
      </c>
      <c r="I8" s="216">
        <f t="shared" ref="I8:K10" si="1">SUM(I53,I99)</f>
        <v>295510</v>
      </c>
      <c r="J8" s="216">
        <f t="shared" si="1"/>
        <v>490956</v>
      </c>
      <c r="K8" s="330">
        <f t="shared" si="1"/>
        <v>447333</v>
      </c>
      <c r="L8" s="298">
        <f>K8/J8*100</f>
        <v>91.114682374795294</v>
      </c>
    </row>
    <row r="9" spans="1:12" s="213" customFormat="1" x14ac:dyDescent="0.3">
      <c r="A9" s="214" t="s">
        <v>23</v>
      </c>
      <c r="B9" s="215" t="s">
        <v>83</v>
      </c>
      <c r="C9" s="216">
        <f t="shared" si="0"/>
        <v>131000</v>
      </c>
      <c r="D9" s="216">
        <f t="shared" si="0"/>
        <v>132851</v>
      </c>
      <c r="E9" s="330">
        <f t="shared" si="0"/>
        <v>132853</v>
      </c>
      <c r="F9" s="298">
        <f t="shared" ref="F9:F18" si="2">E9/D9*100</f>
        <v>100.00150544595073</v>
      </c>
      <c r="G9" s="214" t="s">
        <v>23</v>
      </c>
      <c r="H9" s="217" t="s">
        <v>342</v>
      </c>
      <c r="I9" s="216">
        <f t="shared" si="1"/>
        <v>72730</v>
      </c>
      <c r="J9" s="216">
        <f t="shared" si="1"/>
        <v>103215</v>
      </c>
      <c r="K9" s="330">
        <f t="shared" si="1"/>
        <v>95937</v>
      </c>
      <c r="L9" s="298">
        <f t="shared" ref="L9:L15" si="3">K9/J9*100</f>
        <v>92.948699316959747</v>
      </c>
    </row>
    <row r="10" spans="1:12" s="213" customFormat="1" x14ac:dyDescent="0.3">
      <c r="A10" s="218" t="s">
        <v>50</v>
      </c>
      <c r="B10" s="219" t="s">
        <v>84</v>
      </c>
      <c r="C10" s="220">
        <f t="shared" si="0"/>
        <v>120000</v>
      </c>
      <c r="D10" s="220">
        <f t="shared" si="0"/>
        <v>121853</v>
      </c>
      <c r="E10" s="331">
        <f t="shared" si="0"/>
        <v>122495</v>
      </c>
      <c r="F10" s="304">
        <f t="shared" si="2"/>
        <v>100.52686433653663</v>
      </c>
      <c r="G10" s="214" t="s">
        <v>24</v>
      </c>
      <c r="H10" s="217" t="s">
        <v>89</v>
      </c>
      <c r="I10" s="216">
        <f t="shared" si="1"/>
        <v>262572</v>
      </c>
      <c r="J10" s="216">
        <f t="shared" si="1"/>
        <v>296981</v>
      </c>
      <c r="K10" s="330">
        <f t="shared" si="1"/>
        <v>267091</v>
      </c>
      <c r="L10" s="298">
        <f t="shared" si="3"/>
        <v>89.93538307164431</v>
      </c>
    </row>
    <row r="11" spans="1:12" s="213" customFormat="1" x14ac:dyDescent="0.3">
      <c r="A11" s="218" t="s">
        <v>36</v>
      </c>
      <c r="B11" s="219" t="s">
        <v>40</v>
      </c>
      <c r="C11" s="220">
        <f t="shared" si="0"/>
        <v>10000</v>
      </c>
      <c r="D11" s="220">
        <f t="shared" si="0"/>
        <v>10000</v>
      </c>
      <c r="E11" s="331">
        <f t="shared" si="0"/>
        <v>9364</v>
      </c>
      <c r="F11" s="304">
        <f t="shared" si="2"/>
        <v>93.64</v>
      </c>
      <c r="G11" s="214" t="s">
        <v>25</v>
      </c>
      <c r="H11" s="217" t="s">
        <v>226</v>
      </c>
      <c r="I11" s="216">
        <f t="shared" ref="I11:K14" si="4">I56+I102</f>
        <v>86797</v>
      </c>
      <c r="J11" s="216">
        <f t="shared" si="4"/>
        <v>77893</v>
      </c>
      <c r="K11" s="330">
        <f t="shared" si="4"/>
        <v>51253</v>
      </c>
      <c r="L11" s="298">
        <f t="shared" si="3"/>
        <v>65.799237415428863</v>
      </c>
    </row>
    <row r="12" spans="1:12" s="213" customFormat="1" x14ac:dyDescent="0.3">
      <c r="A12" s="218" t="s">
        <v>39</v>
      </c>
      <c r="B12" s="219" t="s">
        <v>152</v>
      </c>
      <c r="C12" s="220">
        <f t="shared" si="0"/>
        <v>1000</v>
      </c>
      <c r="D12" s="220">
        <f t="shared" si="0"/>
        <v>998</v>
      </c>
      <c r="E12" s="331">
        <f t="shared" si="0"/>
        <v>994</v>
      </c>
      <c r="F12" s="304">
        <f t="shared" si="2"/>
        <v>99.599198396793582</v>
      </c>
      <c r="G12" s="221" t="s">
        <v>51</v>
      </c>
      <c r="H12" s="219" t="s">
        <v>400</v>
      </c>
      <c r="I12" s="220">
        <f t="shared" si="4"/>
        <v>28691</v>
      </c>
      <c r="J12" s="220">
        <f t="shared" si="4"/>
        <v>43680</v>
      </c>
      <c r="K12" s="331">
        <f t="shared" si="4"/>
        <v>43680</v>
      </c>
      <c r="L12" s="304">
        <f t="shared" si="3"/>
        <v>100</v>
      </c>
    </row>
    <row r="13" spans="1:12" s="213" customFormat="1" x14ac:dyDescent="0.3">
      <c r="A13" s="222" t="s">
        <v>24</v>
      </c>
      <c r="B13" s="217" t="s">
        <v>227</v>
      </c>
      <c r="C13" s="216">
        <f t="shared" si="0"/>
        <v>498527</v>
      </c>
      <c r="D13" s="216">
        <f t="shared" si="0"/>
        <v>772318</v>
      </c>
      <c r="E13" s="330">
        <f t="shared" si="0"/>
        <v>772418</v>
      </c>
      <c r="F13" s="298">
        <f t="shared" si="2"/>
        <v>100.0129480343589</v>
      </c>
      <c r="G13" s="221" t="s">
        <v>52</v>
      </c>
      <c r="H13" s="219" t="s">
        <v>412</v>
      </c>
      <c r="I13" s="220">
        <f t="shared" si="4"/>
        <v>8106</v>
      </c>
      <c r="J13" s="220">
        <f t="shared" si="4"/>
        <v>7573</v>
      </c>
      <c r="K13" s="331">
        <f t="shared" si="4"/>
        <v>7573</v>
      </c>
      <c r="L13" s="304">
        <f t="shared" si="3"/>
        <v>100</v>
      </c>
    </row>
    <row r="14" spans="1:12" s="213" customFormat="1" x14ac:dyDescent="0.3">
      <c r="A14" s="221" t="s">
        <v>41</v>
      </c>
      <c r="B14" s="223" t="s">
        <v>228</v>
      </c>
      <c r="C14" s="220">
        <f t="shared" si="0"/>
        <v>430165</v>
      </c>
      <c r="D14" s="220">
        <f t="shared" si="0"/>
        <v>485765</v>
      </c>
      <c r="E14" s="331">
        <f t="shared" si="0"/>
        <v>485766</v>
      </c>
      <c r="F14" s="304">
        <f t="shared" si="2"/>
        <v>100.00020586085864</v>
      </c>
      <c r="G14" s="221" t="s">
        <v>53</v>
      </c>
      <c r="H14" s="219" t="s">
        <v>229</v>
      </c>
      <c r="I14" s="220">
        <f t="shared" si="4"/>
        <v>50000</v>
      </c>
      <c r="J14" s="220">
        <f t="shared" si="4"/>
        <v>26640</v>
      </c>
      <c r="K14" s="331">
        <f t="shared" si="4"/>
        <v>0</v>
      </c>
      <c r="L14" s="304"/>
    </row>
    <row r="15" spans="1:12" s="213" customFormat="1" x14ac:dyDescent="0.3">
      <c r="A15" s="221" t="s">
        <v>56</v>
      </c>
      <c r="B15" s="219" t="s">
        <v>230</v>
      </c>
      <c r="C15" s="220">
        <f t="shared" si="0"/>
        <v>0</v>
      </c>
      <c r="D15" s="220">
        <f t="shared" si="0"/>
        <v>0</v>
      </c>
      <c r="E15" s="331">
        <f t="shared" si="0"/>
        <v>0</v>
      </c>
      <c r="F15" s="298"/>
      <c r="G15" s="224" t="s">
        <v>31</v>
      </c>
      <c r="H15" s="215" t="s">
        <v>14</v>
      </c>
      <c r="I15" s="216">
        <f>SUM(I60,I106)</f>
        <v>66350</v>
      </c>
      <c r="J15" s="216">
        <f>SUM(J60,J106)</f>
        <v>100731</v>
      </c>
      <c r="K15" s="330">
        <f>SUM(K60,K106)</f>
        <v>66375</v>
      </c>
      <c r="L15" s="298">
        <f t="shared" si="3"/>
        <v>65.893319832027871</v>
      </c>
    </row>
    <row r="16" spans="1:12" s="213" customFormat="1" x14ac:dyDescent="0.3">
      <c r="A16" s="221" t="s">
        <v>57</v>
      </c>
      <c r="B16" s="223" t="s">
        <v>340</v>
      </c>
      <c r="C16" s="220">
        <f t="shared" si="0"/>
        <v>68362</v>
      </c>
      <c r="D16" s="220">
        <f t="shared" si="0"/>
        <v>286553</v>
      </c>
      <c r="E16" s="331">
        <f t="shared" si="0"/>
        <v>286652</v>
      </c>
      <c r="F16" s="304">
        <f t="shared" si="2"/>
        <v>100.03454858263568</v>
      </c>
      <c r="G16" s="539"/>
      <c r="H16" s="540"/>
      <c r="I16" s="540"/>
      <c r="J16" s="540"/>
      <c r="K16" s="540"/>
      <c r="L16" s="541"/>
    </row>
    <row r="17" spans="1:38" s="213" customFormat="1" x14ac:dyDescent="0.3">
      <c r="A17" s="224" t="s">
        <v>25</v>
      </c>
      <c r="B17" s="217" t="s">
        <v>341</v>
      </c>
      <c r="C17" s="216">
        <f t="shared" si="0"/>
        <v>732</v>
      </c>
      <c r="D17" s="216">
        <f t="shared" si="0"/>
        <v>732</v>
      </c>
      <c r="E17" s="330">
        <f t="shared" si="0"/>
        <v>732</v>
      </c>
      <c r="F17" s="298">
        <f t="shared" si="2"/>
        <v>100</v>
      </c>
      <c r="G17" s="542"/>
      <c r="H17" s="543"/>
      <c r="I17" s="543"/>
      <c r="J17" s="543"/>
      <c r="K17" s="543"/>
      <c r="L17" s="544"/>
    </row>
    <row r="18" spans="1:38" s="213" customFormat="1" ht="14.25" customHeight="1" x14ac:dyDescent="0.3">
      <c r="A18" s="534" t="s">
        <v>85</v>
      </c>
      <c r="B18" s="535"/>
      <c r="C18" s="216">
        <f t="shared" si="0"/>
        <v>720959</v>
      </c>
      <c r="D18" s="216">
        <f t="shared" si="0"/>
        <v>1008125</v>
      </c>
      <c r="E18" s="330">
        <f t="shared" si="0"/>
        <v>998806</v>
      </c>
      <c r="F18" s="299">
        <f t="shared" si="2"/>
        <v>99.075610663360209</v>
      </c>
      <c r="G18" s="534" t="s">
        <v>90</v>
      </c>
      <c r="H18" s="535"/>
      <c r="I18" s="216">
        <f>SUM(I63,I109)</f>
        <v>783959</v>
      </c>
      <c r="J18" s="216">
        <f>SUM(J63,J109)</f>
        <v>1069776</v>
      </c>
      <c r="K18" s="330">
        <f>SUM(K63,K109)</f>
        <v>927989</v>
      </c>
      <c r="L18" s="299">
        <f>K18/J18*100</f>
        <v>86.746103857256102</v>
      </c>
    </row>
    <row r="19" spans="1:38" s="227" customFormat="1" ht="16.2" x14ac:dyDescent="0.35">
      <c r="A19" s="529" t="s">
        <v>232</v>
      </c>
      <c r="B19" s="530"/>
      <c r="C19" s="226">
        <f t="shared" si="0"/>
        <v>-63000</v>
      </c>
      <c r="D19" s="226">
        <f t="shared" si="0"/>
        <v>-61651</v>
      </c>
      <c r="E19" s="332">
        <f t="shared" si="0"/>
        <v>70817</v>
      </c>
      <c r="F19" s="303"/>
      <c r="G19" s="607"/>
      <c r="H19" s="608"/>
      <c r="I19" s="608"/>
      <c r="J19" s="608"/>
      <c r="K19" s="608"/>
      <c r="L19" s="609"/>
    </row>
    <row r="20" spans="1:38" s="227" customFormat="1" x14ac:dyDescent="0.3">
      <c r="A20" s="526"/>
      <c r="B20" s="527"/>
      <c r="C20" s="527"/>
      <c r="D20" s="527"/>
      <c r="E20" s="527"/>
      <c r="F20" s="528"/>
      <c r="G20" s="610"/>
      <c r="H20" s="611"/>
      <c r="I20" s="611"/>
      <c r="J20" s="611"/>
      <c r="K20" s="611"/>
      <c r="L20" s="612"/>
    </row>
    <row r="21" spans="1:38" s="213" customFormat="1" x14ac:dyDescent="0.3">
      <c r="A21" s="214" t="s">
        <v>31</v>
      </c>
      <c r="B21" s="217" t="s">
        <v>233</v>
      </c>
      <c r="C21" s="216">
        <f>SUM(C66,C112)-354249</f>
        <v>63000</v>
      </c>
      <c r="D21" s="216">
        <f>SUM(D66,D112)-362027</f>
        <v>75380</v>
      </c>
      <c r="E21" s="330">
        <f>SUM(E66,E112)-347128</f>
        <v>90642</v>
      </c>
      <c r="F21" s="298">
        <f>E21/D21*100</f>
        <v>120.24674980100822</v>
      </c>
      <c r="G21" s="610"/>
      <c r="H21" s="611"/>
      <c r="I21" s="611"/>
      <c r="J21" s="611"/>
      <c r="K21" s="611"/>
      <c r="L21" s="612"/>
    </row>
    <row r="22" spans="1:38" s="213" customFormat="1" x14ac:dyDescent="0.3">
      <c r="A22" s="221" t="s">
        <v>234</v>
      </c>
      <c r="B22" s="228" t="s">
        <v>235</v>
      </c>
      <c r="C22" s="220">
        <f>SUM(C67,C113)-354249</f>
        <v>0</v>
      </c>
      <c r="D22" s="220">
        <f>SUM(D67,D113)-362027</f>
        <v>0</v>
      </c>
      <c r="E22" s="331">
        <f>SUM(E67,E113)-347128</f>
        <v>-739</v>
      </c>
      <c r="F22" s="298"/>
      <c r="G22" s="613"/>
      <c r="H22" s="614"/>
      <c r="I22" s="614"/>
      <c r="J22" s="614"/>
      <c r="K22" s="614"/>
      <c r="L22" s="615"/>
    </row>
    <row r="23" spans="1:38" s="213" customFormat="1" x14ac:dyDescent="0.3">
      <c r="A23" s="221" t="s">
        <v>236</v>
      </c>
      <c r="B23" s="219" t="s">
        <v>237</v>
      </c>
      <c r="C23" s="220">
        <f>SUM(C68,C114)</f>
        <v>63000</v>
      </c>
      <c r="D23" s="220">
        <f t="shared" ref="D23:E25" si="5">SUM(D68,D114)</f>
        <v>75380</v>
      </c>
      <c r="E23" s="331">
        <f t="shared" si="5"/>
        <v>75380</v>
      </c>
      <c r="F23" s="304">
        <f>E23/D23*100</f>
        <v>100</v>
      </c>
      <c r="G23" s="224" t="s">
        <v>26</v>
      </c>
      <c r="H23" s="215" t="s">
        <v>175</v>
      </c>
      <c r="I23" s="216">
        <f>SUM(I68,I114)-354249</f>
        <v>0</v>
      </c>
      <c r="J23" s="216">
        <f>SUM(J68,J114)-362027</f>
        <v>13729</v>
      </c>
      <c r="K23" s="330">
        <f>SUM(K68,K114)-347128</f>
        <v>13729</v>
      </c>
      <c r="L23" s="216">
        <v>0</v>
      </c>
    </row>
    <row r="24" spans="1:38" s="213" customFormat="1" x14ac:dyDescent="0.3">
      <c r="A24" s="221" t="s">
        <v>238</v>
      </c>
      <c r="B24" s="219" t="s">
        <v>239</v>
      </c>
      <c r="C24" s="220">
        <f>SUM(C69,C115)</f>
        <v>0</v>
      </c>
      <c r="D24" s="220">
        <f t="shared" si="5"/>
        <v>0</v>
      </c>
      <c r="E24" s="331">
        <f t="shared" si="5"/>
        <v>16001</v>
      </c>
      <c r="F24" s="298"/>
      <c r="G24" s="221" t="s">
        <v>337</v>
      </c>
      <c r="H24" s="219" t="s">
        <v>240</v>
      </c>
      <c r="I24" s="220">
        <f>SUM(I69,I115)-354249</f>
        <v>0</v>
      </c>
      <c r="J24" s="220">
        <f>SUM(J69,J115)-362027</f>
        <v>0</v>
      </c>
      <c r="K24" s="331">
        <f>SUM(K69,K115)-347128</f>
        <v>0</v>
      </c>
      <c r="L24" s="220">
        <v>0</v>
      </c>
    </row>
    <row r="25" spans="1:38" s="213" customFormat="1" ht="16.2" x14ac:dyDescent="0.35">
      <c r="A25" s="531" t="s">
        <v>86</v>
      </c>
      <c r="B25" s="531"/>
      <c r="C25" s="226">
        <f>SUM(C70,C116)</f>
        <v>63000</v>
      </c>
      <c r="D25" s="226">
        <f>SUM(D70,D116)</f>
        <v>61651</v>
      </c>
      <c r="E25" s="332">
        <f t="shared" si="5"/>
        <v>76913</v>
      </c>
      <c r="F25" s="298">
        <f>E25/D25*100</f>
        <v>124.75547841884153</v>
      </c>
      <c r="G25" s="221" t="s">
        <v>338</v>
      </c>
      <c r="H25" s="228" t="s">
        <v>241</v>
      </c>
      <c r="I25" s="220">
        <f>SUM(I70,I116)</f>
        <v>0</v>
      </c>
      <c r="J25" s="220">
        <f>SUM(J70,J116)</f>
        <v>13729</v>
      </c>
      <c r="K25" s="331">
        <f>SUM(K70,K116)</f>
        <v>13729</v>
      </c>
      <c r="L25" s="220">
        <f>SUM(L70,L116)</f>
        <v>0</v>
      </c>
    </row>
    <row r="26" spans="1:38" s="231" customFormat="1" x14ac:dyDescent="0.3">
      <c r="A26" s="532" t="s">
        <v>42</v>
      </c>
      <c r="B26" s="533"/>
      <c r="C26" s="216">
        <f>SUM(C71,C117)-354249</f>
        <v>783959</v>
      </c>
      <c r="D26" s="216">
        <f>SUM(D71,D117)-362027</f>
        <v>1083505</v>
      </c>
      <c r="E26" s="330">
        <f>SUM(E71,E117)-347128</f>
        <v>1089448</v>
      </c>
      <c r="F26" s="300">
        <f>E26/D26*100</f>
        <v>100.54849769959529</v>
      </c>
      <c r="G26" s="532" t="s">
        <v>43</v>
      </c>
      <c r="H26" s="533"/>
      <c r="I26" s="216">
        <f>SUM(I71,I117)-354249</f>
        <v>783959</v>
      </c>
      <c r="J26" s="216">
        <f>SUM(J71,J117)-362027</f>
        <v>1083505</v>
      </c>
      <c r="K26" s="330">
        <f>SUM(K71,K117)-347128</f>
        <v>941718</v>
      </c>
      <c r="L26" s="300">
        <f>K26/J26*100</f>
        <v>86.914042851671198</v>
      </c>
      <c r="M26" s="229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</row>
    <row r="27" spans="1:38" s="213" customFormat="1" x14ac:dyDescent="0.3">
      <c r="A27" s="534" t="s">
        <v>3</v>
      </c>
      <c r="B27" s="536"/>
      <c r="C27" s="536"/>
      <c r="D27" s="536"/>
      <c r="E27" s="536"/>
      <c r="F27" s="536"/>
      <c r="G27" s="534" t="s">
        <v>5</v>
      </c>
      <c r="H27" s="536"/>
      <c r="I27" s="536"/>
      <c r="J27" s="536"/>
      <c r="K27" s="536"/>
      <c r="L27" s="535"/>
    </row>
    <row r="28" spans="1:38" s="213" customFormat="1" x14ac:dyDescent="0.3">
      <c r="A28" s="214" t="s">
        <v>22</v>
      </c>
      <c r="B28" s="217" t="s">
        <v>174</v>
      </c>
      <c r="C28" s="216">
        <f t="shared" ref="C28:F34" si="6">SUM(C73,C119)</f>
        <v>0</v>
      </c>
      <c r="D28" s="216">
        <f t="shared" si="6"/>
        <v>0</v>
      </c>
      <c r="E28" s="330">
        <f t="shared" si="6"/>
        <v>0</v>
      </c>
      <c r="F28" s="216">
        <f t="shared" si="6"/>
        <v>0</v>
      </c>
      <c r="G28" s="214" t="s">
        <v>22</v>
      </c>
      <c r="H28" s="217" t="s">
        <v>177</v>
      </c>
      <c r="I28" s="216">
        <f t="shared" ref="I28:K31" si="7">SUM(I73,I119)</f>
        <v>63500</v>
      </c>
      <c r="J28" s="216">
        <f t="shared" si="7"/>
        <v>121822</v>
      </c>
      <c r="K28" s="330">
        <f t="shared" si="7"/>
        <v>88129</v>
      </c>
      <c r="L28" s="298">
        <f>K28/J28*100</f>
        <v>72.342434043112078</v>
      </c>
    </row>
    <row r="29" spans="1:38" s="213" customFormat="1" x14ac:dyDescent="0.3">
      <c r="A29" s="214" t="s">
        <v>23</v>
      </c>
      <c r="B29" s="217" t="s">
        <v>244</v>
      </c>
      <c r="C29" s="216">
        <f t="shared" si="6"/>
        <v>63500</v>
      </c>
      <c r="D29" s="216">
        <f t="shared" si="6"/>
        <v>344384</v>
      </c>
      <c r="E29" s="330">
        <f t="shared" si="6"/>
        <v>341775</v>
      </c>
      <c r="F29" s="298">
        <f>E29/D29*100</f>
        <v>99.242415443226164</v>
      </c>
      <c r="G29" s="214" t="s">
        <v>23</v>
      </c>
      <c r="H29" s="217" t="s">
        <v>176</v>
      </c>
      <c r="I29" s="216">
        <f t="shared" si="7"/>
        <v>0</v>
      </c>
      <c r="J29" s="216">
        <f t="shared" si="7"/>
        <v>171279</v>
      </c>
      <c r="K29" s="330">
        <f t="shared" si="7"/>
        <v>162679</v>
      </c>
      <c r="L29" s="298">
        <f>K29/J29*100</f>
        <v>94.978952469362852</v>
      </c>
    </row>
    <row r="30" spans="1:38" s="213" customFormat="1" x14ac:dyDescent="0.3">
      <c r="A30" s="221" t="s">
        <v>245</v>
      </c>
      <c r="B30" s="223" t="s">
        <v>246</v>
      </c>
      <c r="C30" s="220">
        <f t="shared" si="6"/>
        <v>0</v>
      </c>
      <c r="D30" s="220">
        <f t="shared" si="6"/>
        <v>86984</v>
      </c>
      <c r="E30" s="331">
        <f t="shared" si="6"/>
        <v>86984</v>
      </c>
      <c r="F30" s="304">
        <f>E30/D30*100</f>
        <v>100</v>
      </c>
      <c r="G30" s="214" t="s">
        <v>24</v>
      </c>
      <c r="H30" s="215" t="s">
        <v>242</v>
      </c>
      <c r="I30" s="216">
        <f t="shared" si="7"/>
        <v>0</v>
      </c>
      <c r="J30" s="216">
        <f t="shared" si="7"/>
        <v>68410</v>
      </c>
      <c r="K30" s="330">
        <f t="shared" si="7"/>
        <v>68410</v>
      </c>
      <c r="L30" s="298">
        <f>K30/J30*100</f>
        <v>100</v>
      </c>
    </row>
    <row r="31" spans="1:38" s="213" customFormat="1" x14ac:dyDescent="0.3">
      <c r="A31" s="221" t="s">
        <v>173</v>
      </c>
      <c r="B31" s="223" t="s">
        <v>343</v>
      </c>
      <c r="C31" s="220">
        <f t="shared" si="6"/>
        <v>63500</v>
      </c>
      <c r="D31" s="220">
        <f t="shared" si="6"/>
        <v>257400</v>
      </c>
      <c r="E31" s="331">
        <f t="shared" si="6"/>
        <v>254791</v>
      </c>
      <c r="F31" s="304">
        <f>E31/D31*100</f>
        <v>98.986402486402497</v>
      </c>
      <c r="G31" s="221" t="s">
        <v>41</v>
      </c>
      <c r="H31" s="228" t="s">
        <v>243</v>
      </c>
      <c r="I31" s="220">
        <f t="shared" si="7"/>
        <v>0</v>
      </c>
      <c r="J31" s="220">
        <f>SUM(J76,J122)</f>
        <v>68410</v>
      </c>
      <c r="K31" s="331">
        <f>SUM(K76,K122)</f>
        <v>68410</v>
      </c>
      <c r="L31" s="304">
        <f>K31/J31*100</f>
        <v>100</v>
      </c>
    </row>
    <row r="32" spans="1:38" s="213" customFormat="1" x14ac:dyDescent="0.3">
      <c r="A32" s="224" t="s">
        <v>24</v>
      </c>
      <c r="B32" s="217" t="s">
        <v>344</v>
      </c>
      <c r="C32" s="216">
        <f t="shared" si="6"/>
        <v>0</v>
      </c>
      <c r="D32" s="216">
        <f t="shared" si="6"/>
        <v>0</v>
      </c>
      <c r="E32" s="330">
        <f t="shared" si="6"/>
        <v>0</v>
      </c>
      <c r="F32" s="298"/>
      <c r="G32" s="221" t="s">
        <v>56</v>
      </c>
      <c r="H32" s="228" t="s">
        <v>339</v>
      </c>
      <c r="I32" s="292"/>
      <c r="J32" s="292"/>
      <c r="K32" s="342"/>
      <c r="L32" s="292"/>
    </row>
    <row r="33" spans="1:12" s="232" customFormat="1" ht="15" customHeight="1" x14ac:dyDescent="0.3">
      <c r="A33" s="534" t="s">
        <v>91</v>
      </c>
      <c r="B33" s="535"/>
      <c r="C33" s="216">
        <f t="shared" si="6"/>
        <v>63500</v>
      </c>
      <c r="D33" s="216">
        <f t="shared" si="6"/>
        <v>344384</v>
      </c>
      <c r="E33" s="330">
        <f t="shared" si="6"/>
        <v>341775</v>
      </c>
      <c r="F33" s="299">
        <f>E33/D33*100</f>
        <v>99.242415443226164</v>
      </c>
      <c r="G33" s="534" t="s">
        <v>92</v>
      </c>
      <c r="H33" s="535"/>
      <c r="I33" s="216">
        <f>SUM(I78,I124)</f>
        <v>63500</v>
      </c>
      <c r="J33" s="216">
        <f>SUM(J78,J124)</f>
        <v>361511</v>
      </c>
      <c r="K33" s="330">
        <f>SUM(K78,K124)</f>
        <v>319218</v>
      </c>
      <c r="L33" s="299">
        <f>K33/J33*100</f>
        <v>88.30104754765415</v>
      </c>
    </row>
    <row r="34" spans="1:12" s="227" customFormat="1" ht="16.2" x14ac:dyDescent="0.35">
      <c r="A34" s="529" t="s">
        <v>247</v>
      </c>
      <c r="B34" s="530"/>
      <c r="C34" s="226">
        <f t="shared" si="6"/>
        <v>0</v>
      </c>
      <c r="D34" s="226">
        <f t="shared" si="6"/>
        <v>-17127</v>
      </c>
      <c r="E34" s="332">
        <f t="shared" si="6"/>
        <v>22557</v>
      </c>
      <c r="F34" s="303">
        <f>E34/D34*100</f>
        <v>-131.70432650201437</v>
      </c>
      <c r="G34" s="588"/>
      <c r="H34" s="589"/>
      <c r="I34" s="589"/>
      <c r="J34" s="589"/>
      <c r="K34" s="589"/>
      <c r="L34" s="590"/>
    </row>
    <row r="35" spans="1:12" s="227" customFormat="1" ht="16.2" x14ac:dyDescent="0.35">
      <c r="A35" s="529"/>
      <c r="B35" s="597"/>
      <c r="C35" s="597"/>
      <c r="D35" s="597"/>
      <c r="E35" s="597"/>
      <c r="F35" s="530"/>
      <c r="G35" s="591"/>
      <c r="H35" s="592"/>
      <c r="I35" s="592"/>
      <c r="J35" s="592"/>
      <c r="K35" s="592"/>
      <c r="L35" s="593"/>
    </row>
    <row r="36" spans="1:12" s="213" customFormat="1" x14ac:dyDescent="0.3">
      <c r="A36" s="214" t="s">
        <v>25</v>
      </c>
      <c r="B36" s="215" t="s">
        <v>248</v>
      </c>
      <c r="C36" s="216">
        <f>SUM(C81,C127)-3000</f>
        <v>0</v>
      </c>
      <c r="D36" s="216">
        <f>SUM(D81,D127)-4828</f>
        <v>17127</v>
      </c>
      <c r="E36" s="330">
        <f>SUM(E81,E127)-4828</f>
        <v>17127</v>
      </c>
      <c r="F36" s="298"/>
      <c r="G36" s="591"/>
      <c r="H36" s="592"/>
      <c r="I36" s="592"/>
      <c r="J36" s="592"/>
      <c r="K36" s="592"/>
      <c r="L36" s="593"/>
    </row>
    <row r="37" spans="1:12" s="213" customFormat="1" x14ac:dyDescent="0.3">
      <c r="A37" s="221" t="s">
        <v>51</v>
      </c>
      <c r="B37" s="223" t="s">
        <v>249</v>
      </c>
      <c r="C37" s="220">
        <f>SUM(C82,C128)-3000</f>
        <v>0</v>
      </c>
      <c r="D37" s="220">
        <f>SUM(D82,D128)-4828</f>
        <v>0</v>
      </c>
      <c r="E37" s="331">
        <f>SUM(E82,E128)-4828</f>
        <v>0</v>
      </c>
      <c r="F37" s="298"/>
      <c r="G37" s="594"/>
      <c r="H37" s="595"/>
      <c r="I37" s="595"/>
      <c r="J37" s="595"/>
      <c r="K37" s="595"/>
      <c r="L37" s="596"/>
    </row>
    <row r="38" spans="1:12" s="213" customFormat="1" x14ac:dyDescent="0.3">
      <c r="A38" s="221" t="s">
        <v>52</v>
      </c>
      <c r="B38" s="223" t="s">
        <v>250</v>
      </c>
      <c r="C38" s="220">
        <f t="shared" ref="C38:E40" si="8">SUM(C83,C129)</f>
        <v>0</v>
      </c>
      <c r="D38" s="220">
        <f t="shared" si="8"/>
        <v>17127</v>
      </c>
      <c r="E38" s="331">
        <f t="shared" si="8"/>
        <v>17127</v>
      </c>
      <c r="F38" s="304"/>
      <c r="G38" s="224" t="s">
        <v>25</v>
      </c>
      <c r="H38" s="215" t="s">
        <v>178</v>
      </c>
      <c r="I38" s="216">
        <f>SUM(I83,I129)-3000</f>
        <v>0</v>
      </c>
      <c r="J38" s="216">
        <f>SUM(J83,J129)-4828</f>
        <v>0</v>
      </c>
      <c r="K38" s="330">
        <f>SUM(K83,K129)-4089</f>
        <v>0</v>
      </c>
      <c r="L38" s="298"/>
    </row>
    <row r="39" spans="1:12" s="213" customFormat="1" x14ac:dyDescent="0.3">
      <c r="A39" s="221" t="s">
        <v>53</v>
      </c>
      <c r="B39" s="223" t="s">
        <v>251</v>
      </c>
      <c r="C39" s="220">
        <f t="shared" si="8"/>
        <v>0</v>
      </c>
      <c r="D39" s="220">
        <f t="shared" si="8"/>
        <v>0</v>
      </c>
      <c r="E39" s="331">
        <f t="shared" si="8"/>
        <v>0</v>
      </c>
      <c r="F39" s="298"/>
      <c r="G39" s="221" t="s">
        <v>51</v>
      </c>
      <c r="H39" s="228" t="s">
        <v>252</v>
      </c>
      <c r="I39" s="220">
        <f>SUM(I84,I130)</f>
        <v>0</v>
      </c>
      <c r="J39" s="220">
        <f>SUM(J84,J130)</f>
        <v>0</v>
      </c>
      <c r="K39" s="331">
        <f>SUM(K84,K130)</f>
        <v>0</v>
      </c>
      <c r="L39" s="304"/>
    </row>
    <row r="40" spans="1:12" s="213" customFormat="1" ht="16.2" x14ac:dyDescent="0.35">
      <c r="A40" s="531" t="s">
        <v>87</v>
      </c>
      <c r="B40" s="531"/>
      <c r="C40" s="226">
        <f t="shared" si="8"/>
        <v>0</v>
      </c>
      <c r="D40" s="226">
        <f t="shared" si="8"/>
        <v>17127</v>
      </c>
      <c r="E40" s="332">
        <f t="shared" si="8"/>
        <v>17866</v>
      </c>
      <c r="F40" s="303">
        <f t="shared" ref="F40:F45" si="9">E40/D40*100</f>
        <v>104.31482454603842</v>
      </c>
      <c r="G40" s="221" t="s">
        <v>52</v>
      </c>
      <c r="H40" s="219" t="s">
        <v>240</v>
      </c>
      <c r="I40" s="220">
        <f>SUM(I85,I131)-3000</f>
        <v>0</v>
      </c>
      <c r="J40" s="220">
        <f>SUM(J85,J131)-4828</f>
        <v>0</v>
      </c>
      <c r="K40" s="331">
        <f>SUM(K85,K131)-4089</f>
        <v>0</v>
      </c>
      <c r="L40" s="304"/>
    </row>
    <row r="41" spans="1:12" s="213" customFormat="1" x14ac:dyDescent="0.3">
      <c r="A41" s="532" t="s">
        <v>44</v>
      </c>
      <c r="B41" s="533"/>
      <c r="C41" s="216">
        <f>SUM(C86,C132)-5000</f>
        <v>61500</v>
      </c>
      <c r="D41" s="216">
        <f>SUM(D86,D132)-4828</f>
        <v>361511</v>
      </c>
      <c r="E41" s="330">
        <f>SUM(E86,E132)-4828</f>
        <v>358902</v>
      </c>
      <c r="F41" s="300">
        <f t="shared" si="9"/>
        <v>99.278306884161211</v>
      </c>
      <c r="G41" s="532" t="s">
        <v>45</v>
      </c>
      <c r="H41" s="533"/>
      <c r="I41" s="216">
        <f>SUM(I86,I132)-3000</f>
        <v>63500</v>
      </c>
      <c r="J41" s="216">
        <f>SUM(J86,J132)-4828</f>
        <v>361511</v>
      </c>
      <c r="K41" s="330">
        <f>SUM(K86,K132)-4828</f>
        <v>318479</v>
      </c>
      <c r="L41" s="300">
        <f>K41/J41*100</f>
        <v>88.096627765130236</v>
      </c>
    </row>
    <row r="42" spans="1:12" s="213" customFormat="1" x14ac:dyDescent="0.3">
      <c r="A42" s="534" t="s">
        <v>46</v>
      </c>
      <c r="B42" s="535"/>
      <c r="C42" s="216">
        <f t="shared" ref="C42:E43" si="10">SUM(C87,C133)</f>
        <v>784459</v>
      </c>
      <c r="D42" s="216">
        <f t="shared" si="10"/>
        <v>1352509</v>
      </c>
      <c r="E42" s="330">
        <f t="shared" si="10"/>
        <v>1340581</v>
      </c>
      <c r="F42" s="299">
        <f t="shared" si="9"/>
        <v>99.118083502586671</v>
      </c>
      <c r="G42" s="534" t="s">
        <v>48</v>
      </c>
      <c r="H42" s="535"/>
      <c r="I42" s="216">
        <f>SUM(I87,I133)</f>
        <v>847459</v>
      </c>
      <c r="J42" s="216">
        <f>SUM(J87,J133)</f>
        <v>1431287</v>
      </c>
      <c r="K42" s="330">
        <f>SUM(K87,K133)</f>
        <v>1247207</v>
      </c>
      <c r="L42" s="299">
        <f>K42/J42*100</f>
        <v>87.138847764284861</v>
      </c>
    </row>
    <row r="43" spans="1:12" s="213" customFormat="1" x14ac:dyDescent="0.3">
      <c r="A43" s="526" t="s">
        <v>253</v>
      </c>
      <c r="B43" s="528"/>
      <c r="C43" s="216">
        <f t="shared" si="10"/>
        <v>-63000</v>
      </c>
      <c r="D43" s="216">
        <f t="shared" si="10"/>
        <v>-78778</v>
      </c>
      <c r="E43" s="330">
        <f t="shared" si="10"/>
        <v>93374</v>
      </c>
      <c r="F43" s="298">
        <f t="shared" si="9"/>
        <v>-118.52801543578155</v>
      </c>
      <c r="G43" s="588"/>
      <c r="H43" s="589"/>
      <c r="I43" s="589"/>
      <c r="J43" s="589"/>
      <c r="K43" s="589"/>
      <c r="L43" s="590"/>
    </row>
    <row r="44" spans="1:12" s="213" customFormat="1" x14ac:dyDescent="0.3">
      <c r="A44" s="526" t="s">
        <v>47</v>
      </c>
      <c r="B44" s="528"/>
      <c r="C44" s="216">
        <f>SUM(C89,C135)-336720</f>
        <v>83529</v>
      </c>
      <c r="D44" s="216">
        <f>SUM(D89,D135)-366855</f>
        <v>92507</v>
      </c>
      <c r="E44" s="330">
        <f>SUM(E89,E135)-347128-4828</f>
        <v>107769</v>
      </c>
      <c r="F44" s="298">
        <f t="shared" si="9"/>
        <v>116.49821094619868</v>
      </c>
      <c r="G44" s="526" t="s">
        <v>47</v>
      </c>
      <c r="H44" s="528"/>
      <c r="I44" s="216">
        <f>SUM(I89,I135)-336720</f>
        <v>20529</v>
      </c>
      <c r="J44" s="216">
        <f>SUM(J89,J135)-366855</f>
        <v>13729</v>
      </c>
      <c r="K44" s="330">
        <f>SUM(K89,K135)-347128</f>
        <v>17818</v>
      </c>
      <c r="L44" s="298">
        <f>K44/J44*100</f>
        <v>129.78366960448687</v>
      </c>
    </row>
    <row r="45" spans="1:12" s="213" customFormat="1" x14ac:dyDescent="0.3">
      <c r="A45" s="534" t="s">
        <v>18</v>
      </c>
      <c r="B45" s="535"/>
      <c r="C45" s="216">
        <f>SUM(C90,C136)-336720</f>
        <v>867988</v>
      </c>
      <c r="D45" s="216">
        <f>SUM(D90,D136)-366855</f>
        <v>1445016</v>
      </c>
      <c r="E45" s="330">
        <f>SUM(E90,E136)-346389-4089</f>
        <v>1449828</v>
      </c>
      <c r="F45" s="299">
        <f t="shared" si="9"/>
        <v>100.33300669335151</v>
      </c>
      <c r="G45" s="534" t="s">
        <v>19</v>
      </c>
      <c r="H45" s="535"/>
      <c r="I45" s="216">
        <f>SUM(I90,I136)-336720</f>
        <v>867988</v>
      </c>
      <c r="J45" s="216">
        <f>SUM(J90,J136)-366855</f>
        <v>1445016</v>
      </c>
      <c r="K45" s="330">
        <f>SUM(K90,K136)-347128</f>
        <v>1265025</v>
      </c>
      <c r="L45" s="299">
        <f>K45/J45*100</f>
        <v>87.544013353485354</v>
      </c>
    </row>
    <row r="46" spans="1:12" ht="15" x14ac:dyDescent="0.25">
      <c r="A46" s="545" t="s">
        <v>669</v>
      </c>
      <c r="B46" s="545"/>
      <c r="C46" s="545"/>
      <c r="D46" s="545"/>
      <c r="E46" s="545"/>
      <c r="F46" s="545"/>
      <c r="G46" s="545"/>
      <c r="H46" s="545"/>
      <c r="I46" s="545"/>
      <c r="J46" s="545"/>
      <c r="K46" s="545"/>
      <c r="L46" s="545"/>
    </row>
    <row r="47" spans="1:12" ht="15" x14ac:dyDescent="0.25">
      <c r="A47" s="545"/>
      <c r="B47" s="545"/>
      <c r="C47" s="545"/>
      <c r="D47" s="545"/>
      <c r="E47" s="545"/>
      <c r="F47" s="545"/>
      <c r="G47" s="545"/>
      <c r="H47" s="545"/>
      <c r="I47" s="545"/>
      <c r="J47" s="545"/>
      <c r="K47" s="545"/>
      <c r="L47" s="545"/>
    </row>
    <row r="48" spans="1:12" x14ac:dyDescent="0.3">
      <c r="A48" s="1" t="s">
        <v>330</v>
      </c>
      <c r="H48" s="211" t="s">
        <v>255</v>
      </c>
      <c r="I48" s="211"/>
      <c r="L48" s="212" t="s">
        <v>79</v>
      </c>
    </row>
    <row r="49" spans="1:13" ht="12.75" customHeight="1" x14ac:dyDescent="0.25">
      <c r="A49" s="537" t="s">
        <v>34</v>
      </c>
      <c r="B49" s="558" t="s">
        <v>30</v>
      </c>
      <c r="C49" s="546" t="s">
        <v>665</v>
      </c>
      <c r="D49" s="546" t="s">
        <v>666</v>
      </c>
      <c r="E49" s="560" t="s">
        <v>667</v>
      </c>
      <c r="F49" s="546" t="s">
        <v>461</v>
      </c>
      <c r="G49" s="537" t="s">
        <v>34</v>
      </c>
      <c r="H49" s="558" t="s">
        <v>35</v>
      </c>
      <c r="I49" s="546" t="s">
        <v>665</v>
      </c>
      <c r="J49" s="546" t="s">
        <v>666</v>
      </c>
      <c r="K49" s="560" t="s">
        <v>667</v>
      </c>
      <c r="L49" s="546" t="s">
        <v>461</v>
      </c>
    </row>
    <row r="50" spans="1:13" ht="15" customHeight="1" x14ac:dyDescent="0.25">
      <c r="A50" s="537"/>
      <c r="B50" s="558"/>
      <c r="C50" s="547"/>
      <c r="D50" s="547"/>
      <c r="E50" s="561"/>
      <c r="F50" s="547"/>
      <c r="G50" s="537"/>
      <c r="H50" s="558"/>
      <c r="I50" s="547"/>
      <c r="J50" s="547"/>
      <c r="K50" s="561"/>
      <c r="L50" s="547"/>
    </row>
    <row r="51" spans="1:13" ht="31.5" customHeight="1" x14ac:dyDescent="0.25">
      <c r="A51" s="538"/>
      <c r="B51" s="559"/>
      <c r="C51" s="548"/>
      <c r="D51" s="548"/>
      <c r="E51" s="562"/>
      <c r="F51" s="548"/>
      <c r="G51" s="538"/>
      <c r="H51" s="559"/>
      <c r="I51" s="548"/>
      <c r="J51" s="548"/>
      <c r="K51" s="562"/>
      <c r="L51" s="548"/>
    </row>
    <row r="52" spans="1:13" x14ac:dyDescent="0.3">
      <c r="A52" s="534" t="s">
        <v>2</v>
      </c>
      <c r="B52" s="536"/>
      <c r="C52" s="536"/>
      <c r="D52" s="536"/>
      <c r="E52" s="536"/>
      <c r="F52" s="536"/>
      <c r="G52" s="534" t="s">
        <v>4</v>
      </c>
      <c r="H52" s="536"/>
      <c r="I52" s="536"/>
      <c r="J52" s="536"/>
      <c r="K52" s="536"/>
      <c r="L52" s="535"/>
    </row>
    <row r="53" spans="1:13" x14ac:dyDescent="0.3">
      <c r="A53" s="214" t="s">
        <v>22</v>
      </c>
      <c r="B53" s="215" t="s">
        <v>336</v>
      </c>
      <c r="C53" s="216">
        <v>30000</v>
      </c>
      <c r="D53" s="216">
        <v>34095</v>
      </c>
      <c r="E53" s="330">
        <v>34095</v>
      </c>
      <c r="F53" s="298">
        <f>E53/D53*100</f>
        <v>100</v>
      </c>
      <c r="G53" s="214" t="s">
        <v>22</v>
      </c>
      <c r="H53" s="217" t="s">
        <v>88</v>
      </c>
      <c r="I53" s="216">
        <v>89410</v>
      </c>
      <c r="J53" s="216">
        <v>274636</v>
      </c>
      <c r="K53" s="330">
        <v>234180</v>
      </c>
      <c r="L53" s="298">
        <f>K53/J53*100</f>
        <v>85.269229088684668</v>
      </c>
    </row>
    <row r="54" spans="1:13" x14ac:dyDescent="0.3">
      <c r="A54" s="214" t="s">
        <v>23</v>
      </c>
      <c r="B54" s="215" t="s">
        <v>83</v>
      </c>
      <c r="C54" s="216">
        <f>SUM(C55:C57)</f>
        <v>131000</v>
      </c>
      <c r="D54" s="216">
        <f>SUM(D55:D57)</f>
        <v>132851</v>
      </c>
      <c r="E54" s="330">
        <f>SUM(E55:E57)</f>
        <v>132853</v>
      </c>
      <c r="F54" s="298">
        <f t="shared" ref="F54:F64" si="11">E54/D54*100</f>
        <v>100.00150544595073</v>
      </c>
      <c r="G54" s="214" t="s">
        <v>23</v>
      </c>
      <c r="H54" s="217" t="s">
        <v>342</v>
      </c>
      <c r="I54" s="216">
        <v>17200</v>
      </c>
      <c r="J54" s="216">
        <v>45126</v>
      </c>
      <c r="K54" s="330">
        <v>38421</v>
      </c>
      <c r="L54" s="298">
        <f t="shared" ref="L54:L60" si="12">K54/J54*100</f>
        <v>85.141603510171521</v>
      </c>
    </row>
    <row r="55" spans="1:13" x14ac:dyDescent="0.3">
      <c r="A55" s="218" t="s">
        <v>50</v>
      </c>
      <c r="B55" s="219" t="s">
        <v>84</v>
      </c>
      <c r="C55" s="220">
        <v>120000</v>
      </c>
      <c r="D55" s="220">
        <v>121853</v>
      </c>
      <c r="E55" s="331">
        <v>122495</v>
      </c>
      <c r="F55" s="304">
        <f t="shared" si="11"/>
        <v>100.52686433653663</v>
      </c>
      <c r="G55" s="214" t="s">
        <v>24</v>
      </c>
      <c r="H55" s="217" t="s">
        <v>89</v>
      </c>
      <c r="I55" s="216">
        <v>107832</v>
      </c>
      <c r="J55" s="216">
        <v>129177</v>
      </c>
      <c r="K55" s="330">
        <v>120252</v>
      </c>
      <c r="L55" s="298">
        <f t="shared" si="12"/>
        <v>93.090875310620319</v>
      </c>
      <c r="M55" s="233"/>
    </row>
    <row r="56" spans="1:13" x14ac:dyDescent="0.3">
      <c r="A56" s="218" t="s">
        <v>36</v>
      </c>
      <c r="B56" s="219" t="s">
        <v>40</v>
      </c>
      <c r="C56" s="220">
        <v>10000</v>
      </c>
      <c r="D56" s="220">
        <v>10000</v>
      </c>
      <c r="E56" s="331">
        <v>9364</v>
      </c>
      <c r="F56" s="304">
        <f t="shared" si="11"/>
        <v>93.64</v>
      </c>
      <c r="G56" s="214" t="s">
        <v>25</v>
      </c>
      <c r="H56" s="217" t="s">
        <v>226</v>
      </c>
      <c r="I56" s="216">
        <f>SUM(I57+I58+I59)</f>
        <v>85299</v>
      </c>
      <c r="J56" s="216">
        <f>SUM(J57+J58+J59)</f>
        <v>76395</v>
      </c>
      <c r="K56" s="330">
        <f>SUM(K57+K58+K59)</f>
        <v>49755</v>
      </c>
      <c r="L56" s="298">
        <f t="shared" si="12"/>
        <v>65.128607893186725</v>
      </c>
    </row>
    <row r="57" spans="1:13" x14ac:dyDescent="0.3">
      <c r="A57" s="218" t="s">
        <v>39</v>
      </c>
      <c r="B57" s="219" t="s">
        <v>152</v>
      </c>
      <c r="C57" s="220">
        <v>1000</v>
      </c>
      <c r="D57" s="220">
        <v>998</v>
      </c>
      <c r="E57" s="331">
        <v>994</v>
      </c>
      <c r="F57" s="304">
        <f t="shared" si="11"/>
        <v>99.599198396793582</v>
      </c>
      <c r="G57" s="221" t="s">
        <v>51</v>
      </c>
      <c r="H57" s="219" t="s">
        <v>400</v>
      </c>
      <c r="I57" s="220">
        <v>27193</v>
      </c>
      <c r="J57" s="220">
        <v>42182</v>
      </c>
      <c r="K57" s="331">
        <v>42182</v>
      </c>
      <c r="L57" s="304">
        <f t="shared" si="12"/>
        <v>100</v>
      </c>
    </row>
    <row r="58" spans="1:13" x14ac:dyDescent="0.3">
      <c r="A58" s="222" t="s">
        <v>24</v>
      </c>
      <c r="B58" s="217" t="s">
        <v>227</v>
      </c>
      <c r="C58" s="216">
        <f>SUM(C59:C61)</f>
        <v>496340</v>
      </c>
      <c r="D58" s="216">
        <f>SUM(D59:D61)</f>
        <v>759875</v>
      </c>
      <c r="E58" s="330">
        <f>SUM(E59:E61)</f>
        <v>759875</v>
      </c>
      <c r="F58" s="298">
        <f t="shared" si="11"/>
        <v>100</v>
      </c>
      <c r="G58" s="221" t="s">
        <v>52</v>
      </c>
      <c r="H58" s="219" t="s">
        <v>412</v>
      </c>
      <c r="I58" s="220">
        <v>8106</v>
      </c>
      <c r="J58" s="220">
        <v>7573</v>
      </c>
      <c r="K58" s="331">
        <v>7573</v>
      </c>
      <c r="L58" s="304">
        <f t="shared" si="12"/>
        <v>100</v>
      </c>
    </row>
    <row r="59" spans="1:13" x14ac:dyDescent="0.3">
      <c r="A59" s="221" t="s">
        <v>41</v>
      </c>
      <c r="B59" s="223" t="s">
        <v>228</v>
      </c>
      <c r="C59" s="220">
        <v>430165</v>
      </c>
      <c r="D59" s="220">
        <v>485765</v>
      </c>
      <c r="E59" s="331">
        <v>485766</v>
      </c>
      <c r="F59" s="304">
        <f t="shared" si="11"/>
        <v>100.00020586085864</v>
      </c>
      <c r="G59" s="221" t="s">
        <v>53</v>
      </c>
      <c r="H59" s="219" t="s">
        <v>229</v>
      </c>
      <c r="I59" s="220">
        <v>50000</v>
      </c>
      <c r="J59" s="220">
        <v>26640</v>
      </c>
      <c r="K59" s="331">
        <v>0</v>
      </c>
      <c r="L59" s="304">
        <f t="shared" si="12"/>
        <v>0</v>
      </c>
    </row>
    <row r="60" spans="1:13" x14ac:dyDescent="0.3">
      <c r="A60" s="221" t="s">
        <v>56</v>
      </c>
      <c r="B60" s="219" t="s">
        <v>230</v>
      </c>
      <c r="C60" s="220">
        <v>0</v>
      </c>
      <c r="D60" s="220"/>
      <c r="E60" s="331"/>
      <c r="F60" s="298"/>
      <c r="G60" s="224" t="s">
        <v>31</v>
      </c>
      <c r="H60" s="215" t="s">
        <v>14</v>
      </c>
      <c r="I60" s="216">
        <v>66350</v>
      </c>
      <c r="J60" s="216">
        <v>100731</v>
      </c>
      <c r="K60" s="330">
        <v>66375</v>
      </c>
      <c r="L60" s="298">
        <f t="shared" si="12"/>
        <v>65.893319832027871</v>
      </c>
    </row>
    <row r="61" spans="1:13" x14ac:dyDescent="0.3">
      <c r="A61" s="221" t="s">
        <v>57</v>
      </c>
      <c r="B61" s="223" t="s">
        <v>340</v>
      </c>
      <c r="C61" s="220">
        <v>66175</v>
      </c>
      <c r="D61" s="220">
        <v>274110</v>
      </c>
      <c r="E61" s="331">
        <v>274109</v>
      </c>
      <c r="F61" s="304">
        <f t="shared" si="11"/>
        <v>99.999635182955743</v>
      </c>
      <c r="G61" s="539"/>
      <c r="H61" s="540"/>
      <c r="I61" s="540"/>
      <c r="J61" s="540"/>
      <c r="K61" s="540"/>
      <c r="L61" s="541"/>
    </row>
    <row r="62" spans="1:13" x14ac:dyDescent="0.3">
      <c r="A62" s="224" t="s">
        <v>25</v>
      </c>
      <c r="B62" s="217" t="s">
        <v>341</v>
      </c>
      <c r="C62" s="216">
        <v>0</v>
      </c>
      <c r="D62" s="216">
        <v>0</v>
      </c>
      <c r="E62" s="330">
        <v>0</v>
      </c>
      <c r="F62" s="298"/>
      <c r="G62" s="542"/>
      <c r="H62" s="543"/>
      <c r="I62" s="543"/>
      <c r="J62" s="543"/>
      <c r="K62" s="543"/>
      <c r="L62" s="544"/>
    </row>
    <row r="63" spans="1:13" x14ac:dyDescent="0.3">
      <c r="A63" s="534" t="s">
        <v>85</v>
      </c>
      <c r="B63" s="535"/>
      <c r="C63" s="216">
        <f>SUM(C62+C58+C54+C53)</f>
        <v>657340</v>
      </c>
      <c r="D63" s="216">
        <f>SUM(D62+D58+D54+D53)</f>
        <v>926821</v>
      </c>
      <c r="E63" s="330">
        <f>SUM(E62+E58+E54+E53)</f>
        <v>926823</v>
      </c>
      <c r="F63" s="299">
        <f t="shared" si="11"/>
        <v>100.00021579139877</v>
      </c>
      <c r="G63" s="534" t="s">
        <v>90</v>
      </c>
      <c r="H63" s="535"/>
      <c r="I63" s="216">
        <f>I53+I54+I55+I56+I60</f>
        <v>366091</v>
      </c>
      <c r="J63" s="216">
        <f>J53+J54+J55+J56+J60</f>
        <v>626065</v>
      </c>
      <c r="K63" s="330">
        <f>K53+K54+K55+K56+K60</f>
        <v>508983</v>
      </c>
      <c r="L63" s="299">
        <f>K63/J63*100</f>
        <v>81.298746935222383</v>
      </c>
    </row>
    <row r="64" spans="1:13" ht="16.2" x14ac:dyDescent="0.35">
      <c r="A64" s="529" t="s">
        <v>232</v>
      </c>
      <c r="B64" s="530"/>
      <c r="C64" s="226">
        <f>C63-I63</f>
        <v>291249</v>
      </c>
      <c r="D64" s="226">
        <f>D63-J63</f>
        <v>300756</v>
      </c>
      <c r="E64" s="332">
        <f>E63-K63</f>
        <v>417840</v>
      </c>
      <c r="F64" s="303">
        <f t="shared" si="11"/>
        <v>138.92989666041575</v>
      </c>
      <c r="G64" s="549"/>
      <c r="H64" s="550"/>
      <c r="I64" s="550"/>
      <c r="J64" s="550"/>
      <c r="K64" s="550"/>
      <c r="L64" s="551"/>
    </row>
    <row r="65" spans="1:12" x14ac:dyDescent="0.3">
      <c r="A65" s="526"/>
      <c r="B65" s="527"/>
      <c r="C65" s="527"/>
      <c r="D65" s="527"/>
      <c r="E65" s="527"/>
      <c r="F65" s="528"/>
      <c r="G65" s="552"/>
      <c r="H65" s="553"/>
      <c r="I65" s="553"/>
      <c r="J65" s="553"/>
      <c r="K65" s="553"/>
      <c r="L65" s="554"/>
    </row>
    <row r="66" spans="1:12" x14ac:dyDescent="0.3">
      <c r="A66" s="214" t="s">
        <v>31</v>
      </c>
      <c r="B66" s="217" t="s">
        <v>233</v>
      </c>
      <c r="C66" s="216">
        <f>C67+C68+C69</f>
        <v>63000</v>
      </c>
      <c r="D66" s="216">
        <f>D67+D68+D69</f>
        <v>75000</v>
      </c>
      <c r="E66" s="330">
        <f>E67+E68+E69</f>
        <v>91001</v>
      </c>
      <c r="F66" s="298">
        <f>E66/D66*100</f>
        <v>121.33466666666666</v>
      </c>
      <c r="G66" s="552"/>
      <c r="H66" s="553"/>
      <c r="I66" s="553"/>
      <c r="J66" s="553"/>
      <c r="K66" s="553"/>
      <c r="L66" s="554"/>
    </row>
    <row r="67" spans="1:12" x14ac:dyDescent="0.3">
      <c r="A67" s="221" t="s">
        <v>234</v>
      </c>
      <c r="B67" s="228" t="s">
        <v>235</v>
      </c>
      <c r="C67" s="220"/>
      <c r="D67" s="220"/>
      <c r="E67" s="331"/>
      <c r="F67" s="298"/>
      <c r="G67" s="585"/>
      <c r="H67" s="586"/>
      <c r="I67" s="586"/>
      <c r="J67" s="586"/>
      <c r="K67" s="586"/>
      <c r="L67" s="587"/>
    </row>
    <row r="68" spans="1:12" x14ac:dyDescent="0.3">
      <c r="A68" s="221" t="s">
        <v>236</v>
      </c>
      <c r="B68" s="219" t="s">
        <v>237</v>
      </c>
      <c r="C68" s="220">
        <v>63000</v>
      </c>
      <c r="D68" s="220">
        <v>75000</v>
      </c>
      <c r="E68" s="331">
        <v>75000</v>
      </c>
      <c r="F68" s="304">
        <f>E68/D68*100</f>
        <v>100</v>
      </c>
      <c r="G68" s="224" t="s">
        <v>26</v>
      </c>
      <c r="H68" s="215" t="s">
        <v>175</v>
      </c>
      <c r="I68" s="216">
        <f>I69+I70</f>
        <v>354249</v>
      </c>
      <c r="J68" s="216">
        <f>J69+J70</f>
        <v>375756</v>
      </c>
      <c r="K68" s="330">
        <f>K69+K70</f>
        <v>360857</v>
      </c>
      <c r="L68" s="298">
        <f>K68/J68*100</f>
        <v>96.034926920661277</v>
      </c>
    </row>
    <row r="69" spans="1:12" x14ac:dyDescent="0.3">
      <c r="A69" s="221" t="s">
        <v>238</v>
      </c>
      <c r="B69" s="219" t="s">
        <v>239</v>
      </c>
      <c r="C69" s="220"/>
      <c r="D69" s="220"/>
      <c r="E69" s="331">
        <v>16001</v>
      </c>
      <c r="F69" s="298"/>
      <c r="G69" s="221" t="s">
        <v>337</v>
      </c>
      <c r="H69" s="219" t="s">
        <v>240</v>
      </c>
      <c r="I69" s="220">
        <v>354249</v>
      </c>
      <c r="J69" s="220">
        <v>362027</v>
      </c>
      <c r="K69" s="331">
        <v>347128</v>
      </c>
      <c r="L69" s="298">
        <f>K69/J69*100</f>
        <v>95.884561096271824</v>
      </c>
    </row>
    <row r="70" spans="1:12" ht="16.2" x14ac:dyDescent="0.35">
      <c r="A70" s="531" t="s">
        <v>86</v>
      </c>
      <c r="B70" s="531"/>
      <c r="C70" s="226">
        <f>C66-I68</f>
        <v>-291249</v>
      </c>
      <c r="D70" s="226">
        <f>D66-J68</f>
        <v>-300756</v>
      </c>
      <c r="E70" s="332">
        <f>E66-K68</f>
        <v>-269856</v>
      </c>
      <c r="F70" s="298">
        <f>E70/D70*100</f>
        <v>89.72589075529666</v>
      </c>
      <c r="G70" s="221" t="s">
        <v>338</v>
      </c>
      <c r="H70" s="228" t="s">
        <v>241</v>
      </c>
      <c r="I70" s="237">
        <v>0</v>
      </c>
      <c r="J70" s="237">
        <v>13729</v>
      </c>
      <c r="K70" s="343">
        <v>13729</v>
      </c>
      <c r="L70" s="298"/>
    </row>
    <row r="71" spans="1:12" x14ac:dyDescent="0.3">
      <c r="A71" s="532" t="s">
        <v>42</v>
      </c>
      <c r="B71" s="533"/>
      <c r="C71" s="216">
        <f>SUM(C63,C66)</f>
        <v>720340</v>
      </c>
      <c r="D71" s="216">
        <f>SUM(D63,D66)</f>
        <v>1001821</v>
      </c>
      <c r="E71" s="330">
        <f>SUM(E63,E66)</f>
        <v>1017824</v>
      </c>
      <c r="F71" s="300">
        <f>E71/D71*100</f>
        <v>101.59739115071456</v>
      </c>
      <c r="G71" s="532" t="s">
        <v>43</v>
      </c>
      <c r="H71" s="533"/>
      <c r="I71" s="216">
        <f>SUM(I63,I68)</f>
        <v>720340</v>
      </c>
      <c r="J71" s="216">
        <f>SUM(J63,J68)</f>
        <v>1001821</v>
      </c>
      <c r="K71" s="330">
        <f>SUM(K63,K68)</f>
        <v>869840</v>
      </c>
      <c r="L71" s="300">
        <f>K71/J71*100</f>
        <v>86.825890054211285</v>
      </c>
    </row>
    <row r="72" spans="1:12" x14ac:dyDescent="0.3">
      <c r="A72" s="534" t="s">
        <v>3</v>
      </c>
      <c r="B72" s="536"/>
      <c r="C72" s="536"/>
      <c r="D72" s="536"/>
      <c r="E72" s="536"/>
      <c r="F72" s="536"/>
      <c r="G72" s="534" t="s">
        <v>5</v>
      </c>
      <c r="H72" s="536"/>
      <c r="I72" s="536"/>
      <c r="J72" s="536"/>
      <c r="K72" s="536"/>
      <c r="L72" s="535"/>
    </row>
    <row r="73" spans="1:12" x14ac:dyDescent="0.3">
      <c r="A73" s="214" t="s">
        <v>22</v>
      </c>
      <c r="B73" s="217" t="s">
        <v>174</v>
      </c>
      <c r="C73" s="216">
        <v>0</v>
      </c>
      <c r="D73" s="216">
        <v>0</v>
      </c>
      <c r="E73" s="330">
        <v>0</v>
      </c>
      <c r="F73" s="216">
        <f>C73+D73+E73</f>
        <v>0</v>
      </c>
      <c r="G73" s="214" t="s">
        <v>22</v>
      </c>
      <c r="H73" s="217" t="s">
        <v>177</v>
      </c>
      <c r="I73" s="216">
        <v>60500</v>
      </c>
      <c r="J73" s="216">
        <v>116994</v>
      </c>
      <c r="K73" s="330">
        <v>84040</v>
      </c>
      <c r="L73" s="298">
        <f>K73/J73*100</f>
        <v>71.83274355949878</v>
      </c>
    </row>
    <row r="74" spans="1:12" x14ac:dyDescent="0.3">
      <c r="A74" s="214" t="s">
        <v>23</v>
      </c>
      <c r="B74" s="217" t="s">
        <v>244</v>
      </c>
      <c r="C74" s="216">
        <f>C75+C76</f>
        <v>63500</v>
      </c>
      <c r="D74" s="216">
        <f>D75+D76</f>
        <v>344384</v>
      </c>
      <c r="E74" s="330">
        <f>E75+E76</f>
        <v>341775</v>
      </c>
      <c r="F74" s="298">
        <f>E74/D74*100</f>
        <v>99.242415443226164</v>
      </c>
      <c r="G74" s="214" t="s">
        <v>23</v>
      </c>
      <c r="H74" s="217" t="s">
        <v>176</v>
      </c>
      <c r="I74" s="216"/>
      <c r="J74" s="216">
        <v>171279</v>
      </c>
      <c r="K74" s="330">
        <v>162679</v>
      </c>
      <c r="L74" s="298">
        <f>K74/J74*100</f>
        <v>94.978952469362852</v>
      </c>
    </row>
    <row r="75" spans="1:12" x14ac:dyDescent="0.3">
      <c r="A75" s="221" t="s">
        <v>245</v>
      </c>
      <c r="B75" s="223" t="s">
        <v>246</v>
      </c>
      <c r="C75" s="220">
        <v>0</v>
      </c>
      <c r="D75" s="220">
        <v>86984</v>
      </c>
      <c r="E75" s="331">
        <v>86984</v>
      </c>
      <c r="F75" s="304">
        <f>E75/D75*100</f>
        <v>100</v>
      </c>
      <c r="G75" s="214" t="s">
        <v>24</v>
      </c>
      <c r="H75" s="215" t="s">
        <v>242</v>
      </c>
      <c r="I75" s="216">
        <f>I76+I77</f>
        <v>0</v>
      </c>
      <c r="J75" s="216">
        <f>J76+J77</f>
        <v>68410</v>
      </c>
      <c r="K75" s="330">
        <f>K76+K77</f>
        <v>68410</v>
      </c>
      <c r="L75" s="298">
        <f>K75/J75*100</f>
        <v>100</v>
      </c>
    </row>
    <row r="76" spans="1:12" x14ac:dyDescent="0.3">
      <c r="A76" s="221" t="s">
        <v>173</v>
      </c>
      <c r="B76" s="223" t="s">
        <v>343</v>
      </c>
      <c r="C76" s="220">
        <v>63500</v>
      </c>
      <c r="D76" s="220">
        <v>257400</v>
      </c>
      <c r="E76" s="331">
        <v>254791</v>
      </c>
      <c r="F76" s="304">
        <f>E76/D76*100</f>
        <v>98.986402486402497</v>
      </c>
      <c r="G76" s="221" t="s">
        <v>41</v>
      </c>
      <c r="H76" s="228" t="s">
        <v>243</v>
      </c>
      <c r="I76" s="220"/>
      <c r="J76" s="220">
        <v>68410</v>
      </c>
      <c r="K76" s="331">
        <v>68410</v>
      </c>
      <c r="L76" s="304">
        <f>K76/J76*100</f>
        <v>100</v>
      </c>
    </row>
    <row r="77" spans="1:12" x14ac:dyDescent="0.3">
      <c r="A77" s="224" t="s">
        <v>24</v>
      </c>
      <c r="B77" s="217" t="s">
        <v>344</v>
      </c>
      <c r="C77" s="216">
        <v>0</v>
      </c>
      <c r="D77" s="216">
        <v>0</v>
      </c>
      <c r="E77" s="330">
        <v>0</v>
      </c>
      <c r="F77" s="298"/>
      <c r="G77" s="221" t="s">
        <v>56</v>
      </c>
      <c r="H77" s="228" t="s">
        <v>339</v>
      </c>
      <c r="I77" s="220"/>
      <c r="J77" s="220"/>
      <c r="K77" s="331"/>
      <c r="L77" s="220">
        <f>I77+J77+K77</f>
        <v>0</v>
      </c>
    </row>
    <row r="78" spans="1:12" x14ac:dyDescent="0.3">
      <c r="A78" s="534" t="s">
        <v>91</v>
      </c>
      <c r="B78" s="535"/>
      <c r="C78" s="216">
        <f>C73+C77+C74</f>
        <v>63500</v>
      </c>
      <c r="D78" s="216">
        <f>D73+D77+D74</f>
        <v>344384</v>
      </c>
      <c r="E78" s="330">
        <f>E73+E77+E74</f>
        <v>341775</v>
      </c>
      <c r="F78" s="299">
        <f>E78/D78*100</f>
        <v>99.242415443226164</v>
      </c>
      <c r="G78" s="534" t="s">
        <v>92</v>
      </c>
      <c r="H78" s="535"/>
      <c r="I78" s="216">
        <f>I73+I74+I75</f>
        <v>60500</v>
      </c>
      <c r="J78" s="216">
        <f>J73+J74+J75</f>
        <v>356683</v>
      </c>
      <c r="K78" s="330">
        <f>K73+K74+K75</f>
        <v>315129</v>
      </c>
      <c r="L78" s="299">
        <f>K78/J78*100</f>
        <v>88.349879304592591</v>
      </c>
    </row>
    <row r="79" spans="1:12" ht="16.2" x14ac:dyDescent="0.35">
      <c r="A79" s="529" t="s">
        <v>247</v>
      </c>
      <c r="B79" s="530"/>
      <c r="C79" s="226">
        <f>C78-I78</f>
        <v>3000</v>
      </c>
      <c r="D79" s="226">
        <f>D78-J78</f>
        <v>-12299</v>
      </c>
      <c r="E79" s="332">
        <f>E78-K78</f>
        <v>26646</v>
      </c>
      <c r="F79" s="303">
        <f>E79/D79*100</f>
        <v>-216.65176030571592</v>
      </c>
      <c r="G79" s="517"/>
      <c r="H79" s="518"/>
      <c r="I79" s="518"/>
      <c r="J79" s="518"/>
      <c r="K79" s="518"/>
      <c r="L79" s="519"/>
    </row>
    <row r="80" spans="1:12" x14ac:dyDescent="0.3">
      <c r="A80" s="526"/>
      <c r="B80" s="527"/>
      <c r="C80" s="527"/>
      <c r="D80" s="527"/>
      <c r="E80" s="527"/>
      <c r="F80" s="528"/>
      <c r="G80" s="520"/>
      <c r="H80" s="521"/>
      <c r="I80" s="521"/>
      <c r="J80" s="521"/>
      <c r="K80" s="521"/>
      <c r="L80" s="522"/>
    </row>
    <row r="81" spans="1:24" x14ac:dyDescent="0.3">
      <c r="A81" s="214" t="s">
        <v>25</v>
      </c>
      <c r="B81" s="215" t="s">
        <v>248</v>
      </c>
      <c r="C81" s="216">
        <f>C82+C83+C84</f>
        <v>0</v>
      </c>
      <c r="D81" s="216">
        <f>D82+D83+D84</f>
        <v>17127</v>
      </c>
      <c r="E81" s="330">
        <f>E82+E83+E84</f>
        <v>17127</v>
      </c>
      <c r="F81" s="298"/>
      <c r="G81" s="520"/>
      <c r="H81" s="521"/>
      <c r="I81" s="521"/>
      <c r="J81" s="521"/>
      <c r="K81" s="521"/>
      <c r="L81" s="522"/>
    </row>
    <row r="82" spans="1:24" x14ac:dyDescent="0.3">
      <c r="A82" s="221" t="s">
        <v>51</v>
      </c>
      <c r="B82" s="223" t="s">
        <v>249</v>
      </c>
      <c r="C82" s="220"/>
      <c r="D82" s="220"/>
      <c r="E82" s="331"/>
      <c r="F82" s="298"/>
      <c r="G82" s="523"/>
      <c r="H82" s="524"/>
      <c r="I82" s="524"/>
      <c r="J82" s="524"/>
      <c r="K82" s="524"/>
      <c r="L82" s="525"/>
    </row>
    <row r="83" spans="1:24" x14ac:dyDescent="0.3">
      <c r="A83" s="221" t="s">
        <v>52</v>
      </c>
      <c r="B83" s="223" t="s">
        <v>250</v>
      </c>
      <c r="C83" s="220">
        <v>0</v>
      </c>
      <c r="D83" s="220">
        <v>17127</v>
      </c>
      <c r="E83" s="331">
        <v>17127</v>
      </c>
      <c r="F83" s="304"/>
      <c r="G83" s="224" t="s">
        <v>25</v>
      </c>
      <c r="H83" s="215" t="s">
        <v>178</v>
      </c>
      <c r="I83" s="216">
        <f>I84+I85</f>
        <v>3000</v>
      </c>
      <c r="J83" s="216">
        <f>J84+J85</f>
        <v>4828</v>
      </c>
      <c r="K83" s="330">
        <f>K84+K85</f>
        <v>4089</v>
      </c>
      <c r="L83" s="298">
        <f>K83/J83*100</f>
        <v>84.69345484672742</v>
      </c>
    </row>
    <row r="84" spans="1:24" x14ac:dyDescent="0.3">
      <c r="A84" s="221" t="s">
        <v>53</v>
      </c>
      <c r="B84" s="223" t="s">
        <v>251</v>
      </c>
      <c r="C84" s="238"/>
      <c r="D84" s="238"/>
      <c r="E84" s="333"/>
      <c r="F84" s="298"/>
      <c r="G84" s="221" t="s">
        <v>51</v>
      </c>
      <c r="H84" s="228" t="s">
        <v>252</v>
      </c>
      <c r="I84" s="238"/>
      <c r="J84" s="238"/>
      <c r="K84" s="333"/>
      <c r="L84" s="304"/>
    </row>
    <row r="85" spans="1:24" ht="16.2" x14ac:dyDescent="0.35">
      <c r="A85" s="531" t="s">
        <v>87</v>
      </c>
      <c r="B85" s="531"/>
      <c r="C85" s="245">
        <f>C81-I83</f>
        <v>-3000</v>
      </c>
      <c r="D85" s="245">
        <f>D81-J83</f>
        <v>12299</v>
      </c>
      <c r="E85" s="334">
        <f>E81-K83</f>
        <v>13038</v>
      </c>
      <c r="F85" s="303">
        <f t="shared" ref="F85:F90" si="13">E85/D85*100</f>
        <v>106.00861858687698</v>
      </c>
      <c r="G85" s="221" t="s">
        <v>52</v>
      </c>
      <c r="H85" s="219" t="s">
        <v>240</v>
      </c>
      <c r="I85" s="237">
        <v>3000</v>
      </c>
      <c r="J85" s="236">
        <v>4828</v>
      </c>
      <c r="K85" s="344">
        <v>4089</v>
      </c>
      <c r="L85" s="304">
        <f>K85/J85*100</f>
        <v>84.69345484672742</v>
      </c>
    </row>
    <row r="86" spans="1:24" x14ac:dyDescent="0.3">
      <c r="A86" s="532" t="s">
        <v>44</v>
      </c>
      <c r="B86" s="533"/>
      <c r="C86" s="239">
        <f>C78+C81</f>
        <v>63500</v>
      </c>
      <c r="D86" s="239">
        <f>D78+D81</f>
        <v>361511</v>
      </c>
      <c r="E86" s="335">
        <f>E78+E81</f>
        <v>358902</v>
      </c>
      <c r="F86" s="300">
        <f t="shared" si="13"/>
        <v>99.278306884161211</v>
      </c>
      <c r="G86" s="532" t="s">
        <v>45</v>
      </c>
      <c r="H86" s="533"/>
      <c r="I86" s="239">
        <f>I78+I83</f>
        <v>63500</v>
      </c>
      <c r="J86" s="239">
        <f>J78+J83</f>
        <v>361511</v>
      </c>
      <c r="K86" s="335">
        <f>K78+K83</f>
        <v>319218</v>
      </c>
      <c r="L86" s="300">
        <f>K86/J86*100</f>
        <v>88.30104754765415</v>
      </c>
    </row>
    <row r="87" spans="1:24" x14ac:dyDescent="0.3">
      <c r="A87" s="534" t="s">
        <v>46</v>
      </c>
      <c r="B87" s="535"/>
      <c r="C87" s="239">
        <f t="shared" ref="C87:E88" si="14">SUM(C63,C78)</f>
        <v>720840</v>
      </c>
      <c r="D87" s="239">
        <f t="shared" si="14"/>
        <v>1271205</v>
      </c>
      <c r="E87" s="335">
        <f t="shared" si="14"/>
        <v>1268598</v>
      </c>
      <c r="F87" s="299">
        <f t="shared" si="13"/>
        <v>99.79491899418268</v>
      </c>
      <c r="G87" s="534" t="s">
        <v>48</v>
      </c>
      <c r="H87" s="535"/>
      <c r="I87" s="239">
        <f>I63+I78</f>
        <v>426591</v>
      </c>
      <c r="J87" s="239">
        <f>J63+J78</f>
        <v>982748</v>
      </c>
      <c r="K87" s="335">
        <f>K63+K78</f>
        <v>824112</v>
      </c>
      <c r="L87" s="299">
        <f>K87/J87*100</f>
        <v>83.857916780293635</v>
      </c>
    </row>
    <row r="88" spans="1:24" x14ac:dyDescent="0.3">
      <c r="A88" s="526" t="s">
        <v>253</v>
      </c>
      <c r="B88" s="528"/>
      <c r="C88" s="239">
        <f t="shared" si="14"/>
        <v>294249</v>
      </c>
      <c r="D88" s="239">
        <f t="shared" si="14"/>
        <v>288457</v>
      </c>
      <c r="E88" s="335">
        <f t="shared" si="14"/>
        <v>444486</v>
      </c>
      <c r="F88" s="298">
        <f t="shared" si="13"/>
        <v>154.09090436356198</v>
      </c>
      <c r="G88" s="549"/>
      <c r="H88" s="550"/>
      <c r="I88" s="550"/>
      <c r="J88" s="550"/>
      <c r="K88" s="550"/>
      <c r="L88" s="551"/>
    </row>
    <row r="89" spans="1:24" x14ac:dyDescent="0.3">
      <c r="A89" s="526" t="s">
        <v>47</v>
      </c>
      <c r="B89" s="528"/>
      <c r="C89" s="239">
        <f>SUM(C66,C81)</f>
        <v>63000</v>
      </c>
      <c r="D89" s="239">
        <f>SUM(D66,D83)</f>
        <v>92127</v>
      </c>
      <c r="E89" s="335">
        <f>SUM(E66,E83)</f>
        <v>108128</v>
      </c>
      <c r="F89" s="298">
        <f t="shared" si="13"/>
        <v>117.36841533969411</v>
      </c>
      <c r="G89" s="526" t="s">
        <v>47</v>
      </c>
      <c r="H89" s="528"/>
      <c r="I89" s="239">
        <f>I68+I83</f>
        <v>357249</v>
      </c>
      <c r="J89" s="239">
        <f>J68+J83</f>
        <v>380584</v>
      </c>
      <c r="K89" s="335">
        <f>K68+K83</f>
        <v>364946</v>
      </c>
      <c r="L89" s="314">
        <f>K89/J89*100</f>
        <v>95.8910516469426</v>
      </c>
    </row>
    <row r="90" spans="1:24" x14ac:dyDescent="0.3">
      <c r="A90" s="534" t="s">
        <v>18</v>
      </c>
      <c r="B90" s="535"/>
      <c r="C90" s="239">
        <f>SUM(C71,C86)</f>
        <v>783840</v>
      </c>
      <c r="D90" s="239">
        <f>SUM(D71,D86)</f>
        <v>1363332</v>
      </c>
      <c r="E90" s="335">
        <f>SUM(E71,E86)</f>
        <v>1376726</v>
      </c>
      <c r="F90" s="299">
        <f t="shared" si="13"/>
        <v>100.98244594860239</v>
      </c>
      <c r="G90" s="534" t="s">
        <v>19</v>
      </c>
      <c r="H90" s="535"/>
      <c r="I90" s="239">
        <f>SUM(I71,I86)</f>
        <v>783840</v>
      </c>
      <c r="J90" s="239">
        <f>SUM(J71,J86)</f>
        <v>1363332</v>
      </c>
      <c r="K90" s="335">
        <f>SUM(K71,K86)</f>
        <v>1189058</v>
      </c>
      <c r="L90" s="302">
        <f>K90/J90*100</f>
        <v>87.217053513010768</v>
      </c>
      <c r="M90" s="294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</row>
    <row r="91" spans="1:24" s="243" customFormat="1" x14ac:dyDescent="0.3">
      <c r="A91" s="240"/>
      <c r="B91" s="240"/>
      <c r="C91" s="241"/>
      <c r="D91" s="241"/>
      <c r="E91" s="336"/>
      <c r="F91" s="241"/>
      <c r="G91" s="235"/>
      <c r="H91" s="242"/>
      <c r="I91" s="241"/>
      <c r="J91" s="241"/>
      <c r="K91" s="336"/>
      <c r="L91" s="241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</row>
    <row r="92" spans="1:24" ht="12.75" customHeight="1" x14ac:dyDescent="0.25">
      <c r="A92" s="583" t="s">
        <v>670</v>
      </c>
      <c r="B92" s="584"/>
      <c r="C92" s="584"/>
      <c r="D92" s="584"/>
      <c r="E92" s="584"/>
      <c r="F92" s="584"/>
      <c r="G92" s="584"/>
      <c r="H92" s="584"/>
      <c r="I92" s="584"/>
      <c r="J92" s="584"/>
      <c r="K92" s="584"/>
      <c r="L92" s="584"/>
    </row>
    <row r="93" spans="1:24" ht="12.75" customHeight="1" x14ac:dyDescent="0.25">
      <c r="A93" s="584"/>
      <c r="B93" s="584"/>
      <c r="C93" s="584"/>
      <c r="D93" s="584"/>
      <c r="E93" s="584"/>
      <c r="F93" s="584"/>
      <c r="G93" s="584"/>
      <c r="H93" s="584"/>
      <c r="I93" s="584"/>
      <c r="J93" s="584"/>
      <c r="K93" s="584"/>
      <c r="L93" s="584"/>
    </row>
    <row r="94" spans="1:24" x14ac:dyDescent="0.3">
      <c r="A94" s="1" t="s">
        <v>331</v>
      </c>
      <c r="H94" s="211" t="s">
        <v>256</v>
      </c>
      <c r="I94" s="211"/>
      <c r="L94" s="212" t="s">
        <v>79</v>
      </c>
    </row>
    <row r="95" spans="1:24" ht="12.75" customHeight="1" x14ac:dyDescent="0.25">
      <c r="A95" s="537" t="s">
        <v>34</v>
      </c>
      <c r="B95" s="558" t="s">
        <v>30</v>
      </c>
      <c r="C95" s="546" t="s">
        <v>665</v>
      </c>
      <c r="D95" s="546" t="s">
        <v>666</v>
      </c>
      <c r="E95" s="560" t="s">
        <v>667</v>
      </c>
      <c r="F95" s="546" t="s">
        <v>461</v>
      </c>
      <c r="G95" s="537" t="s">
        <v>34</v>
      </c>
      <c r="H95" s="558" t="s">
        <v>35</v>
      </c>
      <c r="I95" s="546" t="s">
        <v>665</v>
      </c>
      <c r="J95" s="546" t="s">
        <v>666</v>
      </c>
      <c r="K95" s="560" t="s">
        <v>667</v>
      </c>
      <c r="L95" s="546" t="s">
        <v>461</v>
      </c>
    </row>
    <row r="96" spans="1:24" ht="12.75" customHeight="1" x14ac:dyDescent="0.25">
      <c r="A96" s="537"/>
      <c r="B96" s="558"/>
      <c r="C96" s="547"/>
      <c r="D96" s="547"/>
      <c r="E96" s="561"/>
      <c r="F96" s="547"/>
      <c r="G96" s="537"/>
      <c r="H96" s="558"/>
      <c r="I96" s="547"/>
      <c r="J96" s="547"/>
      <c r="K96" s="561"/>
      <c r="L96" s="547"/>
    </row>
    <row r="97" spans="1:12" ht="27" customHeight="1" x14ac:dyDescent="0.25">
      <c r="A97" s="538"/>
      <c r="B97" s="559"/>
      <c r="C97" s="548"/>
      <c r="D97" s="548"/>
      <c r="E97" s="562"/>
      <c r="F97" s="548"/>
      <c r="G97" s="538"/>
      <c r="H97" s="559"/>
      <c r="I97" s="548"/>
      <c r="J97" s="548"/>
      <c r="K97" s="562"/>
      <c r="L97" s="548"/>
    </row>
    <row r="98" spans="1:12" ht="18" customHeight="1" x14ac:dyDescent="0.25">
      <c r="A98" s="568" t="s">
        <v>2</v>
      </c>
      <c r="B98" s="582"/>
      <c r="C98" s="582"/>
      <c r="D98" s="582"/>
      <c r="E98" s="582"/>
      <c r="F98" s="582"/>
      <c r="G98" s="568" t="s">
        <v>4</v>
      </c>
      <c r="H98" s="582"/>
      <c r="I98" s="582"/>
      <c r="J98" s="582"/>
      <c r="K98" s="582"/>
      <c r="L98" s="569"/>
    </row>
    <row r="99" spans="1:12" x14ac:dyDescent="0.3">
      <c r="A99" s="214" t="s">
        <v>22</v>
      </c>
      <c r="B99" s="215" t="s">
        <v>336</v>
      </c>
      <c r="C99" s="140">
        <f>SUM(C144,C189,C234,C279,C324)</f>
        <v>60700</v>
      </c>
      <c r="D99" s="140">
        <f>SUM(D144,D189,D234,D279,D324)</f>
        <v>68129</v>
      </c>
      <c r="E99" s="337">
        <f>SUM(E144,E189,E234,E279,E324)</f>
        <v>58708</v>
      </c>
      <c r="F99" s="309">
        <f>E99/D99*100</f>
        <v>86.171821104081957</v>
      </c>
      <c r="G99" s="214" t="s">
        <v>22</v>
      </c>
      <c r="H99" s="217" t="s">
        <v>88</v>
      </c>
      <c r="I99" s="140">
        <f>SUM(I144,I189,I234,I279,I324)</f>
        <v>206100</v>
      </c>
      <c r="J99" s="140">
        <f>SUM(J144,J189,J234,J279,J324)</f>
        <v>216320</v>
      </c>
      <c r="K99" s="337">
        <f>SUM(K144,K189,K234,K279,K324)</f>
        <v>213153</v>
      </c>
      <c r="L99" s="309">
        <f>K99/J99*100</f>
        <v>98.535965236686394</v>
      </c>
    </row>
    <row r="100" spans="1:12" x14ac:dyDescent="0.3">
      <c r="A100" s="214" t="s">
        <v>23</v>
      </c>
      <c r="B100" s="215" t="s">
        <v>83</v>
      </c>
      <c r="C100" s="140">
        <f t="shared" ref="C100:E110" si="15">SUM(C145,C190,C235,C280,C325)</f>
        <v>0</v>
      </c>
      <c r="D100" s="140">
        <f t="shared" si="15"/>
        <v>0</v>
      </c>
      <c r="E100" s="337">
        <f t="shared" si="15"/>
        <v>0</v>
      </c>
      <c r="F100" s="309"/>
      <c r="G100" s="214" t="s">
        <v>23</v>
      </c>
      <c r="H100" s="217" t="s">
        <v>342</v>
      </c>
      <c r="I100" s="140">
        <f t="shared" ref="I100:L106" si="16">SUM(I145,I190,I235,I280,I325)</f>
        <v>55530</v>
      </c>
      <c r="J100" s="140">
        <f t="shared" si="16"/>
        <v>58089</v>
      </c>
      <c r="K100" s="337">
        <f t="shared" si="16"/>
        <v>57516</v>
      </c>
      <c r="L100" s="309">
        <f>K100/J100*100</f>
        <v>99.013582606001137</v>
      </c>
    </row>
    <row r="101" spans="1:12" x14ac:dyDescent="0.3">
      <c r="A101" s="218" t="s">
        <v>50</v>
      </c>
      <c r="B101" s="219" t="s">
        <v>84</v>
      </c>
      <c r="C101" s="204">
        <f t="shared" si="15"/>
        <v>0</v>
      </c>
      <c r="D101" s="204">
        <f t="shared" si="15"/>
        <v>0</v>
      </c>
      <c r="E101" s="338">
        <f t="shared" si="15"/>
        <v>0</v>
      </c>
      <c r="F101" s="309"/>
      <c r="G101" s="214" t="s">
        <v>24</v>
      </c>
      <c r="H101" s="217" t="s">
        <v>89</v>
      </c>
      <c r="I101" s="140">
        <f t="shared" si="16"/>
        <v>154740</v>
      </c>
      <c r="J101" s="140">
        <f t="shared" si="16"/>
        <v>167804</v>
      </c>
      <c r="K101" s="337">
        <f t="shared" si="16"/>
        <v>146839</v>
      </c>
      <c r="L101" s="309">
        <f>K101/J101*100</f>
        <v>87.506257300183549</v>
      </c>
    </row>
    <row r="102" spans="1:12" x14ac:dyDescent="0.3">
      <c r="A102" s="218" t="s">
        <v>36</v>
      </c>
      <c r="B102" s="219" t="s">
        <v>40</v>
      </c>
      <c r="C102" s="204">
        <f t="shared" si="15"/>
        <v>0</v>
      </c>
      <c r="D102" s="204">
        <f t="shared" si="15"/>
        <v>0</v>
      </c>
      <c r="E102" s="338">
        <f t="shared" si="15"/>
        <v>0</v>
      </c>
      <c r="F102" s="309"/>
      <c r="G102" s="214" t="s">
        <v>25</v>
      </c>
      <c r="H102" s="217" t="s">
        <v>226</v>
      </c>
      <c r="I102" s="140">
        <f t="shared" si="16"/>
        <v>1498</v>
      </c>
      <c r="J102" s="140">
        <f t="shared" si="16"/>
        <v>1498</v>
      </c>
      <c r="K102" s="337">
        <f t="shared" si="16"/>
        <v>1498</v>
      </c>
      <c r="L102" s="309">
        <f>K102/J102*100</f>
        <v>100</v>
      </c>
    </row>
    <row r="103" spans="1:12" x14ac:dyDescent="0.3">
      <c r="A103" s="218" t="s">
        <v>39</v>
      </c>
      <c r="B103" s="219" t="s">
        <v>152</v>
      </c>
      <c r="C103" s="204">
        <f t="shared" si="15"/>
        <v>0</v>
      </c>
      <c r="D103" s="204">
        <f t="shared" si="15"/>
        <v>0</v>
      </c>
      <c r="E103" s="338">
        <f t="shared" si="15"/>
        <v>0</v>
      </c>
      <c r="F103" s="309"/>
      <c r="G103" s="221" t="s">
        <v>51</v>
      </c>
      <c r="H103" s="219" t="s">
        <v>400</v>
      </c>
      <c r="I103" s="204">
        <f t="shared" si="16"/>
        <v>1498</v>
      </c>
      <c r="J103" s="204">
        <f t="shared" si="16"/>
        <v>1498</v>
      </c>
      <c r="K103" s="338">
        <f t="shared" si="16"/>
        <v>1498</v>
      </c>
      <c r="L103" s="310">
        <f>K103/J103*100</f>
        <v>100</v>
      </c>
    </row>
    <row r="104" spans="1:12" x14ac:dyDescent="0.3">
      <c r="A104" s="222" t="s">
        <v>24</v>
      </c>
      <c r="B104" s="217" t="s">
        <v>227</v>
      </c>
      <c r="C104" s="140">
        <f t="shared" si="15"/>
        <v>2187</v>
      </c>
      <c r="D104" s="140">
        <f t="shared" si="15"/>
        <v>12443</v>
      </c>
      <c r="E104" s="337">
        <f t="shared" si="15"/>
        <v>12543</v>
      </c>
      <c r="F104" s="309">
        <f t="shared" ref="F104:F110" si="17">E104/D104*100</f>
        <v>100.80366471108253</v>
      </c>
      <c r="G104" s="221" t="s">
        <v>52</v>
      </c>
      <c r="H104" s="219" t="s">
        <v>412</v>
      </c>
      <c r="I104" s="204">
        <f t="shared" si="16"/>
        <v>0</v>
      </c>
      <c r="J104" s="204">
        <f t="shared" si="16"/>
        <v>0</v>
      </c>
      <c r="K104" s="338">
        <f t="shared" si="16"/>
        <v>0</v>
      </c>
      <c r="L104" s="204">
        <f t="shared" si="16"/>
        <v>0</v>
      </c>
    </row>
    <row r="105" spans="1:12" x14ac:dyDescent="0.3">
      <c r="A105" s="221" t="s">
        <v>41</v>
      </c>
      <c r="B105" s="223" t="s">
        <v>228</v>
      </c>
      <c r="C105" s="204">
        <f t="shared" si="15"/>
        <v>0</v>
      </c>
      <c r="D105" s="204">
        <f t="shared" si="15"/>
        <v>0</v>
      </c>
      <c r="E105" s="338">
        <f t="shared" si="15"/>
        <v>0</v>
      </c>
      <c r="F105" s="309"/>
      <c r="G105" s="221" t="s">
        <v>53</v>
      </c>
      <c r="H105" s="219" t="s">
        <v>229</v>
      </c>
      <c r="I105" s="204">
        <f t="shared" si="16"/>
        <v>0</v>
      </c>
      <c r="J105" s="204">
        <f t="shared" si="16"/>
        <v>0</v>
      </c>
      <c r="K105" s="338">
        <f t="shared" si="16"/>
        <v>0</v>
      </c>
      <c r="L105" s="204">
        <f t="shared" si="16"/>
        <v>0</v>
      </c>
    </row>
    <row r="106" spans="1:12" x14ac:dyDescent="0.3">
      <c r="A106" s="221" t="s">
        <v>56</v>
      </c>
      <c r="B106" s="219" t="s">
        <v>230</v>
      </c>
      <c r="C106" s="204">
        <f t="shared" si="15"/>
        <v>0</v>
      </c>
      <c r="D106" s="204">
        <f t="shared" si="15"/>
        <v>0</v>
      </c>
      <c r="E106" s="338">
        <f t="shared" si="15"/>
        <v>0</v>
      </c>
      <c r="F106" s="309"/>
      <c r="G106" s="224" t="s">
        <v>31</v>
      </c>
      <c r="H106" s="215" t="s">
        <v>14</v>
      </c>
      <c r="I106" s="140">
        <f t="shared" si="16"/>
        <v>0</v>
      </c>
      <c r="J106" s="140">
        <f t="shared" si="16"/>
        <v>0</v>
      </c>
      <c r="K106" s="337">
        <f t="shared" si="16"/>
        <v>0</v>
      </c>
      <c r="L106" s="140">
        <f t="shared" si="16"/>
        <v>0</v>
      </c>
    </row>
    <row r="107" spans="1:12" x14ac:dyDescent="0.3">
      <c r="A107" s="221" t="s">
        <v>57</v>
      </c>
      <c r="B107" s="223" t="s">
        <v>340</v>
      </c>
      <c r="C107" s="204">
        <f t="shared" si="15"/>
        <v>2187</v>
      </c>
      <c r="D107" s="204">
        <f t="shared" si="15"/>
        <v>12443</v>
      </c>
      <c r="E107" s="338">
        <f t="shared" si="15"/>
        <v>12543</v>
      </c>
      <c r="F107" s="310">
        <f t="shared" si="17"/>
        <v>100.80366471108253</v>
      </c>
      <c r="G107" s="619"/>
      <c r="H107" s="620"/>
      <c r="I107" s="620"/>
      <c r="J107" s="620"/>
      <c r="K107" s="620"/>
      <c r="L107" s="621"/>
    </row>
    <row r="108" spans="1:12" x14ac:dyDescent="0.3">
      <c r="A108" s="224" t="s">
        <v>25</v>
      </c>
      <c r="B108" s="217" t="s">
        <v>341</v>
      </c>
      <c r="C108" s="140">
        <f t="shared" si="15"/>
        <v>732</v>
      </c>
      <c r="D108" s="140">
        <f t="shared" si="15"/>
        <v>732</v>
      </c>
      <c r="E108" s="337">
        <f t="shared" si="15"/>
        <v>732</v>
      </c>
      <c r="F108" s="309">
        <f t="shared" si="17"/>
        <v>100</v>
      </c>
      <c r="G108" s="622"/>
      <c r="H108" s="623"/>
      <c r="I108" s="623"/>
      <c r="J108" s="623"/>
      <c r="K108" s="623"/>
      <c r="L108" s="624"/>
    </row>
    <row r="109" spans="1:12" x14ac:dyDescent="0.25">
      <c r="A109" s="568" t="s">
        <v>85</v>
      </c>
      <c r="B109" s="569"/>
      <c r="C109" s="140">
        <f t="shared" si="15"/>
        <v>63619</v>
      </c>
      <c r="D109" s="140">
        <f t="shared" si="15"/>
        <v>81304</v>
      </c>
      <c r="E109" s="337">
        <f t="shared" si="15"/>
        <v>71983</v>
      </c>
      <c r="F109" s="311">
        <f t="shared" si="17"/>
        <v>88.53561940371938</v>
      </c>
      <c r="G109" s="568" t="s">
        <v>90</v>
      </c>
      <c r="H109" s="569"/>
      <c r="I109" s="140">
        <f>SUM(I154,I199,I244,I289,I334)</f>
        <v>417868</v>
      </c>
      <c r="J109" s="140">
        <f>SUM(J154,J199,J244,J289,J334)</f>
        <v>443711</v>
      </c>
      <c r="K109" s="337">
        <f>SUM(K154,K199,K244,K289,K334)</f>
        <v>419006</v>
      </c>
      <c r="L109" s="311">
        <f>K109/J109*100</f>
        <v>94.432186716128285</v>
      </c>
    </row>
    <row r="110" spans="1:12" ht="16.2" x14ac:dyDescent="0.25">
      <c r="A110" s="570" t="s">
        <v>232</v>
      </c>
      <c r="B110" s="571"/>
      <c r="C110" s="208">
        <f t="shared" si="15"/>
        <v>-354249</v>
      </c>
      <c r="D110" s="208">
        <f t="shared" si="15"/>
        <v>-362407</v>
      </c>
      <c r="E110" s="339">
        <f t="shared" si="15"/>
        <v>-347023</v>
      </c>
      <c r="F110" s="313">
        <f t="shared" si="17"/>
        <v>95.755048881506156</v>
      </c>
      <c r="G110" s="625"/>
      <c r="H110" s="626"/>
      <c r="I110" s="626"/>
      <c r="J110" s="626"/>
      <c r="K110" s="626"/>
      <c r="L110" s="627"/>
    </row>
    <row r="111" spans="1:12" x14ac:dyDescent="0.25">
      <c r="A111" s="563"/>
      <c r="B111" s="578"/>
      <c r="C111" s="578"/>
      <c r="D111" s="578"/>
      <c r="E111" s="578"/>
      <c r="F111" s="564"/>
      <c r="G111" s="628"/>
      <c r="H111" s="629"/>
      <c r="I111" s="629"/>
      <c r="J111" s="629"/>
      <c r="K111" s="629"/>
      <c r="L111" s="630"/>
    </row>
    <row r="112" spans="1:12" x14ac:dyDescent="0.25">
      <c r="A112" s="139" t="s">
        <v>31</v>
      </c>
      <c r="B112" s="203" t="s">
        <v>233</v>
      </c>
      <c r="C112" s="140">
        <f>C157+C202+C247+C292+C337</f>
        <v>354249</v>
      </c>
      <c r="D112" s="140">
        <f>D157+D202+D247+D292+D337</f>
        <v>362407</v>
      </c>
      <c r="E112" s="337">
        <f>E157+E202+E247+E292+E337</f>
        <v>346769</v>
      </c>
      <c r="F112" s="309">
        <f>E112/D112*100</f>
        <v>95.684961935061963</v>
      </c>
      <c r="G112" s="628"/>
      <c r="H112" s="629"/>
      <c r="I112" s="629"/>
      <c r="J112" s="629"/>
      <c r="K112" s="629"/>
      <c r="L112" s="630"/>
    </row>
    <row r="113" spans="1:12" x14ac:dyDescent="0.25">
      <c r="A113" s="205" t="s">
        <v>234</v>
      </c>
      <c r="B113" s="83" t="s">
        <v>235</v>
      </c>
      <c r="C113" s="204">
        <f t="shared" ref="C113:E117" si="18">C158+C203+C248+C293+C338</f>
        <v>354249</v>
      </c>
      <c r="D113" s="204">
        <f t="shared" si="18"/>
        <v>362027</v>
      </c>
      <c r="E113" s="338">
        <f t="shared" si="18"/>
        <v>346389</v>
      </c>
      <c r="F113" s="310">
        <f>E113/D113*100</f>
        <v>95.680432674910989</v>
      </c>
      <c r="G113" s="628"/>
      <c r="H113" s="629"/>
      <c r="I113" s="629"/>
      <c r="J113" s="629"/>
      <c r="K113" s="629"/>
      <c r="L113" s="630"/>
    </row>
    <row r="114" spans="1:12" x14ac:dyDescent="0.25">
      <c r="A114" s="205" t="s">
        <v>236</v>
      </c>
      <c r="B114" s="86" t="s">
        <v>237</v>
      </c>
      <c r="C114" s="204">
        <f t="shared" si="18"/>
        <v>0</v>
      </c>
      <c r="D114" s="204">
        <f t="shared" si="18"/>
        <v>380</v>
      </c>
      <c r="E114" s="338">
        <f t="shared" si="18"/>
        <v>380</v>
      </c>
      <c r="F114" s="310">
        <f>E114/D114*100</f>
        <v>100</v>
      </c>
      <c r="G114" s="207" t="s">
        <v>26</v>
      </c>
      <c r="H114" s="133" t="s">
        <v>175</v>
      </c>
      <c r="I114" s="140">
        <f>SUM(I159,I204,I249,I294,I339)</f>
        <v>0</v>
      </c>
      <c r="J114" s="140">
        <f>SUM(J159,J204,J249,J294,J339)</f>
        <v>0</v>
      </c>
      <c r="K114" s="337">
        <f>SUM(K159,K204,K249,K294,K339)</f>
        <v>0</v>
      </c>
      <c r="L114" s="140">
        <f>SUM(L159,L204,L249,L294,L339)</f>
        <v>0</v>
      </c>
    </row>
    <row r="115" spans="1:12" x14ac:dyDescent="0.25">
      <c r="A115" s="205" t="s">
        <v>238</v>
      </c>
      <c r="B115" s="86" t="s">
        <v>239</v>
      </c>
      <c r="C115" s="204">
        <f t="shared" si="18"/>
        <v>0</v>
      </c>
      <c r="D115" s="204">
        <f t="shared" si="18"/>
        <v>0</v>
      </c>
      <c r="E115" s="338">
        <f t="shared" si="18"/>
        <v>0</v>
      </c>
      <c r="F115" s="310"/>
      <c r="G115" s="205" t="s">
        <v>337</v>
      </c>
      <c r="H115" s="86" t="s">
        <v>240</v>
      </c>
      <c r="I115" s="204">
        <f t="shared" ref="I115:L117" si="19">SUM(I160,I205,I250,I295,I340)</f>
        <v>0</v>
      </c>
      <c r="J115" s="204">
        <f t="shared" si="19"/>
        <v>0</v>
      </c>
      <c r="K115" s="338">
        <f t="shared" si="19"/>
        <v>0</v>
      </c>
      <c r="L115" s="204">
        <f t="shared" si="19"/>
        <v>0</v>
      </c>
    </row>
    <row r="116" spans="1:12" ht="16.2" x14ac:dyDescent="0.25">
      <c r="A116" s="616" t="s">
        <v>86</v>
      </c>
      <c r="B116" s="616"/>
      <c r="C116" s="208">
        <f>C161+C206+C251+C296+C341</f>
        <v>354249</v>
      </c>
      <c r="D116" s="208">
        <f>D161+D206+D251+D296+D341</f>
        <v>362407</v>
      </c>
      <c r="E116" s="339">
        <f>E161+E206+E251+E296+E341</f>
        <v>346769</v>
      </c>
      <c r="F116" s="313">
        <f>E116/D116*100</f>
        <v>95.684961935061963</v>
      </c>
      <c r="G116" s="205" t="s">
        <v>338</v>
      </c>
      <c r="H116" s="83" t="s">
        <v>241</v>
      </c>
      <c r="I116" s="204">
        <f t="shared" si="19"/>
        <v>0</v>
      </c>
      <c r="J116" s="204">
        <f t="shared" si="19"/>
        <v>0</v>
      </c>
      <c r="K116" s="338">
        <f t="shared" si="19"/>
        <v>0</v>
      </c>
      <c r="L116" s="204">
        <f t="shared" si="19"/>
        <v>0</v>
      </c>
    </row>
    <row r="117" spans="1:12" ht="22.5" customHeight="1" x14ac:dyDescent="0.25">
      <c r="A117" s="617" t="s">
        <v>42</v>
      </c>
      <c r="B117" s="618"/>
      <c r="C117" s="140">
        <f t="shared" si="18"/>
        <v>417868</v>
      </c>
      <c r="D117" s="140">
        <f t="shared" si="18"/>
        <v>443711</v>
      </c>
      <c r="E117" s="337">
        <f t="shared" si="18"/>
        <v>418752</v>
      </c>
      <c r="F117" s="312">
        <f>E117/D117*100</f>
        <v>94.374942248445493</v>
      </c>
      <c r="G117" s="617" t="s">
        <v>43</v>
      </c>
      <c r="H117" s="618"/>
      <c r="I117" s="140">
        <f t="shared" si="19"/>
        <v>417868</v>
      </c>
      <c r="J117" s="140">
        <f t="shared" si="19"/>
        <v>443711</v>
      </c>
      <c r="K117" s="337">
        <f t="shared" si="19"/>
        <v>419006</v>
      </c>
      <c r="L117" s="312">
        <f>K117/J117*100</f>
        <v>94.432186716128285</v>
      </c>
    </row>
    <row r="118" spans="1:12" ht="20.25" customHeight="1" x14ac:dyDescent="0.25">
      <c r="A118" s="568" t="s">
        <v>3</v>
      </c>
      <c r="B118" s="582"/>
      <c r="C118" s="582"/>
      <c r="D118" s="582"/>
      <c r="E118" s="582"/>
      <c r="F118" s="582"/>
      <c r="G118" s="568" t="s">
        <v>5</v>
      </c>
      <c r="H118" s="582"/>
      <c r="I118" s="582"/>
      <c r="J118" s="582"/>
      <c r="K118" s="582"/>
      <c r="L118" s="569"/>
    </row>
    <row r="119" spans="1:12" x14ac:dyDescent="0.3">
      <c r="A119" s="214" t="s">
        <v>22</v>
      </c>
      <c r="B119" s="217" t="s">
        <v>174</v>
      </c>
      <c r="C119" s="140">
        <f>SUM(C164,C209,C254,C299,C344)</f>
        <v>0</v>
      </c>
      <c r="D119" s="140">
        <f>SUM(D164,D209,D254,D299,D344)</f>
        <v>0</v>
      </c>
      <c r="E119" s="337">
        <f>SUM(E164,E209,E254,E299,E344)</f>
        <v>0</v>
      </c>
      <c r="F119" s="140">
        <f>SUM(F164,F209,F254,F299,F344)</f>
        <v>0</v>
      </c>
      <c r="G119" s="139" t="s">
        <v>22</v>
      </c>
      <c r="H119" s="203" t="s">
        <v>177</v>
      </c>
      <c r="I119" s="140">
        <f>SUM(I164,I209,I254,I299,I344)</f>
        <v>3000</v>
      </c>
      <c r="J119" s="140">
        <f>SUM(J164,J209,J254,J299,J344)</f>
        <v>4828</v>
      </c>
      <c r="K119" s="337">
        <f>SUM(K164,K209,K254,K299,K344)</f>
        <v>4089</v>
      </c>
      <c r="L119" s="309">
        <f>K119/J119*100</f>
        <v>84.69345484672742</v>
      </c>
    </row>
    <row r="120" spans="1:12" x14ac:dyDescent="0.3">
      <c r="A120" s="214" t="s">
        <v>23</v>
      </c>
      <c r="B120" s="217" t="s">
        <v>244</v>
      </c>
      <c r="C120" s="140">
        <f t="shared" ref="C120:F125" si="20">SUM(C165,C210,C255,C300,C345)</f>
        <v>0</v>
      </c>
      <c r="D120" s="140">
        <f t="shared" si="20"/>
        <v>0</v>
      </c>
      <c r="E120" s="337">
        <f t="shared" si="20"/>
        <v>0</v>
      </c>
      <c r="F120" s="140">
        <f t="shared" si="20"/>
        <v>0</v>
      </c>
      <c r="G120" s="139" t="s">
        <v>23</v>
      </c>
      <c r="H120" s="203" t="s">
        <v>176</v>
      </c>
      <c r="I120" s="140">
        <f t="shared" ref="I120:L124" si="21">SUM(I165,I210,I255,I300,I345)</f>
        <v>0</v>
      </c>
      <c r="J120" s="140">
        <f t="shared" si="21"/>
        <v>0</v>
      </c>
      <c r="K120" s="337">
        <f t="shared" si="21"/>
        <v>0</v>
      </c>
      <c r="L120" s="140">
        <f t="shared" si="21"/>
        <v>0</v>
      </c>
    </row>
    <row r="121" spans="1:12" x14ac:dyDescent="0.3">
      <c r="A121" s="221" t="s">
        <v>245</v>
      </c>
      <c r="B121" s="223" t="s">
        <v>246</v>
      </c>
      <c r="C121" s="204">
        <f t="shared" si="20"/>
        <v>0</v>
      </c>
      <c r="D121" s="204">
        <f t="shared" si="20"/>
        <v>0</v>
      </c>
      <c r="E121" s="338">
        <f t="shared" si="20"/>
        <v>0</v>
      </c>
      <c r="F121" s="204">
        <f t="shared" si="20"/>
        <v>0</v>
      </c>
      <c r="G121" s="139" t="s">
        <v>24</v>
      </c>
      <c r="H121" s="133" t="s">
        <v>242</v>
      </c>
      <c r="I121" s="140">
        <f t="shared" si="21"/>
        <v>0</v>
      </c>
      <c r="J121" s="140">
        <f t="shared" si="21"/>
        <v>0</v>
      </c>
      <c r="K121" s="337">
        <f t="shared" si="21"/>
        <v>0</v>
      </c>
      <c r="L121" s="140">
        <f t="shared" si="21"/>
        <v>0</v>
      </c>
    </row>
    <row r="122" spans="1:12" x14ac:dyDescent="0.3">
      <c r="A122" s="221" t="s">
        <v>173</v>
      </c>
      <c r="B122" s="223" t="s">
        <v>343</v>
      </c>
      <c r="C122" s="204">
        <f t="shared" si="20"/>
        <v>0</v>
      </c>
      <c r="D122" s="204">
        <f t="shared" si="20"/>
        <v>0</v>
      </c>
      <c r="E122" s="338">
        <f t="shared" si="20"/>
        <v>0</v>
      </c>
      <c r="F122" s="204">
        <f t="shared" si="20"/>
        <v>0</v>
      </c>
      <c r="G122" s="205" t="s">
        <v>41</v>
      </c>
      <c r="H122" s="83" t="s">
        <v>243</v>
      </c>
      <c r="I122" s="204">
        <f t="shared" si="21"/>
        <v>0</v>
      </c>
      <c r="J122" s="204">
        <f t="shared" si="21"/>
        <v>0</v>
      </c>
      <c r="K122" s="338">
        <f t="shared" si="21"/>
        <v>0</v>
      </c>
      <c r="L122" s="204">
        <f t="shared" si="21"/>
        <v>0</v>
      </c>
    </row>
    <row r="123" spans="1:12" x14ac:dyDescent="0.3">
      <c r="A123" s="224" t="s">
        <v>24</v>
      </c>
      <c r="B123" s="217" t="s">
        <v>344</v>
      </c>
      <c r="C123" s="140">
        <f t="shared" si="20"/>
        <v>0</v>
      </c>
      <c r="D123" s="140">
        <f t="shared" si="20"/>
        <v>0</v>
      </c>
      <c r="E123" s="337">
        <f t="shared" si="20"/>
        <v>0</v>
      </c>
      <c r="F123" s="140">
        <f t="shared" si="20"/>
        <v>0</v>
      </c>
      <c r="G123" s="205" t="s">
        <v>56</v>
      </c>
      <c r="H123" s="83" t="s">
        <v>339</v>
      </c>
      <c r="I123" s="204">
        <f t="shared" si="21"/>
        <v>0</v>
      </c>
      <c r="J123" s="204">
        <f t="shared" si="21"/>
        <v>0</v>
      </c>
      <c r="K123" s="338">
        <f t="shared" si="21"/>
        <v>0</v>
      </c>
      <c r="L123" s="204">
        <f t="shared" si="21"/>
        <v>0</v>
      </c>
    </row>
    <row r="124" spans="1:12" x14ac:dyDescent="0.25">
      <c r="A124" s="568" t="s">
        <v>91</v>
      </c>
      <c r="B124" s="569"/>
      <c r="C124" s="140">
        <f t="shared" si="20"/>
        <v>0</v>
      </c>
      <c r="D124" s="140">
        <f t="shared" si="20"/>
        <v>0</v>
      </c>
      <c r="E124" s="337">
        <f t="shared" si="20"/>
        <v>0</v>
      </c>
      <c r="F124" s="131">
        <f t="shared" si="20"/>
        <v>0</v>
      </c>
      <c r="G124" s="568" t="s">
        <v>92</v>
      </c>
      <c r="H124" s="569"/>
      <c r="I124" s="140">
        <f t="shared" si="21"/>
        <v>3000</v>
      </c>
      <c r="J124" s="140">
        <f t="shared" si="21"/>
        <v>4828</v>
      </c>
      <c r="K124" s="337">
        <f t="shared" si="21"/>
        <v>4089</v>
      </c>
      <c r="L124" s="311">
        <f>K124/J124*100</f>
        <v>84.69345484672742</v>
      </c>
    </row>
    <row r="125" spans="1:12" ht="16.2" x14ac:dyDescent="0.25">
      <c r="A125" s="570" t="s">
        <v>247</v>
      </c>
      <c r="B125" s="571"/>
      <c r="C125" s="208">
        <f>SUM(C170,C215,C260,C305,C350)</f>
        <v>-3000</v>
      </c>
      <c r="D125" s="208">
        <f t="shared" si="20"/>
        <v>-4828</v>
      </c>
      <c r="E125" s="339">
        <f t="shared" si="20"/>
        <v>-4089</v>
      </c>
      <c r="F125" s="313">
        <f>E125/D125*100</f>
        <v>84.69345484672742</v>
      </c>
      <c r="G125" s="565"/>
      <c r="H125" s="566"/>
      <c r="I125" s="566"/>
      <c r="J125" s="566"/>
      <c r="K125" s="566"/>
      <c r="L125" s="567"/>
    </row>
    <row r="126" spans="1:12" x14ac:dyDescent="0.25">
      <c r="A126" s="563"/>
      <c r="B126" s="578"/>
      <c r="C126" s="578"/>
      <c r="D126" s="578"/>
      <c r="E126" s="578"/>
      <c r="F126" s="564"/>
      <c r="G126" s="572"/>
      <c r="H126" s="573"/>
      <c r="I126" s="573"/>
      <c r="J126" s="573"/>
      <c r="K126" s="573"/>
      <c r="L126" s="574"/>
    </row>
    <row r="127" spans="1:12" x14ac:dyDescent="0.25">
      <c r="A127" s="139" t="s">
        <v>25</v>
      </c>
      <c r="B127" s="133" t="s">
        <v>248</v>
      </c>
      <c r="C127" s="140">
        <f>SUM(C172,C217,C262,C307,C352)</f>
        <v>3000</v>
      </c>
      <c r="D127" s="140">
        <f>SUM(D172,D217,D262,D307,D352)</f>
        <v>4828</v>
      </c>
      <c r="E127" s="337">
        <f>SUM(E172,E217,E262,E307,E352)</f>
        <v>4828</v>
      </c>
      <c r="F127" s="309">
        <f>E127/D127*100</f>
        <v>100</v>
      </c>
      <c r="G127" s="572"/>
      <c r="H127" s="573"/>
      <c r="I127" s="573"/>
      <c r="J127" s="573"/>
      <c r="K127" s="573"/>
      <c r="L127" s="574"/>
    </row>
    <row r="128" spans="1:12" x14ac:dyDescent="0.25">
      <c r="A128" s="205" t="s">
        <v>51</v>
      </c>
      <c r="B128" s="206" t="s">
        <v>249</v>
      </c>
      <c r="C128" s="204">
        <f t="shared" ref="C128:E136" si="22">SUM(C173,C218,C263,C308,C353)</f>
        <v>3000</v>
      </c>
      <c r="D128" s="204">
        <f t="shared" si="22"/>
        <v>4828</v>
      </c>
      <c r="E128" s="338">
        <f t="shared" si="22"/>
        <v>4828</v>
      </c>
      <c r="F128" s="310">
        <f t="shared" ref="F128:F136" si="23">E128/D128*100</f>
        <v>100</v>
      </c>
      <c r="G128" s="575"/>
      <c r="H128" s="576"/>
      <c r="I128" s="576"/>
      <c r="J128" s="576"/>
      <c r="K128" s="576"/>
      <c r="L128" s="577"/>
    </row>
    <row r="129" spans="1:12" x14ac:dyDescent="0.25">
      <c r="A129" s="205" t="s">
        <v>52</v>
      </c>
      <c r="B129" s="206" t="s">
        <v>250</v>
      </c>
      <c r="C129" s="204">
        <f t="shared" si="22"/>
        <v>0</v>
      </c>
      <c r="D129" s="204">
        <f t="shared" si="22"/>
        <v>0</v>
      </c>
      <c r="E129" s="338">
        <f t="shared" si="22"/>
        <v>0</v>
      </c>
      <c r="F129" s="309"/>
      <c r="G129" s="207" t="s">
        <v>31</v>
      </c>
      <c r="H129" s="133" t="s">
        <v>178</v>
      </c>
      <c r="I129" s="140">
        <f t="shared" ref="I129:L130" si="24">SUM(I174,I219,I264,I309,I354)</f>
        <v>0</v>
      </c>
      <c r="J129" s="140">
        <f t="shared" si="24"/>
        <v>0</v>
      </c>
      <c r="K129" s="337">
        <f t="shared" si="24"/>
        <v>0</v>
      </c>
      <c r="L129" s="140">
        <f t="shared" si="24"/>
        <v>0</v>
      </c>
    </row>
    <row r="130" spans="1:12" x14ac:dyDescent="0.25">
      <c r="A130" s="205" t="s">
        <v>53</v>
      </c>
      <c r="B130" s="206" t="s">
        <v>251</v>
      </c>
      <c r="C130" s="204">
        <f t="shared" si="22"/>
        <v>0</v>
      </c>
      <c r="D130" s="204">
        <f t="shared" si="22"/>
        <v>0</v>
      </c>
      <c r="E130" s="338">
        <f t="shared" si="22"/>
        <v>0</v>
      </c>
      <c r="F130" s="309"/>
      <c r="G130" s="205" t="s">
        <v>55</v>
      </c>
      <c r="H130" s="83" t="s">
        <v>252</v>
      </c>
      <c r="I130" s="204">
        <f t="shared" si="24"/>
        <v>0</v>
      </c>
      <c r="J130" s="204">
        <f t="shared" si="24"/>
        <v>0</v>
      </c>
      <c r="K130" s="338">
        <f t="shared" si="24"/>
        <v>0</v>
      </c>
      <c r="L130" s="204">
        <f t="shared" si="24"/>
        <v>0</v>
      </c>
    </row>
    <row r="131" spans="1:12" ht="16.2" x14ac:dyDescent="0.25">
      <c r="A131" s="616" t="s">
        <v>87</v>
      </c>
      <c r="B131" s="616"/>
      <c r="C131" s="208">
        <f t="shared" si="22"/>
        <v>3000</v>
      </c>
      <c r="D131" s="208">
        <f t="shared" si="22"/>
        <v>4828</v>
      </c>
      <c r="E131" s="339">
        <f t="shared" si="22"/>
        <v>4828</v>
      </c>
      <c r="F131" s="313">
        <f t="shared" si="23"/>
        <v>100</v>
      </c>
      <c r="G131" s="579"/>
      <c r="H131" s="580"/>
      <c r="I131" s="580"/>
      <c r="J131" s="580"/>
      <c r="K131" s="580"/>
      <c r="L131" s="581"/>
    </row>
    <row r="132" spans="1:12" x14ac:dyDescent="0.25">
      <c r="A132" s="617" t="s">
        <v>44</v>
      </c>
      <c r="B132" s="618"/>
      <c r="C132" s="140">
        <f t="shared" si="22"/>
        <v>3000</v>
      </c>
      <c r="D132" s="140">
        <f t="shared" si="22"/>
        <v>4828</v>
      </c>
      <c r="E132" s="337">
        <f t="shared" si="22"/>
        <v>4828</v>
      </c>
      <c r="F132" s="312">
        <f t="shared" si="23"/>
        <v>100</v>
      </c>
      <c r="G132" s="617" t="s">
        <v>45</v>
      </c>
      <c r="H132" s="618"/>
      <c r="I132" s="140">
        <f t="shared" ref="I132:K133" si="25">SUM(I177,I222,I267,I312,I357)</f>
        <v>3000</v>
      </c>
      <c r="J132" s="140">
        <f t="shared" si="25"/>
        <v>4828</v>
      </c>
      <c r="K132" s="337">
        <f t="shared" si="25"/>
        <v>4089</v>
      </c>
      <c r="L132" s="312">
        <f>K132/J132*100</f>
        <v>84.69345484672742</v>
      </c>
    </row>
    <row r="133" spans="1:12" x14ac:dyDescent="0.25">
      <c r="A133" s="568" t="s">
        <v>46</v>
      </c>
      <c r="B133" s="569"/>
      <c r="C133" s="140">
        <f t="shared" si="22"/>
        <v>63619</v>
      </c>
      <c r="D133" s="140">
        <f t="shared" si="22"/>
        <v>81304</v>
      </c>
      <c r="E133" s="337">
        <f t="shared" si="22"/>
        <v>71983</v>
      </c>
      <c r="F133" s="311">
        <f t="shared" si="23"/>
        <v>88.53561940371938</v>
      </c>
      <c r="G133" s="568" t="s">
        <v>48</v>
      </c>
      <c r="H133" s="569"/>
      <c r="I133" s="140">
        <f t="shared" si="25"/>
        <v>420868</v>
      </c>
      <c r="J133" s="140">
        <f t="shared" si="25"/>
        <v>448539</v>
      </c>
      <c r="K133" s="337">
        <f t="shared" si="25"/>
        <v>423095</v>
      </c>
      <c r="L133" s="311">
        <f>K133/J133*100</f>
        <v>94.327360608553548</v>
      </c>
    </row>
    <row r="134" spans="1:12" x14ac:dyDescent="0.25">
      <c r="A134" s="563" t="s">
        <v>253</v>
      </c>
      <c r="B134" s="564"/>
      <c r="C134" s="140">
        <f t="shared" si="22"/>
        <v>-357249</v>
      </c>
      <c r="D134" s="140">
        <f t="shared" si="22"/>
        <v>-367235</v>
      </c>
      <c r="E134" s="337">
        <f t="shared" si="22"/>
        <v>-351112</v>
      </c>
      <c r="F134" s="309">
        <f t="shared" si="23"/>
        <v>95.609623265756255</v>
      </c>
      <c r="G134" s="565"/>
      <c r="H134" s="566"/>
      <c r="I134" s="566"/>
      <c r="J134" s="566"/>
      <c r="K134" s="566"/>
      <c r="L134" s="567"/>
    </row>
    <row r="135" spans="1:12" x14ac:dyDescent="0.25">
      <c r="A135" s="563" t="s">
        <v>47</v>
      </c>
      <c r="B135" s="564"/>
      <c r="C135" s="140">
        <f t="shared" si="22"/>
        <v>357249</v>
      </c>
      <c r="D135" s="140">
        <f t="shared" si="22"/>
        <v>367235</v>
      </c>
      <c r="E135" s="337">
        <f t="shared" si="22"/>
        <v>351597</v>
      </c>
      <c r="F135" s="309">
        <f t="shared" si="23"/>
        <v>95.741691287595131</v>
      </c>
      <c r="G135" s="563" t="s">
        <v>47</v>
      </c>
      <c r="H135" s="564"/>
      <c r="I135" s="140">
        <f t="shared" ref="I135:L136" si="26">SUM(I180,I225,I270,I315,I360)</f>
        <v>0</v>
      </c>
      <c r="J135" s="140">
        <f t="shared" si="26"/>
        <v>0</v>
      </c>
      <c r="K135" s="337">
        <f t="shared" si="26"/>
        <v>0</v>
      </c>
      <c r="L135" s="140">
        <f t="shared" si="26"/>
        <v>0</v>
      </c>
    </row>
    <row r="136" spans="1:12" ht="27" customHeight="1" x14ac:dyDescent="0.25">
      <c r="A136" s="568" t="s">
        <v>18</v>
      </c>
      <c r="B136" s="569"/>
      <c r="C136" s="140">
        <f t="shared" si="22"/>
        <v>420868</v>
      </c>
      <c r="D136" s="140">
        <f t="shared" si="22"/>
        <v>448539</v>
      </c>
      <c r="E136" s="337">
        <f t="shared" si="22"/>
        <v>423580</v>
      </c>
      <c r="F136" s="311">
        <f t="shared" si="23"/>
        <v>94.43548944461908</v>
      </c>
      <c r="G136" s="568" t="s">
        <v>19</v>
      </c>
      <c r="H136" s="569"/>
      <c r="I136" s="140">
        <f t="shared" si="26"/>
        <v>420868</v>
      </c>
      <c r="J136" s="140">
        <f t="shared" si="26"/>
        <v>448539</v>
      </c>
      <c r="K136" s="337">
        <f t="shared" si="26"/>
        <v>423095</v>
      </c>
      <c r="L136" s="311">
        <f>K136/J136*100</f>
        <v>94.327360608553548</v>
      </c>
    </row>
    <row r="137" spans="1:12" ht="15" x14ac:dyDescent="0.25">
      <c r="A137" s="545" t="s">
        <v>671</v>
      </c>
      <c r="B137" s="545"/>
      <c r="C137" s="545"/>
      <c r="D137" s="545"/>
      <c r="E137" s="545"/>
      <c r="F137" s="545"/>
      <c r="G137" s="545"/>
      <c r="H137" s="545"/>
      <c r="I137" s="545"/>
      <c r="J137" s="545"/>
      <c r="K137" s="545"/>
      <c r="L137" s="545"/>
    </row>
    <row r="138" spans="1:12" ht="15" x14ac:dyDescent="0.25">
      <c r="A138" s="545"/>
      <c r="B138" s="545"/>
      <c r="C138" s="545"/>
      <c r="D138" s="545"/>
      <c r="E138" s="545"/>
      <c r="F138" s="545"/>
      <c r="G138" s="545"/>
      <c r="H138" s="545"/>
      <c r="I138" s="545"/>
      <c r="J138" s="545"/>
      <c r="K138" s="545"/>
      <c r="L138" s="545"/>
    </row>
    <row r="139" spans="1:12" x14ac:dyDescent="0.3">
      <c r="A139" s="1" t="s">
        <v>332</v>
      </c>
      <c r="H139" s="211" t="s">
        <v>257</v>
      </c>
      <c r="I139" s="211"/>
      <c r="L139" s="212" t="s">
        <v>79</v>
      </c>
    </row>
    <row r="140" spans="1:12" ht="12.75" customHeight="1" x14ac:dyDescent="0.25">
      <c r="A140" s="537" t="s">
        <v>34</v>
      </c>
      <c r="B140" s="558" t="s">
        <v>30</v>
      </c>
      <c r="C140" s="546" t="s">
        <v>665</v>
      </c>
      <c r="D140" s="546" t="s">
        <v>666</v>
      </c>
      <c r="E140" s="560" t="s">
        <v>667</v>
      </c>
      <c r="F140" s="546" t="s">
        <v>461</v>
      </c>
      <c r="G140" s="537" t="s">
        <v>34</v>
      </c>
      <c r="H140" s="558" t="s">
        <v>35</v>
      </c>
      <c r="I140" s="546" t="s">
        <v>665</v>
      </c>
      <c r="J140" s="546" t="s">
        <v>666</v>
      </c>
      <c r="K140" s="560" t="s">
        <v>667</v>
      </c>
      <c r="L140" s="546" t="s">
        <v>461</v>
      </c>
    </row>
    <row r="141" spans="1:12" ht="12.75" customHeight="1" x14ac:dyDescent="0.25">
      <c r="A141" s="537"/>
      <c r="B141" s="558"/>
      <c r="C141" s="547"/>
      <c r="D141" s="547"/>
      <c r="E141" s="561"/>
      <c r="F141" s="547"/>
      <c r="G141" s="537"/>
      <c r="H141" s="558"/>
      <c r="I141" s="547"/>
      <c r="J141" s="547"/>
      <c r="K141" s="561"/>
      <c r="L141" s="547"/>
    </row>
    <row r="142" spans="1:12" ht="28.5" customHeight="1" x14ac:dyDescent="0.25">
      <c r="A142" s="538"/>
      <c r="B142" s="559"/>
      <c r="C142" s="548"/>
      <c r="D142" s="548"/>
      <c r="E142" s="562"/>
      <c r="F142" s="548"/>
      <c r="G142" s="538"/>
      <c r="H142" s="559"/>
      <c r="I142" s="548"/>
      <c r="J142" s="548"/>
      <c r="K142" s="562"/>
      <c r="L142" s="548"/>
    </row>
    <row r="143" spans="1:12" x14ac:dyDescent="0.3">
      <c r="A143" s="534" t="s">
        <v>2</v>
      </c>
      <c r="B143" s="536"/>
      <c r="C143" s="536"/>
      <c r="D143" s="536"/>
      <c r="E143" s="536"/>
      <c r="F143" s="536"/>
      <c r="G143" s="534" t="s">
        <v>4</v>
      </c>
      <c r="H143" s="536"/>
      <c r="I143" s="536"/>
      <c r="J143" s="536"/>
      <c r="K143" s="536"/>
      <c r="L143" s="535"/>
    </row>
    <row r="144" spans="1:12" x14ac:dyDescent="0.3">
      <c r="A144" s="214" t="s">
        <v>22</v>
      </c>
      <c r="B144" s="215" t="s">
        <v>336</v>
      </c>
      <c r="C144" s="216">
        <v>500</v>
      </c>
      <c r="D144" s="216">
        <v>490</v>
      </c>
      <c r="E144" s="330">
        <v>338</v>
      </c>
      <c r="F144" s="298">
        <f>E144/D144*100</f>
        <v>68.979591836734699</v>
      </c>
      <c r="G144" s="214" t="s">
        <v>22</v>
      </c>
      <c r="H144" s="217" t="s">
        <v>88</v>
      </c>
      <c r="I144" s="216">
        <v>64100</v>
      </c>
      <c r="J144" s="216">
        <v>64104</v>
      </c>
      <c r="K144" s="330">
        <v>62062</v>
      </c>
      <c r="L144" s="298">
        <f>K144/J144*100</f>
        <v>96.814551354049669</v>
      </c>
    </row>
    <row r="145" spans="1:12" x14ac:dyDescent="0.3">
      <c r="A145" s="214" t="s">
        <v>23</v>
      </c>
      <c r="B145" s="215" t="s">
        <v>83</v>
      </c>
      <c r="C145" s="216">
        <f>SUM(C146:C148)</f>
        <v>0</v>
      </c>
      <c r="D145" s="216">
        <f>SUM(D146:D148)</f>
        <v>0</v>
      </c>
      <c r="E145" s="330">
        <f>SUM(E146:E148)</f>
        <v>0</v>
      </c>
      <c r="F145" s="298"/>
      <c r="G145" s="214" t="s">
        <v>23</v>
      </c>
      <c r="H145" s="217" t="s">
        <v>342</v>
      </c>
      <c r="I145" s="216">
        <v>17300</v>
      </c>
      <c r="J145" s="216">
        <v>17300</v>
      </c>
      <c r="K145" s="330">
        <v>16748</v>
      </c>
      <c r="L145" s="298">
        <f>K145/J145*100</f>
        <v>96.809248554913296</v>
      </c>
    </row>
    <row r="146" spans="1:12" x14ac:dyDescent="0.3">
      <c r="A146" s="218" t="s">
        <v>50</v>
      </c>
      <c r="B146" s="219" t="s">
        <v>84</v>
      </c>
      <c r="C146" s="220"/>
      <c r="D146" s="220"/>
      <c r="E146" s="331"/>
      <c r="F146" s="298"/>
      <c r="G146" s="214" t="s">
        <v>24</v>
      </c>
      <c r="H146" s="217" t="s">
        <v>89</v>
      </c>
      <c r="I146" s="216">
        <v>21600</v>
      </c>
      <c r="J146" s="216">
        <v>22281</v>
      </c>
      <c r="K146" s="330">
        <v>20520</v>
      </c>
      <c r="L146" s="298">
        <f>K146/J146*100</f>
        <v>92.096405008751844</v>
      </c>
    </row>
    <row r="147" spans="1:12" x14ac:dyDescent="0.3">
      <c r="A147" s="218" t="s">
        <v>36</v>
      </c>
      <c r="B147" s="219" t="s">
        <v>40</v>
      </c>
      <c r="C147" s="220"/>
      <c r="D147" s="220"/>
      <c r="E147" s="331"/>
      <c r="F147" s="298"/>
      <c r="G147" s="214" t="s">
        <v>25</v>
      </c>
      <c r="H147" s="217" t="s">
        <v>226</v>
      </c>
      <c r="I147" s="216">
        <f>SUM(I148+I149+I150)</f>
        <v>0</v>
      </c>
      <c r="J147" s="216">
        <f>SUM(J148+J149+J150)</f>
        <v>0</v>
      </c>
      <c r="K147" s="330">
        <f>SUM(K148+K149+K150)</f>
        <v>0</v>
      </c>
      <c r="L147" s="216">
        <f>I147+J147+K147</f>
        <v>0</v>
      </c>
    </row>
    <row r="148" spans="1:12" x14ac:dyDescent="0.3">
      <c r="A148" s="218" t="s">
        <v>39</v>
      </c>
      <c r="B148" s="219" t="s">
        <v>152</v>
      </c>
      <c r="C148" s="220"/>
      <c r="D148" s="220"/>
      <c r="E148" s="331"/>
      <c r="F148" s="298"/>
      <c r="G148" s="221" t="s">
        <v>51</v>
      </c>
      <c r="H148" s="219" t="s">
        <v>400</v>
      </c>
      <c r="I148" s="220"/>
      <c r="J148" s="220"/>
      <c r="K148" s="331"/>
      <c r="L148" s="220"/>
    </row>
    <row r="149" spans="1:12" x14ac:dyDescent="0.3">
      <c r="A149" s="222" t="s">
        <v>24</v>
      </c>
      <c r="B149" s="217" t="s">
        <v>227</v>
      </c>
      <c r="C149" s="216">
        <f>SUM(C150:C152)</f>
        <v>2187</v>
      </c>
      <c r="D149" s="216">
        <f>SUM(D150:D152)</f>
        <v>2197</v>
      </c>
      <c r="E149" s="330">
        <f>SUM(E150:E152)</f>
        <v>2197</v>
      </c>
      <c r="F149" s="298">
        <f>E149/D149*100</f>
        <v>100</v>
      </c>
      <c r="G149" s="221" t="s">
        <v>52</v>
      </c>
      <c r="H149" s="219" t="s">
        <v>412</v>
      </c>
      <c r="I149" s="220"/>
      <c r="J149" s="220"/>
      <c r="K149" s="331"/>
      <c r="L149" s="220"/>
    </row>
    <row r="150" spans="1:12" x14ac:dyDescent="0.3">
      <c r="A150" s="221" t="s">
        <v>41</v>
      </c>
      <c r="B150" s="223" t="s">
        <v>228</v>
      </c>
      <c r="C150" s="220"/>
      <c r="D150" s="220"/>
      <c r="E150" s="331"/>
      <c r="F150" s="298"/>
      <c r="G150" s="221" t="s">
        <v>53</v>
      </c>
      <c r="H150" s="219" t="s">
        <v>229</v>
      </c>
      <c r="I150" s="220"/>
      <c r="J150" s="220"/>
      <c r="K150" s="331"/>
      <c r="L150" s="220"/>
    </row>
    <row r="151" spans="1:12" x14ac:dyDescent="0.3">
      <c r="A151" s="221" t="s">
        <v>56</v>
      </c>
      <c r="B151" s="219" t="s">
        <v>230</v>
      </c>
      <c r="C151" s="220"/>
      <c r="D151" s="220"/>
      <c r="E151" s="331"/>
      <c r="F151" s="298"/>
      <c r="G151" s="224" t="s">
        <v>31</v>
      </c>
      <c r="H151" s="215" t="s">
        <v>14</v>
      </c>
      <c r="I151" s="216"/>
      <c r="J151" s="216"/>
      <c r="K151" s="330"/>
      <c r="L151" s="216"/>
    </row>
    <row r="152" spans="1:12" x14ac:dyDescent="0.3">
      <c r="A152" s="221" t="s">
        <v>57</v>
      </c>
      <c r="B152" s="223" t="s">
        <v>340</v>
      </c>
      <c r="C152" s="220">
        <v>2187</v>
      </c>
      <c r="D152" s="220">
        <v>2197</v>
      </c>
      <c r="E152" s="331">
        <v>2197</v>
      </c>
      <c r="F152" s="304">
        <f>E152/D152*100</f>
        <v>100</v>
      </c>
      <c r="G152" s="539"/>
      <c r="H152" s="540"/>
      <c r="I152" s="540"/>
      <c r="J152" s="540"/>
      <c r="K152" s="540"/>
      <c r="L152" s="541"/>
    </row>
    <row r="153" spans="1:12" x14ac:dyDescent="0.3">
      <c r="A153" s="224" t="s">
        <v>25</v>
      </c>
      <c r="B153" s="217" t="s">
        <v>341</v>
      </c>
      <c r="C153" s="216"/>
      <c r="D153" s="216"/>
      <c r="E153" s="330"/>
      <c r="F153" s="298"/>
      <c r="G153" s="542"/>
      <c r="H153" s="543"/>
      <c r="I153" s="543"/>
      <c r="J153" s="543"/>
      <c r="K153" s="543"/>
      <c r="L153" s="544"/>
    </row>
    <row r="154" spans="1:12" x14ac:dyDescent="0.3">
      <c r="A154" s="534" t="s">
        <v>85</v>
      </c>
      <c r="B154" s="535"/>
      <c r="C154" s="216">
        <f>SUM(C153+C149+C145+C144)</f>
        <v>2687</v>
      </c>
      <c r="D154" s="216">
        <f>SUM(D153+D149+D145+D144)</f>
        <v>2687</v>
      </c>
      <c r="E154" s="330">
        <f>SUM(E153+E149+E145+E144)</f>
        <v>2535</v>
      </c>
      <c r="F154" s="299">
        <f>E154/D154*100</f>
        <v>94.343133606252323</v>
      </c>
      <c r="G154" s="534" t="s">
        <v>90</v>
      </c>
      <c r="H154" s="535"/>
      <c r="I154" s="216">
        <f>SUM(I144+I145+I146+I147+I151)</f>
        <v>103000</v>
      </c>
      <c r="J154" s="216">
        <f>SUM(J144+J145+J146+J147+J151)</f>
        <v>103685</v>
      </c>
      <c r="K154" s="330">
        <f>SUM(K144+K145+K146+K147+K151)</f>
        <v>99330</v>
      </c>
      <c r="L154" s="299">
        <f>K154/J154*100</f>
        <v>95.799778174277861</v>
      </c>
    </row>
    <row r="155" spans="1:12" ht="16.2" x14ac:dyDescent="0.35">
      <c r="A155" s="529" t="s">
        <v>232</v>
      </c>
      <c r="B155" s="530"/>
      <c r="C155" s="226">
        <f>C154-I154</f>
        <v>-100313</v>
      </c>
      <c r="D155" s="226">
        <f>D154-J154</f>
        <v>-100998</v>
      </c>
      <c r="E155" s="332">
        <f>E154-K154</f>
        <v>-96795</v>
      </c>
      <c r="F155" s="303">
        <f>E155/D155*100</f>
        <v>95.838531456068438</v>
      </c>
      <c r="G155" s="598"/>
      <c r="H155" s="599"/>
      <c r="I155" s="599"/>
      <c r="J155" s="599"/>
      <c r="K155" s="599"/>
      <c r="L155" s="600"/>
    </row>
    <row r="156" spans="1:12" x14ac:dyDescent="0.3">
      <c r="A156" s="526"/>
      <c r="B156" s="527"/>
      <c r="C156" s="527"/>
      <c r="D156" s="527"/>
      <c r="E156" s="527"/>
      <c r="F156" s="528"/>
      <c r="G156" s="601"/>
      <c r="H156" s="602"/>
      <c r="I156" s="602"/>
      <c r="J156" s="602"/>
      <c r="K156" s="602"/>
      <c r="L156" s="603"/>
    </row>
    <row r="157" spans="1:12" x14ac:dyDescent="0.3">
      <c r="A157" s="214" t="s">
        <v>31</v>
      </c>
      <c r="B157" s="217" t="s">
        <v>233</v>
      </c>
      <c r="C157" s="216">
        <f>C158+C159+C160</f>
        <v>100313</v>
      </c>
      <c r="D157" s="216">
        <f>D158+D159+D160</f>
        <v>100998</v>
      </c>
      <c r="E157" s="330">
        <f>E158+E159+E160</f>
        <v>97228</v>
      </c>
      <c r="F157" s="298">
        <f>E157/D157*100</f>
        <v>96.267252816887463</v>
      </c>
      <c r="G157" s="601"/>
      <c r="H157" s="602"/>
      <c r="I157" s="602"/>
      <c r="J157" s="602"/>
      <c r="K157" s="602"/>
      <c r="L157" s="603"/>
    </row>
    <row r="158" spans="1:12" x14ac:dyDescent="0.3">
      <c r="A158" s="221" t="s">
        <v>234</v>
      </c>
      <c r="B158" s="228" t="s">
        <v>235</v>
      </c>
      <c r="C158" s="220">
        <v>100313</v>
      </c>
      <c r="D158" s="220">
        <v>100644</v>
      </c>
      <c r="E158" s="331">
        <v>96874</v>
      </c>
      <c r="F158" s="304">
        <f>E158/D158*100</f>
        <v>96.254123445014102</v>
      </c>
      <c r="G158" s="601"/>
      <c r="H158" s="602"/>
      <c r="I158" s="602"/>
      <c r="J158" s="602"/>
      <c r="K158" s="602"/>
      <c r="L158" s="603"/>
    </row>
    <row r="159" spans="1:12" x14ac:dyDescent="0.3">
      <c r="A159" s="221" t="s">
        <v>236</v>
      </c>
      <c r="B159" s="219" t="s">
        <v>237</v>
      </c>
      <c r="C159" s="220"/>
      <c r="D159" s="220">
        <v>354</v>
      </c>
      <c r="E159" s="331">
        <v>354</v>
      </c>
      <c r="F159" s="304">
        <f>E159/D159*100</f>
        <v>100</v>
      </c>
      <c r="G159" s="224" t="s">
        <v>26</v>
      </c>
      <c r="H159" s="215" t="s">
        <v>175</v>
      </c>
      <c r="I159" s="216">
        <f>I160+I161</f>
        <v>0</v>
      </c>
      <c r="J159" s="216">
        <f>J160+J161</f>
        <v>0</v>
      </c>
      <c r="K159" s="330">
        <f>K160+K161</f>
        <v>0</v>
      </c>
      <c r="L159" s="216">
        <f>L160+L161</f>
        <v>0</v>
      </c>
    </row>
    <row r="160" spans="1:12" x14ac:dyDescent="0.3">
      <c r="A160" s="221" t="s">
        <v>238</v>
      </c>
      <c r="B160" s="219" t="s">
        <v>239</v>
      </c>
      <c r="C160" s="220"/>
      <c r="D160" s="220"/>
      <c r="E160" s="331"/>
      <c r="F160" s="298"/>
      <c r="G160" s="221" t="s">
        <v>337</v>
      </c>
      <c r="H160" s="219" t="s">
        <v>240</v>
      </c>
      <c r="I160" s="220"/>
      <c r="J160" s="220"/>
      <c r="K160" s="331"/>
      <c r="L160" s="216"/>
    </row>
    <row r="161" spans="1:12" ht="16.2" x14ac:dyDescent="0.35">
      <c r="A161" s="531" t="s">
        <v>86</v>
      </c>
      <c r="B161" s="531"/>
      <c r="C161" s="226">
        <f>C157-I159</f>
        <v>100313</v>
      </c>
      <c r="D161" s="226">
        <f>D157-J159</f>
        <v>100998</v>
      </c>
      <c r="E161" s="332">
        <f>E157-K159</f>
        <v>97228</v>
      </c>
      <c r="F161" s="303">
        <f>E161/D161*100</f>
        <v>96.267252816887463</v>
      </c>
      <c r="G161" s="221" t="s">
        <v>338</v>
      </c>
      <c r="H161" s="228" t="s">
        <v>241</v>
      </c>
      <c r="I161" s="237"/>
      <c r="J161" s="237"/>
      <c r="K161" s="343"/>
      <c r="L161" s="237"/>
    </row>
    <row r="162" spans="1:12" x14ac:dyDescent="0.3">
      <c r="A162" s="532" t="s">
        <v>42</v>
      </c>
      <c r="B162" s="533"/>
      <c r="C162" s="216">
        <f>SUM(C154,C157)</f>
        <v>103000</v>
      </c>
      <c r="D162" s="216">
        <f>SUM(D154,D157)</f>
        <v>103685</v>
      </c>
      <c r="E162" s="330">
        <f>SUM(E154,E157)</f>
        <v>99763</v>
      </c>
      <c r="F162" s="300">
        <f>E162/D162*100</f>
        <v>96.217389207696385</v>
      </c>
      <c r="G162" s="532" t="s">
        <v>43</v>
      </c>
      <c r="H162" s="533"/>
      <c r="I162" s="216">
        <f>SUM(I154,I159)</f>
        <v>103000</v>
      </c>
      <c r="J162" s="216">
        <f>SUM(J154,J159)</f>
        <v>103685</v>
      </c>
      <c r="K162" s="330">
        <f>SUM(K154,K159)</f>
        <v>99330</v>
      </c>
      <c r="L162" s="300">
        <f>SUM(L154,L159)</f>
        <v>95.799778174277861</v>
      </c>
    </row>
    <row r="163" spans="1:12" x14ac:dyDescent="0.3">
      <c r="A163" s="534" t="s">
        <v>3</v>
      </c>
      <c r="B163" s="536"/>
      <c r="C163" s="536"/>
      <c r="D163" s="536"/>
      <c r="E163" s="536"/>
      <c r="F163" s="536"/>
      <c r="G163" s="534" t="s">
        <v>5</v>
      </c>
      <c r="H163" s="536"/>
      <c r="I163" s="536"/>
      <c r="J163" s="536"/>
      <c r="K163" s="536"/>
      <c r="L163" s="535"/>
    </row>
    <row r="164" spans="1:12" x14ac:dyDescent="0.3">
      <c r="A164" s="214" t="s">
        <v>22</v>
      </c>
      <c r="B164" s="217" t="s">
        <v>174</v>
      </c>
      <c r="C164" s="216"/>
      <c r="D164" s="216"/>
      <c r="E164" s="330"/>
      <c r="F164" s="216"/>
      <c r="G164" s="214" t="s">
        <v>22</v>
      </c>
      <c r="H164" s="217" t="s">
        <v>177</v>
      </c>
      <c r="I164" s="216">
        <v>1000</v>
      </c>
      <c r="J164" s="234">
        <v>2033</v>
      </c>
      <c r="K164" s="340">
        <v>2032</v>
      </c>
      <c r="L164" s="298">
        <f>K164/J164*100</f>
        <v>99.950811608460398</v>
      </c>
    </row>
    <row r="165" spans="1:12" x14ac:dyDescent="0.3">
      <c r="A165" s="214" t="s">
        <v>23</v>
      </c>
      <c r="B165" s="217" t="s">
        <v>244</v>
      </c>
      <c r="C165" s="216">
        <f>C166+C167</f>
        <v>0</v>
      </c>
      <c r="D165" s="216">
        <f>D166+D167</f>
        <v>0</v>
      </c>
      <c r="E165" s="330">
        <f>E166+E167</f>
        <v>0</v>
      </c>
      <c r="F165" s="216">
        <f>F166+F167</f>
        <v>0</v>
      </c>
      <c r="G165" s="214" t="s">
        <v>23</v>
      </c>
      <c r="H165" s="217" t="s">
        <v>176</v>
      </c>
      <c r="I165" s="216"/>
      <c r="J165" s="216"/>
      <c r="K165" s="330"/>
      <c r="L165" s="216">
        <f>I165+J165+K165</f>
        <v>0</v>
      </c>
    </row>
    <row r="166" spans="1:12" x14ac:dyDescent="0.3">
      <c r="A166" s="221" t="s">
        <v>245</v>
      </c>
      <c r="B166" s="223" t="s">
        <v>246</v>
      </c>
      <c r="C166" s="220"/>
      <c r="D166" s="220"/>
      <c r="E166" s="331"/>
      <c r="F166" s="220"/>
      <c r="G166" s="214" t="s">
        <v>24</v>
      </c>
      <c r="H166" s="215" t="s">
        <v>242</v>
      </c>
      <c r="I166" s="216">
        <f>I167+I168</f>
        <v>0</v>
      </c>
      <c r="J166" s="216">
        <f>J167+J168</f>
        <v>0</v>
      </c>
      <c r="K166" s="330">
        <f>K167+K168</f>
        <v>0</v>
      </c>
      <c r="L166" s="216">
        <f>I166+J166+K166</f>
        <v>0</v>
      </c>
    </row>
    <row r="167" spans="1:12" x14ac:dyDescent="0.3">
      <c r="A167" s="221" t="s">
        <v>173</v>
      </c>
      <c r="B167" s="223" t="s">
        <v>343</v>
      </c>
      <c r="C167" s="220"/>
      <c r="D167" s="220"/>
      <c r="E167" s="331"/>
      <c r="F167" s="220"/>
      <c r="G167" s="221" t="s">
        <v>41</v>
      </c>
      <c r="H167" s="228" t="s">
        <v>243</v>
      </c>
      <c r="I167" s="220"/>
      <c r="J167" s="220"/>
      <c r="K167" s="331"/>
      <c r="L167" s="220">
        <f>I167+J167+K167</f>
        <v>0</v>
      </c>
    </row>
    <row r="168" spans="1:12" x14ac:dyDescent="0.3">
      <c r="A168" s="224" t="s">
        <v>24</v>
      </c>
      <c r="B168" s="217" t="s">
        <v>344</v>
      </c>
      <c r="C168" s="216"/>
      <c r="D168" s="216"/>
      <c r="E168" s="330"/>
      <c r="F168" s="216"/>
      <c r="G168" s="221" t="s">
        <v>56</v>
      </c>
      <c r="H168" s="228" t="s">
        <v>339</v>
      </c>
      <c r="I168" s="220"/>
      <c r="J168" s="220"/>
      <c r="K168" s="331"/>
      <c r="L168" s="220">
        <f>I168+J168+K168</f>
        <v>0</v>
      </c>
    </row>
    <row r="169" spans="1:12" x14ac:dyDescent="0.3">
      <c r="A169" s="534" t="s">
        <v>91</v>
      </c>
      <c r="B169" s="535"/>
      <c r="C169" s="216">
        <f>SUM(C164,C168,C165)</f>
        <v>0</v>
      </c>
      <c r="D169" s="216">
        <f>SUM(D164,D168,D165)</f>
        <v>0</v>
      </c>
      <c r="E169" s="330">
        <f>SUM(E164,E168,E165)</f>
        <v>0</v>
      </c>
      <c r="F169" s="225">
        <f>SUM(F164,F168,F165)</f>
        <v>0</v>
      </c>
      <c r="G169" s="534" t="s">
        <v>92</v>
      </c>
      <c r="H169" s="535"/>
      <c r="I169" s="216">
        <f>SUM(I164+I165+I166)</f>
        <v>1000</v>
      </c>
      <c r="J169" s="216">
        <f>SUM(J164+J165+J166)</f>
        <v>2033</v>
      </c>
      <c r="K169" s="330">
        <f>SUM(K164+K165+K166)</f>
        <v>2032</v>
      </c>
      <c r="L169" s="299">
        <f>K169/J169*100</f>
        <v>99.950811608460398</v>
      </c>
    </row>
    <row r="170" spans="1:12" ht="16.2" x14ac:dyDescent="0.35">
      <c r="A170" s="529" t="s">
        <v>247</v>
      </c>
      <c r="B170" s="530"/>
      <c r="C170" s="226">
        <f>C169-I169</f>
        <v>-1000</v>
      </c>
      <c r="D170" s="226">
        <f>D169-J169</f>
        <v>-2033</v>
      </c>
      <c r="E170" s="332">
        <f>E169-K169</f>
        <v>-2032</v>
      </c>
      <c r="F170" s="303">
        <f>F169-L169</f>
        <v>-99.950811608460398</v>
      </c>
      <c r="G170" s="517"/>
      <c r="H170" s="518"/>
      <c r="I170" s="518"/>
      <c r="J170" s="518"/>
      <c r="K170" s="518"/>
      <c r="L170" s="519"/>
    </row>
    <row r="171" spans="1:12" x14ac:dyDescent="0.3">
      <c r="A171" s="526"/>
      <c r="B171" s="527"/>
      <c r="C171" s="527"/>
      <c r="D171" s="527"/>
      <c r="E171" s="527"/>
      <c r="F171" s="528"/>
      <c r="G171" s="520"/>
      <c r="H171" s="521"/>
      <c r="I171" s="521"/>
      <c r="J171" s="521"/>
      <c r="K171" s="521"/>
      <c r="L171" s="522"/>
    </row>
    <row r="172" spans="1:12" x14ac:dyDescent="0.3">
      <c r="A172" s="214" t="s">
        <v>25</v>
      </c>
      <c r="B172" s="215" t="s">
        <v>248</v>
      </c>
      <c r="C172" s="216">
        <f>C173+C174+C175</f>
        <v>1000</v>
      </c>
      <c r="D172" s="216">
        <f>+D173</f>
        <v>2033</v>
      </c>
      <c r="E172" s="330">
        <f>+E173</f>
        <v>2033</v>
      </c>
      <c r="F172" s="298">
        <f>E172/D172*100</f>
        <v>100</v>
      </c>
      <c r="G172" s="520"/>
      <c r="H172" s="521"/>
      <c r="I172" s="521"/>
      <c r="J172" s="521"/>
      <c r="K172" s="521"/>
      <c r="L172" s="522"/>
    </row>
    <row r="173" spans="1:12" x14ac:dyDescent="0.3">
      <c r="A173" s="221" t="s">
        <v>51</v>
      </c>
      <c r="B173" s="223" t="s">
        <v>249</v>
      </c>
      <c r="C173" s="220">
        <v>1000</v>
      </c>
      <c r="D173" s="220">
        <v>2033</v>
      </c>
      <c r="E173" s="331">
        <v>2033</v>
      </c>
      <c r="F173" s="304">
        <f t="shared" ref="F173:F181" si="27">E173/D173*100</f>
        <v>100</v>
      </c>
      <c r="G173" s="523"/>
      <c r="H173" s="524"/>
      <c r="I173" s="524"/>
      <c r="J173" s="524"/>
      <c r="K173" s="524"/>
      <c r="L173" s="525"/>
    </row>
    <row r="174" spans="1:12" x14ac:dyDescent="0.3">
      <c r="A174" s="221" t="s">
        <v>52</v>
      </c>
      <c r="B174" s="223" t="s">
        <v>250</v>
      </c>
      <c r="C174" s="220"/>
      <c r="D174" s="220"/>
      <c r="E174" s="331"/>
      <c r="F174" s="304"/>
      <c r="G174" s="224" t="s">
        <v>31</v>
      </c>
      <c r="H174" s="215" t="s">
        <v>178</v>
      </c>
      <c r="I174" s="216">
        <f>+I175+I176</f>
        <v>0</v>
      </c>
      <c r="J174" s="216">
        <f>+J175</f>
        <v>0</v>
      </c>
      <c r="K174" s="330">
        <f>+K175</f>
        <v>0</v>
      </c>
      <c r="L174" s="216">
        <f>+L175</f>
        <v>0</v>
      </c>
    </row>
    <row r="175" spans="1:12" x14ac:dyDescent="0.3">
      <c r="A175" s="221" t="s">
        <v>53</v>
      </c>
      <c r="B175" s="223" t="s">
        <v>251</v>
      </c>
      <c r="C175" s="220"/>
      <c r="D175" s="220"/>
      <c r="E175" s="331"/>
      <c r="F175" s="304"/>
      <c r="G175" s="221" t="s">
        <v>55</v>
      </c>
      <c r="H175" s="228" t="s">
        <v>252</v>
      </c>
      <c r="I175" s="220"/>
      <c r="J175" s="220"/>
      <c r="K175" s="331"/>
      <c r="L175" s="220"/>
    </row>
    <row r="176" spans="1:12" ht="16.2" x14ac:dyDescent="0.35">
      <c r="A176" s="531" t="s">
        <v>87</v>
      </c>
      <c r="B176" s="531"/>
      <c r="C176" s="226">
        <f>C172-I174</f>
        <v>1000</v>
      </c>
      <c r="D176" s="226">
        <f>D172-J174</f>
        <v>2033</v>
      </c>
      <c r="E176" s="332">
        <f>E172-K174</f>
        <v>2033</v>
      </c>
      <c r="F176" s="303">
        <f t="shared" si="27"/>
        <v>100</v>
      </c>
      <c r="G176" s="604"/>
      <c r="H176" s="605"/>
      <c r="I176" s="605"/>
      <c r="J176" s="605"/>
      <c r="K176" s="605"/>
      <c r="L176" s="606"/>
    </row>
    <row r="177" spans="1:12" x14ac:dyDescent="0.3">
      <c r="A177" s="532" t="s">
        <v>44</v>
      </c>
      <c r="B177" s="533"/>
      <c r="C177" s="216">
        <f>SUM(C169,C172)</f>
        <v>1000</v>
      </c>
      <c r="D177" s="216">
        <f>SUM(D169,D172,D174)</f>
        <v>2033</v>
      </c>
      <c r="E177" s="330">
        <f>SUM(E169,E172,E174)</f>
        <v>2033</v>
      </c>
      <c r="F177" s="300">
        <f t="shared" si="27"/>
        <v>100</v>
      </c>
      <c r="G177" s="532" t="s">
        <v>45</v>
      </c>
      <c r="H177" s="533"/>
      <c r="I177" s="216">
        <f>SUM(I169,I174)</f>
        <v>1000</v>
      </c>
      <c r="J177" s="216">
        <f>SUM(J169,J174)</f>
        <v>2033</v>
      </c>
      <c r="K177" s="330">
        <f>SUM(K169,K174)</f>
        <v>2032</v>
      </c>
      <c r="L177" s="300">
        <f>SUM(L169,L174)</f>
        <v>99.950811608460398</v>
      </c>
    </row>
    <row r="178" spans="1:12" x14ac:dyDescent="0.3">
      <c r="A178" s="534" t="s">
        <v>46</v>
      </c>
      <c r="B178" s="535"/>
      <c r="C178" s="216">
        <f t="shared" ref="C178:E179" si="28">SUM(C154,C169)</f>
        <v>2687</v>
      </c>
      <c r="D178" s="216">
        <f t="shared" si="28"/>
        <v>2687</v>
      </c>
      <c r="E178" s="330">
        <f t="shared" si="28"/>
        <v>2535</v>
      </c>
      <c r="F178" s="299">
        <f t="shared" si="27"/>
        <v>94.343133606252323</v>
      </c>
      <c r="G178" s="534" t="s">
        <v>48</v>
      </c>
      <c r="H178" s="535"/>
      <c r="I178" s="216">
        <f>SUM(I154,I169)</f>
        <v>104000</v>
      </c>
      <c r="J178" s="216">
        <f>SUM(J154,J169)</f>
        <v>105718</v>
      </c>
      <c r="K178" s="330">
        <f>SUM(K154,K169)</f>
        <v>101362</v>
      </c>
      <c r="L178" s="299">
        <f>K178/J178*100</f>
        <v>95.879604230121643</v>
      </c>
    </row>
    <row r="179" spans="1:12" x14ac:dyDescent="0.3">
      <c r="A179" s="526" t="s">
        <v>253</v>
      </c>
      <c r="B179" s="528"/>
      <c r="C179" s="216">
        <f t="shared" si="28"/>
        <v>-101313</v>
      </c>
      <c r="D179" s="216">
        <f t="shared" si="28"/>
        <v>-103031</v>
      </c>
      <c r="E179" s="330">
        <f t="shared" si="28"/>
        <v>-98827</v>
      </c>
      <c r="F179" s="298">
        <f t="shared" si="27"/>
        <v>95.919674661024359</v>
      </c>
      <c r="G179" s="549"/>
      <c r="H179" s="550"/>
      <c r="I179" s="550"/>
      <c r="J179" s="550"/>
      <c r="K179" s="550"/>
      <c r="L179" s="551"/>
    </row>
    <row r="180" spans="1:12" x14ac:dyDescent="0.3">
      <c r="A180" s="526" t="s">
        <v>47</v>
      </c>
      <c r="B180" s="528"/>
      <c r="C180" s="216">
        <f>SUM(C157,C172)</f>
        <v>101313</v>
      </c>
      <c r="D180" s="216">
        <f>SUM(D157,D172)</f>
        <v>103031</v>
      </c>
      <c r="E180" s="330">
        <f>SUM(E157,E172)</f>
        <v>99261</v>
      </c>
      <c r="F180" s="298">
        <f t="shared" si="27"/>
        <v>96.340907105628403</v>
      </c>
      <c r="G180" s="526" t="s">
        <v>47</v>
      </c>
      <c r="H180" s="528"/>
      <c r="I180" s="216">
        <f>SUM(I159,I174)</f>
        <v>0</v>
      </c>
      <c r="J180" s="216">
        <f>SUM(J159,J174)</f>
        <v>0</v>
      </c>
      <c r="K180" s="330">
        <f>SUM(K159,K174)</f>
        <v>0</v>
      </c>
      <c r="L180" s="216">
        <f>SUM(L159,L174)</f>
        <v>0</v>
      </c>
    </row>
    <row r="181" spans="1:12" x14ac:dyDescent="0.3">
      <c r="A181" s="534" t="s">
        <v>18</v>
      </c>
      <c r="B181" s="535"/>
      <c r="C181" s="216">
        <f>SUM(C162+C177)</f>
        <v>104000</v>
      </c>
      <c r="D181" s="216">
        <f>SUM(D162+D177)</f>
        <v>105718</v>
      </c>
      <c r="E181" s="330">
        <f>SUM(E162+E177)</f>
        <v>101796</v>
      </c>
      <c r="F181" s="299">
        <f t="shared" si="27"/>
        <v>96.290130346771591</v>
      </c>
      <c r="G181" s="534" t="s">
        <v>19</v>
      </c>
      <c r="H181" s="535"/>
      <c r="I181" s="216">
        <f>SUM(I162,I177)</f>
        <v>104000</v>
      </c>
      <c r="J181" s="216">
        <f>SUM(J162,J177)</f>
        <v>105718</v>
      </c>
      <c r="K181" s="330">
        <f>SUM(K162,K177)</f>
        <v>101362</v>
      </c>
      <c r="L181" s="299">
        <f>K181/J181*100</f>
        <v>95.879604230121643</v>
      </c>
    </row>
    <row r="182" spans="1:12" ht="15" x14ac:dyDescent="0.25">
      <c r="A182" s="545" t="s">
        <v>672</v>
      </c>
      <c r="B182" s="545"/>
      <c r="C182" s="545"/>
      <c r="D182" s="545"/>
      <c r="E182" s="545"/>
      <c r="F182" s="545"/>
      <c r="G182" s="545"/>
      <c r="H182" s="545"/>
      <c r="I182" s="545"/>
      <c r="J182" s="545"/>
      <c r="K182" s="545"/>
      <c r="L182" s="545"/>
    </row>
    <row r="183" spans="1:12" ht="26.25" customHeight="1" x14ac:dyDescent="0.25">
      <c r="A183" s="545"/>
      <c r="B183" s="545"/>
      <c r="C183" s="545"/>
      <c r="D183" s="545"/>
      <c r="E183" s="545"/>
      <c r="F183" s="545"/>
      <c r="G183" s="545"/>
      <c r="H183" s="545"/>
      <c r="I183" s="545"/>
      <c r="J183" s="545"/>
      <c r="K183" s="545"/>
      <c r="L183" s="545"/>
    </row>
    <row r="184" spans="1:12" x14ac:dyDescent="0.3">
      <c r="A184" s="1" t="s">
        <v>333</v>
      </c>
      <c r="H184" s="211" t="s">
        <v>258</v>
      </c>
      <c r="I184" s="211"/>
      <c r="L184" s="212" t="s">
        <v>79</v>
      </c>
    </row>
    <row r="185" spans="1:12" ht="12.75" customHeight="1" x14ac:dyDescent="0.25">
      <c r="A185" s="537" t="s">
        <v>34</v>
      </c>
      <c r="B185" s="558" t="s">
        <v>30</v>
      </c>
      <c r="C185" s="546" t="s">
        <v>665</v>
      </c>
      <c r="D185" s="546" t="s">
        <v>666</v>
      </c>
      <c r="E185" s="560" t="s">
        <v>667</v>
      </c>
      <c r="F185" s="546" t="s">
        <v>461</v>
      </c>
      <c r="G185" s="537" t="s">
        <v>34</v>
      </c>
      <c r="H185" s="558" t="s">
        <v>35</v>
      </c>
      <c r="I185" s="546" t="s">
        <v>665</v>
      </c>
      <c r="J185" s="546" t="s">
        <v>666</v>
      </c>
      <c r="K185" s="560" t="s">
        <v>667</v>
      </c>
      <c r="L185" s="546" t="s">
        <v>461</v>
      </c>
    </row>
    <row r="186" spans="1:12" ht="12.75" customHeight="1" x14ac:dyDescent="0.25">
      <c r="A186" s="537"/>
      <c r="B186" s="558"/>
      <c r="C186" s="547"/>
      <c r="D186" s="547"/>
      <c r="E186" s="561"/>
      <c r="F186" s="547"/>
      <c r="G186" s="537"/>
      <c r="H186" s="558"/>
      <c r="I186" s="547"/>
      <c r="J186" s="547"/>
      <c r="K186" s="561"/>
      <c r="L186" s="547"/>
    </row>
    <row r="187" spans="1:12" ht="30.75" customHeight="1" x14ac:dyDescent="0.25">
      <c r="A187" s="538"/>
      <c r="B187" s="559"/>
      <c r="C187" s="548"/>
      <c r="D187" s="548"/>
      <c r="E187" s="562"/>
      <c r="F187" s="548"/>
      <c r="G187" s="538"/>
      <c r="H187" s="559"/>
      <c r="I187" s="548"/>
      <c r="J187" s="548"/>
      <c r="K187" s="562"/>
      <c r="L187" s="548"/>
    </row>
    <row r="188" spans="1:12" x14ac:dyDescent="0.3">
      <c r="A188" s="534" t="s">
        <v>2</v>
      </c>
      <c r="B188" s="536"/>
      <c r="C188" s="536"/>
      <c r="D188" s="536"/>
      <c r="E188" s="536"/>
      <c r="F188" s="536"/>
      <c r="G188" s="534" t="s">
        <v>4</v>
      </c>
      <c r="H188" s="536"/>
      <c r="I188" s="536"/>
      <c r="J188" s="536"/>
      <c r="K188" s="536"/>
      <c r="L188" s="535"/>
    </row>
    <row r="189" spans="1:12" x14ac:dyDescent="0.3">
      <c r="A189" s="214" t="s">
        <v>22</v>
      </c>
      <c r="B189" s="215" t="s">
        <v>336</v>
      </c>
      <c r="C189" s="216"/>
      <c r="D189" s="216"/>
      <c r="E189" s="330"/>
      <c r="F189" s="216"/>
      <c r="G189" s="214" t="s">
        <v>22</v>
      </c>
      <c r="H189" s="217" t="s">
        <v>88</v>
      </c>
      <c r="I189" s="216">
        <v>93000</v>
      </c>
      <c r="J189" s="216">
        <v>92205</v>
      </c>
      <c r="K189" s="330">
        <v>92205</v>
      </c>
      <c r="L189" s="298">
        <f>K189/J189*100</f>
        <v>100</v>
      </c>
    </row>
    <row r="190" spans="1:12" x14ac:dyDescent="0.3">
      <c r="A190" s="214" t="s">
        <v>23</v>
      </c>
      <c r="B190" s="215" t="s">
        <v>83</v>
      </c>
      <c r="C190" s="234">
        <f>SUM(C191:C193)</f>
        <v>0</v>
      </c>
      <c r="D190" s="234">
        <f>SUM(D191:D193)</f>
        <v>0</v>
      </c>
      <c r="E190" s="340">
        <f>SUM(E191:E193)</f>
        <v>0</v>
      </c>
      <c r="F190" s="234">
        <f>SUM(F191:F193)</f>
        <v>0</v>
      </c>
      <c r="G190" s="214" t="s">
        <v>23</v>
      </c>
      <c r="H190" s="217" t="s">
        <v>342</v>
      </c>
      <c r="I190" s="216">
        <v>25000</v>
      </c>
      <c r="J190" s="216">
        <v>24924</v>
      </c>
      <c r="K190" s="330">
        <v>24924</v>
      </c>
      <c r="L190" s="298">
        <f>K190/J190*100</f>
        <v>100</v>
      </c>
    </row>
    <row r="191" spans="1:12" x14ac:dyDescent="0.3">
      <c r="A191" s="218" t="s">
        <v>50</v>
      </c>
      <c r="B191" s="219" t="s">
        <v>84</v>
      </c>
      <c r="C191" s="220"/>
      <c r="D191" s="220"/>
      <c r="E191" s="331"/>
      <c r="F191" s="220"/>
      <c r="G191" s="214" t="s">
        <v>24</v>
      </c>
      <c r="H191" s="217" t="s">
        <v>89</v>
      </c>
      <c r="I191" s="216">
        <v>12000</v>
      </c>
      <c r="J191" s="216">
        <v>15388</v>
      </c>
      <c r="K191" s="330">
        <v>12602</v>
      </c>
      <c r="L191" s="298">
        <f>K191/J191*100</f>
        <v>81.89498310371718</v>
      </c>
    </row>
    <row r="192" spans="1:12" x14ac:dyDescent="0.3">
      <c r="A192" s="218" t="s">
        <v>36</v>
      </c>
      <c r="B192" s="219" t="s">
        <v>40</v>
      </c>
      <c r="C192" s="220"/>
      <c r="D192" s="220"/>
      <c r="E192" s="331"/>
      <c r="F192" s="220" t="s">
        <v>49</v>
      </c>
      <c r="G192" s="214" t="s">
        <v>25</v>
      </c>
      <c r="H192" s="217" t="s">
        <v>226</v>
      </c>
      <c r="I192" s="216">
        <f>SUM(I193+I194+I195)</f>
        <v>0</v>
      </c>
      <c r="J192" s="216">
        <f>SUM(J193+J194+J195)</f>
        <v>0</v>
      </c>
      <c r="K192" s="330">
        <f>SUM(K193+K194+K195)</f>
        <v>0</v>
      </c>
      <c r="L192" s="216">
        <f>I192+J192+K192</f>
        <v>0</v>
      </c>
    </row>
    <row r="193" spans="1:12" x14ac:dyDescent="0.3">
      <c r="A193" s="218" t="s">
        <v>39</v>
      </c>
      <c r="B193" s="219" t="s">
        <v>152</v>
      </c>
      <c r="C193" s="220"/>
      <c r="D193" s="220"/>
      <c r="E193" s="331"/>
      <c r="F193" s="220"/>
      <c r="G193" s="221" t="s">
        <v>51</v>
      </c>
      <c r="H193" s="219" t="s">
        <v>400</v>
      </c>
      <c r="I193" s="220"/>
      <c r="J193" s="220"/>
      <c r="K193" s="331"/>
      <c r="L193" s="220"/>
    </row>
    <row r="194" spans="1:12" x14ac:dyDescent="0.3">
      <c r="A194" s="222" t="s">
        <v>24</v>
      </c>
      <c r="B194" s="217" t="s">
        <v>227</v>
      </c>
      <c r="C194" s="216">
        <f>SUM(C195:C197)</f>
        <v>0</v>
      </c>
      <c r="D194" s="216">
        <f>SUM(D195:D197)</f>
        <v>0</v>
      </c>
      <c r="E194" s="330">
        <f>SUM(E195:E197)</f>
        <v>0</v>
      </c>
      <c r="F194" s="216">
        <f>SUM(F195:F197)</f>
        <v>0</v>
      </c>
      <c r="G194" s="221" t="s">
        <v>52</v>
      </c>
      <c r="H194" s="219" t="s">
        <v>412</v>
      </c>
      <c r="I194" s="220"/>
      <c r="J194" s="220"/>
      <c r="K194" s="331"/>
      <c r="L194" s="220"/>
    </row>
    <row r="195" spans="1:12" x14ac:dyDescent="0.3">
      <c r="A195" s="221" t="s">
        <v>41</v>
      </c>
      <c r="B195" s="223" t="s">
        <v>228</v>
      </c>
      <c r="C195" s="220"/>
      <c r="D195" s="220"/>
      <c r="E195" s="331"/>
      <c r="F195" s="220"/>
      <c r="G195" s="221" t="s">
        <v>53</v>
      </c>
      <c r="H195" s="219" t="s">
        <v>229</v>
      </c>
      <c r="I195" s="216"/>
      <c r="J195" s="216"/>
      <c r="K195" s="330"/>
      <c r="L195" s="220"/>
    </row>
    <row r="196" spans="1:12" x14ac:dyDescent="0.3">
      <c r="A196" s="221" t="s">
        <v>56</v>
      </c>
      <c r="B196" s="219" t="s">
        <v>230</v>
      </c>
      <c r="C196" s="220"/>
      <c r="D196" s="220"/>
      <c r="E196" s="331"/>
      <c r="F196" s="220"/>
      <c r="G196" s="224" t="s">
        <v>31</v>
      </c>
      <c r="H196" s="215" t="s">
        <v>14</v>
      </c>
      <c r="I196" s="216"/>
      <c r="J196" s="216"/>
      <c r="K196" s="330"/>
      <c r="L196" s="216"/>
    </row>
    <row r="197" spans="1:12" x14ac:dyDescent="0.3">
      <c r="A197" s="221" t="s">
        <v>57</v>
      </c>
      <c r="B197" s="223" t="s">
        <v>340</v>
      </c>
      <c r="C197" s="220"/>
      <c r="D197" s="220"/>
      <c r="E197" s="331"/>
      <c r="F197" s="220"/>
      <c r="G197" s="539"/>
      <c r="H197" s="540"/>
      <c r="I197" s="540"/>
      <c r="J197" s="540"/>
      <c r="K197" s="540"/>
      <c r="L197" s="541"/>
    </row>
    <row r="198" spans="1:12" x14ac:dyDescent="0.3">
      <c r="A198" s="224" t="s">
        <v>25</v>
      </c>
      <c r="B198" s="217" t="s">
        <v>341</v>
      </c>
      <c r="C198" s="216">
        <v>732</v>
      </c>
      <c r="D198" s="216">
        <v>732</v>
      </c>
      <c r="E198" s="330">
        <v>732</v>
      </c>
      <c r="F198" s="216">
        <f>E198/D198*100</f>
        <v>100</v>
      </c>
      <c r="G198" s="542"/>
      <c r="H198" s="543"/>
      <c r="I198" s="543"/>
      <c r="J198" s="543"/>
      <c r="K198" s="543"/>
      <c r="L198" s="544"/>
    </row>
    <row r="199" spans="1:12" x14ac:dyDescent="0.3">
      <c r="A199" s="534" t="s">
        <v>85</v>
      </c>
      <c r="B199" s="535"/>
      <c r="C199" s="216">
        <f>SUM(C198+C194+C190+C189)</f>
        <v>732</v>
      </c>
      <c r="D199" s="216">
        <f>SUM(D198+D194+D190+D189)</f>
        <v>732</v>
      </c>
      <c r="E199" s="330">
        <f>SUM(E198+E194+E190+E189)</f>
        <v>732</v>
      </c>
      <c r="F199" s="225">
        <f>SUM(F198+F194+F190+F189)</f>
        <v>100</v>
      </c>
      <c r="G199" s="534" t="s">
        <v>90</v>
      </c>
      <c r="H199" s="535"/>
      <c r="I199" s="216">
        <f>SUM(I189+I190+I191+I192+I196)</f>
        <v>130000</v>
      </c>
      <c r="J199" s="216">
        <f>SUM(J189+J190+J191+J192+J196)</f>
        <v>132517</v>
      </c>
      <c r="K199" s="330">
        <f>SUM(K189+K190+K191+K192+K196)</f>
        <v>129731</v>
      </c>
      <c r="L199" s="299">
        <f>K199/J199*100</f>
        <v>97.89762822883101</v>
      </c>
    </row>
    <row r="200" spans="1:12" ht="16.2" x14ac:dyDescent="0.35">
      <c r="A200" s="529" t="s">
        <v>232</v>
      </c>
      <c r="B200" s="530"/>
      <c r="C200" s="226">
        <f>C199-I199</f>
        <v>-129268</v>
      </c>
      <c r="D200" s="226">
        <f>D199-J199</f>
        <v>-131785</v>
      </c>
      <c r="E200" s="332">
        <f>E199-K199</f>
        <v>-128999</v>
      </c>
      <c r="F200" s="303">
        <f>E200/D200*100</f>
        <v>97.885950601358275</v>
      </c>
      <c r="G200" s="549"/>
      <c r="H200" s="550"/>
      <c r="I200" s="550"/>
      <c r="J200" s="550"/>
      <c r="K200" s="550"/>
      <c r="L200" s="551"/>
    </row>
    <row r="201" spans="1:12" x14ac:dyDescent="0.3">
      <c r="A201" s="526"/>
      <c r="B201" s="527"/>
      <c r="C201" s="527"/>
      <c r="D201" s="527"/>
      <c r="E201" s="527"/>
      <c r="F201" s="528"/>
      <c r="G201" s="552"/>
      <c r="H201" s="553"/>
      <c r="I201" s="553"/>
      <c r="J201" s="553"/>
      <c r="K201" s="553"/>
      <c r="L201" s="554"/>
    </row>
    <row r="202" spans="1:12" x14ac:dyDescent="0.3">
      <c r="A202" s="214" t="s">
        <v>31</v>
      </c>
      <c r="B202" s="217" t="s">
        <v>233</v>
      </c>
      <c r="C202" s="216">
        <f>C203+C204+C205</f>
        <v>129268</v>
      </c>
      <c r="D202" s="216">
        <f>D203+D204+D205</f>
        <v>131785</v>
      </c>
      <c r="E202" s="330">
        <f>E203+E204+E205</f>
        <v>129012</v>
      </c>
      <c r="F202" s="298">
        <f>E202/D202*100</f>
        <v>97.89581515346967</v>
      </c>
      <c r="G202" s="552"/>
      <c r="H202" s="553"/>
      <c r="I202" s="553"/>
      <c r="J202" s="553"/>
      <c r="K202" s="553"/>
      <c r="L202" s="554"/>
    </row>
    <row r="203" spans="1:12" x14ac:dyDescent="0.3">
      <c r="A203" s="221" t="s">
        <v>234</v>
      </c>
      <c r="B203" s="228" t="s">
        <v>235</v>
      </c>
      <c r="C203" s="220">
        <v>129268</v>
      </c>
      <c r="D203" s="220">
        <v>131778</v>
      </c>
      <c r="E203" s="331">
        <v>129005</v>
      </c>
      <c r="F203" s="304">
        <f>E203/D203*100</f>
        <v>97.895703379926843</v>
      </c>
      <c r="G203" s="552"/>
      <c r="H203" s="553"/>
      <c r="I203" s="553"/>
      <c r="J203" s="553"/>
      <c r="K203" s="553"/>
      <c r="L203" s="554"/>
    </row>
    <row r="204" spans="1:12" x14ac:dyDescent="0.3">
      <c r="A204" s="221" t="s">
        <v>236</v>
      </c>
      <c r="B204" s="219" t="s">
        <v>237</v>
      </c>
      <c r="C204" s="220"/>
      <c r="D204" s="220">
        <v>7</v>
      </c>
      <c r="E204" s="331">
        <v>7</v>
      </c>
      <c r="F204" s="304">
        <f>E204/D204*100</f>
        <v>100</v>
      </c>
      <c r="G204" s="224" t="s">
        <v>26</v>
      </c>
      <c r="H204" s="215" t="s">
        <v>175</v>
      </c>
      <c r="I204" s="216">
        <f>I205+I206</f>
        <v>0</v>
      </c>
      <c r="J204" s="216">
        <f>J205+J206</f>
        <v>0</v>
      </c>
      <c r="K204" s="330">
        <f>K205+K206</f>
        <v>0</v>
      </c>
      <c r="L204" s="216">
        <f>L205+L206</f>
        <v>0</v>
      </c>
    </row>
    <row r="205" spans="1:12" x14ac:dyDescent="0.3">
      <c r="A205" s="221" t="s">
        <v>238</v>
      </c>
      <c r="B205" s="219" t="s">
        <v>239</v>
      </c>
      <c r="C205" s="220"/>
      <c r="D205" s="220"/>
      <c r="E205" s="331"/>
      <c r="F205" s="298"/>
      <c r="G205" s="221" t="s">
        <v>337</v>
      </c>
      <c r="H205" s="219" t="s">
        <v>240</v>
      </c>
      <c r="I205" s="216"/>
      <c r="J205" s="216"/>
      <c r="K205" s="330"/>
      <c r="L205" s="216"/>
    </row>
    <row r="206" spans="1:12" ht="16.2" x14ac:dyDescent="0.35">
      <c r="A206" s="531" t="s">
        <v>86</v>
      </c>
      <c r="B206" s="531"/>
      <c r="C206" s="226">
        <f>C202-I204</f>
        <v>129268</v>
      </c>
      <c r="D206" s="226">
        <f>D202-J204</f>
        <v>131785</v>
      </c>
      <c r="E206" s="332">
        <f>E202-K204</f>
        <v>129012</v>
      </c>
      <c r="F206" s="303">
        <f>E206/D206*100</f>
        <v>97.89581515346967</v>
      </c>
      <c r="G206" s="221" t="s">
        <v>338</v>
      </c>
      <c r="H206" s="228" t="s">
        <v>241</v>
      </c>
      <c r="I206" s="236"/>
      <c r="J206" s="236"/>
      <c r="K206" s="344"/>
      <c r="L206" s="236"/>
    </row>
    <row r="207" spans="1:12" x14ac:dyDescent="0.3">
      <c r="A207" s="532" t="s">
        <v>42</v>
      </c>
      <c r="B207" s="533"/>
      <c r="C207" s="216">
        <f>SUM(C199,C202)</f>
        <v>130000</v>
      </c>
      <c r="D207" s="216">
        <f>SUM(D199,D202)</f>
        <v>132517</v>
      </c>
      <c r="E207" s="330">
        <f>SUM(E199,E202)</f>
        <v>129744</v>
      </c>
      <c r="F207" s="300">
        <f>E207/D207*100</f>
        <v>97.907438290936255</v>
      </c>
      <c r="G207" s="532" t="s">
        <v>43</v>
      </c>
      <c r="H207" s="533"/>
      <c r="I207" s="216">
        <f>SUM(I199,I204)</f>
        <v>130000</v>
      </c>
      <c r="J207" s="216">
        <f>SUM(J199,J204)</f>
        <v>132517</v>
      </c>
      <c r="K207" s="330">
        <f>SUM(K199,K204)</f>
        <v>129731</v>
      </c>
      <c r="L207" s="300">
        <f>K207/J207*100</f>
        <v>97.89762822883101</v>
      </c>
    </row>
    <row r="208" spans="1:12" x14ac:dyDescent="0.3">
      <c r="A208" s="534" t="s">
        <v>3</v>
      </c>
      <c r="B208" s="536"/>
      <c r="C208" s="536"/>
      <c r="D208" s="536"/>
      <c r="E208" s="536"/>
      <c r="F208" s="536"/>
      <c r="G208" s="534" t="s">
        <v>5</v>
      </c>
      <c r="H208" s="536"/>
      <c r="I208" s="536"/>
      <c r="J208" s="536"/>
      <c r="K208" s="536"/>
      <c r="L208" s="535"/>
    </row>
    <row r="209" spans="1:12" x14ac:dyDescent="0.3">
      <c r="A209" s="214" t="s">
        <v>22</v>
      </c>
      <c r="B209" s="217" t="s">
        <v>174</v>
      </c>
      <c r="C209" s="216"/>
      <c r="D209" s="216"/>
      <c r="E209" s="330"/>
      <c r="F209" s="216"/>
      <c r="G209" s="214" t="s">
        <v>22</v>
      </c>
      <c r="H209" s="217" t="s">
        <v>177</v>
      </c>
      <c r="I209" s="216">
        <v>500</v>
      </c>
      <c r="J209" s="216">
        <v>605</v>
      </c>
      <c r="K209" s="330">
        <v>605</v>
      </c>
      <c r="L209" s="298">
        <f>K209/J209*100</f>
        <v>100</v>
      </c>
    </row>
    <row r="210" spans="1:12" x14ac:dyDescent="0.3">
      <c r="A210" s="214" t="s">
        <v>23</v>
      </c>
      <c r="B210" s="217" t="s">
        <v>244</v>
      </c>
      <c r="C210" s="216">
        <f>C211+C212</f>
        <v>0</v>
      </c>
      <c r="D210" s="216">
        <f>D211+D212</f>
        <v>0</v>
      </c>
      <c r="E210" s="330">
        <f>E211+E212</f>
        <v>0</v>
      </c>
      <c r="F210" s="216">
        <f>F211+F212</f>
        <v>0</v>
      </c>
      <c r="G210" s="214" t="s">
        <v>23</v>
      </c>
      <c r="H210" s="217" t="s">
        <v>176</v>
      </c>
      <c r="I210" s="216"/>
      <c r="J210" s="216"/>
      <c r="K210" s="330"/>
      <c r="L210" s="216">
        <f>I210+J210+K210</f>
        <v>0</v>
      </c>
    </row>
    <row r="211" spans="1:12" x14ac:dyDescent="0.3">
      <c r="A211" s="221" t="s">
        <v>245</v>
      </c>
      <c r="B211" s="223" t="s">
        <v>246</v>
      </c>
      <c r="C211" s="220"/>
      <c r="D211" s="220"/>
      <c r="E211" s="331"/>
      <c r="F211" s="220"/>
      <c r="G211" s="214" t="s">
        <v>24</v>
      </c>
      <c r="H211" s="215" t="s">
        <v>242</v>
      </c>
      <c r="I211" s="216">
        <f>SUM(I212:I213)</f>
        <v>0</v>
      </c>
      <c r="J211" s="216">
        <f>SUM(J212:J213)</f>
        <v>0</v>
      </c>
      <c r="K211" s="330">
        <f>SUM(K212:K213)</f>
        <v>0</v>
      </c>
      <c r="L211" s="216">
        <f>I211+J211+K211</f>
        <v>0</v>
      </c>
    </row>
    <row r="212" spans="1:12" x14ac:dyDescent="0.3">
      <c r="A212" s="221" t="s">
        <v>173</v>
      </c>
      <c r="B212" s="223" t="s">
        <v>343</v>
      </c>
      <c r="C212" s="216"/>
      <c r="D212" s="216"/>
      <c r="E212" s="330"/>
      <c r="F212" s="216"/>
      <c r="G212" s="221" t="s">
        <v>41</v>
      </c>
      <c r="H212" s="228" t="s">
        <v>243</v>
      </c>
      <c r="I212" s="220"/>
      <c r="J212" s="220"/>
      <c r="K212" s="331"/>
      <c r="L212" s="220">
        <f>I212+J212+K212</f>
        <v>0</v>
      </c>
    </row>
    <row r="213" spans="1:12" x14ac:dyDescent="0.3">
      <c r="A213" s="224" t="s">
        <v>24</v>
      </c>
      <c r="B213" s="217" t="s">
        <v>344</v>
      </c>
      <c r="C213" s="216"/>
      <c r="D213" s="216"/>
      <c r="E213" s="330"/>
      <c r="F213" s="216"/>
      <c r="G213" s="221" t="s">
        <v>56</v>
      </c>
      <c r="H213" s="228" t="s">
        <v>339</v>
      </c>
      <c r="I213" s="216"/>
      <c r="J213" s="216"/>
      <c r="K213" s="330"/>
      <c r="L213" s="220">
        <f>I213+J213+K213</f>
        <v>0</v>
      </c>
    </row>
    <row r="214" spans="1:12" x14ac:dyDescent="0.3">
      <c r="A214" s="534" t="s">
        <v>91</v>
      </c>
      <c r="B214" s="535"/>
      <c r="C214" s="216">
        <f>SUM(C209,C213,C210)</f>
        <v>0</v>
      </c>
      <c r="D214" s="216">
        <f>SUM(D209,D213,D210)</f>
        <v>0</v>
      </c>
      <c r="E214" s="330">
        <f>SUM(E209,E213,E210)</f>
        <v>0</v>
      </c>
      <c r="F214" s="225">
        <f>SUM(F209,F213,F210)</f>
        <v>0</v>
      </c>
      <c r="G214" s="534" t="s">
        <v>92</v>
      </c>
      <c r="H214" s="535"/>
      <c r="I214" s="216">
        <f>SUM(I209+I210+I211)</f>
        <v>500</v>
      </c>
      <c r="J214" s="216">
        <f>SUM(J209+J210+J211)</f>
        <v>605</v>
      </c>
      <c r="K214" s="330">
        <f>SUM(K209+K210+K211)</f>
        <v>605</v>
      </c>
      <c r="L214" s="299">
        <f>K214/J214*100</f>
        <v>100</v>
      </c>
    </row>
    <row r="215" spans="1:12" ht="16.2" x14ac:dyDescent="0.35">
      <c r="A215" s="529" t="s">
        <v>247</v>
      </c>
      <c r="B215" s="530"/>
      <c r="C215" s="226">
        <f>C214-I214</f>
        <v>-500</v>
      </c>
      <c r="D215" s="226">
        <f>D214-J214</f>
        <v>-605</v>
      </c>
      <c r="E215" s="332">
        <f>E214-K214</f>
        <v>-605</v>
      </c>
      <c r="F215" s="303">
        <f>F214-L214</f>
        <v>-100</v>
      </c>
      <c r="G215" s="517"/>
      <c r="H215" s="518"/>
      <c r="I215" s="518"/>
      <c r="J215" s="518"/>
      <c r="K215" s="518"/>
      <c r="L215" s="519"/>
    </row>
    <row r="216" spans="1:12" x14ac:dyDescent="0.3">
      <c r="A216" s="526"/>
      <c r="B216" s="527"/>
      <c r="C216" s="527"/>
      <c r="D216" s="527"/>
      <c r="E216" s="527"/>
      <c r="F216" s="528"/>
      <c r="G216" s="520"/>
      <c r="H216" s="521"/>
      <c r="I216" s="521"/>
      <c r="J216" s="521"/>
      <c r="K216" s="521"/>
      <c r="L216" s="522"/>
    </row>
    <row r="217" spans="1:12" x14ac:dyDescent="0.3">
      <c r="A217" s="214" t="s">
        <v>25</v>
      </c>
      <c r="B217" s="215" t="s">
        <v>248</v>
      </c>
      <c r="C217" s="216">
        <f>C218+C219+C220</f>
        <v>500</v>
      </c>
      <c r="D217" s="216">
        <f>D218+D219+D220</f>
        <v>605</v>
      </c>
      <c r="E217" s="330">
        <f>E218+E219+E220</f>
        <v>605</v>
      </c>
      <c r="F217" s="298">
        <f>E217/D217*100</f>
        <v>100</v>
      </c>
      <c r="G217" s="520"/>
      <c r="H217" s="521"/>
      <c r="I217" s="521"/>
      <c r="J217" s="521"/>
      <c r="K217" s="521"/>
      <c r="L217" s="522"/>
    </row>
    <row r="218" spans="1:12" x14ac:dyDescent="0.3">
      <c r="A218" s="221" t="s">
        <v>51</v>
      </c>
      <c r="B218" s="223" t="s">
        <v>249</v>
      </c>
      <c r="C218" s="220">
        <v>500</v>
      </c>
      <c r="D218" s="220">
        <v>605</v>
      </c>
      <c r="E218" s="331">
        <v>605</v>
      </c>
      <c r="F218" s="298">
        <f t="shared" ref="F218:F226" si="29">E218/D218*100</f>
        <v>100</v>
      </c>
      <c r="G218" s="523"/>
      <c r="H218" s="524"/>
      <c r="I218" s="524"/>
      <c r="J218" s="524"/>
      <c r="K218" s="524"/>
      <c r="L218" s="525"/>
    </row>
    <row r="219" spans="1:12" x14ac:dyDescent="0.3">
      <c r="A219" s="221" t="s">
        <v>52</v>
      </c>
      <c r="B219" s="223" t="s">
        <v>250</v>
      </c>
      <c r="C219" s="238"/>
      <c r="D219" s="238"/>
      <c r="E219" s="333"/>
      <c r="F219" s="298"/>
      <c r="G219" s="224" t="s">
        <v>31</v>
      </c>
      <c r="H219" s="215" t="s">
        <v>178</v>
      </c>
      <c r="I219" s="239">
        <f>+I220</f>
        <v>0</v>
      </c>
      <c r="J219" s="239">
        <f>+J220</f>
        <v>0</v>
      </c>
      <c r="K219" s="335">
        <f>+K220</f>
        <v>0</v>
      </c>
      <c r="L219" s="239">
        <f>+L220</f>
        <v>0</v>
      </c>
    </row>
    <row r="220" spans="1:12" x14ac:dyDescent="0.3">
      <c r="A220" s="221" t="s">
        <v>53</v>
      </c>
      <c r="B220" s="223" t="s">
        <v>251</v>
      </c>
      <c r="C220" s="238"/>
      <c r="D220" s="238"/>
      <c r="E220" s="333"/>
      <c r="F220" s="298"/>
      <c r="G220" s="221" t="s">
        <v>55</v>
      </c>
      <c r="H220" s="228" t="s">
        <v>252</v>
      </c>
      <c r="I220" s="239"/>
      <c r="J220" s="239"/>
      <c r="K220" s="335"/>
      <c r="L220" s="239"/>
    </row>
    <row r="221" spans="1:12" ht="16.2" x14ac:dyDescent="0.35">
      <c r="A221" s="531" t="s">
        <v>87</v>
      </c>
      <c r="B221" s="531"/>
      <c r="C221" s="245">
        <f>C217-I219</f>
        <v>500</v>
      </c>
      <c r="D221" s="245">
        <f>D217-J219</f>
        <v>605</v>
      </c>
      <c r="E221" s="334">
        <f>E217-K219</f>
        <v>605</v>
      </c>
      <c r="F221" s="303">
        <f t="shared" si="29"/>
        <v>100</v>
      </c>
      <c r="G221" s="526"/>
      <c r="H221" s="527"/>
      <c r="I221" s="527"/>
      <c r="J221" s="527"/>
      <c r="K221" s="527"/>
      <c r="L221" s="528"/>
    </row>
    <row r="222" spans="1:12" x14ac:dyDescent="0.3">
      <c r="A222" s="532" t="s">
        <v>44</v>
      </c>
      <c r="B222" s="533"/>
      <c r="C222" s="239">
        <f>SUM(C214,C217)</f>
        <v>500</v>
      </c>
      <c r="D222" s="239">
        <f>SUM(D214,D217)</f>
        <v>605</v>
      </c>
      <c r="E222" s="335">
        <f>SUM(E214,E217)</f>
        <v>605</v>
      </c>
      <c r="F222" s="300">
        <f t="shared" si="29"/>
        <v>100</v>
      </c>
      <c r="G222" s="532" t="s">
        <v>45</v>
      </c>
      <c r="H222" s="533"/>
      <c r="I222" s="239">
        <f>SUM(I214,I219)</f>
        <v>500</v>
      </c>
      <c r="J222" s="239">
        <f>SUM(J214,J219)</f>
        <v>605</v>
      </c>
      <c r="K222" s="335">
        <f>SUM(K214,K219)</f>
        <v>605</v>
      </c>
      <c r="L222" s="301">
        <f>SUM(L214,L219)</f>
        <v>100</v>
      </c>
    </row>
    <row r="223" spans="1:12" x14ac:dyDescent="0.3">
      <c r="A223" s="534" t="s">
        <v>46</v>
      </c>
      <c r="B223" s="535"/>
      <c r="C223" s="239">
        <f t="shared" ref="C223:E224" si="30">SUM(C199,C214)</f>
        <v>732</v>
      </c>
      <c r="D223" s="239">
        <f t="shared" si="30"/>
        <v>732</v>
      </c>
      <c r="E223" s="335">
        <f t="shared" si="30"/>
        <v>732</v>
      </c>
      <c r="F223" s="299"/>
      <c r="G223" s="534" t="s">
        <v>48</v>
      </c>
      <c r="H223" s="535"/>
      <c r="I223" s="239">
        <f>SUM(I199,I214)</f>
        <v>130500</v>
      </c>
      <c r="J223" s="239">
        <f>SUM(J199,J214)</f>
        <v>133122</v>
      </c>
      <c r="K223" s="335">
        <f>SUM(K199,K214)</f>
        <v>130336</v>
      </c>
      <c r="L223" s="302">
        <f>K223/J223*100</f>
        <v>97.907182884872526</v>
      </c>
    </row>
    <row r="224" spans="1:12" x14ac:dyDescent="0.3">
      <c r="A224" s="526" t="s">
        <v>253</v>
      </c>
      <c r="B224" s="528"/>
      <c r="C224" s="239">
        <f t="shared" si="30"/>
        <v>-129768</v>
      </c>
      <c r="D224" s="239">
        <f t="shared" si="30"/>
        <v>-132390</v>
      </c>
      <c r="E224" s="335">
        <f t="shared" si="30"/>
        <v>-129604</v>
      </c>
      <c r="F224" s="298">
        <f t="shared" si="29"/>
        <v>97.895611451015938</v>
      </c>
      <c r="G224" s="549"/>
      <c r="H224" s="550"/>
      <c r="I224" s="550"/>
      <c r="J224" s="550"/>
      <c r="K224" s="550"/>
      <c r="L224" s="551"/>
    </row>
    <row r="225" spans="1:12" x14ac:dyDescent="0.3">
      <c r="A225" s="526" t="s">
        <v>47</v>
      </c>
      <c r="B225" s="528"/>
      <c r="C225" s="239">
        <f>SUM(C202,C217)</f>
        <v>129768</v>
      </c>
      <c r="D225" s="239">
        <f>SUM(D202,D217)</f>
        <v>132390</v>
      </c>
      <c r="E225" s="335">
        <f>SUM(E202,E217)</f>
        <v>129617</v>
      </c>
      <c r="F225" s="298">
        <f t="shared" si="29"/>
        <v>97.905430923785786</v>
      </c>
      <c r="G225" s="526" t="s">
        <v>47</v>
      </c>
      <c r="H225" s="528"/>
      <c r="I225" s="239">
        <f>SUM(I204,I219)</f>
        <v>0</v>
      </c>
      <c r="J225" s="239">
        <f>SUM(J204,J219)</f>
        <v>0</v>
      </c>
      <c r="K225" s="335">
        <f>SUM(K204,K219)</f>
        <v>0</v>
      </c>
      <c r="L225" s="239">
        <f>SUM(L204,L219)</f>
        <v>0</v>
      </c>
    </row>
    <row r="226" spans="1:12" x14ac:dyDescent="0.3">
      <c r="A226" s="534" t="s">
        <v>18</v>
      </c>
      <c r="B226" s="535"/>
      <c r="C226" s="216">
        <f>SUM(C207,C222)</f>
        <v>130500</v>
      </c>
      <c r="D226" s="216">
        <f>SUM(D207,D222)</f>
        <v>133122</v>
      </c>
      <c r="E226" s="330">
        <f>SUM(E207,E222)</f>
        <v>130349</v>
      </c>
      <c r="F226" s="299">
        <f t="shared" si="29"/>
        <v>97.916948363155598</v>
      </c>
      <c r="G226" s="534" t="s">
        <v>19</v>
      </c>
      <c r="H226" s="535"/>
      <c r="I226" s="216">
        <f>SUM(I207,I222)</f>
        <v>130500</v>
      </c>
      <c r="J226" s="216">
        <f>SUM(J207,J222)</f>
        <v>133122</v>
      </c>
      <c r="K226" s="330">
        <f>SUM(K207,K222)</f>
        <v>130336</v>
      </c>
      <c r="L226" s="299">
        <f>K226/J226*100</f>
        <v>97.907182884872526</v>
      </c>
    </row>
    <row r="227" spans="1:12" ht="15" x14ac:dyDescent="0.25">
      <c r="A227" s="545" t="s">
        <v>673</v>
      </c>
      <c r="B227" s="545"/>
      <c r="C227" s="545"/>
      <c r="D227" s="545"/>
      <c r="E227" s="545"/>
      <c r="F227" s="545"/>
      <c r="G227" s="545"/>
      <c r="H227" s="545"/>
      <c r="I227" s="545"/>
      <c r="J227" s="545"/>
      <c r="K227" s="545"/>
      <c r="L227" s="545"/>
    </row>
    <row r="228" spans="1:12" ht="15" x14ac:dyDescent="0.25">
      <c r="A228" s="545"/>
      <c r="B228" s="545"/>
      <c r="C228" s="545"/>
      <c r="D228" s="545"/>
      <c r="E228" s="545"/>
      <c r="F228" s="545"/>
      <c r="G228" s="545"/>
      <c r="H228" s="545"/>
      <c r="I228" s="545"/>
      <c r="J228" s="545"/>
      <c r="K228" s="545"/>
      <c r="L228" s="545"/>
    </row>
    <row r="229" spans="1:12" x14ac:dyDescent="0.3">
      <c r="A229" s="1" t="s">
        <v>334</v>
      </c>
      <c r="H229" s="211" t="s">
        <v>259</v>
      </c>
      <c r="I229" s="211"/>
      <c r="L229" s="212" t="s">
        <v>79</v>
      </c>
    </row>
    <row r="230" spans="1:12" ht="12.75" customHeight="1" x14ac:dyDescent="0.25">
      <c r="A230" s="537" t="s">
        <v>34</v>
      </c>
      <c r="B230" s="558" t="s">
        <v>30</v>
      </c>
      <c r="C230" s="546" t="s">
        <v>665</v>
      </c>
      <c r="D230" s="546" t="s">
        <v>666</v>
      </c>
      <c r="E230" s="560" t="s">
        <v>667</v>
      </c>
      <c r="F230" s="546" t="s">
        <v>461</v>
      </c>
      <c r="G230" s="537" t="s">
        <v>34</v>
      </c>
      <c r="H230" s="558" t="s">
        <v>35</v>
      </c>
      <c r="I230" s="546" t="s">
        <v>665</v>
      </c>
      <c r="J230" s="546" t="s">
        <v>666</v>
      </c>
      <c r="K230" s="560" t="s">
        <v>667</v>
      </c>
      <c r="L230" s="546" t="s">
        <v>461</v>
      </c>
    </row>
    <row r="231" spans="1:12" ht="12.75" customHeight="1" x14ac:dyDescent="0.25">
      <c r="A231" s="537"/>
      <c r="B231" s="558"/>
      <c r="C231" s="547"/>
      <c r="D231" s="547"/>
      <c r="E231" s="561"/>
      <c r="F231" s="547"/>
      <c r="G231" s="537"/>
      <c r="H231" s="558"/>
      <c r="I231" s="547"/>
      <c r="J231" s="547"/>
      <c r="K231" s="561"/>
      <c r="L231" s="547"/>
    </row>
    <row r="232" spans="1:12" ht="27" customHeight="1" x14ac:dyDescent="0.25">
      <c r="A232" s="538"/>
      <c r="B232" s="559"/>
      <c r="C232" s="548"/>
      <c r="D232" s="548"/>
      <c r="E232" s="562"/>
      <c r="F232" s="548"/>
      <c r="G232" s="538"/>
      <c r="H232" s="559"/>
      <c r="I232" s="548"/>
      <c r="J232" s="548"/>
      <c r="K232" s="562"/>
      <c r="L232" s="548"/>
    </row>
    <row r="233" spans="1:12" x14ac:dyDescent="0.3">
      <c r="A233" s="534" t="s">
        <v>2</v>
      </c>
      <c r="B233" s="536"/>
      <c r="C233" s="536"/>
      <c r="D233" s="536"/>
      <c r="E233" s="536"/>
      <c r="F233" s="536"/>
      <c r="G233" s="534" t="s">
        <v>4</v>
      </c>
      <c r="H233" s="536"/>
      <c r="I233" s="536"/>
      <c r="J233" s="536"/>
      <c r="K233" s="536"/>
      <c r="L233" s="535"/>
    </row>
    <row r="234" spans="1:12" x14ac:dyDescent="0.3">
      <c r="A234" s="214" t="s">
        <v>22</v>
      </c>
      <c r="B234" s="215" t="s">
        <v>336</v>
      </c>
      <c r="C234" s="216">
        <v>14300</v>
      </c>
      <c r="D234" s="216">
        <v>14300</v>
      </c>
      <c r="E234" s="330">
        <v>16371</v>
      </c>
      <c r="F234" s="298">
        <f>E234/D234*100</f>
        <v>114.48251748251748</v>
      </c>
      <c r="G234" s="214" t="s">
        <v>22</v>
      </c>
      <c r="H234" s="217" t="s">
        <v>88</v>
      </c>
      <c r="I234" s="216">
        <v>23500</v>
      </c>
      <c r="J234" s="216">
        <v>28680</v>
      </c>
      <c r="K234" s="330">
        <v>28470</v>
      </c>
      <c r="L234" s="298">
        <f>K234/J234*100</f>
        <v>99.26778242677824</v>
      </c>
    </row>
    <row r="235" spans="1:12" x14ac:dyDescent="0.3">
      <c r="A235" s="214" t="s">
        <v>23</v>
      </c>
      <c r="B235" s="215" t="s">
        <v>83</v>
      </c>
      <c r="C235" s="234">
        <f>SUM(C236:C238)</f>
        <v>0</v>
      </c>
      <c r="D235" s="234">
        <f>SUM(D236:D238)</f>
        <v>0</v>
      </c>
      <c r="E235" s="340">
        <f>SUM(E236:E238)</f>
        <v>0</v>
      </c>
      <c r="F235" s="298"/>
      <c r="G235" s="214" t="s">
        <v>23</v>
      </c>
      <c r="H235" s="217" t="s">
        <v>342</v>
      </c>
      <c r="I235" s="216">
        <v>6345</v>
      </c>
      <c r="J235" s="216">
        <v>7697</v>
      </c>
      <c r="K235" s="330">
        <v>7676</v>
      </c>
      <c r="L235" s="298">
        <f>K235/J235*100</f>
        <v>99.727166428478625</v>
      </c>
    </row>
    <row r="236" spans="1:12" x14ac:dyDescent="0.3">
      <c r="A236" s="218" t="s">
        <v>50</v>
      </c>
      <c r="B236" s="219" t="s">
        <v>84</v>
      </c>
      <c r="C236" s="220"/>
      <c r="D236" s="220"/>
      <c r="E236" s="331"/>
      <c r="F236" s="298"/>
      <c r="G236" s="214" t="s">
        <v>24</v>
      </c>
      <c r="H236" s="217" t="s">
        <v>89</v>
      </c>
      <c r="I236" s="216">
        <v>16300</v>
      </c>
      <c r="J236" s="216">
        <v>17966</v>
      </c>
      <c r="K236" s="330">
        <v>15780</v>
      </c>
      <c r="L236" s="298">
        <f>K236/J236*100</f>
        <v>87.832572637203612</v>
      </c>
    </row>
    <row r="237" spans="1:12" x14ac:dyDescent="0.3">
      <c r="A237" s="218" t="s">
        <v>36</v>
      </c>
      <c r="B237" s="219" t="s">
        <v>40</v>
      </c>
      <c r="C237" s="220"/>
      <c r="D237" s="220"/>
      <c r="E237" s="331"/>
      <c r="F237" s="298"/>
      <c r="G237" s="214" t="s">
        <v>25</v>
      </c>
      <c r="H237" s="217" t="s">
        <v>226</v>
      </c>
      <c r="I237" s="216">
        <v>1498</v>
      </c>
      <c r="J237" s="216">
        <v>1498</v>
      </c>
      <c r="K237" s="330">
        <v>1498</v>
      </c>
      <c r="L237" s="298">
        <f>K237/J237*100</f>
        <v>100</v>
      </c>
    </row>
    <row r="238" spans="1:12" x14ac:dyDescent="0.3">
      <c r="A238" s="218" t="s">
        <v>39</v>
      </c>
      <c r="B238" s="219" t="s">
        <v>152</v>
      </c>
      <c r="C238" s="220"/>
      <c r="D238" s="220"/>
      <c r="E238" s="331"/>
      <c r="F238" s="298"/>
      <c r="G238" s="221" t="s">
        <v>51</v>
      </c>
      <c r="H238" s="219" t="s">
        <v>400</v>
      </c>
      <c r="I238" s="220">
        <v>1498</v>
      </c>
      <c r="J238" s="220">
        <v>1498</v>
      </c>
      <c r="K238" s="331">
        <v>1498</v>
      </c>
      <c r="L238" s="304">
        <f>K238/J238*100</f>
        <v>100</v>
      </c>
    </row>
    <row r="239" spans="1:12" x14ac:dyDescent="0.3">
      <c r="A239" s="222" t="s">
        <v>24</v>
      </c>
      <c r="B239" s="217" t="s">
        <v>227</v>
      </c>
      <c r="C239" s="216">
        <f>SUM(C240:C242)</f>
        <v>0</v>
      </c>
      <c r="D239" s="216">
        <f>SUM(D240:D242)</f>
        <v>2989</v>
      </c>
      <c r="E239" s="330">
        <f>SUM(E240:E242)</f>
        <v>2989</v>
      </c>
      <c r="F239" s="298">
        <f>E239/D239*100</f>
        <v>100</v>
      </c>
      <c r="G239" s="221" t="s">
        <v>52</v>
      </c>
      <c r="H239" s="219" t="s">
        <v>412</v>
      </c>
      <c r="I239" s="220"/>
      <c r="J239" s="220"/>
      <c r="K239" s="331"/>
      <c r="L239" s="220"/>
    </row>
    <row r="240" spans="1:12" x14ac:dyDescent="0.3">
      <c r="A240" s="221" t="s">
        <v>41</v>
      </c>
      <c r="B240" s="223" t="s">
        <v>228</v>
      </c>
      <c r="C240" s="220"/>
      <c r="D240" s="220"/>
      <c r="E240" s="331"/>
      <c r="F240" s="298"/>
      <c r="G240" s="221" t="s">
        <v>53</v>
      </c>
      <c r="H240" s="219" t="s">
        <v>229</v>
      </c>
      <c r="I240" s="216"/>
      <c r="J240" s="216"/>
      <c r="K240" s="330"/>
      <c r="L240" s="220"/>
    </row>
    <row r="241" spans="1:12" x14ac:dyDescent="0.3">
      <c r="A241" s="221" t="s">
        <v>56</v>
      </c>
      <c r="B241" s="219" t="s">
        <v>230</v>
      </c>
      <c r="C241" s="220"/>
      <c r="D241" s="220"/>
      <c r="E241" s="331"/>
      <c r="F241" s="298"/>
      <c r="G241" s="224" t="s">
        <v>31</v>
      </c>
      <c r="H241" s="215" t="s">
        <v>14</v>
      </c>
      <c r="I241" s="220"/>
      <c r="J241" s="220"/>
      <c r="K241" s="331"/>
      <c r="L241" s="220"/>
    </row>
    <row r="242" spans="1:12" x14ac:dyDescent="0.3">
      <c r="A242" s="221" t="s">
        <v>57</v>
      </c>
      <c r="B242" s="223" t="s">
        <v>340</v>
      </c>
      <c r="C242" s="220"/>
      <c r="D242" s="220">
        <v>2989</v>
      </c>
      <c r="E242" s="331">
        <v>2989</v>
      </c>
      <c r="F242" s="298">
        <f>E242/D242*100</f>
        <v>100</v>
      </c>
      <c r="G242" s="539"/>
      <c r="H242" s="540"/>
      <c r="I242" s="540"/>
      <c r="J242" s="540"/>
      <c r="K242" s="540"/>
      <c r="L242" s="541"/>
    </row>
    <row r="243" spans="1:12" x14ac:dyDescent="0.3">
      <c r="A243" s="224" t="s">
        <v>25</v>
      </c>
      <c r="B243" s="217" t="s">
        <v>341</v>
      </c>
      <c r="C243" s="216"/>
      <c r="D243" s="216"/>
      <c r="E243" s="330"/>
      <c r="F243" s="298"/>
      <c r="G243" s="542"/>
      <c r="H243" s="543"/>
      <c r="I243" s="543"/>
      <c r="J243" s="543"/>
      <c r="K243" s="543"/>
      <c r="L243" s="544"/>
    </row>
    <row r="244" spans="1:12" x14ac:dyDescent="0.3">
      <c r="A244" s="534" t="s">
        <v>85</v>
      </c>
      <c r="B244" s="535"/>
      <c r="C244" s="216">
        <f>SUM(C243+C239+C235+C234)</f>
        <v>14300</v>
      </c>
      <c r="D244" s="216">
        <f>SUM(D243+D239+D235+D234)</f>
        <v>17289</v>
      </c>
      <c r="E244" s="330">
        <f>SUM(E243+E239+E235+E234)</f>
        <v>19360</v>
      </c>
      <c r="F244" s="299">
        <f>E244/D244*100</f>
        <v>111.9787147897507</v>
      </c>
      <c r="G244" s="534" t="s">
        <v>90</v>
      </c>
      <c r="H244" s="535"/>
      <c r="I244" s="216">
        <f>SUM(I234+I235+I236+I237+I241)</f>
        <v>47643</v>
      </c>
      <c r="J244" s="216">
        <f>SUM(J234+J235+J236+J237+J241)</f>
        <v>55841</v>
      </c>
      <c r="K244" s="330">
        <f>SUM(K234+K235+K236+K237+K241)</f>
        <v>53424</v>
      </c>
      <c r="L244" s="299">
        <f>K244/J244*100</f>
        <v>95.671639118210635</v>
      </c>
    </row>
    <row r="245" spans="1:12" ht="16.2" x14ac:dyDescent="0.35">
      <c r="A245" s="529" t="s">
        <v>232</v>
      </c>
      <c r="B245" s="530"/>
      <c r="C245" s="226">
        <f>C244-I244</f>
        <v>-33343</v>
      </c>
      <c r="D245" s="226">
        <f>D244-J244</f>
        <v>-38552</v>
      </c>
      <c r="E245" s="332">
        <f>E244-K244</f>
        <v>-34064</v>
      </c>
      <c r="F245" s="303">
        <f>E245/D245*100</f>
        <v>88.35858061838556</v>
      </c>
      <c r="G245" s="549"/>
      <c r="H245" s="550"/>
      <c r="I245" s="550"/>
      <c r="J245" s="550"/>
      <c r="K245" s="550"/>
      <c r="L245" s="551"/>
    </row>
    <row r="246" spans="1:12" x14ac:dyDescent="0.3">
      <c r="A246" s="526"/>
      <c r="B246" s="527"/>
      <c r="C246" s="527"/>
      <c r="D246" s="527"/>
      <c r="E246" s="527"/>
      <c r="F246" s="528"/>
      <c r="G246" s="552"/>
      <c r="H246" s="553"/>
      <c r="I246" s="553"/>
      <c r="J246" s="553"/>
      <c r="K246" s="553"/>
      <c r="L246" s="554"/>
    </row>
    <row r="247" spans="1:12" x14ac:dyDescent="0.3">
      <c r="A247" s="214" t="s">
        <v>31</v>
      </c>
      <c r="B247" s="217" t="s">
        <v>233</v>
      </c>
      <c r="C247" s="216">
        <f>C248+C249+C250</f>
        <v>33343</v>
      </c>
      <c r="D247" s="216">
        <f>D248+D249+D250</f>
        <v>38552</v>
      </c>
      <c r="E247" s="330">
        <f>E248+E249+E250</f>
        <v>33680</v>
      </c>
      <c r="F247" s="298">
        <f>E247/D247*100</f>
        <v>87.362523345092342</v>
      </c>
      <c r="G247" s="552"/>
      <c r="H247" s="553"/>
      <c r="I247" s="553"/>
      <c r="J247" s="553"/>
      <c r="K247" s="553"/>
      <c r="L247" s="554"/>
    </row>
    <row r="248" spans="1:12" x14ac:dyDescent="0.3">
      <c r="A248" s="221" t="s">
        <v>234</v>
      </c>
      <c r="B248" s="228" t="s">
        <v>235</v>
      </c>
      <c r="C248" s="220">
        <v>33343</v>
      </c>
      <c r="D248" s="220">
        <v>38550</v>
      </c>
      <c r="E248" s="331">
        <v>33678</v>
      </c>
      <c r="F248" s="304">
        <f>E248/D248*100</f>
        <v>87.361867704280158</v>
      </c>
      <c r="G248" s="552"/>
      <c r="H248" s="553"/>
      <c r="I248" s="553"/>
      <c r="J248" s="553"/>
      <c r="K248" s="553"/>
      <c r="L248" s="554"/>
    </row>
    <row r="249" spans="1:12" x14ac:dyDescent="0.3">
      <c r="A249" s="221" t="s">
        <v>236</v>
      </c>
      <c r="B249" s="219" t="s">
        <v>237</v>
      </c>
      <c r="C249" s="220"/>
      <c r="D249" s="220">
        <v>2</v>
      </c>
      <c r="E249" s="331">
        <v>2</v>
      </c>
      <c r="F249" s="304">
        <f>E249/D249*100</f>
        <v>100</v>
      </c>
      <c r="G249" s="224" t="s">
        <v>26</v>
      </c>
      <c r="H249" s="215" t="s">
        <v>175</v>
      </c>
      <c r="I249" s="216">
        <f>I250+I251</f>
        <v>0</v>
      </c>
      <c r="J249" s="216">
        <f>J250+J251</f>
        <v>0</v>
      </c>
      <c r="K249" s="330">
        <f>K250+K251</f>
        <v>0</v>
      </c>
      <c r="L249" s="216">
        <f>L250+L251</f>
        <v>0</v>
      </c>
    </row>
    <row r="250" spans="1:12" x14ac:dyDescent="0.3">
      <c r="A250" s="221" t="s">
        <v>238</v>
      </c>
      <c r="B250" s="219" t="s">
        <v>239</v>
      </c>
      <c r="C250" s="220"/>
      <c r="D250" s="220"/>
      <c r="E250" s="331"/>
      <c r="F250" s="298"/>
      <c r="G250" s="221" t="s">
        <v>337</v>
      </c>
      <c r="H250" s="219" t="s">
        <v>240</v>
      </c>
      <c r="I250" s="216"/>
      <c r="J250" s="216"/>
      <c r="K250" s="330"/>
      <c r="L250" s="216"/>
    </row>
    <row r="251" spans="1:12" ht="16.2" x14ac:dyDescent="0.35">
      <c r="A251" s="531" t="s">
        <v>86</v>
      </c>
      <c r="B251" s="531"/>
      <c r="C251" s="226">
        <f>C247-I249</f>
        <v>33343</v>
      </c>
      <c r="D251" s="226">
        <f>D247-J249</f>
        <v>38552</v>
      </c>
      <c r="E251" s="332">
        <f>E247-K249</f>
        <v>33680</v>
      </c>
      <c r="F251" s="303">
        <f>E251/D251*100</f>
        <v>87.362523345092342</v>
      </c>
      <c r="G251" s="221" t="s">
        <v>338</v>
      </c>
      <c r="H251" s="228" t="s">
        <v>241</v>
      </c>
      <c r="I251" s="236"/>
      <c r="J251" s="236"/>
      <c r="K251" s="344"/>
      <c r="L251" s="236"/>
    </row>
    <row r="252" spans="1:12" x14ac:dyDescent="0.3">
      <c r="A252" s="532" t="s">
        <v>42</v>
      </c>
      <c r="B252" s="533"/>
      <c r="C252" s="216">
        <f>SUM(C244,C247)</f>
        <v>47643</v>
      </c>
      <c r="D252" s="216">
        <f>SUM(D244,D247)</f>
        <v>55841</v>
      </c>
      <c r="E252" s="330">
        <f>SUM(E244,E247)</f>
        <v>53040</v>
      </c>
      <c r="F252" s="300">
        <f>E252/D252*100</f>
        <v>94.983972350065358</v>
      </c>
      <c r="G252" s="532" t="s">
        <v>43</v>
      </c>
      <c r="H252" s="533"/>
      <c r="I252" s="216">
        <f>SUM(I244,I249)</f>
        <v>47643</v>
      </c>
      <c r="J252" s="216">
        <f>SUM(J244,J249)</f>
        <v>55841</v>
      </c>
      <c r="K252" s="330">
        <f>SUM(K244,K249)</f>
        <v>53424</v>
      </c>
      <c r="L252" s="300">
        <f>K252/J252*100</f>
        <v>95.671639118210635</v>
      </c>
    </row>
    <row r="253" spans="1:12" x14ac:dyDescent="0.3">
      <c r="A253" s="534" t="s">
        <v>3</v>
      </c>
      <c r="B253" s="536"/>
      <c r="C253" s="536"/>
      <c r="D253" s="536"/>
      <c r="E253" s="536"/>
      <c r="F253" s="536"/>
      <c r="G253" s="534" t="s">
        <v>5</v>
      </c>
      <c r="H253" s="536"/>
      <c r="I253" s="536"/>
      <c r="J253" s="536"/>
      <c r="K253" s="536"/>
      <c r="L253" s="535"/>
    </row>
    <row r="254" spans="1:12" x14ac:dyDescent="0.3">
      <c r="A254" s="214" t="s">
        <v>22</v>
      </c>
      <c r="B254" s="217" t="s">
        <v>174</v>
      </c>
      <c r="C254" s="216"/>
      <c r="D254" s="216"/>
      <c r="E254" s="330"/>
      <c r="F254" s="216"/>
      <c r="G254" s="214" t="s">
        <v>22</v>
      </c>
      <c r="H254" s="217" t="s">
        <v>177</v>
      </c>
      <c r="I254" s="216">
        <v>500</v>
      </c>
      <c r="J254" s="216">
        <v>500</v>
      </c>
      <c r="K254" s="330">
        <v>102</v>
      </c>
      <c r="L254" s="298">
        <f>K254/J254*100</f>
        <v>20.399999999999999</v>
      </c>
    </row>
    <row r="255" spans="1:12" x14ac:dyDescent="0.3">
      <c r="A255" s="214" t="s">
        <v>23</v>
      </c>
      <c r="B255" s="217" t="s">
        <v>244</v>
      </c>
      <c r="C255" s="216">
        <f>C256+C257</f>
        <v>0</v>
      </c>
      <c r="D255" s="216">
        <f>D256+D257</f>
        <v>0</v>
      </c>
      <c r="E255" s="330">
        <f>E256+E257</f>
        <v>0</v>
      </c>
      <c r="F255" s="216">
        <f>F256+F257</f>
        <v>0</v>
      </c>
      <c r="G255" s="214" t="s">
        <v>23</v>
      </c>
      <c r="H255" s="217" t="s">
        <v>176</v>
      </c>
      <c r="I255" s="216"/>
      <c r="J255" s="216"/>
      <c r="K255" s="330"/>
      <c r="L255" s="216">
        <f>I255+J255+K255</f>
        <v>0</v>
      </c>
    </row>
    <row r="256" spans="1:12" x14ac:dyDescent="0.3">
      <c r="A256" s="221" t="s">
        <v>245</v>
      </c>
      <c r="B256" s="223" t="s">
        <v>246</v>
      </c>
      <c r="C256" s="220"/>
      <c r="D256" s="220"/>
      <c r="E256" s="331"/>
      <c r="F256" s="220"/>
      <c r="G256" s="214" t="s">
        <v>24</v>
      </c>
      <c r="H256" s="215" t="s">
        <v>242</v>
      </c>
      <c r="I256" s="216">
        <f>SUM(I257:I258)</f>
        <v>0</v>
      </c>
      <c r="J256" s="216">
        <f>SUM(J257:J258)</f>
        <v>0</v>
      </c>
      <c r="K256" s="330">
        <f>SUM(K257:K258)</f>
        <v>0</v>
      </c>
      <c r="L256" s="216">
        <f>I256+J256+K256</f>
        <v>0</v>
      </c>
    </row>
    <row r="257" spans="1:12" x14ac:dyDescent="0.3">
      <c r="A257" s="221" t="s">
        <v>173</v>
      </c>
      <c r="B257" s="223" t="s">
        <v>343</v>
      </c>
      <c r="C257" s="216"/>
      <c r="D257" s="216"/>
      <c r="E257" s="330"/>
      <c r="F257" s="216"/>
      <c r="G257" s="221" t="s">
        <v>41</v>
      </c>
      <c r="H257" s="228" t="s">
        <v>243</v>
      </c>
      <c r="I257" s="220"/>
      <c r="J257" s="220"/>
      <c r="K257" s="331"/>
      <c r="L257" s="220">
        <f>I257+J257+K257</f>
        <v>0</v>
      </c>
    </row>
    <row r="258" spans="1:12" x14ac:dyDescent="0.3">
      <c r="A258" s="224" t="s">
        <v>24</v>
      </c>
      <c r="B258" s="217" t="s">
        <v>344</v>
      </c>
      <c r="C258" s="216"/>
      <c r="D258" s="216"/>
      <c r="E258" s="330"/>
      <c r="F258" s="216"/>
      <c r="G258" s="221" t="s">
        <v>56</v>
      </c>
      <c r="H258" s="228" t="s">
        <v>339</v>
      </c>
      <c r="I258" s="216"/>
      <c r="J258" s="216"/>
      <c r="K258" s="330"/>
      <c r="L258" s="220">
        <f>I258+J258+K258</f>
        <v>0</v>
      </c>
    </row>
    <row r="259" spans="1:12" x14ac:dyDescent="0.3">
      <c r="A259" s="534" t="s">
        <v>91</v>
      </c>
      <c r="B259" s="535"/>
      <c r="C259" s="216">
        <f>SUM(C254,C258,C255)</f>
        <v>0</v>
      </c>
      <c r="D259" s="216">
        <f>SUM(D254,D258,D255)</f>
        <v>0</v>
      </c>
      <c r="E259" s="330">
        <f>SUM(E254,E258,E255)</f>
        <v>0</v>
      </c>
      <c r="F259" s="225">
        <f>SUM(F254,F258,F255)</f>
        <v>0</v>
      </c>
      <c r="G259" s="534" t="s">
        <v>92</v>
      </c>
      <c r="H259" s="535"/>
      <c r="I259" s="216">
        <f>SUM(I254+I255+I256)</f>
        <v>500</v>
      </c>
      <c r="J259" s="216">
        <f>SUM(J254+J255+J256)</f>
        <v>500</v>
      </c>
      <c r="K259" s="330">
        <f>SUM(K254+K255+K256)</f>
        <v>102</v>
      </c>
      <c r="L259" s="299">
        <f>K259/J259*100</f>
        <v>20.399999999999999</v>
      </c>
    </row>
    <row r="260" spans="1:12" ht="16.2" x14ac:dyDescent="0.35">
      <c r="A260" s="529" t="s">
        <v>247</v>
      </c>
      <c r="B260" s="530"/>
      <c r="C260" s="226">
        <f>C259-I259</f>
        <v>-500</v>
      </c>
      <c r="D260" s="226">
        <f>D259-J259</f>
        <v>-500</v>
      </c>
      <c r="E260" s="332">
        <f>E259-K259</f>
        <v>-102</v>
      </c>
      <c r="F260" s="303">
        <f>F259-L259</f>
        <v>-20.399999999999999</v>
      </c>
      <c r="G260" s="517"/>
      <c r="H260" s="518"/>
      <c r="I260" s="518"/>
      <c r="J260" s="518"/>
      <c r="K260" s="518"/>
      <c r="L260" s="519"/>
    </row>
    <row r="261" spans="1:12" x14ac:dyDescent="0.3">
      <c r="A261" s="526"/>
      <c r="B261" s="527"/>
      <c r="C261" s="527"/>
      <c r="D261" s="527"/>
      <c r="E261" s="527"/>
      <c r="F261" s="528"/>
      <c r="G261" s="520"/>
      <c r="H261" s="521"/>
      <c r="I261" s="521"/>
      <c r="J261" s="521"/>
      <c r="K261" s="521"/>
      <c r="L261" s="522"/>
    </row>
    <row r="262" spans="1:12" x14ac:dyDescent="0.3">
      <c r="A262" s="214" t="s">
        <v>25</v>
      </c>
      <c r="B262" s="215" t="s">
        <v>248</v>
      </c>
      <c r="C262" s="216">
        <f>C263+C264+C265</f>
        <v>500</v>
      </c>
      <c r="D262" s="216">
        <f>D263+D264+D265</f>
        <v>500</v>
      </c>
      <c r="E262" s="330">
        <f>E263+E264+E265</f>
        <v>500</v>
      </c>
      <c r="F262" s="298">
        <f>E262/D262*100</f>
        <v>100</v>
      </c>
      <c r="G262" s="520"/>
      <c r="H262" s="521"/>
      <c r="I262" s="521"/>
      <c r="J262" s="521"/>
      <c r="K262" s="521"/>
      <c r="L262" s="522"/>
    </row>
    <row r="263" spans="1:12" x14ac:dyDescent="0.3">
      <c r="A263" s="221" t="s">
        <v>51</v>
      </c>
      <c r="B263" s="223" t="s">
        <v>249</v>
      </c>
      <c r="C263" s="220">
        <v>500</v>
      </c>
      <c r="D263" s="220">
        <v>500</v>
      </c>
      <c r="E263" s="331">
        <v>500</v>
      </c>
      <c r="F263" s="304">
        <f t="shared" ref="F263:F271" si="31">E263/D263*100</f>
        <v>100</v>
      </c>
      <c r="G263" s="523"/>
      <c r="H263" s="524"/>
      <c r="I263" s="524"/>
      <c r="J263" s="524"/>
      <c r="K263" s="524"/>
      <c r="L263" s="525"/>
    </row>
    <row r="264" spans="1:12" x14ac:dyDescent="0.3">
      <c r="A264" s="221" t="s">
        <v>52</v>
      </c>
      <c r="B264" s="223" t="s">
        <v>250</v>
      </c>
      <c r="C264" s="238"/>
      <c r="D264" s="238"/>
      <c r="E264" s="333"/>
      <c r="F264" s="298"/>
      <c r="G264" s="224" t="s">
        <v>31</v>
      </c>
      <c r="H264" s="215" t="s">
        <v>178</v>
      </c>
      <c r="I264" s="239">
        <f>+I265</f>
        <v>0</v>
      </c>
      <c r="J264" s="239">
        <f>+J265</f>
        <v>0</v>
      </c>
      <c r="K264" s="335">
        <f>+K265</f>
        <v>0</v>
      </c>
      <c r="L264" s="239">
        <f>+L265</f>
        <v>0</v>
      </c>
    </row>
    <row r="265" spans="1:12" x14ac:dyDescent="0.3">
      <c r="A265" s="221" t="s">
        <v>53</v>
      </c>
      <c r="B265" s="223" t="s">
        <v>251</v>
      </c>
      <c r="C265" s="238"/>
      <c r="D265" s="238"/>
      <c r="E265" s="333"/>
      <c r="F265" s="298"/>
      <c r="G265" s="221" t="s">
        <v>55</v>
      </c>
      <c r="H265" s="228" t="s">
        <v>252</v>
      </c>
      <c r="I265" s="239"/>
      <c r="J265" s="239"/>
      <c r="K265" s="335"/>
      <c r="L265" s="239"/>
    </row>
    <row r="266" spans="1:12" ht="16.2" x14ac:dyDescent="0.35">
      <c r="A266" s="531" t="s">
        <v>87</v>
      </c>
      <c r="B266" s="531"/>
      <c r="C266" s="245">
        <f>C262-I264</f>
        <v>500</v>
      </c>
      <c r="D266" s="245">
        <f>D262-J264</f>
        <v>500</v>
      </c>
      <c r="E266" s="334">
        <f>E262-K264</f>
        <v>500</v>
      </c>
      <c r="F266" s="303">
        <f t="shared" si="31"/>
        <v>100</v>
      </c>
      <c r="G266" s="526"/>
      <c r="H266" s="527"/>
      <c r="I266" s="527"/>
      <c r="J266" s="527"/>
      <c r="K266" s="527"/>
      <c r="L266" s="528"/>
    </row>
    <row r="267" spans="1:12" x14ac:dyDescent="0.3">
      <c r="A267" s="532" t="s">
        <v>44</v>
      </c>
      <c r="B267" s="533"/>
      <c r="C267" s="239">
        <f>SUM(C259,C262)</f>
        <v>500</v>
      </c>
      <c r="D267" s="239">
        <f>SUM(D259,D262)</f>
        <v>500</v>
      </c>
      <c r="E267" s="335">
        <f>SUM(E259,E262)</f>
        <v>500</v>
      </c>
      <c r="F267" s="300">
        <f t="shared" si="31"/>
        <v>100</v>
      </c>
      <c r="G267" s="532" t="s">
        <v>45</v>
      </c>
      <c r="H267" s="533"/>
      <c r="I267" s="239">
        <f>SUM(I259,I264)</f>
        <v>500</v>
      </c>
      <c r="J267" s="239">
        <f>SUM(J259,J264)</f>
        <v>500</v>
      </c>
      <c r="K267" s="335">
        <f>SUM(K259,K264)</f>
        <v>102</v>
      </c>
      <c r="L267" s="301">
        <f>SUM(L259,L264)</f>
        <v>20.399999999999999</v>
      </c>
    </row>
    <row r="268" spans="1:12" x14ac:dyDescent="0.3">
      <c r="A268" s="534" t="s">
        <v>46</v>
      </c>
      <c r="B268" s="535"/>
      <c r="C268" s="239">
        <f t="shared" ref="C268:E269" si="32">SUM(C244,C259)</f>
        <v>14300</v>
      </c>
      <c r="D268" s="239">
        <f t="shared" si="32"/>
        <v>17289</v>
      </c>
      <c r="E268" s="335">
        <f t="shared" si="32"/>
        <v>19360</v>
      </c>
      <c r="F268" s="299">
        <f t="shared" si="31"/>
        <v>111.9787147897507</v>
      </c>
      <c r="G268" s="534" t="s">
        <v>48</v>
      </c>
      <c r="H268" s="535"/>
      <c r="I268" s="239">
        <f>SUM(I244,I259)</f>
        <v>48143</v>
      </c>
      <c r="J268" s="239">
        <f>SUM(J244,J259)</f>
        <v>56341</v>
      </c>
      <c r="K268" s="335">
        <f>SUM(K244,K259)</f>
        <v>53526</v>
      </c>
      <c r="L268" s="302">
        <f>K268/J268*100</f>
        <v>95.003638558066058</v>
      </c>
    </row>
    <row r="269" spans="1:12" x14ac:dyDescent="0.3">
      <c r="A269" s="526" t="s">
        <v>253</v>
      </c>
      <c r="B269" s="528"/>
      <c r="C269" s="239">
        <f t="shared" si="32"/>
        <v>-33843</v>
      </c>
      <c r="D269" s="239">
        <f t="shared" si="32"/>
        <v>-39052</v>
      </c>
      <c r="E269" s="335">
        <f t="shared" si="32"/>
        <v>-34166</v>
      </c>
      <c r="F269" s="298">
        <f t="shared" si="31"/>
        <v>87.488476902591415</v>
      </c>
      <c r="G269" s="549"/>
      <c r="H269" s="550"/>
      <c r="I269" s="550"/>
      <c r="J269" s="550"/>
      <c r="K269" s="550"/>
      <c r="L269" s="551"/>
    </row>
    <row r="270" spans="1:12" x14ac:dyDescent="0.3">
      <c r="A270" s="526" t="s">
        <v>47</v>
      </c>
      <c r="B270" s="528"/>
      <c r="C270" s="216">
        <f>SUM(C247,C262)</f>
        <v>33843</v>
      </c>
      <c r="D270" s="216">
        <f>SUM(D247,D262)</f>
        <v>39052</v>
      </c>
      <c r="E270" s="330">
        <f>SUM(E247,E262)</f>
        <v>34180</v>
      </c>
      <c r="F270" s="298">
        <f t="shared" si="31"/>
        <v>87.524326538973668</v>
      </c>
      <c r="G270" s="526" t="s">
        <v>47</v>
      </c>
      <c r="H270" s="528"/>
      <c r="I270" s="216">
        <f>SUM(I249,I264)</f>
        <v>0</v>
      </c>
      <c r="J270" s="216">
        <f>SUM(J249,J264)</f>
        <v>0</v>
      </c>
      <c r="K270" s="330">
        <f>SUM(K249,K264)</f>
        <v>0</v>
      </c>
      <c r="L270" s="216">
        <f>SUM(L249,L264)</f>
        <v>0</v>
      </c>
    </row>
    <row r="271" spans="1:12" x14ac:dyDescent="0.3">
      <c r="A271" s="534" t="s">
        <v>18</v>
      </c>
      <c r="B271" s="535"/>
      <c r="C271" s="216">
        <f>SUM(C252,C267)</f>
        <v>48143</v>
      </c>
      <c r="D271" s="216">
        <f>SUM(D252,D267)</f>
        <v>56341</v>
      </c>
      <c r="E271" s="330">
        <f>SUM(E252,E267)</f>
        <v>53540</v>
      </c>
      <c r="F271" s="299">
        <f t="shared" si="31"/>
        <v>95.028487247297704</v>
      </c>
      <c r="G271" s="534" t="s">
        <v>19</v>
      </c>
      <c r="H271" s="535"/>
      <c r="I271" s="216">
        <f>SUM(I252,I267)</f>
        <v>48143</v>
      </c>
      <c r="J271" s="216">
        <f>SUM(J252,J267)</f>
        <v>56341</v>
      </c>
      <c r="K271" s="330">
        <f>SUM(K252,K267)</f>
        <v>53526</v>
      </c>
      <c r="L271" s="299">
        <f>K271/J271*100</f>
        <v>95.003638558066058</v>
      </c>
    </row>
    <row r="272" spans="1:12" ht="15" x14ac:dyDescent="0.25">
      <c r="A272" s="545" t="s">
        <v>674</v>
      </c>
      <c r="B272" s="545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1:12" ht="15" x14ac:dyDescent="0.25">
      <c r="A273" s="545"/>
      <c r="B273" s="545"/>
      <c r="C273" s="545"/>
      <c r="D273" s="545"/>
      <c r="E273" s="545"/>
      <c r="F273" s="545"/>
      <c r="G273" s="545"/>
      <c r="H273" s="545"/>
      <c r="I273" s="545"/>
      <c r="J273" s="545"/>
      <c r="K273" s="545"/>
      <c r="L273" s="545"/>
    </row>
    <row r="274" spans="1:12" x14ac:dyDescent="0.3">
      <c r="A274" s="1" t="s">
        <v>59</v>
      </c>
      <c r="H274" s="211" t="s">
        <v>260</v>
      </c>
      <c r="I274" s="211"/>
      <c r="L274" s="212" t="s">
        <v>79</v>
      </c>
    </row>
    <row r="275" spans="1:12" ht="12.75" customHeight="1" x14ac:dyDescent="0.25">
      <c r="A275" s="537" t="s">
        <v>34</v>
      </c>
      <c r="B275" s="558" t="s">
        <v>30</v>
      </c>
      <c r="C275" s="546" t="s">
        <v>665</v>
      </c>
      <c r="D275" s="546" t="s">
        <v>666</v>
      </c>
      <c r="E275" s="560" t="s">
        <v>667</v>
      </c>
      <c r="F275" s="546" t="s">
        <v>461</v>
      </c>
      <c r="G275" s="537" t="s">
        <v>34</v>
      </c>
      <c r="H275" s="558" t="s">
        <v>35</v>
      </c>
      <c r="I275" s="546" t="s">
        <v>665</v>
      </c>
      <c r="J275" s="546" t="s">
        <v>666</v>
      </c>
      <c r="K275" s="560" t="s">
        <v>667</v>
      </c>
      <c r="L275" s="546" t="s">
        <v>461</v>
      </c>
    </row>
    <row r="276" spans="1:12" ht="12.75" customHeight="1" x14ac:dyDescent="0.25">
      <c r="A276" s="537"/>
      <c r="B276" s="558"/>
      <c r="C276" s="547"/>
      <c r="D276" s="547"/>
      <c r="E276" s="561"/>
      <c r="F276" s="547"/>
      <c r="G276" s="537"/>
      <c r="H276" s="558"/>
      <c r="I276" s="547"/>
      <c r="J276" s="547"/>
      <c r="K276" s="561"/>
      <c r="L276" s="547"/>
    </row>
    <row r="277" spans="1:12" ht="24" customHeight="1" x14ac:dyDescent="0.25">
      <c r="A277" s="538"/>
      <c r="B277" s="559"/>
      <c r="C277" s="548"/>
      <c r="D277" s="548"/>
      <c r="E277" s="562"/>
      <c r="F277" s="548"/>
      <c r="G277" s="538"/>
      <c r="H277" s="559"/>
      <c r="I277" s="548"/>
      <c r="J277" s="548"/>
      <c r="K277" s="562"/>
      <c r="L277" s="548"/>
    </row>
    <row r="278" spans="1:12" x14ac:dyDescent="0.3">
      <c r="A278" s="534" t="s">
        <v>2</v>
      </c>
      <c r="B278" s="536"/>
      <c r="C278" s="536"/>
      <c r="D278" s="536"/>
      <c r="E278" s="536"/>
      <c r="F278" s="536"/>
      <c r="G278" s="534" t="s">
        <v>4</v>
      </c>
      <c r="H278" s="536"/>
      <c r="I278" s="536"/>
      <c r="J278" s="536"/>
      <c r="K278" s="536"/>
      <c r="L278" s="535"/>
    </row>
    <row r="279" spans="1:12" x14ac:dyDescent="0.3">
      <c r="A279" s="214" t="s">
        <v>22</v>
      </c>
      <c r="B279" s="215" t="s">
        <v>336</v>
      </c>
      <c r="C279" s="216">
        <v>5900</v>
      </c>
      <c r="D279" s="216">
        <v>5900</v>
      </c>
      <c r="E279" s="330">
        <v>5304</v>
      </c>
      <c r="F279" s="298">
        <f>E279/D279*100</f>
        <v>89.898305084745772</v>
      </c>
      <c r="G279" s="214" t="s">
        <v>22</v>
      </c>
      <c r="H279" s="217" t="s">
        <v>88</v>
      </c>
      <c r="I279" s="216">
        <v>8000</v>
      </c>
      <c r="J279" s="216">
        <v>9709</v>
      </c>
      <c r="K279" s="330">
        <v>9676</v>
      </c>
      <c r="L279" s="298">
        <f>K279/J279*100</f>
        <v>99.66010917705222</v>
      </c>
    </row>
    <row r="280" spans="1:12" x14ac:dyDescent="0.3">
      <c r="A280" s="214" t="s">
        <v>23</v>
      </c>
      <c r="B280" s="215" t="s">
        <v>83</v>
      </c>
      <c r="C280" s="234">
        <f>SUM(C281:C283)</f>
        <v>0</v>
      </c>
      <c r="D280" s="234">
        <f>SUM(D281:D283)</f>
        <v>0</v>
      </c>
      <c r="E280" s="340">
        <f>SUM(E281:E283)</f>
        <v>0</v>
      </c>
      <c r="F280" s="298"/>
      <c r="G280" s="214" t="s">
        <v>23</v>
      </c>
      <c r="H280" s="217" t="s">
        <v>342</v>
      </c>
      <c r="I280" s="216">
        <v>2160</v>
      </c>
      <c r="J280" s="216">
        <v>2596</v>
      </c>
      <c r="K280" s="330">
        <v>2596</v>
      </c>
      <c r="L280" s="298">
        <f>K280/J280*100</f>
        <v>100</v>
      </c>
    </row>
    <row r="281" spans="1:12" x14ac:dyDescent="0.3">
      <c r="A281" s="218" t="s">
        <v>50</v>
      </c>
      <c r="B281" s="219" t="s">
        <v>84</v>
      </c>
      <c r="C281" s="220"/>
      <c r="D281" s="220"/>
      <c r="E281" s="331"/>
      <c r="F281" s="298"/>
      <c r="G281" s="214" t="s">
        <v>24</v>
      </c>
      <c r="H281" s="217" t="s">
        <v>89</v>
      </c>
      <c r="I281" s="216">
        <v>24840</v>
      </c>
      <c r="J281" s="216">
        <v>24721</v>
      </c>
      <c r="K281" s="330">
        <v>20033</v>
      </c>
      <c r="L281" s="298">
        <f>K281/J281*100</f>
        <v>81.036365842805708</v>
      </c>
    </row>
    <row r="282" spans="1:12" x14ac:dyDescent="0.3">
      <c r="A282" s="218" t="s">
        <v>36</v>
      </c>
      <c r="B282" s="219" t="s">
        <v>40</v>
      </c>
      <c r="C282" s="220"/>
      <c r="D282" s="220"/>
      <c r="E282" s="331"/>
      <c r="F282" s="298"/>
      <c r="G282" s="214" t="s">
        <v>25</v>
      </c>
      <c r="H282" s="217" t="s">
        <v>226</v>
      </c>
      <c r="I282" s="216">
        <f>SUM(I283+I284+I285)</f>
        <v>0</v>
      </c>
      <c r="J282" s="216">
        <f>SUM(J283+J284+J285)</f>
        <v>0</v>
      </c>
      <c r="K282" s="330">
        <f>SUM(K283+K284+K285)</f>
        <v>0</v>
      </c>
      <c r="L282" s="216">
        <f>I282+J282+K282</f>
        <v>0</v>
      </c>
    </row>
    <row r="283" spans="1:12" x14ac:dyDescent="0.3">
      <c r="A283" s="218" t="s">
        <v>39</v>
      </c>
      <c r="B283" s="219" t="s">
        <v>152</v>
      </c>
      <c r="C283" s="220"/>
      <c r="D283" s="220"/>
      <c r="E283" s="331"/>
      <c r="F283" s="298"/>
      <c r="G283" s="221" t="s">
        <v>51</v>
      </c>
      <c r="H283" s="219" t="s">
        <v>400</v>
      </c>
      <c r="I283" s="220"/>
      <c r="J283" s="220"/>
      <c r="K283" s="331"/>
      <c r="L283" s="220"/>
    </row>
    <row r="284" spans="1:12" x14ac:dyDescent="0.3">
      <c r="A284" s="222" t="s">
        <v>24</v>
      </c>
      <c r="B284" s="217" t="s">
        <v>227</v>
      </c>
      <c r="C284" s="216">
        <f>SUM(C285:C287)</f>
        <v>0</v>
      </c>
      <c r="D284" s="216">
        <f>SUM(D285:D287)</f>
        <v>2288</v>
      </c>
      <c r="E284" s="330">
        <f>SUM(E285:E287)</f>
        <v>2388</v>
      </c>
      <c r="F284" s="298">
        <f t="shared" ref="F284:F290" si="33">E284/D284*100</f>
        <v>104.37062937062937</v>
      </c>
      <c r="G284" s="221" t="s">
        <v>52</v>
      </c>
      <c r="H284" s="219" t="s">
        <v>412</v>
      </c>
      <c r="I284" s="220"/>
      <c r="J284" s="220"/>
      <c r="K284" s="331"/>
      <c r="L284" s="220"/>
    </row>
    <row r="285" spans="1:12" x14ac:dyDescent="0.3">
      <c r="A285" s="221" t="s">
        <v>41</v>
      </c>
      <c r="B285" s="223" t="s">
        <v>228</v>
      </c>
      <c r="C285" s="220"/>
      <c r="D285" s="220"/>
      <c r="E285" s="331"/>
      <c r="F285" s="298"/>
      <c r="G285" s="221" t="s">
        <v>53</v>
      </c>
      <c r="H285" s="219" t="s">
        <v>229</v>
      </c>
      <c r="I285" s="216"/>
      <c r="J285" s="216"/>
      <c r="K285" s="330"/>
      <c r="L285" s="220"/>
    </row>
    <row r="286" spans="1:12" x14ac:dyDescent="0.3">
      <c r="A286" s="221" t="s">
        <v>56</v>
      </c>
      <c r="B286" s="219" t="s">
        <v>230</v>
      </c>
      <c r="C286" s="220"/>
      <c r="D286" s="220"/>
      <c r="E286" s="331"/>
      <c r="F286" s="298"/>
      <c r="G286" s="224" t="s">
        <v>31</v>
      </c>
      <c r="H286" s="215" t="s">
        <v>14</v>
      </c>
      <c r="I286" s="220"/>
      <c r="J286" s="220"/>
      <c r="K286" s="331"/>
      <c r="L286" s="220"/>
    </row>
    <row r="287" spans="1:12" x14ac:dyDescent="0.3">
      <c r="A287" s="221" t="s">
        <v>57</v>
      </c>
      <c r="B287" s="223" t="s">
        <v>340</v>
      </c>
      <c r="C287" s="220"/>
      <c r="D287" s="220">
        <v>2288</v>
      </c>
      <c r="E287" s="331">
        <v>2388</v>
      </c>
      <c r="F287" s="304">
        <f t="shared" si="33"/>
        <v>104.37062937062937</v>
      </c>
      <c r="G287" s="539"/>
      <c r="H287" s="540"/>
      <c r="I287" s="540"/>
      <c r="J287" s="540"/>
      <c r="K287" s="540"/>
      <c r="L287" s="541"/>
    </row>
    <row r="288" spans="1:12" x14ac:dyDescent="0.3">
      <c r="A288" s="224" t="s">
        <v>25</v>
      </c>
      <c r="B288" s="217" t="s">
        <v>341</v>
      </c>
      <c r="C288" s="216"/>
      <c r="D288" s="216"/>
      <c r="E288" s="330"/>
      <c r="F288" s="298"/>
      <c r="G288" s="555"/>
      <c r="H288" s="556"/>
      <c r="I288" s="556"/>
      <c r="J288" s="556"/>
      <c r="K288" s="556"/>
      <c r="L288" s="557"/>
    </row>
    <row r="289" spans="1:12" x14ac:dyDescent="0.3">
      <c r="A289" s="534" t="s">
        <v>85</v>
      </c>
      <c r="B289" s="535"/>
      <c r="C289" s="216">
        <f>SUM(C288+C284+C280+C279)</f>
        <v>5900</v>
      </c>
      <c r="D289" s="216">
        <f>SUM(D288+D284+D280+D279)</f>
        <v>8188</v>
      </c>
      <c r="E289" s="330">
        <f>SUM(E288+E284+E280+E279)</f>
        <v>7692</v>
      </c>
      <c r="F289" s="299">
        <f t="shared" si="33"/>
        <v>93.942354665363951</v>
      </c>
      <c r="G289" s="534" t="s">
        <v>90</v>
      </c>
      <c r="H289" s="535"/>
      <c r="I289" s="216">
        <f>SUM(I279+I280+I281+I282+I286)</f>
        <v>35000</v>
      </c>
      <c r="J289" s="216">
        <f>SUM(J279+J280+J281+J282+J286+J287)</f>
        <v>37026</v>
      </c>
      <c r="K289" s="330">
        <f>SUM(K279+K280+K281+K282+K286+K287)</f>
        <v>32305</v>
      </c>
      <c r="L289" s="299">
        <f>K289/J289*100</f>
        <v>87.249500351104629</v>
      </c>
    </row>
    <row r="290" spans="1:12" ht="16.2" x14ac:dyDescent="0.35">
      <c r="A290" s="529" t="s">
        <v>232</v>
      </c>
      <c r="B290" s="530"/>
      <c r="C290" s="226">
        <f>C289-I289</f>
        <v>-29100</v>
      </c>
      <c r="D290" s="226">
        <f>D289-J289</f>
        <v>-28838</v>
      </c>
      <c r="E290" s="332">
        <f>E289-K289</f>
        <v>-24613</v>
      </c>
      <c r="F290" s="303">
        <f t="shared" si="33"/>
        <v>85.349192038282823</v>
      </c>
      <c r="G290" s="549"/>
      <c r="H290" s="550"/>
      <c r="I290" s="550"/>
      <c r="J290" s="550"/>
      <c r="K290" s="550"/>
      <c r="L290" s="551"/>
    </row>
    <row r="291" spans="1:12" x14ac:dyDescent="0.3">
      <c r="A291" s="526"/>
      <c r="B291" s="527"/>
      <c r="C291" s="527"/>
      <c r="D291" s="527"/>
      <c r="E291" s="527"/>
      <c r="F291" s="528"/>
      <c r="G291" s="552"/>
      <c r="H291" s="553"/>
      <c r="I291" s="553"/>
      <c r="J291" s="553"/>
      <c r="K291" s="553"/>
      <c r="L291" s="554"/>
    </row>
    <row r="292" spans="1:12" x14ac:dyDescent="0.3">
      <c r="A292" s="214" t="s">
        <v>31</v>
      </c>
      <c r="B292" s="217" t="s">
        <v>233</v>
      </c>
      <c r="C292" s="216">
        <f>C293+C294+C295</f>
        <v>29100</v>
      </c>
      <c r="D292" s="216">
        <f>D293+D294+D295</f>
        <v>28838</v>
      </c>
      <c r="E292" s="330">
        <f>E293+E294+E295</f>
        <v>24601</v>
      </c>
      <c r="F292" s="298">
        <f>E292/D292*100</f>
        <v>85.30758027602468</v>
      </c>
      <c r="G292" s="552"/>
      <c r="H292" s="553"/>
      <c r="I292" s="553"/>
      <c r="J292" s="553"/>
      <c r="K292" s="553"/>
      <c r="L292" s="554"/>
    </row>
    <row r="293" spans="1:12" x14ac:dyDescent="0.3">
      <c r="A293" s="221" t="s">
        <v>234</v>
      </c>
      <c r="B293" s="228" t="s">
        <v>235</v>
      </c>
      <c r="C293" s="220">
        <v>29100</v>
      </c>
      <c r="D293" s="220">
        <v>28830</v>
      </c>
      <c r="E293" s="331">
        <v>24593</v>
      </c>
      <c r="F293" s="304">
        <f>E293/D293*100</f>
        <v>85.303503295178629</v>
      </c>
      <c r="G293" s="552"/>
      <c r="H293" s="553"/>
      <c r="I293" s="553"/>
      <c r="J293" s="553"/>
      <c r="K293" s="553"/>
      <c r="L293" s="554"/>
    </row>
    <row r="294" spans="1:12" x14ac:dyDescent="0.3">
      <c r="A294" s="221" t="s">
        <v>236</v>
      </c>
      <c r="B294" s="219" t="s">
        <v>237</v>
      </c>
      <c r="C294" s="220">
        <v>0</v>
      </c>
      <c r="D294" s="220">
        <v>8</v>
      </c>
      <c r="E294" s="331">
        <v>8</v>
      </c>
      <c r="F294" s="304">
        <f>E294/D294*100</f>
        <v>100</v>
      </c>
      <c r="G294" s="224" t="s">
        <v>26</v>
      </c>
      <c r="H294" s="215" t="s">
        <v>175</v>
      </c>
      <c r="I294" s="216">
        <f>SUM(I295+I296)</f>
        <v>0</v>
      </c>
      <c r="J294" s="216">
        <f>SUM(J295+J296)</f>
        <v>0</v>
      </c>
      <c r="K294" s="330">
        <f>SUM(K295+K296)</f>
        <v>0</v>
      </c>
      <c r="L294" s="216">
        <f>SUM(L295+L296)</f>
        <v>0</v>
      </c>
    </row>
    <row r="295" spans="1:12" x14ac:dyDescent="0.3">
      <c r="A295" s="221" t="s">
        <v>238</v>
      </c>
      <c r="B295" s="219" t="s">
        <v>239</v>
      </c>
      <c r="C295" s="220"/>
      <c r="D295" s="220"/>
      <c r="E295" s="331"/>
      <c r="F295" s="298"/>
      <c r="G295" s="221" t="s">
        <v>337</v>
      </c>
      <c r="H295" s="219" t="s">
        <v>240</v>
      </c>
      <c r="I295" s="216"/>
      <c r="J295" s="216"/>
      <c r="K295" s="330"/>
      <c r="L295" s="216"/>
    </row>
    <row r="296" spans="1:12" ht="16.2" x14ac:dyDescent="0.35">
      <c r="A296" s="531" t="s">
        <v>86</v>
      </c>
      <c r="B296" s="531"/>
      <c r="C296" s="226">
        <f>C292-I294</f>
        <v>29100</v>
      </c>
      <c r="D296" s="226">
        <f>D292-J294</f>
        <v>28838</v>
      </c>
      <c r="E296" s="332">
        <f>E292-K294</f>
        <v>24601</v>
      </c>
      <c r="F296" s="303">
        <f>E296/D296*100</f>
        <v>85.30758027602468</v>
      </c>
      <c r="G296" s="221" t="s">
        <v>338</v>
      </c>
      <c r="H296" s="228" t="s">
        <v>241</v>
      </c>
      <c r="I296" s="236"/>
      <c r="J296" s="236"/>
      <c r="K296" s="344"/>
      <c r="L296" s="236"/>
    </row>
    <row r="297" spans="1:12" x14ac:dyDescent="0.3">
      <c r="A297" s="532" t="s">
        <v>42</v>
      </c>
      <c r="B297" s="533"/>
      <c r="C297" s="216">
        <f>SUM(C289,C292)</f>
        <v>35000</v>
      </c>
      <c r="D297" s="216">
        <f>SUM(D289,D292)</f>
        <v>37026</v>
      </c>
      <c r="E297" s="330">
        <f>SUM(E289,E292)</f>
        <v>32293</v>
      </c>
      <c r="F297" s="300">
        <f>E297/D297*100</f>
        <v>87.21709069302652</v>
      </c>
      <c r="G297" s="532" t="s">
        <v>43</v>
      </c>
      <c r="H297" s="533"/>
      <c r="I297" s="216">
        <f>SUM(I289,I294)</f>
        <v>35000</v>
      </c>
      <c r="J297" s="216">
        <f>SUM(J289,J294)</f>
        <v>37026</v>
      </c>
      <c r="K297" s="330">
        <f>SUM(K289,K294)</f>
        <v>32305</v>
      </c>
      <c r="L297" s="300">
        <f>K297/J297*100</f>
        <v>87.249500351104629</v>
      </c>
    </row>
    <row r="298" spans="1:12" x14ac:dyDescent="0.3">
      <c r="A298" s="534" t="s">
        <v>3</v>
      </c>
      <c r="B298" s="536"/>
      <c r="C298" s="536"/>
      <c r="D298" s="536"/>
      <c r="E298" s="536"/>
      <c r="F298" s="536"/>
      <c r="G298" s="534" t="s">
        <v>5</v>
      </c>
      <c r="H298" s="536"/>
      <c r="I298" s="536"/>
      <c r="J298" s="536"/>
      <c r="K298" s="536"/>
      <c r="L298" s="535"/>
    </row>
    <row r="299" spans="1:12" x14ac:dyDescent="0.3">
      <c r="A299" s="214" t="s">
        <v>22</v>
      </c>
      <c r="B299" s="217" t="s">
        <v>174</v>
      </c>
      <c r="C299" s="216"/>
      <c r="D299" s="216"/>
      <c r="E299" s="330"/>
      <c r="F299" s="216"/>
      <c r="G299" s="214" t="s">
        <v>22</v>
      </c>
      <c r="H299" s="217" t="s">
        <v>177</v>
      </c>
      <c r="I299" s="216">
        <v>500</v>
      </c>
      <c r="J299" s="216">
        <v>1190</v>
      </c>
      <c r="K299" s="330">
        <v>1166</v>
      </c>
      <c r="L299" s="298">
        <f>K299/J299*100</f>
        <v>97.983193277310917</v>
      </c>
    </row>
    <row r="300" spans="1:12" x14ac:dyDescent="0.3">
      <c r="A300" s="214" t="s">
        <v>23</v>
      </c>
      <c r="B300" s="217" t="s">
        <v>244</v>
      </c>
      <c r="C300" s="216">
        <f>C301+C302</f>
        <v>0</v>
      </c>
      <c r="D300" s="216">
        <f>D301+D302</f>
        <v>0</v>
      </c>
      <c r="E300" s="330">
        <f>E301+E302</f>
        <v>0</v>
      </c>
      <c r="F300" s="216">
        <f>F301+F302</f>
        <v>0</v>
      </c>
      <c r="G300" s="214" t="s">
        <v>23</v>
      </c>
      <c r="H300" s="217" t="s">
        <v>176</v>
      </c>
      <c r="I300" s="216"/>
      <c r="J300" s="216"/>
      <c r="K300" s="330"/>
      <c r="L300" s="216">
        <f>I300+J300+K300</f>
        <v>0</v>
      </c>
    </row>
    <row r="301" spans="1:12" x14ac:dyDescent="0.3">
      <c r="A301" s="221" t="s">
        <v>245</v>
      </c>
      <c r="B301" s="223" t="s">
        <v>246</v>
      </c>
      <c r="C301" s="220"/>
      <c r="D301" s="220"/>
      <c r="E301" s="331"/>
      <c r="F301" s="220"/>
      <c r="G301" s="214" t="s">
        <v>24</v>
      </c>
      <c r="H301" s="215" t="s">
        <v>242</v>
      </c>
      <c r="I301" s="216">
        <f>SUM(I302:I303)</f>
        <v>0</v>
      </c>
      <c r="J301" s="216">
        <f>SUM(J302:J303)</f>
        <v>0</v>
      </c>
      <c r="K301" s="330">
        <f>SUM(K302:K303)</f>
        <v>0</v>
      </c>
      <c r="L301" s="216">
        <f>I301+J301+K301</f>
        <v>0</v>
      </c>
    </row>
    <row r="302" spans="1:12" x14ac:dyDescent="0.3">
      <c r="A302" s="221" t="s">
        <v>173</v>
      </c>
      <c r="B302" s="223" t="s">
        <v>343</v>
      </c>
      <c r="C302" s="216"/>
      <c r="D302" s="216"/>
      <c r="E302" s="330"/>
      <c r="F302" s="216"/>
      <c r="G302" s="221" t="s">
        <v>41</v>
      </c>
      <c r="H302" s="228" t="s">
        <v>243</v>
      </c>
      <c r="I302" s="220"/>
      <c r="J302" s="220"/>
      <c r="K302" s="331"/>
      <c r="L302" s="220">
        <f>I302+J302+K302</f>
        <v>0</v>
      </c>
    </row>
    <row r="303" spans="1:12" x14ac:dyDescent="0.3">
      <c r="A303" s="224" t="s">
        <v>24</v>
      </c>
      <c r="B303" s="217" t="s">
        <v>344</v>
      </c>
      <c r="C303" s="216"/>
      <c r="D303" s="216"/>
      <c r="E303" s="330"/>
      <c r="F303" s="216"/>
      <c r="G303" s="221" t="s">
        <v>56</v>
      </c>
      <c r="H303" s="228" t="s">
        <v>339</v>
      </c>
      <c r="I303" s="216"/>
      <c r="J303" s="216"/>
      <c r="K303" s="330"/>
      <c r="L303" s="220">
        <f>I303+J303+K303</f>
        <v>0</v>
      </c>
    </row>
    <row r="304" spans="1:12" x14ac:dyDescent="0.3">
      <c r="A304" s="534" t="s">
        <v>91</v>
      </c>
      <c r="B304" s="535"/>
      <c r="C304" s="216">
        <f>SUM(C299,C303,C300)</f>
        <v>0</v>
      </c>
      <c r="D304" s="216">
        <f>SUM(D299,D303,D300)</f>
        <v>0</v>
      </c>
      <c r="E304" s="330">
        <f>SUM(E299,E303,E300)</f>
        <v>0</v>
      </c>
      <c r="F304" s="225">
        <f>SUM(F299,F303,F300)</f>
        <v>0</v>
      </c>
      <c r="G304" s="534" t="s">
        <v>92</v>
      </c>
      <c r="H304" s="535"/>
      <c r="I304" s="216">
        <f>SUM(I299+I300+I301)</f>
        <v>500</v>
      </c>
      <c r="J304" s="216">
        <f>SUM(J299+J300+J301)</f>
        <v>1190</v>
      </c>
      <c r="K304" s="330">
        <f>SUM(K299+K300+K301)</f>
        <v>1166</v>
      </c>
      <c r="L304" s="299">
        <f>K304/J304*100</f>
        <v>97.983193277310917</v>
      </c>
    </row>
    <row r="305" spans="1:12" ht="16.2" x14ac:dyDescent="0.35">
      <c r="A305" s="529" t="s">
        <v>247</v>
      </c>
      <c r="B305" s="530"/>
      <c r="C305" s="226">
        <f>C304-I304</f>
        <v>-500</v>
      </c>
      <c r="D305" s="226">
        <f>D304-J304</f>
        <v>-1190</v>
      </c>
      <c r="E305" s="332">
        <f>E304-K304</f>
        <v>-1166</v>
      </c>
      <c r="F305" s="303">
        <f>F304-L304</f>
        <v>-97.983193277310917</v>
      </c>
      <c r="G305" s="517"/>
      <c r="H305" s="518"/>
      <c r="I305" s="518"/>
      <c r="J305" s="518"/>
      <c r="K305" s="518"/>
      <c r="L305" s="519"/>
    </row>
    <row r="306" spans="1:12" x14ac:dyDescent="0.3">
      <c r="A306" s="526"/>
      <c r="B306" s="527"/>
      <c r="C306" s="527"/>
      <c r="D306" s="527"/>
      <c r="E306" s="527"/>
      <c r="F306" s="528"/>
      <c r="G306" s="520"/>
      <c r="H306" s="521"/>
      <c r="I306" s="521"/>
      <c r="J306" s="521"/>
      <c r="K306" s="521"/>
      <c r="L306" s="522"/>
    </row>
    <row r="307" spans="1:12" x14ac:dyDescent="0.3">
      <c r="A307" s="214" t="s">
        <v>25</v>
      </c>
      <c r="B307" s="215" t="s">
        <v>248</v>
      </c>
      <c r="C307" s="244">
        <f>C308+C309+C310</f>
        <v>500</v>
      </c>
      <c r="D307" s="244">
        <f>D308+D309+D310</f>
        <v>1190</v>
      </c>
      <c r="E307" s="341">
        <f>E308+E309+E310</f>
        <v>1190</v>
      </c>
      <c r="F307" s="305">
        <f>E307/D307*100</f>
        <v>100</v>
      </c>
      <c r="G307" s="520"/>
      <c r="H307" s="521"/>
      <c r="I307" s="521"/>
      <c r="J307" s="521"/>
      <c r="K307" s="521"/>
      <c r="L307" s="522"/>
    </row>
    <row r="308" spans="1:12" x14ac:dyDescent="0.3">
      <c r="A308" s="221" t="s">
        <v>51</v>
      </c>
      <c r="B308" s="223" t="s">
        <v>249</v>
      </c>
      <c r="C308" s="220">
        <v>500</v>
      </c>
      <c r="D308" s="220">
        <v>1190</v>
      </c>
      <c r="E308" s="331">
        <v>1190</v>
      </c>
      <c r="F308" s="306">
        <f t="shared" ref="F308:F316" si="34">E308/D308*100</f>
        <v>100</v>
      </c>
      <c r="G308" s="523"/>
      <c r="H308" s="524"/>
      <c r="I308" s="524"/>
      <c r="J308" s="524"/>
      <c r="K308" s="524"/>
      <c r="L308" s="525"/>
    </row>
    <row r="309" spans="1:12" x14ac:dyDescent="0.3">
      <c r="A309" s="221" t="s">
        <v>52</v>
      </c>
      <c r="B309" s="223" t="s">
        <v>250</v>
      </c>
      <c r="C309" s="220"/>
      <c r="D309" s="220"/>
      <c r="E309" s="331"/>
      <c r="F309" s="305"/>
      <c r="G309" s="224" t="s">
        <v>31</v>
      </c>
      <c r="H309" s="215" t="s">
        <v>178</v>
      </c>
      <c r="I309" s="216">
        <f>SUM(I310)</f>
        <v>0</v>
      </c>
      <c r="J309" s="216">
        <f>SUM(J310)</f>
        <v>0</v>
      </c>
      <c r="K309" s="330">
        <f>SUM(K310)</f>
        <v>0</v>
      </c>
      <c r="L309" s="216">
        <f>SUM(L310)</f>
        <v>0</v>
      </c>
    </row>
    <row r="310" spans="1:12" x14ac:dyDescent="0.3">
      <c r="A310" s="221" t="s">
        <v>53</v>
      </c>
      <c r="B310" s="223" t="s">
        <v>251</v>
      </c>
      <c r="C310" s="220"/>
      <c r="D310" s="220"/>
      <c r="E310" s="331"/>
      <c r="F310" s="305"/>
      <c r="G310" s="221" t="s">
        <v>55</v>
      </c>
      <c r="H310" s="228" t="s">
        <v>252</v>
      </c>
      <c r="I310" s="216"/>
      <c r="J310" s="216"/>
      <c r="K310" s="330"/>
      <c r="L310" s="216"/>
    </row>
    <row r="311" spans="1:12" ht="16.2" x14ac:dyDescent="0.35">
      <c r="A311" s="531" t="s">
        <v>87</v>
      </c>
      <c r="B311" s="531"/>
      <c r="C311" s="226">
        <f>C307-I309</f>
        <v>500</v>
      </c>
      <c r="D311" s="226">
        <f>D307-J309</f>
        <v>1190</v>
      </c>
      <c r="E311" s="332">
        <f>E307-K309</f>
        <v>1190</v>
      </c>
      <c r="F311" s="305">
        <f t="shared" si="34"/>
        <v>100</v>
      </c>
      <c r="G311" s="526"/>
      <c r="H311" s="527"/>
      <c r="I311" s="527"/>
      <c r="J311" s="527"/>
      <c r="K311" s="527"/>
      <c r="L311" s="528"/>
    </row>
    <row r="312" spans="1:12" x14ac:dyDescent="0.3">
      <c r="A312" s="532" t="s">
        <v>44</v>
      </c>
      <c r="B312" s="533"/>
      <c r="C312" s="216">
        <f>SUM(C304,C307)</f>
        <v>500</v>
      </c>
      <c r="D312" s="216">
        <f>SUM(D304,D307)</f>
        <v>1190</v>
      </c>
      <c r="E312" s="330">
        <f>SUM(E304,E307)</f>
        <v>1190</v>
      </c>
      <c r="F312" s="307">
        <f t="shared" si="34"/>
        <v>100</v>
      </c>
      <c r="G312" s="532" t="s">
        <v>45</v>
      </c>
      <c r="H312" s="533"/>
      <c r="I312" s="239">
        <f>SUM(I304,I309)</f>
        <v>500</v>
      </c>
      <c r="J312" s="239">
        <f>SUM(J304,J309)</f>
        <v>1190</v>
      </c>
      <c r="K312" s="335">
        <f>SUM(K304,K309)</f>
        <v>1166</v>
      </c>
      <c r="L312" s="301">
        <f>K312/J312*100</f>
        <v>97.983193277310917</v>
      </c>
    </row>
    <row r="313" spans="1:12" x14ac:dyDescent="0.3">
      <c r="A313" s="534" t="s">
        <v>46</v>
      </c>
      <c r="B313" s="535"/>
      <c r="C313" s="216">
        <f t="shared" ref="C313:E314" si="35">SUM(C289,C304)</f>
        <v>5900</v>
      </c>
      <c r="D313" s="216">
        <f t="shared" si="35"/>
        <v>8188</v>
      </c>
      <c r="E313" s="330">
        <f t="shared" si="35"/>
        <v>7692</v>
      </c>
      <c r="F313" s="308">
        <f t="shared" si="34"/>
        <v>93.942354665363951</v>
      </c>
      <c r="G313" s="534" t="s">
        <v>48</v>
      </c>
      <c r="H313" s="535"/>
      <c r="I313" s="239">
        <f>SUM(I289,I304)</f>
        <v>35500</v>
      </c>
      <c r="J313" s="239">
        <f>SUM(J289,J304)</f>
        <v>38216</v>
      </c>
      <c r="K313" s="335">
        <f>SUM(K289,K304)</f>
        <v>33471</v>
      </c>
      <c r="L313" s="302">
        <f>K313/J313*100</f>
        <v>87.583734561440224</v>
      </c>
    </row>
    <row r="314" spans="1:12" x14ac:dyDescent="0.3">
      <c r="A314" s="526" t="s">
        <v>253</v>
      </c>
      <c r="B314" s="528"/>
      <c r="C314" s="216">
        <f t="shared" si="35"/>
        <v>-29600</v>
      </c>
      <c r="D314" s="216">
        <f t="shared" si="35"/>
        <v>-30028</v>
      </c>
      <c r="E314" s="330">
        <f t="shared" si="35"/>
        <v>-25779</v>
      </c>
      <c r="F314" s="305">
        <f t="shared" si="34"/>
        <v>85.849873451445319</v>
      </c>
      <c r="G314" s="549"/>
      <c r="H314" s="550"/>
      <c r="I314" s="550"/>
      <c r="J314" s="550"/>
      <c r="K314" s="550"/>
      <c r="L314" s="551"/>
    </row>
    <row r="315" spans="1:12" x14ac:dyDescent="0.3">
      <c r="A315" s="526" t="s">
        <v>47</v>
      </c>
      <c r="B315" s="528"/>
      <c r="C315" s="216">
        <f>SUM(C292,C307)</f>
        <v>29600</v>
      </c>
      <c r="D315" s="216">
        <f>SUM(D292,D307)</f>
        <v>30028</v>
      </c>
      <c r="E315" s="330">
        <f>SUM(E292,E307)</f>
        <v>25791</v>
      </c>
      <c r="F315" s="305">
        <f t="shared" si="34"/>
        <v>85.889836152923934</v>
      </c>
      <c r="G315" s="526" t="s">
        <v>47</v>
      </c>
      <c r="H315" s="528"/>
      <c r="I315" s="239">
        <f>SUM(I294,I309)</f>
        <v>0</v>
      </c>
      <c r="J315" s="239">
        <f>SUM(J294,J309)</f>
        <v>0</v>
      </c>
      <c r="K315" s="335">
        <f>SUM(K294,K309)</f>
        <v>0</v>
      </c>
      <c r="L315" s="239">
        <f>SUM(L294,L309)</f>
        <v>0</v>
      </c>
    </row>
    <row r="316" spans="1:12" x14ac:dyDescent="0.3">
      <c r="A316" s="534" t="s">
        <v>18</v>
      </c>
      <c r="B316" s="535"/>
      <c r="C316" s="216">
        <f>SUM(C297,C312)</f>
        <v>35500</v>
      </c>
      <c r="D316" s="216">
        <f>SUM(D297,D312)</f>
        <v>38216</v>
      </c>
      <c r="E316" s="330">
        <f>SUM(E297,E312)</f>
        <v>33483</v>
      </c>
      <c r="F316" s="308">
        <f t="shared" si="34"/>
        <v>87.615135021980322</v>
      </c>
      <c r="G316" s="534" t="s">
        <v>19</v>
      </c>
      <c r="H316" s="535"/>
      <c r="I316" s="216">
        <f>SUM(I297,I312)</f>
        <v>35500</v>
      </c>
      <c r="J316" s="216">
        <f>SUM(J297,J312)</f>
        <v>38216</v>
      </c>
      <c r="K316" s="330">
        <f>SUM(K297,K312)</f>
        <v>33471</v>
      </c>
      <c r="L316" s="299">
        <f>K316/J316*100</f>
        <v>87.583734561440224</v>
      </c>
    </row>
    <row r="317" spans="1:12" ht="15" x14ac:dyDescent="0.25">
      <c r="A317" s="545" t="s">
        <v>675</v>
      </c>
      <c r="B317" s="545"/>
      <c r="C317" s="545"/>
      <c r="D317" s="545"/>
      <c r="E317" s="545"/>
      <c r="F317" s="545"/>
      <c r="G317" s="545"/>
      <c r="H317" s="545"/>
      <c r="I317" s="545"/>
      <c r="J317" s="545"/>
      <c r="K317" s="545"/>
      <c r="L317" s="545"/>
    </row>
    <row r="318" spans="1:12" ht="15" x14ac:dyDescent="0.25">
      <c r="A318" s="545"/>
      <c r="B318" s="545"/>
      <c r="C318" s="545"/>
      <c r="D318" s="545"/>
      <c r="E318" s="545"/>
      <c r="F318" s="545"/>
      <c r="G318" s="545"/>
      <c r="H318" s="545"/>
      <c r="I318" s="545"/>
      <c r="J318" s="545"/>
      <c r="K318" s="545"/>
      <c r="L318" s="545"/>
    </row>
    <row r="319" spans="1:12" x14ac:dyDescent="0.3">
      <c r="A319" s="1" t="s">
        <v>58</v>
      </c>
      <c r="H319" s="211" t="s">
        <v>261</v>
      </c>
      <c r="I319" s="211"/>
      <c r="L319" s="212" t="s">
        <v>79</v>
      </c>
    </row>
    <row r="320" spans="1:12" ht="12.75" customHeight="1" x14ac:dyDescent="0.25">
      <c r="A320" s="537" t="s">
        <v>34</v>
      </c>
      <c r="B320" s="558" t="s">
        <v>30</v>
      </c>
      <c r="C320" s="546" t="s">
        <v>665</v>
      </c>
      <c r="D320" s="546" t="s">
        <v>666</v>
      </c>
      <c r="E320" s="560" t="s">
        <v>667</v>
      </c>
      <c r="F320" s="546" t="s">
        <v>461</v>
      </c>
      <c r="G320" s="537" t="s">
        <v>34</v>
      </c>
      <c r="H320" s="558" t="s">
        <v>35</v>
      </c>
      <c r="I320" s="546" t="s">
        <v>665</v>
      </c>
      <c r="J320" s="546" t="s">
        <v>666</v>
      </c>
      <c r="K320" s="560" t="s">
        <v>667</v>
      </c>
      <c r="L320" s="546" t="s">
        <v>461</v>
      </c>
    </row>
    <row r="321" spans="1:12" ht="12.75" customHeight="1" x14ac:dyDescent="0.25">
      <c r="A321" s="537"/>
      <c r="B321" s="558"/>
      <c r="C321" s="547"/>
      <c r="D321" s="547"/>
      <c r="E321" s="561"/>
      <c r="F321" s="547"/>
      <c r="G321" s="537"/>
      <c r="H321" s="558"/>
      <c r="I321" s="547"/>
      <c r="J321" s="547"/>
      <c r="K321" s="561"/>
      <c r="L321" s="547"/>
    </row>
    <row r="322" spans="1:12" ht="24.75" customHeight="1" x14ac:dyDescent="0.25">
      <c r="A322" s="538"/>
      <c r="B322" s="559"/>
      <c r="C322" s="548"/>
      <c r="D322" s="548"/>
      <c r="E322" s="562"/>
      <c r="F322" s="548"/>
      <c r="G322" s="538"/>
      <c r="H322" s="559"/>
      <c r="I322" s="548"/>
      <c r="J322" s="548"/>
      <c r="K322" s="562"/>
      <c r="L322" s="548"/>
    </row>
    <row r="323" spans="1:12" x14ac:dyDescent="0.3">
      <c r="A323" s="534" t="s">
        <v>2</v>
      </c>
      <c r="B323" s="536"/>
      <c r="C323" s="536"/>
      <c r="D323" s="536"/>
      <c r="E323" s="536"/>
      <c r="F323" s="536"/>
      <c r="G323" s="534" t="s">
        <v>4</v>
      </c>
      <c r="H323" s="536"/>
      <c r="I323" s="536"/>
      <c r="J323" s="536"/>
      <c r="K323" s="536"/>
      <c r="L323" s="535"/>
    </row>
    <row r="324" spans="1:12" x14ac:dyDescent="0.3">
      <c r="A324" s="214" t="s">
        <v>22</v>
      </c>
      <c r="B324" s="215" t="s">
        <v>336</v>
      </c>
      <c r="C324" s="216">
        <v>40000</v>
      </c>
      <c r="D324" s="216">
        <v>47439</v>
      </c>
      <c r="E324" s="330">
        <v>36695</v>
      </c>
      <c r="F324" s="298">
        <f>E324/D324*100</f>
        <v>77.3519677902148</v>
      </c>
      <c r="G324" s="214" t="s">
        <v>22</v>
      </c>
      <c r="H324" s="217" t="s">
        <v>88</v>
      </c>
      <c r="I324" s="216">
        <v>17500</v>
      </c>
      <c r="J324" s="216">
        <v>21622</v>
      </c>
      <c r="K324" s="330">
        <v>20740</v>
      </c>
      <c r="L324" s="298">
        <f>K324/J324*100</f>
        <v>95.920821385625757</v>
      </c>
    </row>
    <row r="325" spans="1:12" x14ac:dyDescent="0.3">
      <c r="A325" s="214" t="s">
        <v>23</v>
      </c>
      <c r="B325" s="215" t="s">
        <v>83</v>
      </c>
      <c r="C325" s="234">
        <f>SUM(C326:C328)</f>
        <v>0</v>
      </c>
      <c r="D325" s="234">
        <f>SUM(D326:D328)</f>
        <v>0</v>
      </c>
      <c r="E325" s="340">
        <f>SUM(E326:E328)</f>
        <v>0</v>
      </c>
      <c r="F325" s="298"/>
      <c r="G325" s="214" t="s">
        <v>23</v>
      </c>
      <c r="H325" s="217" t="s">
        <v>342</v>
      </c>
      <c r="I325" s="216">
        <v>4725</v>
      </c>
      <c r="J325" s="216">
        <v>5572</v>
      </c>
      <c r="K325" s="330">
        <v>5572</v>
      </c>
      <c r="L325" s="298">
        <f>K325/J325*100</f>
        <v>100</v>
      </c>
    </row>
    <row r="326" spans="1:12" x14ac:dyDescent="0.3">
      <c r="A326" s="218" t="s">
        <v>50</v>
      </c>
      <c r="B326" s="219" t="s">
        <v>84</v>
      </c>
      <c r="C326" s="220"/>
      <c r="D326" s="220"/>
      <c r="E326" s="331"/>
      <c r="F326" s="298"/>
      <c r="G326" s="214" t="s">
        <v>24</v>
      </c>
      <c r="H326" s="217" t="s">
        <v>89</v>
      </c>
      <c r="I326" s="216">
        <v>80000</v>
      </c>
      <c r="J326" s="216">
        <v>87448</v>
      </c>
      <c r="K326" s="330">
        <v>77904</v>
      </c>
      <c r="L326" s="298">
        <f>K326/J326*100</f>
        <v>89.086085445064498</v>
      </c>
    </row>
    <row r="327" spans="1:12" x14ac:dyDescent="0.3">
      <c r="A327" s="218" t="s">
        <v>36</v>
      </c>
      <c r="B327" s="219" t="s">
        <v>40</v>
      </c>
      <c r="C327" s="220"/>
      <c r="D327" s="220"/>
      <c r="E327" s="331"/>
      <c r="F327" s="298"/>
      <c r="G327" s="214" t="s">
        <v>25</v>
      </c>
      <c r="H327" s="217" t="s">
        <v>226</v>
      </c>
      <c r="I327" s="216">
        <f>SUM(I328:I330)</f>
        <v>0</v>
      </c>
      <c r="J327" s="216">
        <f>SUM(J328:J330)</f>
        <v>0</v>
      </c>
      <c r="K327" s="330">
        <f>SUM(K328:K330)</f>
        <v>0</v>
      </c>
      <c r="L327" s="216">
        <f>I327+J327+K327</f>
        <v>0</v>
      </c>
    </row>
    <row r="328" spans="1:12" x14ac:dyDescent="0.3">
      <c r="A328" s="218" t="s">
        <v>39</v>
      </c>
      <c r="B328" s="219" t="s">
        <v>152</v>
      </c>
      <c r="C328" s="220"/>
      <c r="D328" s="220"/>
      <c r="E328" s="331"/>
      <c r="F328" s="298"/>
      <c r="G328" s="221" t="s">
        <v>51</v>
      </c>
      <c r="H328" s="219" t="s">
        <v>400</v>
      </c>
      <c r="I328" s="220"/>
      <c r="J328" s="220"/>
      <c r="K328" s="331"/>
      <c r="L328" s="220"/>
    </row>
    <row r="329" spans="1:12" x14ac:dyDescent="0.3">
      <c r="A329" s="222" t="s">
        <v>24</v>
      </c>
      <c r="B329" s="217" t="s">
        <v>227</v>
      </c>
      <c r="C329" s="216">
        <f>SUM(C330:C332)</f>
        <v>0</v>
      </c>
      <c r="D329" s="216">
        <f>SUM(D330:D332)</f>
        <v>4969</v>
      </c>
      <c r="E329" s="330">
        <f>SUM(E330:E332)</f>
        <v>4969</v>
      </c>
      <c r="F329" s="298">
        <f t="shared" ref="F329:F332" si="36">E329/D329*100</f>
        <v>100</v>
      </c>
      <c r="G329" s="221" t="s">
        <v>52</v>
      </c>
      <c r="H329" s="219" t="s">
        <v>412</v>
      </c>
      <c r="I329" s="220"/>
      <c r="J329" s="220"/>
      <c r="K329" s="331"/>
      <c r="L329" s="220"/>
    </row>
    <row r="330" spans="1:12" x14ac:dyDescent="0.3">
      <c r="A330" s="221" t="s">
        <v>41</v>
      </c>
      <c r="B330" s="223" t="s">
        <v>228</v>
      </c>
      <c r="C330" s="220"/>
      <c r="D330" s="220"/>
      <c r="E330" s="331"/>
      <c r="F330" s="298"/>
      <c r="G330" s="221" t="s">
        <v>53</v>
      </c>
      <c r="H330" s="219" t="s">
        <v>229</v>
      </c>
      <c r="I330" s="216"/>
      <c r="J330" s="216"/>
      <c r="K330" s="330"/>
      <c r="L330" s="220"/>
    </row>
    <row r="331" spans="1:12" x14ac:dyDescent="0.3">
      <c r="A331" s="221" t="s">
        <v>56</v>
      </c>
      <c r="B331" s="219" t="s">
        <v>230</v>
      </c>
      <c r="C331" s="220"/>
      <c r="D331" s="220"/>
      <c r="E331" s="331"/>
      <c r="F331" s="298"/>
      <c r="G331" s="224" t="s">
        <v>31</v>
      </c>
      <c r="H331" s="215" t="s">
        <v>14</v>
      </c>
      <c r="I331" s="220"/>
      <c r="J331" s="220"/>
      <c r="K331" s="331"/>
      <c r="L331" s="220"/>
    </row>
    <row r="332" spans="1:12" x14ac:dyDescent="0.3">
      <c r="A332" s="221" t="s">
        <v>57</v>
      </c>
      <c r="B332" s="223" t="s">
        <v>340</v>
      </c>
      <c r="C332" s="220"/>
      <c r="D332" s="220">
        <v>4969</v>
      </c>
      <c r="E332" s="331">
        <v>4969</v>
      </c>
      <c r="F332" s="298">
        <f t="shared" si="36"/>
        <v>100</v>
      </c>
      <c r="G332" s="539"/>
      <c r="H332" s="540"/>
      <c r="I332" s="540"/>
      <c r="J332" s="540"/>
      <c r="K332" s="540"/>
      <c r="L332" s="541"/>
    </row>
    <row r="333" spans="1:12" x14ac:dyDescent="0.3">
      <c r="A333" s="224" t="s">
        <v>25</v>
      </c>
      <c r="B333" s="217" t="s">
        <v>341</v>
      </c>
      <c r="C333" s="216"/>
      <c r="D333" s="216"/>
      <c r="E333" s="330"/>
      <c r="F333" s="298"/>
      <c r="G333" s="542"/>
      <c r="H333" s="543"/>
      <c r="I333" s="543"/>
      <c r="J333" s="543"/>
      <c r="K333" s="543"/>
      <c r="L333" s="544"/>
    </row>
    <row r="334" spans="1:12" x14ac:dyDescent="0.3">
      <c r="A334" s="534" t="s">
        <v>85</v>
      </c>
      <c r="B334" s="535"/>
      <c r="C334" s="216">
        <f>SUM(C324,C325,C329,C333)</f>
        <v>40000</v>
      </c>
      <c r="D334" s="216">
        <f>SUM(D324,D325,D329,D333)</f>
        <v>52408</v>
      </c>
      <c r="E334" s="330">
        <f>SUM(E324,E325,E329,E333)</f>
        <v>41664</v>
      </c>
      <c r="F334" s="299">
        <f>E334/D334*100</f>
        <v>79.499313081972218</v>
      </c>
      <c r="G334" s="534" t="s">
        <v>90</v>
      </c>
      <c r="H334" s="535"/>
      <c r="I334" s="216">
        <f>SUM(I324+I325+I326+I327+I331)</f>
        <v>102225</v>
      </c>
      <c r="J334" s="216">
        <f>SUM(J324+J325+J326+J327+J331+J332)</f>
        <v>114642</v>
      </c>
      <c r="K334" s="330">
        <f>SUM(K324+K325+K326+K327+K331+K332)</f>
        <v>104216</v>
      </c>
      <c r="L334" s="299">
        <f>K334/J334*100</f>
        <v>90.905601786430807</v>
      </c>
    </row>
    <row r="335" spans="1:12" ht="16.2" x14ac:dyDescent="0.35">
      <c r="A335" s="529" t="s">
        <v>232</v>
      </c>
      <c r="B335" s="530"/>
      <c r="C335" s="226">
        <f>C334-I334</f>
        <v>-62225</v>
      </c>
      <c r="D335" s="226">
        <f>D334-J334</f>
        <v>-62234</v>
      </c>
      <c r="E335" s="332">
        <f>E334-K334</f>
        <v>-62552</v>
      </c>
      <c r="F335" s="303">
        <f>E335/D335*100</f>
        <v>100.51097470835877</v>
      </c>
      <c r="G335" s="549"/>
      <c r="H335" s="550"/>
      <c r="I335" s="550"/>
      <c r="J335" s="550"/>
      <c r="K335" s="550"/>
      <c r="L335" s="551"/>
    </row>
    <row r="336" spans="1:12" x14ac:dyDescent="0.3">
      <c r="A336" s="526"/>
      <c r="B336" s="527"/>
      <c r="C336" s="527"/>
      <c r="D336" s="527"/>
      <c r="E336" s="527"/>
      <c r="F336" s="528"/>
      <c r="G336" s="552"/>
      <c r="H336" s="553"/>
      <c r="I336" s="553"/>
      <c r="J336" s="553"/>
      <c r="K336" s="553"/>
      <c r="L336" s="554"/>
    </row>
    <row r="337" spans="1:12" x14ac:dyDescent="0.3">
      <c r="A337" s="214" t="s">
        <v>31</v>
      </c>
      <c r="B337" s="217" t="s">
        <v>233</v>
      </c>
      <c r="C337" s="216">
        <f>C338+C339+C340</f>
        <v>62225</v>
      </c>
      <c r="D337" s="216">
        <f>D338+D339+D340</f>
        <v>62234</v>
      </c>
      <c r="E337" s="330">
        <f>E338+E339+E340</f>
        <v>62248</v>
      </c>
      <c r="F337" s="298">
        <f>E337/D337*100</f>
        <v>100.02249574187742</v>
      </c>
      <c r="G337" s="552"/>
      <c r="H337" s="553"/>
      <c r="I337" s="553"/>
      <c r="J337" s="553"/>
      <c r="K337" s="553"/>
      <c r="L337" s="554"/>
    </row>
    <row r="338" spans="1:12" x14ac:dyDescent="0.3">
      <c r="A338" s="221" t="s">
        <v>234</v>
      </c>
      <c r="B338" s="228" t="s">
        <v>235</v>
      </c>
      <c r="C338" s="220">
        <v>62225</v>
      </c>
      <c r="D338" s="220">
        <v>62225</v>
      </c>
      <c r="E338" s="331">
        <v>62239</v>
      </c>
      <c r="F338" s="304">
        <f>E338/D338*100</f>
        <v>100.02249899558055</v>
      </c>
      <c r="G338" s="552"/>
      <c r="H338" s="553"/>
      <c r="I338" s="553"/>
      <c r="J338" s="553"/>
      <c r="K338" s="553"/>
      <c r="L338" s="554"/>
    </row>
    <row r="339" spans="1:12" x14ac:dyDescent="0.3">
      <c r="A339" s="221" t="s">
        <v>236</v>
      </c>
      <c r="B339" s="219" t="s">
        <v>237</v>
      </c>
      <c r="C339" s="220"/>
      <c r="D339" s="220">
        <v>9</v>
      </c>
      <c r="E339" s="331">
        <v>9</v>
      </c>
      <c r="F339" s="304">
        <f>E339/D339*100</f>
        <v>100</v>
      </c>
      <c r="G339" s="224" t="s">
        <v>26</v>
      </c>
      <c r="H339" s="215" t="s">
        <v>175</v>
      </c>
      <c r="I339" s="216">
        <f>SUM(I340)</f>
        <v>0</v>
      </c>
      <c r="J339" s="216">
        <f>SUM(J340)</f>
        <v>0</v>
      </c>
      <c r="K339" s="330">
        <f>SUM(K340)</f>
        <v>0</v>
      </c>
      <c r="L339" s="216">
        <f>SUM(L340)</f>
        <v>0</v>
      </c>
    </row>
    <row r="340" spans="1:12" x14ac:dyDescent="0.3">
      <c r="A340" s="221" t="s">
        <v>238</v>
      </c>
      <c r="B340" s="219" t="s">
        <v>239</v>
      </c>
      <c r="C340" s="220"/>
      <c r="D340" s="220"/>
      <c r="E340" s="331"/>
      <c r="F340" s="304"/>
      <c r="G340" s="221" t="s">
        <v>337</v>
      </c>
      <c r="H340" s="219" t="s">
        <v>240</v>
      </c>
      <c r="I340" s="216"/>
      <c r="J340" s="216"/>
      <c r="K340" s="330"/>
      <c r="L340" s="216"/>
    </row>
    <row r="341" spans="1:12" ht="16.2" x14ac:dyDescent="0.35">
      <c r="A341" s="531" t="s">
        <v>86</v>
      </c>
      <c r="B341" s="531"/>
      <c r="C341" s="226">
        <f>C337-I339</f>
        <v>62225</v>
      </c>
      <c r="D341" s="226">
        <f>D337-J339</f>
        <v>62234</v>
      </c>
      <c r="E341" s="332">
        <f>E337-K339</f>
        <v>62248</v>
      </c>
      <c r="F341" s="303">
        <f>E341/D341*100</f>
        <v>100.02249574187742</v>
      </c>
      <c r="G341" s="221" t="s">
        <v>338</v>
      </c>
      <c r="H341" s="228" t="s">
        <v>241</v>
      </c>
      <c r="I341" s="236"/>
      <c r="J341" s="236"/>
      <c r="K341" s="344"/>
      <c r="L341" s="236"/>
    </row>
    <row r="342" spans="1:12" x14ac:dyDescent="0.3">
      <c r="A342" s="532" t="s">
        <v>42</v>
      </c>
      <c r="B342" s="533"/>
      <c r="C342" s="216">
        <f>SUM(C334,C337)</f>
        <v>102225</v>
      </c>
      <c r="D342" s="216">
        <f>SUM(D334,D337)</f>
        <v>114642</v>
      </c>
      <c r="E342" s="330">
        <f>SUM(E334,E337)</f>
        <v>103912</v>
      </c>
      <c r="F342" s="300">
        <f>E342/D342*100</f>
        <v>90.640428464262655</v>
      </c>
      <c r="G342" s="532" t="s">
        <v>43</v>
      </c>
      <c r="H342" s="533"/>
      <c r="I342" s="216">
        <f>SUM(I334,I339)</f>
        <v>102225</v>
      </c>
      <c r="J342" s="216">
        <f>SUM(J334,J339)</f>
        <v>114642</v>
      </c>
      <c r="K342" s="330">
        <f>SUM(K334,K339)</f>
        <v>104216</v>
      </c>
      <c r="L342" s="300">
        <f>K342/J342*100</f>
        <v>90.905601786430807</v>
      </c>
    </row>
    <row r="343" spans="1:12" x14ac:dyDescent="0.3">
      <c r="A343" s="534" t="s">
        <v>3</v>
      </c>
      <c r="B343" s="536"/>
      <c r="C343" s="536"/>
      <c r="D343" s="536"/>
      <c r="E343" s="536"/>
      <c r="F343" s="536"/>
      <c r="G343" s="534" t="s">
        <v>5</v>
      </c>
      <c r="H343" s="536"/>
      <c r="I343" s="536"/>
      <c r="J343" s="536"/>
      <c r="K343" s="536"/>
      <c r="L343" s="535"/>
    </row>
    <row r="344" spans="1:12" x14ac:dyDescent="0.3">
      <c r="A344" s="214" t="s">
        <v>22</v>
      </c>
      <c r="B344" s="217" t="s">
        <v>174</v>
      </c>
      <c r="C344" s="216"/>
      <c r="D344" s="216"/>
      <c r="E344" s="330"/>
      <c r="F344" s="216"/>
      <c r="G344" s="214" t="s">
        <v>22</v>
      </c>
      <c r="H344" s="217" t="s">
        <v>177</v>
      </c>
      <c r="I344" s="216">
        <v>500</v>
      </c>
      <c r="J344" s="216">
        <v>500</v>
      </c>
      <c r="K344" s="330">
        <v>184</v>
      </c>
      <c r="L344" s="298">
        <f>K344/J344*100</f>
        <v>36.799999999999997</v>
      </c>
    </row>
    <row r="345" spans="1:12" x14ac:dyDescent="0.3">
      <c r="A345" s="214" t="s">
        <v>23</v>
      </c>
      <c r="B345" s="217" t="s">
        <v>244</v>
      </c>
      <c r="C345" s="216">
        <f>C346+C347</f>
        <v>0</v>
      </c>
      <c r="D345" s="216">
        <f>D346+D347</f>
        <v>0</v>
      </c>
      <c r="E345" s="330">
        <f>E346+E347</f>
        <v>0</v>
      </c>
      <c r="F345" s="216">
        <f>F346+F347</f>
        <v>0</v>
      </c>
      <c r="G345" s="214" t="s">
        <v>23</v>
      </c>
      <c r="H345" s="217" t="s">
        <v>176</v>
      </c>
      <c r="I345" s="216"/>
      <c r="J345" s="216"/>
      <c r="K345" s="330"/>
      <c r="L345" s="216">
        <f>I345+J345+K345</f>
        <v>0</v>
      </c>
    </row>
    <row r="346" spans="1:12" x14ac:dyDescent="0.3">
      <c r="A346" s="221" t="s">
        <v>245</v>
      </c>
      <c r="B346" s="223" t="s">
        <v>246</v>
      </c>
      <c r="C346" s="220"/>
      <c r="D346" s="220"/>
      <c r="E346" s="331"/>
      <c r="F346" s="220"/>
      <c r="G346" s="214" t="s">
        <v>24</v>
      </c>
      <c r="H346" s="215" t="s">
        <v>242</v>
      </c>
      <c r="I346" s="216">
        <f>SUM(I347:I348)</f>
        <v>0</v>
      </c>
      <c r="J346" s="216">
        <f>SUM(J347:J348)</f>
        <v>0</v>
      </c>
      <c r="K346" s="330">
        <f>SUM(K347:K348)</f>
        <v>0</v>
      </c>
      <c r="L346" s="216">
        <f>I346+J346+K346</f>
        <v>0</v>
      </c>
    </row>
    <row r="347" spans="1:12" x14ac:dyDescent="0.3">
      <c r="A347" s="221" t="s">
        <v>173</v>
      </c>
      <c r="B347" s="223" t="s">
        <v>343</v>
      </c>
      <c r="C347" s="216"/>
      <c r="D347" s="216"/>
      <c r="E347" s="330"/>
      <c r="F347" s="216"/>
      <c r="G347" s="221" t="s">
        <v>41</v>
      </c>
      <c r="H347" s="228" t="s">
        <v>243</v>
      </c>
      <c r="I347" s="220"/>
      <c r="J347" s="220"/>
      <c r="K347" s="331"/>
      <c r="L347" s="220">
        <f>I347+J347+K347</f>
        <v>0</v>
      </c>
    </row>
    <row r="348" spans="1:12" x14ac:dyDescent="0.3">
      <c r="A348" s="224" t="s">
        <v>24</v>
      </c>
      <c r="B348" s="217" t="s">
        <v>344</v>
      </c>
      <c r="C348" s="216"/>
      <c r="D348" s="216"/>
      <c r="E348" s="330"/>
      <c r="F348" s="216"/>
      <c r="G348" s="221" t="s">
        <v>56</v>
      </c>
      <c r="H348" s="228" t="s">
        <v>339</v>
      </c>
      <c r="I348" s="216"/>
      <c r="J348" s="216"/>
      <c r="K348" s="330"/>
      <c r="L348" s="220">
        <f>I348+J348+K348</f>
        <v>0</v>
      </c>
    </row>
    <row r="349" spans="1:12" x14ac:dyDescent="0.3">
      <c r="A349" s="534" t="s">
        <v>91</v>
      </c>
      <c r="B349" s="535"/>
      <c r="C349" s="216">
        <f>SUM(C344,C345,C348)</f>
        <v>0</v>
      </c>
      <c r="D349" s="216">
        <f>SUM(D344,D345,D348)</f>
        <v>0</v>
      </c>
      <c r="E349" s="330">
        <f>SUM(E344,E345,E348)</f>
        <v>0</v>
      </c>
      <c r="F349" s="225">
        <f>SUM(F344,F345,F348)</f>
        <v>0</v>
      </c>
      <c r="G349" s="534" t="s">
        <v>92</v>
      </c>
      <c r="H349" s="535"/>
      <c r="I349" s="216">
        <f>SUM(I344+I345+I346)</f>
        <v>500</v>
      </c>
      <c r="J349" s="216">
        <f>SUM(J344+J345+J346)</f>
        <v>500</v>
      </c>
      <c r="K349" s="330">
        <f>SUM(K344+K345+K346)</f>
        <v>184</v>
      </c>
      <c r="L349" s="299">
        <f>K349/J349*100</f>
        <v>36.799999999999997</v>
      </c>
    </row>
    <row r="350" spans="1:12" ht="16.2" x14ac:dyDescent="0.35">
      <c r="A350" s="529" t="s">
        <v>247</v>
      </c>
      <c r="B350" s="530"/>
      <c r="C350" s="226">
        <f>C349-I349</f>
        <v>-500</v>
      </c>
      <c r="D350" s="226">
        <f>D349-J349</f>
        <v>-500</v>
      </c>
      <c r="E350" s="332">
        <f>E349-K349</f>
        <v>-184</v>
      </c>
      <c r="F350" s="303">
        <f>E350/D350*100</f>
        <v>36.799999999999997</v>
      </c>
      <c r="G350" s="517"/>
      <c r="H350" s="518"/>
      <c r="I350" s="518"/>
      <c r="J350" s="518"/>
      <c r="K350" s="518"/>
      <c r="L350" s="519"/>
    </row>
    <row r="351" spans="1:12" x14ac:dyDescent="0.3">
      <c r="A351" s="526"/>
      <c r="B351" s="527"/>
      <c r="C351" s="527"/>
      <c r="D351" s="527"/>
      <c r="E351" s="527"/>
      <c r="F351" s="528"/>
      <c r="G351" s="520"/>
      <c r="H351" s="521"/>
      <c r="I351" s="521"/>
      <c r="J351" s="521"/>
      <c r="K351" s="521"/>
      <c r="L351" s="522"/>
    </row>
    <row r="352" spans="1:12" x14ac:dyDescent="0.3">
      <c r="A352" s="214" t="s">
        <v>25</v>
      </c>
      <c r="B352" s="215" t="s">
        <v>248</v>
      </c>
      <c r="C352" s="216">
        <f>C353+C354+C355</f>
        <v>500</v>
      </c>
      <c r="D352" s="216">
        <f>D353+D354+D355</f>
        <v>500</v>
      </c>
      <c r="E352" s="330">
        <f>E353+E354+E355</f>
        <v>500</v>
      </c>
      <c r="F352" s="298">
        <f>E352/D352*100</f>
        <v>100</v>
      </c>
      <c r="G352" s="520"/>
      <c r="H352" s="521"/>
      <c r="I352" s="521"/>
      <c r="J352" s="521"/>
      <c r="K352" s="521"/>
      <c r="L352" s="522"/>
    </row>
    <row r="353" spans="1:12" x14ac:dyDescent="0.3">
      <c r="A353" s="221" t="s">
        <v>51</v>
      </c>
      <c r="B353" s="223" t="s">
        <v>249</v>
      </c>
      <c r="C353" s="220">
        <v>500</v>
      </c>
      <c r="D353" s="220">
        <v>500</v>
      </c>
      <c r="E353" s="331">
        <v>500</v>
      </c>
      <c r="F353" s="304">
        <f t="shared" ref="F353:F361" si="37">E353/D353*100</f>
        <v>100</v>
      </c>
      <c r="G353" s="523"/>
      <c r="H353" s="524"/>
      <c r="I353" s="524"/>
      <c r="J353" s="524"/>
      <c r="K353" s="524"/>
      <c r="L353" s="525"/>
    </row>
    <row r="354" spans="1:12" x14ac:dyDescent="0.3">
      <c r="A354" s="221" t="s">
        <v>52</v>
      </c>
      <c r="B354" s="223" t="s">
        <v>250</v>
      </c>
      <c r="C354" s="238">
        <f>+C355</f>
        <v>0</v>
      </c>
      <c r="D354" s="238">
        <f>+D355</f>
        <v>0</v>
      </c>
      <c r="E354" s="333">
        <f>+E355</f>
        <v>0</v>
      </c>
      <c r="F354" s="304"/>
      <c r="G354" s="224" t="s">
        <v>31</v>
      </c>
      <c r="H354" s="215" t="s">
        <v>178</v>
      </c>
      <c r="I354" s="239">
        <f>+I355</f>
        <v>0</v>
      </c>
      <c r="J354" s="239">
        <f>+J355</f>
        <v>0</v>
      </c>
      <c r="K354" s="335">
        <f>+K355</f>
        <v>0</v>
      </c>
      <c r="L354" s="239">
        <f>+L355</f>
        <v>0</v>
      </c>
    </row>
    <row r="355" spans="1:12" x14ac:dyDescent="0.3">
      <c r="A355" s="221" t="s">
        <v>53</v>
      </c>
      <c r="B355" s="223" t="s">
        <v>251</v>
      </c>
      <c r="C355" s="238"/>
      <c r="D355" s="238"/>
      <c r="E355" s="333"/>
      <c r="F355" s="304"/>
      <c r="G355" s="221" t="s">
        <v>55</v>
      </c>
      <c r="H355" s="228" t="s">
        <v>252</v>
      </c>
      <c r="I355" s="239"/>
      <c r="J355" s="239"/>
      <c r="K355" s="335"/>
      <c r="L355" s="239"/>
    </row>
    <row r="356" spans="1:12" ht="16.2" x14ac:dyDescent="0.35">
      <c r="A356" s="531" t="s">
        <v>87</v>
      </c>
      <c r="B356" s="531"/>
      <c r="C356" s="245">
        <f>C352-I354</f>
        <v>500</v>
      </c>
      <c r="D356" s="245">
        <f>D352-J354</f>
        <v>500</v>
      </c>
      <c r="E356" s="334">
        <f>E352-K354</f>
        <v>500</v>
      </c>
      <c r="F356" s="303">
        <f t="shared" si="37"/>
        <v>100</v>
      </c>
      <c r="G356" s="526"/>
      <c r="H356" s="527"/>
      <c r="I356" s="527"/>
      <c r="J356" s="527"/>
      <c r="K356" s="527"/>
      <c r="L356" s="528"/>
    </row>
    <row r="357" spans="1:12" x14ac:dyDescent="0.3">
      <c r="A357" s="532" t="s">
        <v>44</v>
      </c>
      <c r="B357" s="533"/>
      <c r="C357" s="239">
        <f>SUM(C349,C352)</f>
        <v>500</v>
      </c>
      <c r="D357" s="239">
        <f>SUM(D349,D352)</f>
        <v>500</v>
      </c>
      <c r="E357" s="335">
        <f>SUM(E349,E352)</f>
        <v>500</v>
      </c>
      <c r="F357" s="300">
        <f t="shared" si="37"/>
        <v>100</v>
      </c>
      <c r="G357" s="532" t="s">
        <v>45</v>
      </c>
      <c r="H357" s="533"/>
      <c r="I357" s="239">
        <f>SUM(I349,I354)</f>
        <v>500</v>
      </c>
      <c r="J357" s="239">
        <f>SUM(J349,J354)</f>
        <v>500</v>
      </c>
      <c r="K357" s="335">
        <f>SUM(K349,K354)</f>
        <v>184</v>
      </c>
      <c r="L357" s="301">
        <f>K357/J357*100</f>
        <v>36.799999999999997</v>
      </c>
    </row>
    <row r="358" spans="1:12" x14ac:dyDescent="0.3">
      <c r="A358" s="534" t="s">
        <v>46</v>
      </c>
      <c r="B358" s="535"/>
      <c r="C358" s="239">
        <f t="shared" ref="C358:E359" si="38">SUM(C334,C349)</f>
        <v>40000</v>
      </c>
      <c r="D358" s="239">
        <f t="shared" si="38"/>
        <v>52408</v>
      </c>
      <c r="E358" s="335">
        <f t="shared" si="38"/>
        <v>41664</v>
      </c>
      <c r="F358" s="299">
        <f t="shared" si="37"/>
        <v>79.499313081972218</v>
      </c>
      <c r="G358" s="534" t="s">
        <v>48</v>
      </c>
      <c r="H358" s="535"/>
      <c r="I358" s="239">
        <f>SUM(I334,I349)</f>
        <v>102725</v>
      </c>
      <c r="J358" s="239">
        <f>SUM(J334,J349)</f>
        <v>115142</v>
      </c>
      <c r="K358" s="335">
        <f>SUM(K334,K349)</f>
        <v>104400</v>
      </c>
      <c r="L358" s="302">
        <f>K358/J358*100</f>
        <v>90.67065015372323</v>
      </c>
    </row>
    <row r="359" spans="1:12" x14ac:dyDescent="0.3">
      <c r="A359" s="526" t="s">
        <v>253</v>
      </c>
      <c r="B359" s="528"/>
      <c r="C359" s="239">
        <f t="shared" si="38"/>
        <v>-62725</v>
      </c>
      <c r="D359" s="239">
        <f t="shared" si="38"/>
        <v>-62734</v>
      </c>
      <c r="E359" s="335">
        <f t="shared" si="38"/>
        <v>-62736</v>
      </c>
      <c r="F359" s="298">
        <f t="shared" si="37"/>
        <v>100.00318806388879</v>
      </c>
      <c r="G359" s="549"/>
      <c r="H359" s="550"/>
      <c r="I359" s="550"/>
      <c r="J359" s="550"/>
      <c r="K359" s="550"/>
      <c r="L359" s="551"/>
    </row>
    <row r="360" spans="1:12" x14ac:dyDescent="0.3">
      <c r="A360" s="526" t="s">
        <v>47</v>
      </c>
      <c r="B360" s="528"/>
      <c r="C360" s="239">
        <f>SUM(C337,C352)</f>
        <v>62725</v>
      </c>
      <c r="D360" s="239">
        <f>SUM(D337,D352)</f>
        <v>62734</v>
      </c>
      <c r="E360" s="335">
        <f>SUM(E337,E352)</f>
        <v>62748</v>
      </c>
      <c r="F360" s="298">
        <f t="shared" si="37"/>
        <v>100.0223164472216</v>
      </c>
      <c r="G360" s="526" t="s">
        <v>47</v>
      </c>
      <c r="H360" s="528"/>
      <c r="I360" s="239">
        <f>SUM(I339,I354)</f>
        <v>0</v>
      </c>
      <c r="J360" s="239">
        <f>SUM(J339,J354)</f>
        <v>0</v>
      </c>
      <c r="K360" s="335">
        <f>SUM(K339,K354)</f>
        <v>0</v>
      </c>
      <c r="L360" s="239">
        <f>SUM(L339,L354)</f>
        <v>0</v>
      </c>
    </row>
    <row r="361" spans="1:12" x14ac:dyDescent="0.3">
      <c r="A361" s="534" t="s">
        <v>18</v>
      </c>
      <c r="B361" s="535"/>
      <c r="C361" s="216">
        <f>SUM(C342,C357)</f>
        <v>102725</v>
      </c>
      <c r="D361" s="216">
        <f>SUM(D342,D357)</f>
        <v>115142</v>
      </c>
      <c r="E361" s="330">
        <f>SUM(E342,E357)</f>
        <v>104412</v>
      </c>
      <c r="F361" s="299">
        <f t="shared" si="37"/>
        <v>90.681072067533989</v>
      </c>
      <c r="G361" s="534" t="s">
        <v>19</v>
      </c>
      <c r="H361" s="535"/>
      <c r="I361" s="216">
        <f>SUM(I342,I357)</f>
        <v>102725</v>
      </c>
      <c r="J361" s="216">
        <f>SUM(J342,J357)</f>
        <v>115142</v>
      </c>
      <c r="K361" s="330">
        <f>SUM(K342,K357)</f>
        <v>104400</v>
      </c>
      <c r="L361" s="299">
        <f>K361/J361*100</f>
        <v>90.67065015372323</v>
      </c>
    </row>
  </sheetData>
  <mergeCells count="342">
    <mergeCell ref="G312:H312"/>
    <mergeCell ref="A312:B312"/>
    <mergeCell ref="A313:B313"/>
    <mergeCell ref="G311:L311"/>
    <mergeCell ref="G313:H313"/>
    <mergeCell ref="G314:L314"/>
    <mergeCell ref="K320:K322"/>
    <mergeCell ref="G133:H133"/>
    <mergeCell ref="A98:F98"/>
    <mergeCell ref="A131:B131"/>
    <mergeCell ref="A132:B132"/>
    <mergeCell ref="G132:H132"/>
    <mergeCell ref="A133:B133"/>
    <mergeCell ref="G107:L108"/>
    <mergeCell ref="A109:B109"/>
    <mergeCell ref="G109:H109"/>
    <mergeCell ref="A117:B117"/>
    <mergeCell ref="G117:H117"/>
    <mergeCell ref="A118:F118"/>
    <mergeCell ref="G118:L118"/>
    <mergeCell ref="A110:B110"/>
    <mergeCell ref="G110:L113"/>
    <mergeCell ref="A111:F111"/>
    <mergeCell ref="A116:B116"/>
    <mergeCell ref="A1:L2"/>
    <mergeCell ref="A4:A6"/>
    <mergeCell ref="B4:B6"/>
    <mergeCell ref="D4:D6"/>
    <mergeCell ref="G4:G6"/>
    <mergeCell ref="I4:I6"/>
    <mergeCell ref="L4:L6"/>
    <mergeCell ref="K4:K6"/>
    <mergeCell ref="A311:B311"/>
    <mergeCell ref="A135:B135"/>
    <mergeCell ref="G135:H135"/>
    <mergeCell ref="A143:F143"/>
    <mergeCell ref="A176:B176"/>
    <mergeCell ref="A137:L138"/>
    <mergeCell ref="A156:F156"/>
    <mergeCell ref="A154:B154"/>
    <mergeCell ref="I140:I142"/>
    <mergeCell ref="A140:A142"/>
    <mergeCell ref="D140:D142"/>
    <mergeCell ref="A136:B136"/>
    <mergeCell ref="G136:H136"/>
    <mergeCell ref="A27:F27"/>
    <mergeCell ref="A33:B33"/>
    <mergeCell ref="H4:H6"/>
    <mergeCell ref="A7:F7"/>
    <mergeCell ref="C4:C6"/>
    <mergeCell ref="G16:L17"/>
    <mergeCell ref="G18:H18"/>
    <mergeCell ref="G19:L22"/>
    <mergeCell ref="G26:H26"/>
    <mergeCell ref="G27:L27"/>
    <mergeCell ref="A25:B25"/>
    <mergeCell ref="A26:B26"/>
    <mergeCell ref="F4:F6"/>
    <mergeCell ref="A18:B18"/>
    <mergeCell ref="A19:B19"/>
    <mergeCell ref="A20:F20"/>
    <mergeCell ref="E4:E6"/>
    <mergeCell ref="K185:K187"/>
    <mergeCell ref="G207:H207"/>
    <mergeCell ref="A206:B206"/>
    <mergeCell ref="A207:B207"/>
    <mergeCell ref="G33:H33"/>
    <mergeCell ref="J4:J6"/>
    <mergeCell ref="G7:L7"/>
    <mergeCell ref="A316:B316"/>
    <mergeCell ref="A323:F323"/>
    <mergeCell ref="H320:H322"/>
    <mergeCell ref="F320:F322"/>
    <mergeCell ref="G320:G322"/>
    <mergeCell ref="I320:I322"/>
    <mergeCell ref="J320:J322"/>
    <mergeCell ref="E320:E322"/>
    <mergeCell ref="A179:B179"/>
    <mergeCell ref="G179:L179"/>
    <mergeCell ref="A180:B180"/>
    <mergeCell ref="G180:H180"/>
    <mergeCell ref="G176:L176"/>
    <mergeCell ref="H140:H142"/>
    <mergeCell ref="G152:L153"/>
    <mergeCell ref="G154:H154"/>
    <mergeCell ref="A169:B169"/>
    <mergeCell ref="G178:H178"/>
    <mergeCell ref="G177:H177"/>
    <mergeCell ref="A178:B178"/>
    <mergeCell ref="A177:B177"/>
    <mergeCell ref="A341:B341"/>
    <mergeCell ref="D320:D322"/>
    <mergeCell ref="B320:B322"/>
    <mergeCell ref="G316:H316"/>
    <mergeCell ref="G181:H181"/>
    <mergeCell ref="A182:L183"/>
    <mergeCell ref="A181:B181"/>
    <mergeCell ref="G185:G187"/>
    <mergeCell ref="H185:H187"/>
    <mergeCell ref="I185:I187"/>
    <mergeCell ref="L185:L187"/>
    <mergeCell ref="J185:J187"/>
    <mergeCell ref="F185:F187"/>
    <mergeCell ref="A188:F188"/>
    <mergeCell ref="G188:L188"/>
    <mergeCell ref="A185:A187"/>
    <mergeCell ref="B185:B187"/>
    <mergeCell ref="C185:C187"/>
    <mergeCell ref="D185:D187"/>
    <mergeCell ref="E185:E187"/>
    <mergeCell ref="A34:B34"/>
    <mergeCell ref="G34:L37"/>
    <mergeCell ref="A35:F35"/>
    <mergeCell ref="G155:L158"/>
    <mergeCell ref="A155:B155"/>
    <mergeCell ref="B140:B142"/>
    <mergeCell ref="C140:C142"/>
    <mergeCell ref="J140:J142"/>
    <mergeCell ref="G140:G142"/>
    <mergeCell ref="G42:H42"/>
    <mergeCell ref="A41:B41"/>
    <mergeCell ref="A40:B40"/>
    <mergeCell ref="J49:J51"/>
    <mergeCell ref="G41:H41"/>
    <mergeCell ref="A42:B42"/>
    <mergeCell ref="D49:D51"/>
    <mergeCell ref="L49:L51"/>
    <mergeCell ref="A43:B43"/>
    <mergeCell ref="G43:L43"/>
    <mergeCell ref="A44:B44"/>
    <mergeCell ref="G44:H44"/>
    <mergeCell ref="A45:B45"/>
    <mergeCell ref="G45:H45"/>
    <mergeCell ref="A46:L47"/>
    <mergeCell ref="E49:E51"/>
    <mergeCell ref="K49:K51"/>
    <mergeCell ref="A65:F65"/>
    <mergeCell ref="A52:F52"/>
    <mergeCell ref="G52:L52"/>
    <mergeCell ref="F49:F51"/>
    <mergeCell ref="G49:G51"/>
    <mergeCell ref="H49:H51"/>
    <mergeCell ref="I49:I51"/>
    <mergeCell ref="A49:A51"/>
    <mergeCell ref="B49:B51"/>
    <mergeCell ref="C49:C51"/>
    <mergeCell ref="A70:B70"/>
    <mergeCell ref="A71:B71"/>
    <mergeCell ref="G71:H71"/>
    <mergeCell ref="A72:F72"/>
    <mergeCell ref="G72:L72"/>
    <mergeCell ref="G61:L62"/>
    <mergeCell ref="A63:B63"/>
    <mergeCell ref="G63:H63"/>
    <mergeCell ref="A64:B64"/>
    <mergeCell ref="G64:L67"/>
    <mergeCell ref="A79:B79"/>
    <mergeCell ref="G79:L82"/>
    <mergeCell ref="A80:F80"/>
    <mergeCell ref="A85:B85"/>
    <mergeCell ref="A78:B78"/>
    <mergeCell ref="G78:H78"/>
    <mergeCell ref="A86:B86"/>
    <mergeCell ref="G86:H86"/>
    <mergeCell ref="A87:B87"/>
    <mergeCell ref="G87:H87"/>
    <mergeCell ref="B95:B97"/>
    <mergeCell ref="C95:C97"/>
    <mergeCell ref="D95:D97"/>
    <mergeCell ref="F95:F97"/>
    <mergeCell ref="H95:H97"/>
    <mergeCell ref="G98:L98"/>
    <mergeCell ref="A88:B88"/>
    <mergeCell ref="G88:L88"/>
    <mergeCell ref="A89:B89"/>
    <mergeCell ref="G89:H89"/>
    <mergeCell ref="A90:B90"/>
    <mergeCell ref="G90:H90"/>
    <mergeCell ref="I95:I97"/>
    <mergeCell ref="A92:L93"/>
    <mergeCell ref="J95:J97"/>
    <mergeCell ref="A95:A97"/>
    <mergeCell ref="G95:G97"/>
    <mergeCell ref="L95:L97"/>
    <mergeCell ref="E95:E97"/>
    <mergeCell ref="K95:K97"/>
    <mergeCell ref="A134:B134"/>
    <mergeCell ref="G134:L134"/>
    <mergeCell ref="G124:H124"/>
    <mergeCell ref="A125:B125"/>
    <mergeCell ref="G125:L128"/>
    <mergeCell ref="A126:F126"/>
    <mergeCell ref="A124:B124"/>
    <mergeCell ref="G131:L131"/>
    <mergeCell ref="A170:B170"/>
    <mergeCell ref="G170:L173"/>
    <mergeCell ref="A171:F171"/>
    <mergeCell ref="E140:E142"/>
    <mergeCell ref="K140:K142"/>
    <mergeCell ref="A162:B162"/>
    <mergeCell ref="G162:H162"/>
    <mergeCell ref="G169:H169"/>
    <mergeCell ref="L140:L142"/>
    <mergeCell ref="A161:B161"/>
    <mergeCell ref="G143:L143"/>
    <mergeCell ref="F140:F142"/>
    <mergeCell ref="A163:F163"/>
    <mergeCell ref="G163:L163"/>
    <mergeCell ref="A199:B199"/>
    <mergeCell ref="G199:H199"/>
    <mergeCell ref="G200:L203"/>
    <mergeCell ref="A201:F201"/>
    <mergeCell ref="A200:B200"/>
    <mergeCell ref="G197:L198"/>
    <mergeCell ref="A208:F208"/>
    <mergeCell ref="G208:L208"/>
    <mergeCell ref="A221:B221"/>
    <mergeCell ref="G221:L221"/>
    <mergeCell ref="A215:B215"/>
    <mergeCell ref="G215:L218"/>
    <mergeCell ref="A216:F216"/>
    <mergeCell ref="A214:B214"/>
    <mergeCell ref="G214:H214"/>
    <mergeCell ref="A224:B224"/>
    <mergeCell ref="G224:L224"/>
    <mergeCell ref="A225:B225"/>
    <mergeCell ref="G225:H225"/>
    <mergeCell ref="A222:B222"/>
    <mergeCell ref="G222:H222"/>
    <mergeCell ref="A223:B223"/>
    <mergeCell ref="G223:H223"/>
    <mergeCell ref="D230:D232"/>
    <mergeCell ref="A226:B226"/>
    <mergeCell ref="G226:H226"/>
    <mergeCell ref="A227:L228"/>
    <mergeCell ref="J230:J232"/>
    <mergeCell ref="L230:L232"/>
    <mergeCell ref="E230:E232"/>
    <mergeCell ref="K230:K232"/>
    <mergeCell ref="A233:F233"/>
    <mergeCell ref="G242:L243"/>
    <mergeCell ref="F230:F232"/>
    <mergeCell ref="G230:G232"/>
    <mergeCell ref="H230:H232"/>
    <mergeCell ref="I230:I232"/>
    <mergeCell ref="A230:A232"/>
    <mergeCell ref="B230:B232"/>
    <mergeCell ref="G233:L233"/>
    <mergeCell ref="C230:C232"/>
    <mergeCell ref="A251:B251"/>
    <mergeCell ref="A252:B252"/>
    <mergeCell ref="G252:H252"/>
    <mergeCell ref="A253:F253"/>
    <mergeCell ref="G253:L253"/>
    <mergeCell ref="A244:B244"/>
    <mergeCell ref="G244:H244"/>
    <mergeCell ref="A245:B245"/>
    <mergeCell ref="G245:L248"/>
    <mergeCell ref="A246:F246"/>
    <mergeCell ref="A260:B260"/>
    <mergeCell ref="G260:L263"/>
    <mergeCell ref="A261:F261"/>
    <mergeCell ref="A266:B266"/>
    <mergeCell ref="G266:L266"/>
    <mergeCell ref="A259:B259"/>
    <mergeCell ref="G259:H259"/>
    <mergeCell ref="A269:B269"/>
    <mergeCell ref="G269:L269"/>
    <mergeCell ref="A270:B270"/>
    <mergeCell ref="G270:H270"/>
    <mergeCell ref="A267:B267"/>
    <mergeCell ref="G267:H267"/>
    <mergeCell ref="A268:B268"/>
    <mergeCell ref="G268:H268"/>
    <mergeCell ref="D275:D277"/>
    <mergeCell ref="A272:L273"/>
    <mergeCell ref="J275:J277"/>
    <mergeCell ref="L275:L277"/>
    <mergeCell ref="A271:B271"/>
    <mergeCell ref="G271:H271"/>
    <mergeCell ref="E275:E277"/>
    <mergeCell ref="K275:K277"/>
    <mergeCell ref="G287:L288"/>
    <mergeCell ref="A289:B289"/>
    <mergeCell ref="G289:H289"/>
    <mergeCell ref="A290:B290"/>
    <mergeCell ref="G290:L293"/>
    <mergeCell ref="A291:F291"/>
    <mergeCell ref="A278:F278"/>
    <mergeCell ref="G278:L278"/>
    <mergeCell ref="F275:F277"/>
    <mergeCell ref="G275:G277"/>
    <mergeCell ref="H275:H277"/>
    <mergeCell ref="I275:I277"/>
    <mergeCell ref="A275:A277"/>
    <mergeCell ref="B275:B277"/>
    <mergeCell ref="C275:C277"/>
    <mergeCell ref="A361:B361"/>
    <mergeCell ref="G361:H361"/>
    <mergeCell ref="A358:B358"/>
    <mergeCell ref="G358:H358"/>
    <mergeCell ref="A359:B359"/>
    <mergeCell ref="G359:L359"/>
    <mergeCell ref="G343:L343"/>
    <mergeCell ref="A334:B334"/>
    <mergeCell ref="G334:H334"/>
    <mergeCell ref="A335:B335"/>
    <mergeCell ref="G335:L338"/>
    <mergeCell ref="A336:F336"/>
    <mergeCell ref="A350:B350"/>
    <mergeCell ref="G350:L353"/>
    <mergeCell ref="A351:F351"/>
    <mergeCell ref="G357:H357"/>
    <mergeCell ref="A357:B357"/>
    <mergeCell ref="A356:B356"/>
    <mergeCell ref="A342:B342"/>
    <mergeCell ref="G342:H342"/>
    <mergeCell ref="A343:F343"/>
    <mergeCell ref="G305:L308"/>
    <mergeCell ref="A306:F306"/>
    <mergeCell ref="A305:B305"/>
    <mergeCell ref="A296:B296"/>
    <mergeCell ref="A297:B297"/>
    <mergeCell ref="G356:L356"/>
    <mergeCell ref="A349:B349"/>
    <mergeCell ref="G349:H349"/>
    <mergeCell ref="A360:B360"/>
    <mergeCell ref="G360:H360"/>
    <mergeCell ref="G297:H297"/>
    <mergeCell ref="A298:F298"/>
    <mergeCell ref="G298:L298"/>
    <mergeCell ref="A304:B304"/>
    <mergeCell ref="G304:H304"/>
    <mergeCell ref="A320:A322"/>
    <mergeCell ref="A314:B314"/>
    <mergeCell ref="A315:B315"/>
    <mergeCell ref="G323:L323"/>
    <mergeCell ref="G332:L333"/>
    <mergeCell ref="G315:H315"/>
    <mergeCell ref="A317:L318"/>
    <mergeCell ref="L320:L322"/>
    <mergeCell ref="C320:C322"/>
  </mergeCells>
  <phoneticPr fontId="2" type="noConversion"/>
  <pageMargins left="0.27" right="0.19" top="0.5" bottom="0.39370078740157483" header="0.21" footer="0.51181102362204722"/>
  <pageSetup paperSize="9" scale="63" orientation="landscape" r:id="rId1"/>
  <headerFooter alignWithMargins="0">
    <oddHeader>&amp;LVámospércs Városi Önkormányzat</oddHeader>
  </headerFooter>
  <rowBreaks count="7" manualBreakCount="7">
    <brk id="45" max="9" man="1"/>
    <brk id="91" max="9" man="1"/>
    <brk id="136" max="9" man="1"/>
    <brk id="181" max="9" man="1"/>
    <brk id="226" max="9" man="1"/>
    <brk id="271" max="9" man="1"/>
    <brk id="31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topLeftCell="A25" zoomScale="75" zoomScaleNormal="65" workbookViewId="0">
      <selection activeCell="E32" sqref="E32"/>
    </sheetView>
  </sheetViews>
  <sheetFormatPr defaultRowHeight="13.2" x14ac:dyDescent="0.25"/>
  <cols>
    <col min="1" max="1" width="7.33203125" customWidth="1"/>
    <col min="2" max="2" width="41.109375" customWidth="1"/>
    <col min="3" max="3" width="23.44140625" customWidth="1"/>
    <col min="4" max="4" width="23.88671875" customWidth="1"/>
    <col min="5" max="5" width="21.44140625" customWidth="1"/>
    <col min="6" max="6" width="22.5546875" customWidth="1"/>
    <col min="7" max="7" width="22.44140625" customWidth="1"/>
    <col min="8" max="8" width="22.6640625" customWidth="1"/>
    <col min="9" max="9" width="24.33203125" customWidth="1"/>
    <col min="10" max="10" width="7.88671875" customWidth="1"/>
    <col min="11" max="11" width="40.33203125" customWidth="1"/>
    <col min="12" max="12" width="24" customWidth="1"/>
    <col min="13" max="13" width="23.109375" customWidth="1"/>
    <col min="14" max="14" width="21" customWidth="1"/>
    <col min="15" max="16" width="22" customWidth="1"/>
    <col min="17" max="17" width="21.88671875" customWidth="1"/>
    <col min="18" max="18" width="25.109375" customWidth="1"/>
  </cols>
  <sheetData>
    <row r="1" spans="1:18" ht="35.25" customHeight="1" x14ac:dyDescent="0.25">
      <c r="A1" s="631" t="s">
        <v>676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</row>
    <row r="2" spans="1:18" ht="51.75" customHeight="1" x14ac:dyDescent="0.25">
      <c r="J2" s="132"/>
      <c r="K2" s="132"/>
      <c r="R2" s="132" t="s">
        <v>79</v>
      </c>
    </row>
    <row r="3" spans="1:18" ht="12.75" customHeight="1" x14ac:dyDescent="0.25">
      <c r="A3" s="638"/>
      <c r="B3" s="639"/>
      <c r="C3" s="632" t="s">
        <v>300</v>
      </c>
      <c r="D3" s="633"/>
      <c r="E3" s="633"/>
      <c r="F3" s="633"/>
      <c r="G3" s="633"/>
      <c r="H3" s="633"/>
      <c r="I3" s="634"/>
      <c r="J3" s="638"/>
      <c r="K3" s="639"/>
      <c r="L3" s="632" t="s">
        <v>307</v>
      </c>
      <c r="M3" s="633"/>
      <c r="N3" s="633"/>
      <c r="O3" s="633"/>
      <c r="P3" s="633"/>
      <c r="Q3" s="633"/>
      <c r="R3" s="634"/>
    </row>
    <row r="4" spans="1:18" ht="27" customHeight="1" x14ac:dyDescent="0.25">
      <c r="A4" s="640"/>
      <c r="B4" s="641"/>
      <c r="C4" s="635"/>
      <c r="D4" s="636"/>
      <c r="E4" s="636"/>
      <c r="F4" s="636"/>
      <c r="G4" s="636"/>
      <c r="H4" s="636"/>
      <c r="I4" s="637"/>
      <c r="J4" s="640"/>
      <c r="K4" s="641"/>
      <c r="L4" s="635"/>
      <c r="M4" s="636"/>
      <c r="N4" s="636"/>
      <c r="O4" s="636"/>
      <c r="P4" s="636"/>
      <c r="Q4" s="636"/>
      <c r="R4" s="637"/>
    </row>
    <row r="5" spans="1:18" ht="87" customHeight="1" x14ac:dyDescent="0.25">
      <c r="A5" s="642"/>
      <c r="B5" s="643"/>
      <c r="C5" s="433" t="s">
        <v>303</v>
      </c>
      <c r="D5" s="433" t="s">
        <v>137</v>
      </c>
      <c r="E5" s="433" t="s">
        <v>291</v>
      </c>
      <c r="F5" s="433" t="s">
        <v>328</v>
      </c>
      <c r="G5" s="433" t="s">
        <v>138</v>
      </c>
      <c r="H5" s="433" t="s">
        <v>139</v>
      </c>
      <c r="I5" s="433" t="s">
        <v>17</v>
      </c>
      <c r="J5" s="642"/>
      <c r="K5" s="643"/>
      <c r="L5" s="433" t="s">
        <v>303</v>
      </c>
      <c r="M5" s="433" t="s">
        <v>137</v>
      </c>
      <c r="N5" s="433" t="s">
        <v>291</v>
      </c>
      <c r="O5" s="433" t="s">
        <v>328</v>
      </c>
      <c r="P5" s="433" t="s">
        <v>138</v>
      </c>
      <c r="Q5" s="433" t="s">
        <v>139</v>
      </c>
      <c r="R5" s="433" t="s">
        <v>17</v>
      </c>
    </row>
    <row r="6" spans="1:18" ht="28.5" customHeight="1" x14ac:dyDescent="0.25">
      <c r="A6" s="137" t="s">
        <v>22</v>
      </c>
      <c r="B6" s="128" t="s">
        <v>336</v>
      </c>
      <c r="C6" s="130">
        <f t="shared" ref="C6:H6" si="0">C7+C8+C9</f>
        <v>34095</v>
      </c>
      <c r="D6" s="130">
        <f t="shared" si="0"/>
        <v>490</v>
      </c>
      <c r="E6" s="130">
        <f t="shared" si="0"/>
        <v>0</v>
      </c>
      <c r="F6" s="130">
        <f t="shared" si="0"/>
        <v>14300</v>
      </c>
      <c r="G6" s="130">
        <f t="shared" si="0"/>
        <v>5900</v>
      </c>
      <c r="H6" s="130">
        <f t="shared" si="0"/>
        <v>47439</v>
      </c>
      <c r="I6" s="190">
        <f>C6+D6+E6+F6+G6+H6</f>
        <v>102224</v>
      </c>
      <c r="J6" s="137" t="s">
        <v>22</v>
      </c>
      <c r="K6" s="128" t="s">
        <v>88</v>
      </c>
      <c r="L6" s="130">
        <f t="shared" ref="L6:Q6" si="1">L7+L8+L9</f>
        <v>274636</v>
      </c>
      <c r="M6" s="130">
        <f t="shared" si="1"/>
        <v>64104</v>
      </c>
      <c r="N6" s="130">
        <f t="shared" si="1"/>
        <v>92205</v>
      </c>
      <c r="O6" s="130">
        <f t="shared" si="1"/>
        <v>28680</v>
      </c>
      <c r="P6" s="130">
        <f t="shared" si="1"/>
        <v>9709</v>
      </c>
      <c r="Q6" s="130">
        <f t="shared" si="1"/>
        <v>21878</v>
      </c>
      <c r="R6" s="190">
        <f>L6+M6+N6+O6+P6+Q6</f>
        <v>491212</v>
      </c>
    </row>
    <row r="7" spans="1:18" ht="23.25" customHeight="1" x14ac:dyDescent="0.25">
      <c r="A7" s="192" t="s">
        <v>93</v>
      </c>
      <c r="B7" s="191" t="s">
        <v>293</v>
      </c>
      <c r="C7" s="246">
        <v>32470</v>
      </c>
      <c r="D7" s="246">
        <v>490</v>
      </c>
      <c r="E7" s="247"/>
      <c r="F7" s="248"/>
      <c r="G7" s="249">
        <v>5900</v>
      </c>
      <c r="H7" s="249">
        <v>47439</v>
      </c>
      <c r="I7" s="196">
        <f t="shared" ref="I7:I25" si="2">C7+D7+E7+F7+G7+H7</f>
        <v>86299</v>
      </c>
      <c r="J7" s="192" t="s">
        <v>93</v>
      </c>
      <c r="K7" s="191" t="s">
        <v>293</v>
      </c>
      <c r="L7" s="246">
        <v>274636</v>
      </c>
      <c r="M7" s="246">
        <v>64104</v>
      </c>
      <c r="N7" s="246">
        <v>92205</v>
      </c>
      <c r="O7" s="248"/>
      <c r="P7" s="249">
        <v>9709</v>
      </c>
      <c r="Q7" s="249">
        <v>21878</v>
      </c>
      <c r="R7" s="196">
        <f t="shared" ref="R7:R57" si="3">L7+M7+N7+O7+P7+Q7</f>
        <v>462532</v>
      </c>
    </row>
    <row r="8" spans="1:18" ht="18.75" customHeight="1" x14ac:dyDescent="0.25">
      <c r="A8" s="192" t="s">
        <v>94</v>
      </c>
      <c r="B8" s="191" t="s">
        <v>294</v>
      </c>
      <c r="C8" s="246">
        <v>1625</v>
      </c>
      <c r="D8" s="246"/>
      <c r="E8" s="246"/>
      <c r="F8" s="250">
        <v>14300</v>
      </c>
      <c r="G8" s="249"/>
      <c r="H8" s="249"/>
      <c r="I8" s="196">
        <f t="shared" si="2"/>
        <v>15925</v>
      </c>
      <c r="J8" s="192" t="s">
        <v>94</v>
      </c>
      <c r="K8" s="191" t="s">
        <v>294</v>
      </c>
      <c r="L8" s="246"/>
      <c r="M8" s="246"/>
      <c r="N8" s="246"/>
      <c r="O8" s="250">
        <v>28680</v>
      </c>
      <c r="P8" s="249"/>
      <c r="Q8" s="249"/>
      <c r="R8" s="196">
        <f t="shared" si="3"/>
        <v>28680</v>
      </c>
    </row>
    <row r="9" spans="1:18" ht="20.25" customHeight="1" x14ac:dyDescent="0.25">
      <c r="A9" s="192" t="s">
        <v>150</v>
      </c>
      <c r="B9" s="191" t="s">
        <v>315</v>
      </c>
      <c r="C9" s="246"/>
      <c r="D9" s="246"/>
      <c r="E9" s="247"/>
      <c r="F9" s="248"/>
      <c r="G9" s="249"/>
      <c r="H9" s="249"/>
      <c r="I9" s="196">
        <f t="shared" si="2"/>
        <v>0</v>
      </c>
      <c r="J9" s="192" t="s">
        <v>150</v>
      </c>
      <c r="K9" s="191" t="s">
        <v>315</v>
      </c>
      <c r="L9" s="246"/>
      <c r="M9" s="246"/>
      <c r="N9" s="246"/>
      <c r="O9" s="248"/>
      <c r="P9" s="249"/>
      <c r="Q9" s="249"/>
      <c r="R9" s="196">
        <f t="shared" si="3"/>
        <v>0</v>
      </c>
    </row>
    <row r="10" spans="1:18" ht="35.25" customHeight="1" x14ac:dyDescent="0.25">
      <c r="A10" s="137" t="s">
        <v>23</v>
      </c>
      <c r="B10" s="128" t="s">
        <v>83</v>
      </c>
      <c r="C10" s="130">
        <f t="shared" ref="C10:H10" si="4">C11+C12+C13</f>
        <v>132851</v>
      </c>
      <c r="D10" s="130">
        <f t="shared" si="4"/>
        <v>0</v>
      </c>
      <c r="E10" s="130">
        <f t="shared" si="4"/>
        <v>0</v>
      </c>
      <c r="F10" s="130">
        <f t="shared" si="4"/>
        <v>0</v>
      </c>
      <c r="G10" s="130">
        <f t="shared" si="4"/>
        <v>0</v>
      </c>
      <c r="H10" s="130">
        <f t="shared" si="4"/>
        <v>0</v>
      </c>
      <c r="I10" s="190">
        <f t="shared" si="2"/>
        <v>132851</v>
      </c>
      <c r="J10" s="137" t="s">
        <v>23</v>
      </c>
      <c r="K10" s="128" t="s">
        <v>345</v>
      </c>
      <c r="L10" s="130">
        <f t="shared" ref="L10:Q10" si="5">L11+L12+L13</f>
        <v>45126</v>
      </c>
      <c r="M10" s="130">
        <f t="shared" si="5"/>
        <v>17300</v>
      </c>
      <c r="N10" s="130">
        <f t="shared" si="5"/>
        <v>24924</v>
      </c>
      <c r="O10" s="130">
        <f t="shared" si="5"/>
        <v>7697</v>
      </c>
      <c r="P10" s="130">
        <f t="shared" si="5"/>
        <v>2596</v>
      </c>
      <c r="Q10" s="130">
        <f t="shared" si="5"/>
        <v>5316</v>
      </c>
      <c r="R10" s="190">
        <f t="shared" si="3"/>
        <v>102959</v>
      </c>
    </row>
    <row r="11" spans="1:18" ht="23.25" customHeight="1" x14ac:dyDescent="0.25">
      <c r="A11" s="192" t="s">
        <v>93</v>
      </c>
      <c r="B11" s="191" t="s">
        <v>293</v>
      </c>
      <c r="C11" s="246">
        <v>132851</v>
      </c>
      <c r="D11" s="246"/>
      <c r="E11" s="247"/>
      <c r="F11" s="248"/>
      <c r="G11" s="249"/>
      <c r="H11" s="249"/>
      <c r="I11" s="196">
        <f t="shared" si="2"/>
        <v>132851</v>
      </c>
      <c r="J11" s="192" t="s">
        <v>93</v>
      </c>
      <c r="K11" s="191" t="s">
        <v>293</v>
      </c>
      <c r="L11" s="246">
        <v>45126</v>
      </c>
      <c r="M11" s="246">
        <v>17300</v>
      </c>
      <c r="N11" s="246">
        <v>24924</v>
      </c>
      <c r="O11" s="248"/>
      <c r="P11" s="249">
        <v>2596</v>
      </c>
      <c r="Q11" s="249">
        <v>5316</v>
      </c>
      <c r="R11" s="196">
        <f t="shared" si="3"/>
        <v>95262</v>
      </c>
    </row>
    <row r="12" spans="1:18" ht="23.25" customHeight="1" x14ac:dyDescent="0.25">
      <c r="A12" s="192" t="s">
        <v>94</v>
      </c>
      <c r="B12" s="191" t="s">
        <v>294</v>
      </c>
      <c r="C12" s="246"/>
      <c r="D12" s="246"/>
      <c r="E12" s="247"/>
      <c r="F12" s="248"/>
      <c r="G12" s="249"/>
      <c r="H12" s="249"/>
      <c r="I12" s="196">
        <f t="shared" si="2"/>
        <v>0</v>
      </c>
      <c r="J12" s="192" t="s">
        <v>94</v>
      </c>
      <c r="K12" s="191" t="s">
        <v>294</v>
      </c>
      <c r="L12" s="246"/>
      <c r="M12" s="246"/>
      <c r="N12" s="246"/>
      <c r="O12" s="250">
        <v>7697</v>
      </c>
      <c r="P12" s="249"/>
      <c r="Q12" s="249"/>
      <c r="R12" s="196">
        <f t="shared" si="3"/>
        <v>7697</v>
      </c>
    </row>
    <row r="13" spans="1:18" ht="22.5" customHeight="1" x14ac:dyDescent="0.25">
      <c r="A13" s="192" t="s">
        <v>150</v>
      </c>
      <c r="B13" s="191" t="s">
        <v>295</v>
      </c>
      <c r="C13" s="246"/>
      <c r="D13" s="246"/>
      <c r="E13" s="247"/>
      <c r="F13" s="248"/>
      <c r="G13" s="249"/>
      <c r="H13" s="249"/>
      <c r="I13" s="196">
        <f t="shared" si="2"/>
        <v>0</v>
      </c>
      <c r="J13" s="192" t="s">
        <v>150</v>
      </c>
      <c r="K13" s="191" t="s">
        <v>315</v>
      </c>
      <c r="L13" s="246"/>
      <c r="M13" s="246"/>
      <c r="N13" s="246"/>
      <c r="O13" s="248"/>
      <c r="P13" s="249"/>
      <c r="Q13" s="249"/>
      <c r="R13" s="196">
        <f t="shared" si="3"/>
        <v>0</v>
      </c>
    </row>
    <row r="14" spans="1:18" ht="36" customHeight="1" x14ac:dyDescent="0.25">
      <c r="A14" s="137" t="s">
        <v>296</v>
      </c>
      <c r="B14" s="128" t="s">
        <v>227</v>
      </c>
      <c r="C14" s="130">
        <f t="shared" ref="C14:H14" si="6">C15+C16+C17</f>
        <v>759875</v>
      </c>
      <c r="D14" s="130">
        <f t="shared" si="6"/>
        <v>2197</v>
      </c>
      <c r="E14" s="130">
        <f t="shared" si="6"/>
        <v>0</v>
      </c>
      <c r="F14" s="130">
        <f t="shared" si="6"/>
        <v>2989</v>
      </c>
      <c r="G14" s="130">
        <f t="shared" si="6"/>
        <v>2288</v>
      </c>
      <c r="H14" s="130">
        <f t="shared" si="6"/>
        <v>4969</v>
      </c>
      <c r="I14" s="190">
        <f t="shared" si="2"/>
        <v>772318</v>
      </c>
      <c r="J14" s="137" t="s">
        <v>296</v>
      </c>
      <c r="K14" s="128" t="s">
        <v>308</v>
      </c>
      <c r="L14" s="130">
        <f t="shared" ref="L14:Q14" si="7">L15+L16+L17</f>
        <v>129177</v>
      </c>
      <c r="M14" s="130">
        <f t="shared" si="7"/>
        <v>22281</v>
      </c>
      <c r="N14" s="130">
        <f t="shared" si="7"/>
        <v>15388</v>
      </c>
      <c r="O14" s="130">
        <f t="shared" si="7"/>
        <v>17966</v>
      </c>
      <c r="P14" s="130">
        <f t="shared" si="7"/>
        <v>24721</v>
      </c>
      <c r="Q14" s="130">
        <f t="shared" si="7"/>
        <v>87448</v>
      </c>
      <c r="R14" s="190">
        <f t="shared" si="3"/>
        <v>296981</v>
      </c>
    </row>
    <row r="15" spans="1:18" ht="24" customHeight="1" x14ac:dyDescent="0.25">
      <c r="A15" s="192" t="s">
        <v>93</v>
      </c>
      <c r="B15" s="191" t="s">
        <v>293</v>
      </c>
      <c r="C15" s="246">
        <v>729844</v>
      </c>
      <c r="D15" s="246"/>
      <c r="E15" s="247"/>
      <c r="F15" s="248">
        <v>2989</v>
      </c>
      <c r="G15" s="251">
        <v>2288</v>
      </c>
      <c r="H15" s="251">
        <v>4969</v>
      </c>
      <c r="I15" s="196">
        <f t="shared" si="2"/>
        <v>740090</v>
      </c>
      <c r="J15" s="192" t="s">
        <v>93</v>
      </c>
      <c r="K15" s="191" t="s">
        <v>293</v>
      </c>
      <c r="L15" s="246">
        <v>129177</v>
      </c>
      <c r="M15" s="246">
        <v>22281</v>
      </c>
      <c r="N15" s="246">
        <v>15388</v>
      </c>
      <c r="O15" s="250"/>
      <c r="P15" s="249">
        <v>24721</v>
      </c>
      <c r="Q15" s="249">
        <v>87448</v>
      </c>
      <c r="R15" s="196">
        <f t="shared" si="3"/>
        <v>279015</v>
      </c>
    </row>
    <row r="16" spans="1:18" ht="21.75" customHeight="1" x14ac:dyDescent="0.25">
      <c r="A16" s="192" t="s">
        <v>94</v>
      </c>
      <c r="B16" s="191" t="s">
        <v>294</v>
      </c>
      <c r="C16" s="246">
        <v>30031</v>
      </c>
      <c r="D16" s="246">
        <v>2197</v>
      </c>
      <c r="E16" s="247"/>
      <c r="F16" s="248"/>
      <c r="G16" s="251"/>
      <c r="H16" s="251"/>
      <c r="I16" s="196">
        <f t="shared" si="2"/>
        <v>32228</v>
      </c>
      <c r="J16" s="192" t="s">
        <v>94</v>
      </c>
      <c r="K16" s="191" t="s">
        <v>294</v>
      </c>
      <c r="L16" s="246"/>
      <c r="M16" s="246"/>
      <c r="N16" s="246"/>
      <c r="O16" s="250">
        <v>17966</v>
      </c>
      <c r="P16" s="249"/>
      <c r="Q16" s="249"/>
      <c r="R16" s="196">
        <f t="shared" si="3"/>
        <v>17966</v>
      </c>
    </row>
    <row r="17" spans="1:18" ht="22.5" customHeight="1" x14ac:dyDescent="0.25">
      <c r="A17" s="192" t="s">
        <v>150</v>
      </c>
      <c r="B17" s="191" t="s">
        <v>315</v>
      </c>
      <c r="C17" s="246"/>
      <c r="D17" s="246"/>
      <c r="E17" s="247"/>
      <c r="F17" s="248"/>
      <c r="G17" s="251"/>
      <c r="H17" s="251"/>
      <c r="I17" s="196">
        <f t="shared" si="2"/>
        <v>0</v>
      </c>
      <c r="J17" s="192" t="s">
        <v>150</v>
      </c>
      <c r="K17" s="191" t="s">
        <v>315</v>
      </c>
      <c r="L17" s="246"/>
      <c r="M17" s="246"/>
      <c r="N17" s="246"/>
      <c r="O17" s="250"/>
      <c r="P17" s="249"/>
      <c r="Q17" s="249"/>
      <c r="R17" s="196">
        <f t="shared" si="3"/>
        <v>0</v>
      </c>
    </row>
    <row r="18" spans="1:18" ht="40.5" customHeight="1" x14ac:dyDescent="0.25">
      <c r="A18" s="137" t="s">
        <v>297</v>
      </c>
      <c r="B18" s="128" t="s">
        <v>231</v>
      </c>
      <c r="C18" s="130">
        <f t="shared" ref="C18:H18" si="8">C19+C20+C21</f>
        <v>0</v>
      </c>
      <c r="D18" s="130">
        <f t="shared" si="8"/>
        <v>0</v>
      </c>
      <c r="E18" s="130">
        <f t="shared" si="8"/>
        <v>732</v>
      </c>
      <c r="F18" s="130">
        <f t="shared" si="8"/>
        <v>0</v>
      </c>
      <c r="G18" s="130">
        <f t="shared" si="8"/>
        <v>0</v>
      </c>
      <c r="H18" s="130">
        <f t="shared" si="8"/>
        <v>0</v>
      </c>
      <c r="I18" s="190">
        <f t="shared" si="2"/>
        <v>732</v>
      </c>
      <c r="J18" s="137" t="s">
        <v>297</v>
      </c>
      <c r="K18" s="128" t="s">
        <v>226</v>
      </c>
      <c r="L18" s="130">
        <f t="shared" ref="L18:Q18" si="9">L19+L20+L21</f>
        <v>76395</v>
      </c>
      <c r="M18" s="130">
        <f t="shared" si="9"/>
        <v>0</v>
      </c>
      <c r="N18" s="130">
        <f t="shared" si="9"/>
        <v>0</v>
      </c>
      <c r="O18" s="130">
        <f t="shared" si="9"/>
        <v>1498</v>
      </c>
      <c r="P18" s="130">
        <f t="shared" si="9"/>
        <v>0</v>
      </c>
      <c r="Q18" s="130">
        <f t="shared" si="9"/>
        <v>0</v>
      </c>
      <c r="R18" s="190">
        <f t="shared" si="3"/>
        <v>77893</v>
      </c>
    </row>
    <row r="19" spans="1:18" ht="24" customHeight="1" x14ac:dyDescent="0.25">
      <c r="A19" s="192" t="s">
        <v>93</v>
      </c>
      <c r="B19" s="191" t="s">
        <v>293</v>
      </c>
      <c r="C19" s="246"/>
      <c r="D19" s="246"/>
      <c r="E19" s="246">
        <v>732</v>
      </c>
      <c r="F19" s="248"/>
      <c r="G19" s="249"/>
      <c r="H19" s="249"/>
      <c r="I19" s="196">
        <f t="shared" si="2"/>
        <v>732</v>
      </c>
      <c r="J19" s="192" t="s">
        <v>93</v>
      </c>
      <c r="K19" s="191" t="s">
        <v>293</v>
      </c>
      <c r="L19" s="246">
        <v>76395</v>
      </c>
      <c r="M19" s="246"/>
      <c r="N19" s="247"/>
      <c r="O19" s="248"/>
      <c r="P19" s="249"/>
      <c r="Q19" s="249"/>
      <c r="R19" s="196">
        <f t="shared" si="3"/>
        <v>76395</v>
      </c>
    </row>
    <row r="20" spans="1:18" ht="24" customHeight="1" x14ac:dyDescent="0.25">
      <c r="A20" s="192" t="s">
        <v>94</v>
      </c>
      <c r="B20" s="191" t="s">
        <v>294</v>
      </c>
      <c r="C20" s="246"/>
      <c r="D20" s="246"/>
      <c r="E20" s="247"/>
      <c r="F20" s="248"/>
      <c r="G20" s="249"/>
      <c r="H20" s="249"/>
      <c r="I20" s="196">
        <f t="shared" si="2"/>
        <v>0</v>
      </c>
      <c r="J20" s="192" t="s">
        <v>94</v>
      </c>
      <c r="K20" s="191" t="s">
        <v>294</v>
      </c>
      <c r="L20" s="246"/>
      <c r="M20" s="246"/>
      <c r="N20" s="247"/>
      <c r="O20" s="248">
        <v>1498</v>
      </c>
      <c r="P20" s="249"/>
      <c r="Q20" s="249"/>
      <c r="R20" s="196">
        <f t="shared" si="3"/>
        <v>1498</v>
      </c>
    </row>
    <row r="21" spans="1:18" ht="27" customHeight="1" x14ac:dyDescent="0.25">
      <c r="A21" s="192" t="s">
        <v>150</v>
      </c>
      <c r="B21" s="191" t="s">
        <v>315</v>
      </c>
      <c r="C21" s="246"/>
      <c r="D21" s="246"/>
      <c r="E21" s="247"/>
      <c r="F21" s="248"/>
      <c r="G21" s="249"/>
      <c r="H21" s="249"/>
      <c r="I21" s="196">
        <f t="shared" si="2"/>
        <v>0</v>
      </c>
      <c r="J21" s="192" t="s">
        <v>150</v>
      </c>
      <c r="K21" s="191" t="s">
        <v>315</v>
      </c>
      <c r="L21" s="246"/>
      <c r="M21" s="246"/>
      <c r="N21" s="247"/>
      <c r="O21" s="248"/>
      <c r="P21" s="249"/>
      <c r="Q21" s="249"/>
      <c r="R21" s="196">
        <f t="shared" si="3"/>
        <v>0</v>
      </c>
    </row>
    <row r="22" spans="1:18" ht="33" customHeight="1" x14ac:dyDescent="0.25">
      <c r="A22" s="137" t="s">
        <v>298</v>
      </c>
      <c r="B22" s="128" t="s">
        <v>299</v>
      </c>
      <c r="C22" s="130">
        <f t="shared" ref="C22:H22" si="10">C23+C24+C25</f>
        <v>75380</v>
      </c>
      <c r="D22" s="130">
        <f t="shared" si="10"/>
        <v>0</v>
      </c>
      <c r="E22" s="130">
        <f t="shared" si="10"/>
        <v>0</v>
      </c>
      <c r="F22" s="130">
        <f t="shared" si="10"/>
        <v>0</v>
      </c>
      <c r="G22" s="130">
        <f t="shared" si="10"/>
        <v>0</v>
      </c>
      <c r="H22" s="130">
        <f t="shared" si="10"/>
        <v>0</v>
      </c>
      <c r="I22" s="190">
        <f t="shared" si="2"/>
        <v>75380</v>
      </c>
      <c r="J22" s="137" t="s">
        <v>298</v>
      </c>
      <c r="K22" s="128" t="s">
        <v>14</v>
      </c>
      <c r="L22" s="130">
        <f t="shared" ref="L22:Q22" si="11">L23+L24+L25</f>
        <v>100731</v>
      </c>
      <c r="M22" s="130">
        <f t="shared" si="11"/>
        <v>0</v>
      </c>
      <c r="N22" s="130">
        <f t="shared" si="11"/>
        <v>0</v>
      </c>
      <c r="O22" s="130">
        <f t="shared" si="11"/>
        <v>0</v>
      </c>
      <c r="P22" s="130">
        <f t="shared" si="11"/>
        <v>0</v>
      </c>
      <c r="Q22" s="130">
        <f t="shared" si="11"/>
        <v>0</v>
      </c>
      <c r="R22" s="190">
        <f t="shared" si="3"/>
        <v>100731</v>
      </c>
    </row>
    <row r="23" spans="1:18" ht="22.5" customHeight="1" x14ac:dyDescent="0.25">
      <c r="A23" s="192" t="s">
        <v>93</v>
      </c>
      <c r="B23" s="191" t="s">
        <v>293</v>
      </c>
      <c r="C23" s="246">
        <v>75380</v>
      </c>
      <c r="D23" s="246"/>
      <c r="E23" s="246"/>
      <c r="F23" s="248"/>
      <c r="G23" s="249"/>
      <c r="H23" s="249"/>
      <c r="I23" s="196">
        <f t="shared" si="2"/>
        <v>75380</v>
      </c>
      <c r="J23" s="192" t="s">
        <v>93</v>
      </c>
      <c r="K23" s="191" t="s">
        <v>293</v>
      </c>
      <c r="L23" s="246">
        <v>100731</v>
      </c>
      <c r="M23" s="246"/>
      <c r="N23" s="247"/>
      <c r="O23" s="248"/>
      <c r="P23" s="249"/>
      <c r="Q23" s="249"/>
      <c r="R23" s="196">
        <f t="shared" si="3"/>
        <v>100731</v>
      </c>
    </row>
    <row r="24" spans="1:18" ht="24" customHeight="1" x14ac:dyDescent="0.25">
      <c r="A24" s="192" t="s">
        <v>94</v>
      </c>
      <c r="B24" s="191" t="s">
        <v>294</v>
      </c>
      <c r="C24" s="246"/>
      <c r="D24" s="246"/>
      <c r="E24" s="246"/>
      <c r="F24" s="250"/>
      <c r="G24" s="249"/>
      <c r="H24" s="249"/>
      <c r="I24" s="196">
        <f t="shared" si="2"/>
        <v>0</v>
      </c>
      <c r="J24" s="192" t="s">
        <v>94</v>
      </c>
      <c r="K24" s="191" t="s">
        <v>294</v>
      </c>
      <c r="L24" s="246"/>
      <c r="M24" s="246"/>
      <c r="N24" s="247"/>
      <c r="O24" s="248"/>
      <c r="P24" s="249"/>
      <c r="Q24" s="249"/>
      <c r="R24" s="196">
        <f t="shared" si="3"/>
        <v>0</v>
      </c>
    </row>
    <row r="25" spans="1:18" ht="21" customHeight="1" x14ac:dyDescent="0.25">
      <c r="A25" s="192" t="s">
        <v>150</v>
      </c>
      <c r="B25" s="191" t="s">
        <v>315</v>
      </c>
      <c r="C25" s="249"/>
      <c r="D25" s="249"/>
      <c r="E25" s="249"/>
      <c r="F25" s="249"/>
      <c r="G25" s="249"/>
      <c r="H25" s="249"/>
      <c r="I25" s="196">
        <f t="shared" si="2"/>
        <v>0</v>
      </c>
      <c r="J25" s="192" t="s">
        <v>150</v>
      </c>
      <c r="K25" s="191" t="s">
        <v>315</v>
      </c>
      <c r="L25" s="249"/>
      <c r="M25" s="249"/>
      <c r="N25" s="249"/>
      <c r="O25" s="249"/>
      <c r="P25" s="249"/>
      <c r="Q25" s="249"/>
      <c r="R25" s="196">
        <f t="shared" si="3"/>
        <v>0</v>
      </c>
    </row>
    <row r="26" spans="1:18" ht="38.25" customHeight="1" x14ac:dyDescent="0.25">
      <c r="A26" s="644"/>
      <c r="B26" s="645"/>
      <c r="C26" s="645"/>
      <c r="D26" s="645"/>
      <c r="E26" s="645"/>
      <c r="F26" s="645"/>
      <c r="G26" s="645"/>
      <c r="H26" s="645"/>
      <c r="I26" s="646"/>
      <c r="J26" s="137" t="s">
        <v>31</v>
      </c>
      <c r="K26" s="128" t="s">
        <v>310</v>
      </c>
      <c r="L26" s="121">
        <f t="shared" ref="L26:Q26" si="12">L27+L28+L29</f>
        <v>0</v>
      </c>
      <c r="M26" s="121">
        <f t="shared" si="12"/>
        <v>0</v>
      </c>
      <c r="N26" s="121">
        <f t="shared" si="12"/>
        <v>0</v>
      </c>
      <c r="O26" s="121">
        <f t="shared" si="12"/>
        <v>0</v>
      </c>
      <c r="P26" s="121">
        <f t="shared" si="12"/>
        <v>0</v>
      </c>
      <c r="Q26" s="121">
        <f t="shared" si="12"/>
        <v>0</v>
      </c>
      <c r="R26" s="190">
        <f t="shared" si="3"/>
        <v>0</v>
      </c>
    </row>
    <row r="27" spans="1:18" ht="21" customHeight="1" x14ac:dyDescent="0.25">
      <c r="A27" s="647"/>
      <c r="B27" s="648"/>
      <c r="C27" s="648"/>
      <c r="D27" s="648"/>
      <c r="E27" s="648"/>
      <c r="F27" s="648"/>
      <c r="G27" s="648"/>
      <c r="H27" s="648"/>
      <c r="I27" s="649"/>
      <c r="J27" s="192" t="s">
        <v>93</v>
      </c>
      <c r="K27" s="191" t="s">
        <v>293</v>
      </c>
      <c r="L27" s="249"/>
      <c r="M27" s="249"/>
      <c r="N27" s="249"/>
      <c r="O27" s="249"/>
      <c r="P27" s="249"/>
      <c r="Q27" s="249"/>
      <c r="R27" s="196">
        <f t="shared" si="3"/>
        <v>0</v>
      </c>
    </row>
    <row r="28" spans="1:18" ht="21" customHeight="1" x14ac:dyDescent="0.25">
      <c r="A28" s="647"/>
      <c r="B28" s="648"/>
      <c r="C28" s="648"/>
      <c r="D28" s="648"/>
      <c r="E28" s="648"/>
      <c r="F28" s="648"/>
      <c r="G28" s="648"/>
      <c r="H28" s="648"/>
      <c r="I28" s="649"/>
      <c r="J28" s="192" t="s">
        <v>94</v>
      </c>
      <c r="K28" s="191" t="s">
        <v>294</v>
      </c>
      <c r="L28" s="249"/>
      <c r="M28" s="249"/>
      <c r="N28" s="249"/>
      <c r="O28" s="249"/>
      <c r="P28" s="249"/>
      <c r="Q28" s="249"/>
      <c r="R28" s="196">
        <f t="shared" si="3"/>
        <v>0</v>
      </c>
    </row>
    <row r="29" spans="1:18" ht="21" customHeight="1" x14ac:dyDescent="0.25">
      <c r="A29" s="650"/>
      <c r="B29" s="651"/>
      <c r="C29" s="651"/>
      <c r="D29" s="651"/>
      <c r="E29" s="651"/>
      <c r="F29" s="651"/>
      <c r="G29" s="651"/>
      <c r="H29" s="651"/>
      <c r="I29" s="652"/>
      <c r="J29" s="192" t="s">
        <v>150</v>
      </c>
      <c r="K29" s="191" t="s">
        <v>315</v>
      </c>
      <c r="L29" s="249"/>
      <c r="M29" s="249"/>
      <c r="N29" s="249"/>
      <c r="O29" s="249"/>
      <c r="P29" s="249"/>
      <c r="Q29" s="249"/>
      <c r="R29" s="196">
        <f t="shared" si="3"/>
        <v>0</v>
      </c>
    </row>
    <row r="30" spans="1:18" ht="31.5" customHeight="1" x14ac:dyDescent="0.25">
      <c r="A30" s="433" t="s">
        <v>20</v>
      </c>
      <c r="B30" s="88" t="s">
        <v>305</v>
      </c>
      <c r="C30" s="190">
        <f t="shared" ref="C30:H33" si="13">C6+C10+C14+C18+C22</f>
        <v>1002201</v>
      </c>
      <c r="D30" s="190">
        <f t="shared" si="13"/>
        <v>2687</v>
      </c>
      <c r="E30" s="190">
        <f t="shared" si="13"/>
        <v>732</v>
      </c>
      <c r="F30" s="190">
        <f t="shared" si="13"/>
        <v>17289</v>
      </c>
      <c r="G30" s="190">
        <f t="shared" si="13"/>
        <v>8188</v>
      </c>
      <c r="H30" s="190">
        <f t="shared" si="13"/>
        <v>52408</v>
      </c>
      <c r="I30" s="190">
        <f>C30+D30+E30+F30+G30+H30</f>
        <v>1083505</v>
      </c>
      <c r="J30" s="433" t="s">
        <v>311</v>
      </c>
      <c r="K30" s="88" t="s">
        <v>309</v>
      </c>
      <c r="L30" s="136">
        <f t="shared" ref="L30:Q33" si="14">L6+L10+L14+L18+L22+L26</f>
        <v>626065</v>
      </c>
      <c r="M30" s="136">
        <f t="shared" si="14"/>
        <v>103685</v>
      </c>
      <c r="N30" s="136">
        <f t="shared" si="14"/>
        <v>132517</v>
      </c>
      <c r="O30" s="136">
        <f t="shared" si="14"/>
        <v>55841</v>
      </c>
      <c r="P30" s="136">
        <f t="shared" si="14"/>
        <v>37026</v>
      </c>
      <c r="Q30" s="136">
        <f t="shared" si="14"/>
        <v>114642</v>
      </c>
      <c r="R30" s="190">
        <f t="shared" si="3"/>
        <v>1069776</v>
      </c>
    </row>
    <row r="31" spans="1:18" ht="25.5" customHeight="1" x14ac:dyDescent="0.25">
      <c r="A31" s="194" t="s">
        <v>93</v>
      </c>
      <c r="B31" s="193" t="s">
        <v>293</v>
      </c>
      <c r="C31" s="196">
        <f t="shared" si="13"/>
        <v>970545</v>
      </c>
      <c r="D31" s="196">
        <f t="shared" si="13"/>
        <v>490</v>
      </c>
      <c r="E31" s="196">
        <f t="shared" si="13"/>
        <v>732</v>
      </c>
      <c r="F31" s="196">
        <f t="shared" si="13"/>
        <v>2989</v>
      </c>
      <c r="G31" s="196">
        <f t="shared" si="13"/>
        <v>8188</v>
      </c>
      <c r="H31" s="196">
        <f t="shared" si="13"/>
        <v>52408</v>
      </c>
      <c r="I31" s="190">
        <f t="shared" ref="I31:I57" si="15">C31+D31+E31+F31+G31+H31</f>
        <v>1035352</v>
      </c>
      <c r="J31" s="194" t="s">
        <v>93</v>
      </c>
      <c r="K31" s="193" t="s">
        <v>293</v>
      </c>
      <c r="L31" s="195">
        <f t="shared" si="14"/>
        <v>626065</v>
      </c>
      <c r="M31" s="195">
        <f t="shared" si="14"/>
        <v>103685</v>
      </c>
      <c r="N31" s="195">
        <f t="shared" si="14"/>
        <v>132517</v>
      </c>
      <c r="O31" s="195">
        <f t="shared" si="14"/>
        <v>0</v>
      </c>
      <c r="P31" s="195">
        <f t="shared" si="14"/>
        <v>37026</v>
      </c>
      <c r="Q31" s="195">
        <f t="shared" si="14"/>
        <v>114642</v>
      </c>
      <c r="R31" s="190">
        <f t="shared" si="3"/>
        <v>1013935</v>
      </c>
    </row>
    <row r="32" spans="1:18" ht="24" customHeight="1" x14ac:dyDescent="0.25">
      <c r="A32" s="194" t="s">
        <v>94</v>
      </c>
      <c r="B32" s="193" t="s">
        <v>294</v>
      </c>
      <c r="C32" s="196">
        <f t="shared" si="13"/>
        <v>31656</v>
      </c>
      <c r="D32" s="196">
        <f t="shared" si="13"/>
        <v>2197</v>
      </c>
      <c r="E32" s="196">
        <f t="shared" si="13"/>
        <v>0</v>
      </c>
      <c r="F32" s="196">
        <f t="shared" si="13"/>
        <v>14300</v>
      </c>
      <c r="G32" s="196">
        <f t="shared" si="13"/>
        <v>0</v>
      </c>
      <c r="H32" s="196">
        <f t="shared" si="13"/>
        <v>0</v>
      </c>
      <c r="I32" s="190">
        <f t="shared" si="15"/>
        <v>48153</v>
      </c>
      <c r="J32" s="194" t="s">
        <v>94</v>
      </c>
      <c r="K32" s="193" t="s">
        <v>294</v>
      </c>
      <c r="L32" s="195">
        <f t="shared" si="14"/>
        <v>0</v>
      </c>
      <c r="M32" s="195">
        <f t="shared" si="14"/>
        <v>0</v>
      </c>
      <c r="N32" s="195">
        <f t="shared" si="14"/>
        <v>0</v>
      </c>
      <c r="O32" s="195">
        <f t="shared" si="14"/>
        <v>55841</v>
      </c>
      <c r="P32" s="195">
        <f t="shared" si="14"/>
        <v>0</v>
      </c>
      <c r="Q32" s="195">
        <f t="shared" si="14"/>
        <v>0</v>
      </c>
      <c r="R32" s="190">
        <f t="shared" si="3"/>
        <v>55841</v>
      </c>
    </row>
    <row r="33" spans="1:18" ht="23.25" customHeight="1" x14ac:dyDescent="0.25">
      <c r="A33" s="194" t="s">
        <v>150</v>
      </c>
      <c r="B33" s="193" t="s">
        <v>315</v>
      </c>
      <c r="C33" s="196">
        <f t="shared" si="13"/>
        <v>0</v>
      </c>
      <c r="D33" s="196">
        <f t="shared" si="13"/>
        <v>0</v>
      </c>
      <c r="E33" s="196">
        <f t="shared" si="13"/>
        <v>0</v>
      </c>
      <c r="F33" s="196">
        <f t="shared" si="13"/>
        <v>0</v>
      </c>
      <c r="G33" s="196">
        <f t="shared" si="13"/>
        <v>0</v>
      </c>
      <c r="H33" s="196">
        <f t="shared" si="13"/>
        <v>0</v>
      </c>
      <c r="I33" s="190">
        <f t="shared" si="15"/>
        <v>0</v>
      </c>
      <c r="J33" s="194" t="s">
        <v>150</v>
      </c>
      <c r="K33" s="193" t="s">
        <v>315</v>
      </c>
      <c r="L33" s="195">
        <f t="shared" si="14"/>
        <v>0</v>
      </c>
      <c r="M33" s="195">
        <f t="shared" si="14"/>
        <v>0</v>
      </c>
      <c r="N33" s="195">
        <f t="shared" si="14"/>
        <v>0</v>
      </c>
      <c r="O33" s="195">
        <f t="shared" si="14"/>
        <v>0</v>
      </c>
      <c r="P33" s="195">
        <f t="shared" si="14"/>
        <v>0</v>
      </c>
      <c r="Q33" s="195">
        <f t="shared" si="14"/>
        <v>0</v>
      </c>
      <c r="R33" s="190">
        <f t="shared" si="3"/>
        <v>0</v>
      </c>
    </row>
    <row r="34" spans="1:18" ht="34.5" customHeight="1" x14ac:dyDescent="0.25">
      <c r="A34" s="137" t="s">
        <v>22</v>
      </c>
      <c r="B34" s="128" t="s">
        <v>174</v>
      </c>
      <c r="C34" s="130">
        <f t="shared" ref="C34:H34" si="16">C35+C36+C37</f>
        <v>0</v>
      </c>
      <c r="D34" s="130">
        <f t="shared" si="16"/>
        <v>0</v>
      </c>
      <c r="E34" s="130">
        <f t="shared" si="16"/>
        <v>0</v>
      </c>
      <c r="F34" s="130">
        <f t="shared" si="16"/>
        <v>0</v>
      </c>
      <c r="G34" s="130">
        <f t="shared" si="16"/>
        <v>0</v>
      </c>
      <c r="H34" s="130">
        <f t="shared" si="16"/>
        <v>0</v>
      </c>
      <c r="I34" s="190">
        <f t="shared" si="15"/>
        <v>0</v>
      </c>
      <c r="J34" s="137" t="s">
        <v>22</v>
      </c>
      <c r="K34" s="128" t="s">
        <v>177</v>
      </c>
      <c r="L34" s="121">
        <f t="shared" ref="L34:Q34" si="17">L35+L36+L37</f>
        <v>116994</v>
      </c>
      <c r="M34" s="121">
        <f t="shared" si="17"/>
        <v>2033</v>
      </c>
      <c r="N34" s="121">
        <f t="shared" si="17"/>
        <v>605</v>
      </c>
      <c r="O34" s="121">
        <f t="shared" si="17"/>
        <v>500</v>
      </c>
      <c r="P34" s="121">
        <f t="shared" si="17"/>
        <v>1190</v>
      </c>
      <c r="Q34" s="121">
        <f t="shared" si="17"/>
        <v>500</v>
      </c>
      <c r="R34" s="190">
        <f t="shared" si="3"/>
        <v>121822</v>
      </c>
    </row>
    <row r="35" spans="1:18" ht="24" customHeight="1" x14ac:dyDescent="0.25">
      <c r="A35" s="192" t="s">
        <v>93</v>
      </c>
      <c r="B35" s="191" t="s">
        <v>293</v>
      </c>
      <c r="C35" s="246"/>
      <c r="D35" s="246"/>
      <c r="E35" s="246"/>
      <c r="F35" s="246"/>
      <c r="G35" s="246"/>
      <c r="H35" s="246"/>
      <c r="I35" s="196">
        <f t="shared" si="15"/>
        <v>0</v>
      </c>
      <c r="J35" s="192" t="s">
        <v>93</v>
      </c>
      <c r="K35" s="191" t="s">
        <v>293</v>
      </c>
      <c r="L35" s="249">
        <v>60500</v>
      </c>
      <c r="M35" s="249">
        <v>2033</v>
      </c>
      <c r="N35" s="249">
        <v>605</v>
      </c>
      <c r="O35" s="249"/>
      <c r="P35" s="249">
        <v>1190</v>
      </c>
      <c r="Q35" s="249">
        <v>500</v>
      </c>
      <c r="R35" s="196">
        <f t="shared" si="3"/>
        <v>64828</v>
      </c>
    </row>
    <row r="36" spans="1:18" ht="21.75" customHeight="1" x14ac:dyDescent="0.25">
      <c r="A36" s="192" t="s">
        <v>94</v>
      </c>
      <c r="B36" s="191" t="s">
        <v>294</v>
      </c>
      <c r="C36" s="246"/>
      <c r="D36" s="246"/>
      <c r="E36" s="246"/>
      <c r="F36" s="246"/>
      <c r="G36" s="246"/>
      <c r="H36" s="246"/>
      <c r="I36" s="196">
        <f t="shared" si="15"/>
        <v>0</v>
      </c>
      <c r="J36" s="192" t="s">
        <v>94</v>
      </c>
      <c r="K36" s="191" t="s">
        <v>294</v>
      </c>
      <c r="L36" s="249">
        <v>56494</v>
      </c>
      <c r="M36" s="249"/>
      <c r="N36" s="249"/>
      <c r="O36" s="249">
        <v>500</v>
      </c>
      <c r="P36" s="249"/>
      <c r="Q36" s="249"/>
      <c r="R36" s="196">
        <f t="shared" si="3"/>
        <v>56994</v>
      </c>
    </row>
    <row r="37" spans="1:18" ht="23.25" customHeight="1" x14ac:dyDescent="0.25">
      <c r="A37" s="192" t="s">
        <v>150</v>
      </c>
      <c r="B37" s="191" t="s">
        <v>315</v>
      </c>
      <c r="C37" s="246"/>
      <c r="D37" s="246"/>
      <c r="E37" s="246"/>
      <c r="F37" s="246"/>
      <c r="G37" s="246"/>
      <c r="H37" s="246"/>
      <c r="I37" s="196">
        <f t="shared" si="15"/>
        <v>0</v>
      </c>
      <c r="J37" s="192" t="s">
        <v>150</v>
      </c>
      <c r="K37" s="191" t="s">
        <v>315</v>
      </c>
      <c r="L37" s="249"/>
      <c r="M37" s="249"/>
      <c r="N37" s="249"/>
      <c r="O37" s="249"/>
      <c r="P37" s="249"/>
      <c r="Q37" s="249"/>
      <c r="R37" s="196">
        <f t="shared" si="3"/>
        <v>0</v>
      </c>
    </row>
    <row r="38" spans="1:18" ht="40.5" customHeight="1" x14ac:dyDescent="0.25">
      <c r="A38" s="137" t="s">
        <v>23</v>
      </c>
      <c r="B38" s="128" t="s">
        <v>244</v>
      </c>
      <c r="C38" s="130">
        <f t="shared" ref="C38:H38" si="18">C39+C40+C41</f>
        <v>344384</v>
      </c>
      <c r="D38" s="130">
        <f t="shared" si="18"/>
        <v>0</v>
      </c>
      <c r="E38" s="130">
        <f t="shared" si="18"/>
        <v>0</v>
      </c>
      <c r="F38" s="130">
        <f t="shared" si="18"/>
        <v>0</v>
      </c>
      <c r="G38" s="130">
        <f t="shared" si="18"/>
        <v>0</v>
      </c>
      <c r="H38" s="130">
        <f t="shared" si="18"/>
        <v>0</v>
      </c>
      <c r="I38" s="190">
        <f t="shared" si="15"/>
        <v>344384</v>
      </c>
      <c r="J38" s="137" t="s">
        <v>23</v>
      </c>
      <c r="K38" s="128" t="s">
        <v>176</v>
      </c>
      <c r="L38" s="121">
        <f t="shared" ref="L38:Q38" si="19">L39+L40+L41</f>
        <v>171279</v>
      </c>
      <c r="M38" s="121">
        <f t="shared" si="19"/>
        <v>0</v>
      </c>
      <c r="N38" s="121">
        <f t="shared" si="19"/>
        <v>0</v>
      </c>
      <c r="O38" s="121">
        <f t="shared" si="19"/>
        <v>0</v>
      </c>
      <c r="P38" s="121">
        <f t="shared" si="19"/>
        <v>0</v>
      </c>
      <c r="Q38" s="121">
        <f t="shared" si="19"/>
        <v>0</v>
      </c>
      <c r="R38" s="190">
        <f t="shared" si="3"/>
        <v>171279</v>
      </c>
    </row>
    <row r="39" spans="1:18" ht="28.5" customHeight="1" x14ac:dyDescent="0.25">
      <c r="A39" s="192" t="s">
        <v>93</v>
      </c>
      <c r="B39" s="191" t="s">
        <v>293</v>
      </c>
      <c r="C39" s="246">
        <v>66109</v>
      </c>
      <c r="D39" s="246"/>
      <c r="E39" s="246"/>
      <c r="F39" s="246"/>
      <c r="G39" s="246"/>
      <c r="H39" s="246"/>
      <c r="I39" s="196">
        <f t="shared" si="15"/>
        <v>66109</v>
      </c>
      <c r="J39" s="192" t="s">
        <v>93</v>
      </c>
      <c r="K39" s="191" t="s">
        <v>293</v>
      </c>
      <c r="L39" s="249">
        <v>17127</v>
      </c>
      <c r="M39" s="249"/>
      <c r="N39" s="249"/>
      <c r="O39" s="249"/>
      <c r="P39" s="249"/>
      <c r="Q39" s="249"/>
      <c r="R39" s="196">
        <f t="shared" si="3"/>
        <v>17127</v>
      </c>
    </row>
    <row r="40" spans="1:18" ht="24" customHeight="1" x14ac:dyDescent="0.25">
      <c r="A40" s="192" t="s">
        <v>94</v>
      </c>
      <c r="B40" s="191" t="s">
        <v>294</v>
      </c>
      <c r="C40" s="246">
        <v>278275</v>
      </c>
      <c r="D40" s="246"/>
      <c r="E40" s="246"/>
      <c r="F40" s="246"/>
      <c r="G40" s="246"/>
      <c r="H40" s="246"/>
      <c r="I40" s="196">
        <f t="shared" si="15"/>
        <v>278275</v>
      </c>
      <c r="J40" s="192" t="s">
        <v>94</v>
      </c>
      <c r="K40" s="191" t="s">
        <v>294</v>
      </c>
      <c r="L40" s="249">
        <v>154152</v>
      </c>
      <c r="M40" s="249"/>
      <c r="N40" s="249"/>
      <c r="O40" s="249"/>
      <c r="P40" s="249"/>
      <c r="Q40" s="249"/>
      <c r="R40" s="196">
        <f t="shared" si="3"/>
        <v>154152</v>
      </c>
    </row>
    <row r="41" spans="1:18" ht="25.5" customHeight="1" x14ac:dyDescent="0.25">
      <c r="A41" s="192" t="s">
        <v>150</v>
      </c>
      <c r="B41" s="191" t="s">
        <v>315</v>
      </c>
      <c r="C41" s="246"/>
      <c r="D41" s="246"/>
      <c r="E41" s="246"/>
      <c r="F41" s="246"/>
      <c r="G41" s="246"/>
      <c r="H41" s="246"/>
      <c r="I41" s="196">
        <f t="shared" si="15"/>
        <v>0</v>
      </c>
      <c r="J41" s="192" t="s">
        <v>150</v>
      </c>
      <c r="K41" s="191" t="s">
        <v>315</v>
      </c>
      <c r="L41" s="249"/>
      <c r="M41" s="249"/>
      <c r="N41" s="249"/>
      <c r="O41" s="249"/>
      <c r="P41" s="249"/>
      <c r="Q41" s="249"/>
      <c r="R41" s="196">
        <f t="shared" si="3"/>
        <v>0</v>
      </c>
    </row>
    <row r="42" spans="1:18" ht="48" customHeight="1" x14ac:dyDescent="0.25">
      <c r="A42" s="137" t="s">
        <v>24</v>
      </c>
      <c r="B42" s="128" t="s">
        <v>301</v>
      </c>
      <c r="C42" s="130">
        <f t="shared" ref="C42:H42" si="20">C43+C44+C45</f>
        <v>0</v>
      </c>
      <c r="D42" s="130">
        <f t="shared" si="20"/>
        <v>0</v>
      </c>
      <c r="E42" s="130">
        <f t="shared" si="20"/>
        <v>0</v>
      </c>
      <c r="F42" s="130">
        <f t="shared" si="20"/>
        <v>0</v>
      </c>
      <c r="G42" s="130">
        <f t="shared" si="20"/>
        <v>0</v>
      </c>
      <c r="H42" s="130">
        <f t="shared" si="20"/>
        <v>0</v>
      </c>
      <c r="I42" s="190">
        <f t="shared" si="15"/>
        <v>0</v>
      </c>
      <c r="J42" s="137" t="s">
        <v>24</v>
      </c>
      <c r="K42" s="128" t="s">
        <v>242</v>
      </c>
      <c r="L42" s="121">
        <f t="shared" ref="L42:Q42" si="21">L43+L44+L45</f>
        <v>82139</v>
      </c>
      <c r="M42" s="121">
        <f t="shared" si="21"/>
        <v>0</v>
      </c>
      <c r="N42" s="121">
        <f t="shared" si="21"/>
        <v>0</v>
      </c>
      <c r="O42" s="121">
        <f t="shared" si="21"/>
        <v>0</v>
      </c>
      <c r="P42" s="121">
        <f t="shared" si="21"/>
        <v>0</v>
      </c>
      <c r="Q42" s="121">
        <f t="shared" si="21"/>
        <v>0</v>
      </c>
      <c r="R42" s="190">
        <f t="shared" si="3"/>
        <v>82139</v>
      </c>
    </row>
    <row r="43" spans="1:18" ht="25.5" customHeight="1" x14ac:dyDescent="0.25">
      <c r="A43" s="192" t="s">
        <v>93</v>
      </c>
      <c r="B43" s="191" t="s">
        <v>293</v>
      </c>
      <c r="C43" s="246"/>
      <c r="D43" s="246"/>
      <c r="E43" s="246"/>
      <c r="F43" s="246"/>
      <c r="G43" s="246"/>
      <c r="H43" s="246"/>
      <c r="I43" s="196">
        <f t="shared" si="15"/>
        <v>0</v>
      </c>
      <c r="J43" s="192" t="s">
        <v>93</v>
      </c>
      <c r="K43" s="191" t="s">
        <v>293</v>
      </c>
      <c r="L43" s="249">
        <v>13729</v>
      </c>
      <c r="M43" s="249"/>
      <c r="N43" s="249"/>
      <c r="O43" s="249"/>
      <c r="P43" s="249"/>
      <c r="Q43" s="249"/>
      <c r="R43" s="196">
        <f t="shared" si="3"/>
        <v>13729</v>
      </c>
    </row>
    <row r="44" spans="1:18" ht="24.75" customHeight="1" x14ac:dyDescent="0.25">
      <c r="A44" s="192" t="s">
        <v>94</v>
      </c>
      <c r="B44" s="191" t="s">
        <v>294</v>
      </c>
      <c r="C44" s="246"/>
      <c r="D44" s="246"/>
      <c r="E44" s="246"/>
      <c r="F44" s="246"/>
      <c r="G44" s="246"/>
      <c r="H44" s="246"/>
      <c r="I44" s="196">
        <f t="shared" si="15"/>
        <v>0</v>
      </c>
      <c r="J44" s="192" t="s">
        <v>94</v>
      </c>
      <c r="K44" s="191" t="s">
        <v>294</v>
      </c>
      <c r="L44" s="249">
        <v>68410</v>
      </c>
      <c r="M44" s="249"/>
      <c r="N44" s="249"/>
      <c r="O44" s="249"/>
      <c r="P44" s="249"/>
      <c r="Q44" s="249"/>
      <c r="R44" s="196">
        <f t="shared" si="3"/>
        <v>68410</v>
      </c>
    </row>
    <row r="45" spans="1:18" ht="27" customHeight="1" x14ac:dyDescent="0.25">
      <c r="A45" s="192" t="s">
        <v>150</v>
      </c>
      <c r="B45" s="191" t="s">
        <v>315</v>
      </c>
      <c r="C45" s="246"/>
      <c r="D45" s="246"/>
      <c r="E45" s="246"/>
      <c r="F45" s="246"/>
      <c r="G45" s="246"/>
      <c r="H45" s="246"/>
      <c r="I45" s="196">
        <f t="shared" si="15"/>
        <v>0</v>
      </c>
      <c r="J45" s="192" t="s">
        <v>150</v>
      </c>
      <c r="K45" s="191" t="s">
        <v>315</v>
      </c>
      <c r="L45" s="249"/>
      <c r="M45" s="249"/>
      <c r="N45" s="249"/>
      <c r="O45" s="249"/>
      <c r="P45" s="249"/>
      <c r="Q45" s="249"/>
      <c r="R45" s="196">
        <f t="shared" si="3"/>
        <v>0</v>
      </c>
    </row>
    <row r="46" spans="1:18" ht="35.25" customHeight="1" x14ac:dyDescent="0.25">
      <c r="A46" s="137" t="s">
        <v>25</v>
      </c>
      <c r="B46" s="128" t="s">
        <v>302</v>
      </c>
      <c r="C46" s="130">
        <f t="shared" ref="C46:H46" si="22">C47+C48+C49</f>
        <v>17127</v>
      </c>
      <c r="D46" s="130">
        <f t="shared" si="22"/>
        <v>0</v>
      </c>
      <c r="E46" s="130">
        <f t="shared" si="22"/>
        <v>0</v>
      </c>
      <c r="F46" s="130">
        <f t="shared" si="22"/>
        <v>0</v>
      </c>
      <c r="G46" s="130">
        <f t="shared" si="22"/>
        <v>0</v>
      </c>
      <c r="H46" s="130">
        <f t="shared" si="22"/>
        <v>0</v>
      </c>
      <c r="I46" s="190">
        <f t="shared" si="15"/>
        <v>17127</v>
      </c>
      <c r="J46" s="137" t="s">
        <v>25</v>
      </c>
      <c r="K46" s="128" t="s">
        <v>314</v>
      </c>
      <c r="L46" s="121">
        <f t="shared" ref="L46:Q46" si="23">L47+L48+L49</f>
        <v>0</v>
      </c>
      <c r="M46" s="121">
        <f t="shared" si="23"/>
        <v>0</v>
      </c>
      <c r="N46" s="121">
        <f t="shared" si="23"/>
        <v>0</v>
      </c>
      <c r="O46" s="121">
        <f t="shared" si="23"/>
        <v>0</v>
      </c>
      <c r="P46" s="121">
        <f t="shared" si="23"/>
        <v>0</v>
      </c>
      <c r="Q46" s="121">
        <f t="shared" si="23"/>
        <v>0</v>
      </c>
      <c r="R46" s="190">
        <f t="shared" si="3"/>
        <v>0</v>
      </c>
    </row>
    <row r="47" spans="1:18" ht="24.75" customHeight="1" x14ac:dyDescent="0.25">
      <c r="A47" s="192" t="s">
        <v>93</v>
      </c>
      <c r="B47" s="191" t="s">
        <v>293</v>
      </c>
      <c r="C47" s="246">
        <v>17127</v>
      </c>
      <c r="D47" s="246"/>
      <c r="E47" s="246"/>
      <c r="F47" s="246"/>
      <c r="G47" s="246"/>
      <c r="H47" s="246"/>
      <c r="I47" s="196">
        <f t="shared" si="15"/>
        <v>17127</v>
      </c>
      <c r="J47" s="192" t="s">
        <v>93</v>
      </c>
      <c r="K47" s="191" t="s">
        <v>293</v>
      </c>
      <c r="L47" s="249"/>
      <c r="M47" s="249"/>
      <c r="N47" s="249"/>
      <c r="O47" s="249"/>
      <c r="P47" s="249"/>
      <c r="Q47" s="249"/>
      <c r="R47" s="196">
        <f t="shared" si="3"/>
        <v>0</v>
      </c>
    </row>
    <row r="48" spans="1:18" ht="24" customHeight="1" x14ac:dyDescent="0.25">
      <c r="A48" s="192" t="s">
        <v>94</v>
      </c>
      <c r="B48" s="191" t="s">
        <v>294</v>
      </c>
      <c r="C48" s="246"/>
      <c r="D48" s="246"/>
      <c r="E48" s="246"/>
      <c r="F48" s="246"/>
      <c r="G48" s="246"/>
      <c r="H48" s="246"/>
      <c r="I48" s="196">
        <f t="shared" si="15"/>
        <v>0</v>
      </c>
      <c r="J48" s="192" t="s">
        <v>94</v>
      </c>
      <c r="K48" s="191" t="s">
        <v>294</v>
      </c>
      <c r="L48" s="249"/>
      <c r="M48" s="249"/>
      <c r="N48" s="249"/>
      <c r="O48" s="249"/>
      <c r="P48" s="249"/>
      <c r="Q48" s="249"/>
      <c r="R48" s="196">
        <f t="shared" si="3"/>
        <v>0</v>
      </c>
    </row>
    <row r="49" spans="1:18" ht="27" customHeight="1" x14ac:dyDescent="0.25">
      <c r="A49" s="192" t="s">
        <v>150</v>
      </c>
      <c r="B49" s="191" t="s">
        <v>315</v>
      </c>
      <c r="C49" s="246"/>
      <c r="D49" s="246"/>
      <c r="E49" s="246"/>
      <c r="F49" s="246"/>
      <c r="G49" s="246"/>
      <c r="H49" s="246"/>
      <c r="I49" s="196">
        <f t="shared" si="15"/>
        <v>0</v>
      </c>
      <c r="J49" s="192" t="s">
        <v>150</v>
      </c>
      <c r="K49" s="191" t="s">
        <v>315</v>
      </c>
      <c r="L49" s="249"/>
      <c r="M49" s="249"/>
      <c r="N49" s="249"/>
      <c r="O49" s="249"/>
      <c r="P49" s="249"/>
      <c r="Q49" s="249"/>
      <c r="R49" s="196">
        <f t="shared" si="3"/>
        <v>0</v>
      </c>
    </row>
    <row r="50" spans="1:18" ht="26.25" customHeight="1" x14ac:dyDescent="0.25">
      <c r="A50" s="433" t="s">
        <v>33</v>
      </c>
      <c r="B50" s="88" t="s">
        <v>306</v>
      </c>
      <c r="C50" s="136">
        <f t="shared" ref="C50:H53" si="24">C34+C38+C42+C46</f>
        <v>361511</v>
      </c>
      <c r="D50" s="136">
        <f t="shared" si="24"/>
        <v>0</v>
      </c>
      <c r="E50" s="136">
        <f t="shared" si="24"/>
        <v>0</v>
      </c>
      <c r="F50" s="136">
        <f t="shared" si="24"/>
        <v>0</v>
      </c>
      <c r="G50" s="136">
        <f t="shared" si="24"/>
        <v>0</v>
      </c>
      <c r="H50" s="136">
        <f t="shared" si="24"/>
        <v>0</v>
      </c>
      <c r="I50" s="190">
        <f t="shared" si="15"/>
        <v>361511</v>
      </c>
      <c r="J50" s="433" t="s">
        <v>219</v>
      </c>
      <c r="K50" s="88" t="s">
        <v>312</v>
      </c>
      <c r="L50" s="136">
        <f>L34+L38+L42+L46</f>
        <v>370412</v>
      </c>
      <c r="M50" s="136">
        <f t="shared" ref="M50:R53" si="25">M34+M38+M42+M46</f>
        <v>2033</v>
      </c>
      <c r="N50" s="136">
        <f t="shared" si="25"/>
        <v>605</v>
      </c>
      <c r="O50" s="136">
        <f t="shared" si="25"/>
        <v>500</v>
      </c>
      <c r="P50" s="136">
        <f t="shared" si="25"/>
        <v>1190</v>
      </c>
      <c r="Q50" s="136">
        <f t="shared" si="25"/>
        <v>500</v>
      </c>
      <c r="R50" s="136">
        <f t="shared" si="25"/>
        <v>375240</v>
      </c>
    </row>
    <row r="51" spans="1:18" ht="25.5" customHeight="1" x14ac:dyDescent="0.25">
      <c r="A51" s="194" t="s">
        <v>93</v>
      </c>
      <c r="B51" s="193" t="s">
        <v>293</v>
      </c>
      <c r="C51" s="195">
        <f t="shared" si="24"/>
        <v>83236</v>
      </c>
      <c r="D51" s="195">
        <f t="shared" si="24"/>
        <v>0</v>
      </c>
      <c r="E51" s="195">
        <f t="shared" si="24"/>
        <v>0</v>
      </c>
      <c r="F51" s="195">
        <f t="shared" si="24"/>
        <v>0</v>
      </c>
      <c r="G51" s="195">
        <f t="shared" si="24"/>
        <v>0</v>
      </c>
      <c r="H51" s="195">
        <f t="shared" si="24"/>
        <v>0</v>
      </c>
      <c r="I51" s="190">
        <f t="shared" si="15"/>
        <v>83236</v>
      </c>
      <c r="J51" s="194" t="s">
        <v>93</v>
      </c>
      <c r="K51" s="193" t="s">
        <v>293</v>
      </c>
      <c r="L51" s="195">
        <f>L35+L39+L43+L47</f>
        <v>91356</v>
      </c>
      <c r="M51" s="195">
        <f t="shared" si="25"/>
        <v>2033</v>
      </c>
      <c r="N51" s="195">
        <f t="shared" si="25"/>
        <v>605</v>
      </c>
      <c r="O51" s="195">
        <f t="shared" si="25"/>
        <v>0</v>
      </c>
      <c r="P51" s="195">
        <f t="shared" si="25"/>
        <v>1190</v>
      </c>
      <c r="Q51" s="195">
        <f t="shared" si="25"/>
        <v>500</v>
      </c>
      <c r="R51" s="196">
        <f t="shared" si="3"/>
        <v>95684</v>
      </c>
    </row>
    <row r="52" spans="1:18" ht="23.25" customHeight="1" x14ac:dyDescent="0.25">
      <c r="A52" s="194" t="s">
        <v>94</v>
      </c>
      <c r="B52" s="193" t="s">
        <v>294</v>
      </c>
      <c r="C52" s="195">
        <f t="shared" si="24"/>
        <v>278275</v>
      </c>
      <c r="D52" s="195">
        <f t="shared" si="24"/>
        <v>0</v>
      </c>
      <c r="E52" s="195">
        <f t="shared" si="24"/>
        <v>0</v>
      </c>
      <c r="F52" s="195">
        <f t="shared" si="24"/>
        <v>0</v>
      </c>
      <c r="G52" s="195">
        <f t="shared" si="24"/>
        <v>0</v>
      </c>
      <c r="H52" s="195">
        <f t="shared" si="24"/>
        <v>0</v>
      </c>
      <c r="I52" s="190">
        <f t="shared" si="15"/>
        <v>278275</v>
      </c>
      <c r="J52" s="194" t="s">
        <v>94</v>
      </c>
      <c r="K52" s="193" t="s">
        <v>294</v>
      </c>
      <c r="L52" s="195">
        <f>L36+L40+L44+L48</f>
        <v>279056</v>
      </c>
      <c r="M52" s="195">
        <f t="shared" si="25"/>
        <v>0</v>
      </c>
      <c r="N52" s="195">
        <f t="shared" si="25"/>
        <v>0</v>
      </c>
      <c r="O52" s="195">
        <f t="shared" si="25"/>
        <v>500</v>
      </c>
      <c r="P52" s="195">
        <f t="shared" si="25"/>
        <v>0</v>
      </c>
      <c r="Q52" s="195">
        <f t="shared" si="25"/>
        <v>0</v>
      </c>
      <c r="R52" s="196">
        <f t="shared" si="3"/>
        <v>279556</v>
      </c>
    </row>
    <row r="53" spans="1:18" ht="24.75" customHeight="1" x14ac:dyDescent="0.25">
      <c r="A53" s="194" t="s">
        <v>150</v>
      </c>
      <c r="B53" s="193" t="s">
        <v>315</v>
      </c>
      <c r="C53" s="195">
        <f t="shared" si="24"/>
        <v>0</v>
      </c>
      <c r="D53" s="195">
        <f t="shared" si="24"/>
        <v>0</v>
      </c>
      <c r="E53" s="195">
        <f t="shared" si="24"/>
        <v>0</v>
      </c>
      <c r="F53" s="195">
        <f t="shared" si="24"/>
        <v>0</v>
      </c>
      <c r="G53" s="195">
        <f t="shared" si="24"/>
        <v>0</v>
      </c>
      <c r="H53" s="195">
        <f t="shared" si="24"/>
        <v>0</v>
      </c>
      <c r="I53" s="190">
        <f t="shared" si="15"/>
        <v>0</v>
      </c>
      <c r="J53" s="194" t="s">
        <v>150</v>
      </c>
      <c r="K53" s="193" t="s">
        <v>315</v>
      </c>
      <c r="L53" s="195">
        <f>L37+L41+L45+L49</f>
        <v>0</v>
      </c>
      <c r="M53" s="195">
        <f t="shared" si="25"/>
        <v>0</v>
      </c>
      <c r="N53" s="195">
        <f t="shared" si="25"/>
        <v>0</v>
      </c>
      <c r="O53" s="195">
        <f t="shared" si="25"/>
        <v>0</v>
      </c>
      <c r="P53" s="195">
        <f t="shared" si="25"/>
        <v>0</v>
      </c>
      <c r="Q53" s="195">
        <f t="shared" si="25"/>
        <v>0</v>
      </c>
      <c r="R53" s="196">
        <f t="shared" si="3"/>
        <v>0</v>
      </c>
    </row>
    <row r="54" spans="1:18" ht="30" customHeight="1" x14ac:dyDescent="0.25">
      <c r="A54" s="617" t="s">
        <v>304</v>
      </c>
      <c r="B54" s="618"/>
      <c r="C54" s="138">
        <f t="shared" ref="C54:H57" si="26">C30+C50</f>
        <v>1363712</v>
      </c>
      <c r="D54" s="138">
        <f t="shared" si="26"/>
        <v>2687</v>
      </c>
      <c r="E54" s="138">
        <f t="shared" si="26"/>
        <v>732</v>
      </c>
      <c r="F54" s="138">
        <f t="shared" si="26"/>
        <v>17289</v>
      </c>
      <c r="G54" s="138">
        <f t="shared" si="26"/>
        <v>8188</v>
      </c>
      <c r="H54" s="138">
        <f t="shared" si="26"/>
        <v>52408</v>
      </c>
      <c r="I54" s="199">
        <f t="shared" si="15"/>
        <v>1445016</v>
      </c>
      <c r="J54" s="617" t="s">
        <v>313</v>
      </c>
      <c r="K54" s="618"/>
      <c r="L54" s="138">
        <f t="shared" ref="L54:Q57" si="27">L30+L50</f>
        <v>996477</v>
      </c>
      <c r="M54" s="138">
        <f t="shared" si="27"/>
        <v>105718</v>
      </c>
      <c r="N54" s="138">
        <f t="shared" si="27"/>
        <v>133122</v>
      </c>
      <c r="O54" s="138">
        <f t="shared" si="27"/>
        <v>56341</v>
      </c>
      <c r="P54" s="138">
        <f t="shared" si="27"/>
        <v>38216</v>
      </c>
      <c r="Q54" s="138">
        <f t="shared" si="27"/>
        <v>115142</v>
      </c>
      <c r="R54" s="199">
        <f t="shared" si="3"/>
        <v>1445016</v>
      </c>
    </row>
    <row r="55" spans="1:18" ht="26.25" customHeight="1" x14ac:dyDescent="0.25">
      <c r="A55" s="200" t="s">
        <v>93</v>
      </c>
      <c r="B55" s="197" t="s">
        <v>293</v>
      </c>
      <c r="C55" s="198">
        <f t="shared" si="26"/>
        <v>1053781</v>
      </c>
      <c r="D55" s="198">
        <f t="shared" si="26"/>
        <v>490</v>
      </c>
      <c r="E55" s="198">
        <f t="shared" si="26"/>
        <v>732</v>
      </c>
      <c r="F55" s="198">
        <f t="shared" si="26"/>
        <v>2989</v>
      </c>
      <c r="G55" s="198">
        <f t="shared" si="26"/>
        <v>8188</v>
      </c>
      <c r="H55" s="198">
        <f t="shared" si="26"/>
        <v>52408</v>
      </c>
      <c r="I55" s="201">
        <f t="shared" si="15"/>
        <v>1118588</v>
      </c>
      <c r="J55" s="200" t="s">
        <v>93</v>
      </c>
      <c r="K55" s="197" t="s">
        <v>293</v>
      </c>
      <c r="L55" s="198">
        <f t="shared" si="27"/>
        <v>717421</v>
      </c>
      <c r="M55" s="198">
        <f t="shared" si="27"/>
        <v>105718</v>
      </c>
      <c r="N55" s="198">
        <f t="shared" si="27"/>
        <v>133122</v>
      </c>
      <c r="O55" s="198">
        <f t="shared" si="27"/>
        <v>0</v>
      </c>
      <c r="P55" s="198">
        <f t="shared" si="27"/>
        <v>38216</v>
      </c>
      <c r="Q55" s="198">
        <f t="shared" si="27"/>
        <v>115142</v>
      </c>
      <c r="R55" s="201">
        <f t="shared" si="3"/>
        <v>1109619</v>
      </c>
    </row>
    <row r="56" spans="1:18" ht="24" customHeight="1" x14ac:dyDescent="0.25">
      <c r="A56" s="200" t="s">
        <v>94</v>
      </c>
      <c r="B56" s="197" t="s">
        <v>294</v>
      </c>
      <c r="C56" s="198">
        <f t="shared" si="26"/>
        <v>309931</v>
      </c>
      <c r="D56" s="198">
        <f t="shared" si="26"/>
        <v>2197</v>
      </c>
      <c r="E56" s="198">
        <f t="shared" si="26"/>
        <v>0</v>
      </c>
      <c r="F56" s="198">
        <f t="shared" si="26"/>
        <v>14300</v>
      </c>
      <c r="G56" s="198">
        <f t="shared" si="26"/>
        <v>0</v>
      </c>
      <c r="H56" s="198">
        <f t="shared" si="26"/>
        <v>0</v>
      </c>
      <c r="I56" s="201">
        <f t="shared" si="15"/>
        <v>326428</v>
      </c>
      <c r="J56" s="200" t="s">
        <v>94</v>
      </c>
      <c r="K56" s="197" t="s">
        <v>294</v>
      </c>
      <c r="L56" s="198">
        <f t="shared" si="27"/>
        <v>279056</v>
      </c>
      <c r="M56" s="198">
        <f t="shared" si="27"/>
        <v>0</v>
      </c>
      <c r="N56" s="198">
        <f t="shared" si="27"/>
        <v>0</v>
      </c>
      <c r="O56" s="198">
        <f t="shared" si="27"/>
        <v>56341</v>
      </c>
      <c r="P56" s="198">
        <f t="shared" si="27"/>
        <v>0</v>
      </c>
      <c r="Q56" s="198">
        <f t="shared" si="27"/>
        <v>0</v>
      </c>
      <c r="R56" s="201">
        <f t="shared" si="3"/>
        <v>335397</v>
      </c>
    </row>
    <row r="57" spans="1:18" ht="27" customHeight="1" x14ac:dyDescent="0.25">
      <c r="A57" s="200" t="s">
        <v>150</v>
      </c>
      <c r="B57" s="197" t="s">
        <v>315</v>
      </c>
      <c r="C57" s="198">
        <f t="shared" si="26"/>
        <v>0</v>
      </c>
      <c r="D57" s="198">
        <f t="shared" si="26"/>
        <v>0</v>
      </c>
      <c r="E57" s="198">
        <f t="shared" si="26"/>
        <v>0</v>
      </c>
      <c r="F57" s="198">
        <f t="shared" si="26"/>
        <v>0</v>
      </c>
      <c r="G57" s="198">
        <f t="shared" si="26"/>
        <v>0</v>
      </c>
      <c r="H57" s="198">
        <f t="shared" si="26"/>
        <v>0</v>
      </c>
      <c r="I57" s="201">
        <f t="shared" si="15"/>
        <v>0</v>
      </c>
      <c r="J57" s="200" t="s">
        <v>150</v>
      </c>
      <c r="K57" s="197" t="s">
        <v>315</v>
      </c>
      <c r="L57" s="198">
        <f t="shared" si="27"/>
        <v>0</v>
      </c>
      <c r="M57" s="198">
        <f t="shared" si="27"/>
        <v>0</v>
      </c>
      <c r="N57" s="198">
        <f t="shared" si="27"/>
        <v>0</v>
      </c>
      <c r="O57" s="198">
        <f t="shared" si="27"/>
        <v>0</v>
      </c>
      <c r="P57" s="198">
        <f t="shared" si="27"/>
        <v>0</v>
      </c>
      <c r="Q57" s="198">
        <f t="shared" si="27"/>
        <v>0</v>
      </c>
      <c r="R57" s="201">
        <f t="shared" si="3"/>
        <v>0</v>
      </c>
    </row>
  </sheetData>
  <mergeCells count="8">
    <mergeCell ref="A54:B54"/>
    <mergeCell ref="J54:K54"/>
    <mergeCell ref="A1:R1"/>
    <mergeCell ref="C3:I4"/>
    <mergeCell ref="A3:B5"/>
    <mergeCell ref="A26:I29"/>
    <mergeCell ref="L3:R4"/>
    <mergeCell ref="J3:K5"/>
  </mergeCells>
  <phoneticPr fontId="2" type="noConversion"/>
  <pageMargins left="0.2" right="0.19" top="0.08" bottom="0.16" header="0.17" footer="0.16"/>
  <pageSetup paperSize="8" scale="50" orientation="landscape" r:id="rId1"/>
  <headerFooter alignWithMargins="0">
    <oddHeader>&amp;LVámospércs Városi Önkormányzat&amp;R3.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topLeftCell="I43" zoomScale="75" workbookViewId="0">
      <selection activeCell="E32" sqref="E32"/>
    </sheetView>
  </sheetViews>
  <sheetFormatPr defaultRowHeight="13.2" x14ac:dyDescent="0.25"/>
  <cols>
    <col min="1" max="1" width="7.33203125" customWidth="1"/>
    <col min="2" max="2" width="41.109375" customWidth="1"/>
    <col min="3" max="3" width="23.44140625" customWidth="1"/>
    <col min="4" max="4" width="23.88671875" customWidth="1"/>
    <col min="5" max="5" width="21.44140625" customWidth="1"/>
    <col min="6" max="6" width="22.5546875" customWidth="1"/>
    <col min="7" max="7" width="22.44140625" customWidth="1"/>
    <col min="8" max="8" width="22.6640625" customWidth="1"/>
    <col min="9" max="9" width="24.33203125" customWidth="1"/>
    <col min="10" max="10" width="7.88671875" customWidth="1"/>
    <col min="11" max="11" width="40.33203125" customWidth="1"/>
    <col min="12" max="12" width="24" customWidth="1"/>
    <col min="13" max="13" width="23.109375" customWidth="1"/>
    <col min="14" max="14" width="21" customWidth="1"/>
    <col min="15" max="16" width="22" customWidth="1"/>
    <col min="17" max="17" width="21.88671875" customWidth="1"/>
    <col min="18" max="18" width="25.109375" customWidth="1"/>
  </cols>
  <sheetData>
    <row r="1" spans="1:18" ht="35.25" customHeight="1" x14ac:dyDescent="0.25">
      <c r="A1" s="631" t="s">
        <v>676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</row>
    <row r="2" spans="1:18" ht="51.75" customHeight="1" x14ac:dyDescent="0.25">
      <c r="J2" s="132"/>
      <c r="K2" s="132"/>
      <c r="R2" s="132" t="s">
        <v>79</v>
      </c>
    </row>
    <row r="3" spans="1:18" ht="12.75" customHeight="1" x14ac:dyDescent="0.25">
      <c r="A3" s="638"/>
      <c r="B3" s="639"/>
      <c r="C3" s="632" t="s">
        <v>300</v>
      </c>
      <c r="D3" s="633"/>
      <c r="E3" s="633"/>
      <c r="F3" s="633"/>
      <c r="G3" s="633"/>
      <c r="H3" s="633"/>
      <c r="I3" s="634"/>
      <c r="J3" s="638"/>
      <c r="K3" s="639"/>
      <c r="L3" s="632" t="s">
        <v>307</v>
      </c>
      <c r="M3" s="633"/>
      <c r="N3" s="633"/>
      <c r="O3" s="633"/>
      <c r="P3" s="633"/>
      <c r="Q3" s="633"/>
      <c r="R3" s="634"/>
    </row>
    <row r="4" spans="1:18" ht="27" customHeight="1" x14ac:dyDescent="0.25">
      <c r="A4" s="640"/>
      <c r="B4" s="641"/>
      <c r="C4" s="635"/>
      <c r="D4" s="636"/>
      <c r="E4" s="636"/>
      <c r="F4" s="636"/>
      <c r="G4" s="636"/>
      <c r="H4" s="636"/>
      <c r="I4" s="637"/>
      <c r="J4" s="640"/>
      <c r="K4" s="641"/>
      <c r="L4" s="635"/>
      <c r="M4" s="636"/>
      <c r="N4" s="636"/>
      <c r="O4" s="636"/>
      <c r="P4" s="636"/>
      <c r="Q4" s="636"/>
      <c r="R4" s="637"/>
    </row>
    <row r="5" spans="1:18" ht="87" customHeight="1" x14ac:dyDescent="0.25">
      <c r="A5" s="642"/>
      <c r="B5" s="643"/>
      <c r="C5" s="76" t="s">
        <v>303</v>
      </c>
      <c r="D5" s="76" t="s">
        <v>137</v>
      </c>
      <c r="E5" s="76" t="s">
        <v>291</v>
      </c>
      <c r="F5" s="76" t="s">
        <v>328</v>
      </c>
      <c r="G5" s="76" t="s">
        <v>138</v>
      </c>
      <c r="H5" s="76" t="s">
        <v>139</v>
      </c>
      <c r="I5" s="76" t="s">
        <v>17</v>
      </c>
      <c r="J5" s="642"/>
      <c r="K5" s="643"/>
      <c r="L5" s="76" t="s">
        <v>303</v>
      </c>
      <c r="M5" s="76" t="s">
        <v>137</v>
      </c>
      <c r="N5" s="76" t="s">
        <v>291</v>
      </c>
      <c r="O5" s="76" t="s">
        <v>328</v>
      </c>
      <c r="P5" s="76" t="s">
        <v>138</v>
      </c>
      <c r="Q5" s="76" t="s">
        <v>139</v>
      </c>
      <c r="R5" s="76" t="s">
        <v>17</v>
      </c>
    </row>
    <row r="6" spans="1:18" ht="28.5" customHeight="1" x14ac:dyDescent="0.25">
      <c r="A6" s="137" t="s">
        <v>22</v>
      </c>
      <c r="B6" s="128" t="s">
        <v>336</v>
      </c>
      <c r="C6" s="130">
        <f t="shared" ref="C6:H6" si="0">C7+C8+C9</f>
        <v>29456</v>
      </c>
      <c r="D6" s="130">
        <f t="shared" si="0"/>
        <v>2815</v>
      </c>
      <c r="E6" s="130">
        <f t="shared" si="0"/>
        <v>0</v>
      </c>
      <c r="F6" s="130">
        <f t="shared" si="0"/>
        <v>14261</v>
      </c>
      <c r="G6" s="130">
        <f t="shared" si="0"/>
        <v>5965</v>
      </c>
      <c r="H6" s="130">
        <f t="shared" si="0"/>
        <v>37744</v>
      </c>
      <c r="I6" s="190">
        <f>C6+D6+E6+F6+G6+H6</f>
        <v>90241</v>
      </c>
      <c r="J6" s="137" t="s">
        <v>22</v>
      </c>
      <c r="K6" s="128" t="s">
        <v>88</v>
      </c>
      <c r="L6" s="130">
        <f t="shared" ref="L6:Q6" si="1">L7+L8+L9</f>
        <v>213064</v>
      </c>
      <c r="M6" s="130">
        <f t="shared" si="1"/>
        <v>70226</v>
      </c>
      <c r="N6" s="130">
        <f t="shared" si="1"/>
        <v>88893</v>
      </c>
      <c r="O6" s="130">
        <f t="shared" si="1"/>
        <v>23588</v>
      </c>
      <c r="P6" s="130">
        <f t="shared" si="1"/>
        <v>8229</v>
      </c>
      <c r="Q6" s="130">
        <f t="shared" si="1"/>
        <v>17269</v>
      </c>
      <c r="R6" s="190">
        <f>L6+M6+N6+O6+P6+Q6</f>
        <v>421269</v>
      </c>
    </row>
    <row r="7" spans="1:18" ht="23.25" customHeight="1" x14ac:dyDescent="0.25">
      <c r="A7" s="192" t="s">
        <v>93</v>
      </c>
      <c r="B7" s="191" t="s">
        <v>293</v>
      </c>
      <c r="C7" s="246">
        <v>22756</v>
      </c>
      <c r="D7" s="246">
        <v>2815</v>
      </c>
      <c r="E7" s="247"/>
      <c r="F7" s="248"/>
      <c r="G7" s="249">
        <v>5965</v>
      </c>
      <c r="H7" s="249">
        <v>37744</v>
      </c>
      <c r="I7" s="196">
        <f t="shared" ref="I7:I25" si="2">C7+D7+E7+F7+G7+H7</f>
        <v>69280</v>
      </c>
      <c r="J7" s="192" t="s">
        <v>93</v>
      </c>
      <c r="K7" s="191" t="s">
        <v>293</v>
      </c>
      <c r="L7" s="246">
        <v>213064</v>
      </c>
      <c r="M7" s="246">
        <v>70226</v>
      </c>
      <c r="N7" s="246">
        <v>88893</v>
      </c>
      <c r="O7" s="248"/>
      <c r="P7" s="249">
        <v>8229</v>
      </c>
      <c r="Q7" s="249">
        <v>17269</v>
      </c>
      <c r="R7" s="196">
        <f t="shared" ref="R7:R57" si="3">L7+M7+N7+O7+P7+Q7</f>
        <v>397681</v>
      </c>
    </row>
    <row r="8" spans="1:18" ht="18.75" customHeight="1" x14ac:dyDescent="0.25">
      <c r="A8" s="192" t="s">
        <v>94</v>
      </c>
      <c r="B8" s="191" t="s">
        <v>294</v>
      </c>
      <c r="C8" s="246">
        <v>6700</v>
      </c>
      <c r="D8" s="246"/>
      <c r="E8" s="246"/>
      <c r="F8" s="250">
        <v>14261</v>
      </c>
      <c r="G8" s="249"/>
      <c r="H8" s="249"/>
      <c r="I8" s="196">
        <f t="shared" si="2"/>
        <v>20961</v>
      </c>
      <c r="J8" s="192" t="s">
        <v>94</v>
      </c>
      <c r="K8" s="191" t="s">
        <v>294</v>
      </c>
      <c r="L8" s="246"/>
      <c r="M8" s="246"/>
      <c r="N8" s="246"/>
      <c r="O8" s="250">
        <v>23588</v>
      </c>
      <c r="P8" s="249"/>
      <c r="Q8" s="249"/>
      <c r="R8" s="196">
        <f t="shared" si="3"/>
        <v>23588</v>
      </c>
    </row>
    <row r="9" spans="1:18" ht="20.25" customHeight="1" x14ac:dyDescent="0.25">
      <c r="A9" s="192" t="s">
        <v>150</v>
      </c>
      <c r="B9" s="191" t="s">
        <v>315</v>
      </c>
      <c r="C9" s="246"/>
      <c r="D9" s="246"/>
      <c r="E9" s="247"/>
      <c r="F9" s="248"/>
      <c r="G9" s="249"/>
      <c r="H9" s="249"/>
      <c r="I9" s="196">
        <f t="shared" si="2"/>
        <v>0</v>
      </c>
      <c r="J9" s="192" t="s">
        <v>150</v>
      </c>
      <c r="K9" s="191" t="s">
        <v>315</v>
      </c>
      <c r="L9" s="246"/>
      <c r="M9" s="246"/>
      <c r="N9" s="246"/>
      <c r="O9" s="248"/>
      <c r="P9" s="249"/>
      <c r="Q9" s="249"/>
      <c r="R9" s="196">
        <f t="shared" si="3"/>
        <v>0</v>
      </c>
    </row>
    <row r="10" spans="1:18" ht="35.25" customHeight="1" x14ac:dyDescent="0.25">
      <c r="A10" s="137" t="s">
        <v>23</v>
      </c>
      <c r="B10" s="128" t="s">
        <v>83</v>
      </c>
      <c r="C10" s="130">
        <f t="shared" ref="C10:H10" si="4">C11+C12+C13</f>
        <v>142480</v>
      </c>
      <c r="D10" s="130">
        <f t="shared" si="4"/>
        <v>0</v>
      </c>
      <c r="E10" s="130">
        <f t="shared" si="4"/>
        <v>0</v>
      </c>
      <c r="F10" s="130">
        <f t="shared" si="4"/>
        <v>0</v>
      </c>
      <c r="G10" s="130">
        <f t="shared" si="4"/>
        <v>0</v>
      </c>
      <c r="H10" s="130">
        <f t="shared" si="4"/>
        <v>0</v>
      </c>
      <c r="I10" s="190">
        <f t="shared" si="2"/>
        <v>142480</v>
      </c>
      <c r="J10" s="137" t="s">
        <v>23</v>
      </c>
      <c r="K10" s="128" t="s">
        <v>345</v>
      </c>
      <c r="L10" s="130">
        <f t="shared" ref="L10:Q10" si="5">L11+L12+L13</f>
        <v>35903</v>
      </c>
      <c r="M10" s="130">
        <f t="shared" si="5"/>
        <v>17650</v>
      </c>
      <c r="N10" s="130">
        <f t="shared" si="5"/>
        <v>23253</v>
      </c>
      <c r="O10" s="130">
        <f t="shared" si="5"/>
        <v>6334</v>
      </c>
      <c r="P10" s="130">
        <f t="shared" si="5"/>
        <v>2160</v>
      </c>
      <c r="Q10" s="130">
        <f t="shared" si="5"/>
        <v>4200</v>
      </c>
      <c r="R10" s="190">
        <f t="shared" si="3"/>
        <v>89500</v>
      </c>
    </row>
    <row r="11" spans="1:18" ht="23.25" customHeight="1" x14ac:dyDescent="0.25">
      <c r="A11" s="192" t="s">
        <v>93</v>
      </c>
      <c r="B11" s="191" t="s">
        <v>293</v>
      </c>
      <c r="C11" s="246">
        <v>142480</v>
      </c>
      <c r="D11" s="246"/>
      <c r="E11" s="247"/>
      <c r="F11" s="248"/>
      <c r="G11" s="249"/>
      <c r="H11" s="249"/>
      <c r="I11" s="196">
        <f t="shared" si="2"/>
        <v>142480</v>
      </c>
      <c r="J11" s="192" t="s">
        <v>93</v>
      </c>
      <c r="K11" s="191" t="s">
        <v>293</v>
      </c>
      <c r="L11" s="246">
        <v>35903</v>
      </c>
      <c r="M11" s="246">
        <v>17650</v>
      </c>
      <c r="N11" s="246">
        <v>23253</v>
      </c>
      <c r="O11" s="248"/>
      <c r="P11" s="249">
        <v>2160</v>
      </c>
      <c r="Q11" s="249">
        <v>4200</v>
      </c>
      <c r="R11" s="196">
        <f t="shared" si="3"/>
        <v>83166</v>
      </c>
    </row>
    <row r="12" spans="1:18" ht="23.25" customHeight="1" x14ac:dyDescent="0.25">
      <c r="A12" s="192" t="s">
        <v>94</v>
      </c>
      <c r="B12" s="191" t="s">
        <v>294</v>
      </c>
      <c r="C12" s="246"/>
      <c r="D12" s="246"/>
      <c r="E12" s="247"/>
      <c r="F12" s="248"/>
      <c r="G12" s="249"/>
      <c r="H12" s="249"/>
      <c r="I12" s="196">
        <f t="shared" si="2"/>
        <v>0</v>
      </c>
      <c r="J12" s="192" t="s">
        <v>94</v>
      </c>
      <c r="K12" s="191" t="s">
        <v>294</v>
      </c>
      <c r="L12" s="246"/>
      <c r="M12" s="246"/>
      <c r="N12" s="246"/>
      <c r="O12" s="250">
        <v>6334</v>
      </c>
      <c r="P12" s="249"/>
      <c r="Q12" s="249"/>
      <c r="R12" s="196">
        <f t="shared" si="3"/>
        <v>6334</v>
      </c>
    </row>
    <row r="13" spans="1:18" ht="22.5" customHeight="1" x14ac:dyDescent="0.25">
      <c r="A13" s="192" t="s">
        <v>150</v>
      </c>
      <c r="B13" s="191" t="s">
        <v>295</v>
      </c>
      <c r="C13" s="246"/>
      <c r="D13" s="246"/>
      <c r="E13" s="247"/>
      <c r="F13" s="248"/>
      <c r="G13" s="249"/>
      <c r="H13" s="249"/>
      <c r="I13" s="196">
        <f t="shared" si="2"/>
        <v>0</v>
      </c>
      <c r="J13" s="192" t="s">
        <v>150</v>
      </c>
      <c r="K13" s="191" t="s">
        <v>315</v>
      </c>
      <c r="L13" s="246"/>
      <c r="M13" s="246"/>
      <c r="N13" s="246"/>
      <c r="O13" s="248"/>
      <c r="P13" s="249"/>
      <c r="Q13" s="249"/>
      <c r="R13" s="196">
        <f t="shared" si="3"/>
        <v>0</v>
      </c>
    </row>
    <row r="14" spans="1:18" ht="36" customHeight="1" x14ac:dyDescent="0.25">
      <c r="A14" s="137" t="s">
        <v>296</v>
      </c>
      <c r="B14" s="128" t="s">
        <v>227</v>
      </c>
      <c r="C14" s="130">
        <f t="shared" ref="C14:H14" si="6">C15+C16+C17</f>
        <v>759900</v>
      </c>
      <c r="D14" s="130">
        <f t="shared" si="6"/>
        <v>4286</v>
      </c>
      <c r="E14" s="130">
        <f t="shared" si="6"/>
        <v>0</v>
      </c>
      <c r="F14" s="130">
        <f t="shared" si="6"/>
        <v>0</v>
      </c>
      <c r="G14" s="130">
        <f t="shared" si="6"/>
        <v>1080</v>
      </c>
      <c r="H14" s="130">
        <f t="shared" si="6"/>
        <v>0</v>
      </c>
      <c r="I14" s="190">
        <f t="shared" si="2"/>
        <v>765266</v>
      </c>
      <c r="J14" s="137" t="s">
        <v>296</v>
      </c>
      <c r="K14" s="128" t="s">
        <v>308</v>
      </c>
      <c r="L14" s="130">
        <f t="shared" ref="L14:Q14" si="7">L15+L16+L17</f>
        <v>184881</v>
      </c>
      <c r="M14" s="130">
        <f t="shared" si="7"/>
        <v>21040</v>
      </c>
      <c r="N14" s="130">
        <f t="shared" si="7"/>
        <v>16475</v>
      </c>
      <c r="O14" s="130">
        <f t="shared" si="7"/>
        <v>19566</v>
      </c>
      <c r="P14" s="130">
        <f t="shared" si="7"/>
        <v>16949</v>
      </c>
      <c r="Q14" s="130">
        <f t="shared" si="7"/>
        <v>82234</v>
      </c>
      <c r="R14" s="190">
        <f t="shared" si="3"/>
        <v>341145</v>
      </c>
    </row>
    <row r="15" spans="1:18" ht="24" customHeight="1" x14ac:dyDescent="0.25">
      <c r="A15" s="192" t="s">
        <v>93</v>
      </c>
      <c r="B15" s="191" t="s">
        <v>293</v>
      </c>
      <c r="C15" s="246">
        <v>727774</v>
      </c>
      <c r="D15" s="246">
        <v>4286</v>
      </c>
      <c r="E15" s="247"/>
      <c r="F15" s="248"/>
      <c r="G15" s="251">
        <v>1080</v>
      </c>
      <c r="H15" s="251"/>
      <c r="I15" s="196">
        <f t="shared" si="2"/>
        <v>733140</v>
      </c>
      <c r="J15" s="192" t="s">
        <v>93</v>
      </c>
      <c r="K15" s="191" t="s">
        <v>293</v>
      </c>
      <c r="L15" s="246">
        <v>184881</v>
      </c>
      <c r="M15" s="246">
        <v>21040</v>
      </c>
      <c r="N15" s="246">
        <v>16475</v>
      </c>
      <c r="O15" s="250"/>
      <c r="P15" s="249">
        <v>16949</v>
      </c>
      <c r="Q15" s="249">
        <v>82234</v>
      </c>
      <c r="R15" s="196">
        <f t="shared" si="3"/>
        <v>321579</v>
      </c>
    </row>
    <row r="16" spans="1:18" ht="21.75" customHeight="1" x14ac:dyDescent="0.25">
      <c r="A16" s="192" t="s">
        <v>94</v>
      </c>
      <c r="B16" s="191" t="s">
        <v>294</v>
      </c>
      <c r="C16" s="246">
        <v>32126</v>
      </c>
      <c r="D16" s="246"/>
      <c r="E16" s="247"/>
      <c r="F16" s="248"/>
      <c r="G16" s="251"/>
      <c r="H16" s="251"/>
      <c r="I16" s="196">
        <f t="shared" si="2"/>
        <v>32126</v>
      </c>
      <c r="J16" s="192" t="s">
        <v>94</v>
      </c>
      <c r="K16" s="191" t="s">
        <v>294</v>
      </c>
      <c r="L16" s="246"/>
      <c r="M16" s="246"/>
      <c r="N16" s="246"/>
      <c r="O16" s="250">
        <v>19566</v>
      </c>
      <c r="P16" s="249"/>
      <c r="Q16" s="249"/>
      <c r="R16" s="196">
        <f t="shared" si="3"/>
        <v>19566</v>
      </c>
    </row>
    <row r="17" spans="1:18" ht="22.5" customHeight="1" x14ac:dyDescent="0.25">
      <c r="A17" s="192" t="s">
        <v>150</v>
      </c>
      <c r="B17" s="191" t="s">
        <v>315</v>
      </c>
      <c r="C17" s="246"/>
      <c r="D17" s="246"/>
      <c r="E17" s="247"/>
      <c r="F17" s="248"/>
      <c r="G17" s="251"/>
      <c r="H17" s="251"/>
      <c r="I17" s="196">
        <f t="shared" si="2"/>
        <v>0</v>
      </c>
      <c r="J17" s="192" t="s">
        <v>150</v>
      </c>
      <c r="K17" s="191" t="s">
        <v>315</v>
      </c>
      <c r="L17" s="246"/>
      <c r="M17" s="246"/>
      <c r="N17" s="246"/>
      <c r="O17" s="250"/>
      <c r="P17" s="249"/>
      <c r="Q17" s="249"/>
      <c r="R17" s="196">
        <f t="shared" si="3"/>
        <v>0</v>
      </c>
    </row>
    <row r="18" spans="1:18" ht="40.5" customHeight="1" x14ac:dyDescent="0.25">
      <c r="A18" s="137" t="s">
        <v>297</v>
      </c>
      <c r="B18" s="128" t="s">
        <v>231</v>
      </c>
      <c r="C18" s="130">
        <f t="shared" ref="C18:H18" si="8">C19+C20+C21</f>
        <v>0</v>
      </c>
      <c r="D18" s="130">
        <f t="shared" si="8"/>
        <v>0</v>
      </c>
      <c r="E18" s="130">
        <f t="shared" si="8"/>
        <v>0</v>
      </c>
      <c r="F18" s="130">
        <f t="shared" si="8"/>
        <v>0</v>
      </c>
      <c r="G18" s="130">
        <f t="shared" si="8"/>
        <v>100</v>
      </c>
      <c r="H18" s="130">
        <f t="shared" si="8"/>
        <v>0</v>
      </c>
      <c r="I18" s="190">
        <f t="shared" si="2"/>
        <v>100</v>
      </c>
      <c r="J18" s="137" t="s">
        <v>297</v>
      </c>
      <c r="K18" s="128" t="s">
        <v>226</v>
      </c>
      <c r="L18" s="130">
        <f t="shared" ref="L18:Q18" si="9">L19+L20+L21</f>
        <v>79308</v>
      </c>
      <c r="M18" s="130">
        <f t="shared" si="9"/>
        <v>0</v>
      </c>
      <c r="N18" s="130">
        <f t="shared" si="9"/>
        <v>0</v>
      </c>
      <c r="O18" s="130">
        <f t="shared" si="9"/>
        <v>1213</v>
      </c>
      <c r="P18" s="130">
        <f t="shared" si="9"/>
        <v>0</v>
      </c>
      <c r="Q18" s="130">
        <f t="shared" si="9"/>
        <v>0</v>
      </c>
      <c r="R18" s="190">
        <f t="shared" si="3"/>
        <v>80521</v>
      </c>
    </row>
    <row r="19" spans="1:18" ht="24" customHeight="1" x14ac:dyDescent="0.25">
      <c r="A19" s="192" t="s">
        <v>93</v>
      </c>
      <c r="B19" s="191" t="s">
        <v>293</v>
      </c>
      <c r="C19" s="246"/>
      <c r="D19" s="246"/>
      <c r="E19" s="247"/>
      <c r="F19" s="248"/>
      <c r="G19" s="249">
        <v>100</v>
      </c>
      <c r="H19" s="249"/>
      <c r="I19" s="196">
        <f t="shared" si="2"/>
        <v>100</v>
      </c>
      <c r="J19" s="192" t="s">
        <v>93</v>
      </c>
      <c r="K19" s="191" t="s">
        <v>293</v>
      </c>
      <c r="L19" s="246">
        <v>77008</v>
      </c>
      <c r="M19" s="246"/>
      <c r="N19" s="247"/>
      <c r="O19" s="248"/>
      <c r="P19" s="249"/>
      <c r="Q19" s="249"/>
      <c r="R19" s="196">
        <f t="shared" si="3"/>
        <v>77008</v>
      </c>
    </row>
    <row r="20" spans="1:18" ht="24" customHeight="1" x14ac:dyDescent="0.25">
      <c r="A20" s="192" t="s">
        <v>94</v>
      </c>
      <c r="B20" s="191" t="s">
        <v>294</v>
      </c>
      <c r="C20" s="246"/>
      <c r="D20" s="246"/>
      <c r="E20" s="247"/>
      <c r="F20" s="248"/>
      <c r="G20" s="249"/>
      <c r="H20" s="249"/>
      <c r="I20" s="196">
        <f t="shared" si="2"/>
        <v>0</v>
      </c>
      <c r="J20" s="192" t="s">
        <v>94</v>
      </c>
      <c r="K20" s="191" t="s">
        <v>294</v>
      </c>
      <c r="L20" s="246">
        <v>2300</v>
      </c>
      <c r="M20" s="246"/>
      <c r="N20" s="247"/>
      <c r="O20" s="248">
        <v>1213</v>
      </c>
      <c r="P20" s="249"/>
      <c r="Q20" s="249"/>
      <c r="R20" s="196">
        <f t="shared" si="3"/>
        <v>3513</v>
      </c>
    </row>
    <row r="21" spans="1:18" ht="27" customHeight="1" x14ac:dyDescent="0.25">
      <c r="A21" s="192" t="s">
        <v>150</v>
      </c>
      <c r="B21" s="191" t="s">
        <v>315</v>
      </c>
      <c r="C21" s="246"/>
      <c r="D21" s="246"/>
      <c r="E21" s="247"/>
      <c r="F21" s="248"/>
      <c r="G21" s="249"/>
      <c r="H21" s="249"/>
      <c r="I21" s="196">
        <f t="shared" si="2"/>
        <v>0</v>
      </c>
      <c r="J21" s="192" t="s">
        <v>150</v>
      </c>
      <c r="K21" s="191" t="s">
        <v>315</v>
      </c>
      <c r="L21" s="246"/>
      <c r="M21" s="246"/>
      <c r="N21" s="247"/>
      <c r="O21" s="248"/>
      <c r="P21" s="249"/>
      <c r="Q21" s="249"/>
      <c r="R21" s="196">
        <f t="shared" si="3"/>
        <v>0</v>
      </c>
    </row>
    <row r="22" spans="1:18" ht="33" customHeight="1" x14ac:dyDescent="0.25">
      <c r="A22" s="137" t="s">
        <v>298</v>
      </c>
      <c r="B22" s="128" t="s">
        <v>299</v>
      </c>
      <c r="C22" s="130">
        <f t="shared" ref="C22:H22" si="10">C23+C24+C25</f>
        <v>68035</v>
      </c>
      <c r="D22" s="130">
        <f t="shared" si="10"/>
        <v>1082</v>
      </c>
      <c r="E22" s="130">
        <f t="shared" si="10"/>
        <v>5</v>
      </c>
      <c r="F22" s="130">
        <f t="shared" si="10"/>
        <v>7</v>
      </c>
      <c r="G22" s="130">
        <f t="shared" si="10"/>
        <v>41</v>
      </c>
      <c r="H22" s="130">
        <f t="shared" si="10"/>
        <v>262</v>
      </c>
      <c r="I22" s="190">
        <f t="shared" si="2"/>
        <v>69432</v>
      </c>
      <c r="J22" s="137" t="s">
        <v>298</v>
      </c>
      <c r="K22" s="128" t="s">
        <v>14</v>
      </c>
      <c r="L22" s="130">
        <f t="shared" ref="L22:Q22" si="11">L23+L24+L25</f>
        <v>135084</v>
      </c>
      <c r="M22" s="130">
        <f t="shared" si="11"/>
        <v>0</v>
      </c>
      <c r="N22" s="130">
        <f t="shared" si="11"/>
        <v>0</v>
      </c>
      <c r="O22" s="130">
        <f t="shared" si="11"/>
        <v>0</v>
      </c>
      <c r="P22" s="130">
        <f t="shared" si="11"/>
        <v>0</v>
      </c>
      <c r="Q22" s="130">
        <f t="shared" si="11"/>
        <v>0</v>
      </c>
      <c r="R22" s="190">
        <f t="shared" si="3"/>
        <v>135084</v>
      </c>
    </row>
    <row r="23" spans="1:18" ht="22.5" customHeight="1" x14ac:dyDescent="0.25">
      <c r="A23" s="192" t="s">
        <v>93</v>
      </c>
      <c r="B23" s="191" t="s">
        <v>293</v>
      </c>
      <c r="C23" s="246">
        <v>68035</v>
      </c>
      <c r="D23" s="246">
        <v>1082</v>
      </c>
      <c r="E23" s="246">
        <v>5</v>
      </c>
      <c r="F23" s="248"/>
      <c r="G23" s="249">
        <v>41</v>
      </c>
      <c r="H23" s="249">
        <v>262</v>
      </c>
      <c r="I23" s="196">
        <f t="shared" si="2"/>
        <v>69425</v>
      </c>
      <c r="J23" s="192" t="s">
        <v>93</v>
      </c>
      <c r="K23" s="191" t="s">
        <v>293</v>
      </c>
      <c r="L23" s="246">
        <v>135084</v>
      </c>
      <c r="M23" s="246"/>
      <c r="N23" s="247"/>
      <c r="O23" s="248"/>
      <c r="P23" s="249"/>
      <c r="Q23" s="249"/>
      <c r="R23" s="196">
        <f t="shared" si="3"/>
        <v>135084</v>
      </c>
    </row>
    <row r="24" spans="1:18" ht="24" customHeight="1" x14ac:dyDescent="0.25">
      <c r="A24" s="192" t="s">
        <v>94</v>
      </c>
      <c r="B24" s="191" t="s">
        <v>294</v>
      </c>
      <c r="C24" s="246"/>
      <c r="D24" s="246"/>
      <c r="E24" s="246"/>
      <c r="F24" s="250">
        <v>7</v>
      </c>
      <c r="G24" s="249"/>
      <c r="H24" s="249"/>
      <c r="I24" s="196">
        <f t="shared" si="2"/>
        <v>7</v>
      </c>
      <c r="J24" s="192" t="s">
        <v>94</v>
      </c>
      <c r="K24" s="191" t="s">
        <v>294</v>
      </c>
      <c r="L24" s="246"/>
      <c r="M24" s="246"/>
      <c r="N24" s="247"/>
      <c r="O24" s="248"/>
      <c r="P24" s="249"/>
      <c r="Q24" s="249"/>
      <c r="R24" s="196">
        <f t="shared" si="3"/>
        <v>0</v>
      </c>
    </row>
    <row r="25" spans="1:18" ht="21" customHeight="1" x14ac:dyDescent="0.25">
      <c r="A25" s="192" t="s">
        <v>150</v>
      </c>
      <c r="B25" s="191" t="s">
        <v>315</v>
      </c>
      <c r="C25" s="249"/>
      <c r="D25" s="249"/>
      <c r="E25" s="249"/>
      <c r="F25" s="249"/>
      <c r="G25" s="249"/>
      <c r="H25" s="249"/>
      <c r="I25" s="196">
        <f t="shared" si="2"/>
        <v>0</v>
      </c>
      <c r="J25" s="192" t="s">
        <v>150</v>
      </c>
      <c r="K25" s="191" t="s">
        <v>315</v>
      </c>
      <c r="L25" s="249"/>
      <c r="M25" s="249"/>
      <c r="N25" s="249"/>
      <c r="O25" s="249"/>
      <c r="P25" s="249"/>
      <c r="Q25" s="249"/>
      <c r="R25" s="196">
        <f t="shared" si="3"/>
        <v>0</v>
      </c>
    </row>
    <row r="26" spans="1:18" ht="38.25" customHeight="1" x14ac:dyDescent="0.25">
      <c r="A26" s="644"/>
      <c r="B26" s="645"/>
      <c r="C26" s="645"/>
      <c r="D26" s="645"/>
      <c r="E26" s="645"/>
      <c r="F26" s="645"/>
      <c r="G26" s="645"/>
      <c r="H26" s="645"/>
      <c r="I26" s="646"/>
      <c r="J26" s="137" t="s">
        <v>31</v>
      </c>
      <c r="K26" s="128" t="s">
        <v>310</v>
      </c>
      <c r="L26" s="121">
        <f t="shared" ref="L26:Q26" si="12">L27+L28+L29</f>
        <v>0</v>
      </c>
      <c r="M26" s="121">
        <f t="shared" si="12"/>
        <v>0</v>
      </c>
      <c r="N26" s="121">
        <f t="shared" si="12"/>
        <v>0</v>
      </c>
      <c r="O26" s="121">
        <f t="shared" si="12"/>
        <v>0</v>
      </c>
      <c r="P26" s="121">
        <f t="shared" si="12"/>
        <v>0</v>
      </c>
      <c r="Q26" s="121">
        <f t="shared" si="12"/>
        <v>0</v>
      </c>
      <c r="R26" s="190">
        <f t="shared" si="3"/>
        <v>0</v>
      </c>
    </row>
    <row r="27" spans="1:18" ht="21" customHeight="1" x14ac:dyDescent="0.25">
      <c r="A27" s="647"/>
      <c r="B27" s="648"/>
      <c r="C27" s="648"/>
      <c r="D27" s="648"/>
      <c r="E27" s="648"/>
      <c r="F27" s="648"/>
      <c r="G27" s="648"/>
      <c r="H27" s="648"/>
      <c r="I27" s="649"/>
      <c r="J27" s="192" t="s">
        <v>93</v>
      </c>
      <c r="K27" s="191" t="s">
        <v>293</v>
      </c>
      <c r="L27" s="249"/>
      <c r="M27" s="249"/>
      <c r="N27" s="249"/>
      <c r="O27" s="249"/>
      <c r="P27" s="249"/>
      <c r="Q27" s="249"/>
      <c r="R27" s="196">
        <f t="shared" si="3"/>
        <v>0</v>
      </c>
    </row>
    <row r="28" spans="1:18" ht="21" customHeight="1" x14ac:dyDescent="0.25">
      <c r="A28" s="647"/>
      <c r="B28" s="648"/>
      <c r="C28" s="648"/>
      <c r="D28" s="648"/>
      <c r="E28" s="648"/>
      <c r="F28" s="648"/>
      <c r="G28" s="648"/>
      <c r="H28" s="648"/>
      <c r="I28" s="649"/>
      <c r="J28" s="192" t="s">
        <v>94</v>
      </c>
      <c r="K28" s="191" t="s">
        <v>294</v>
      </c>
      <c r="L28" s="249"/>
      <c r="M28" s="249"/>
      <c r="N28" s="249"/>
      <c r="O28" s="249"/>
      <c r="P28" s="249"/>
      <c r="Q28" s="249"/>
      <c r="R28" s="196">
        <f t="shared" si="3"/>
        <v>0</v>
      </c>
    </row>
    <row r="29" spans="1:18" ht="21" customHeight="1" x14ac:dyDescent="0.25">
      <c r="A29" s="650"/>
      <c r="B29" s="651"/>
      <c r="C29" s="651"/>
      <c r="D29" s="651"/>
      <c r="E29" s="651"/>
      <c r="F29" s="651"/>
      <c r="G29" s="651"/>
      <c r="H29" s="651"/>
      <c r="I29" s="652"/>
      <c r="J29" s="192" t="s">
        <v>150</v>
      </c>
      <c r="K29" s="191" t="s">
        <v>315</v>
      </c>
      <c r="L29" s="249"/>
      <c r="M29" s="249"/>
      <c r="N29" s="249"/>
      <c r="O29" s="249"/>
      <c r="P29" s="249"/>
      <c r="Q29" s="249"/>
      <c r="R29" s="196">
        <f t="shared" si="3"/>
        <v>0</v>
      </c>
    </row>
    <row r="30" spans="1:18" ht="31.5" customHeight="1" x14ac:dyDescent="0.25">
      <c r="A30" s="76" t="s">
        <v>20</v>
      </c>
      <c r="B30" s="88" t="s">
        <v>305</v>
      </c>
      <c r="C30" s="190">
        <f t="shared" ref="C30:H33" si="13">C6+C10+C14+C18+C22</f>
        <v>999871</v>
      </c>
      <c r="D30" s="190">
        <f t="shared" si="13"/>
        <v>8183</v>
      </c>
      <c r="E30" s="190">
        <f t="shared" si="13"/>
        <v>5</v>
      </c>
      <c r="F30" s="190">
        <f t="shared" si="13"/>
        <v>14268</v>
      </c>
      <c r="G30" s="190">
        <f t="shared" si="13"/>
        <v>7186</v>
      </c>
      <c r="H30" s="190">
        <f t="shared" si="13"/>
        <v>38006</v>
      </c>
      <c r="I30" s="190">
        <f>C30+D30+E30+F30+G30+H30</f>
        <v>1067519</v>
      </c>
      <c r="J30" s="76" t="s">
        <v>311</v>
      </c>
      <c r="K30" s="88" t="s">
        <v>309</v>
      </c>
      <c r="L30" s="136">
        <f t="shared" ref="L30:Q33" si="14">L6+L10+L14+L18+L22+L26</f>
        <v>648240</v>
      </c>
      <c r="M30" s="136">
        <f t="shared" si="14"/>
        <v>108916</v>
      </c>
      <c r="N30" s="136">
        <f t="shared" si="14"/>
        <v>128621</v>
      </c>
      <c r="O30" s="136">
        <f t="shared" si="14"/>
        <v>50701</v>
      </c>
      <c r="P30" s="136">
        <f t="shared" si="14"/>
        <v>27338</v>
      </c>
      <c r="Q30" s="136">
        <f t="shared" si="14"/>
        <v>103703</v>
      </c>
      <c r="R30" s="190">
        <f t="shared" si="3"/>
        <v>1067519</v>
      </c>
    </row>
    <row r="31" spans="1:18" ht="25.5" customHeight="1" x14ac:dyDescent="0.25">
      <c r="A31" s="194" t="s">
        <v>93</v>
      </c>
      <c r="B31" s="193" t="s">
        <v>293</v>
      </c>
      <c r="C31" s="196">
        <f t="shared" si="13"/>
        <v>961045</v>
      </c>
      <c r="D31" s="196">
        <f t="shared" si="13"/>
        <v>8183</v>
      </c>
      <c r="E31" s="196">
        <f t="shared" si="13"/>
        <v>5</v>
      </c>
      <c r="F31" s="196">
        <f t="shared" si="13"/>
        <v>0</v>
      </c>
      <c r="G31" s="196">
        <f t="shared" si="13"/>
        <v>7186</v>
      </c>
      <c r="H31" s="196">
        <f t="shared" si="13"/>
        <v>38006</v>
      </c>
      <c r="I31" s="190">
        <f t="shared" ref="I31:I57" si="15">C31+D31+E31+F31+G31+H31</f>
        <v>1014425</v>
      </c>
      <c r="J31" s="194" t="s">
        <v>93</v>
      </c>
      <c r="K31" s="193" t="s">
        <v>293</v>
      </c>
      <c r="L31" s="195">
        <f t="shared" si="14"/>
        <v>645940</v>
      </c>
      <c r="M31" s="195">
        <f t="shared" si="14"/>
        <v>108916</v>
      </c>
      <c r="N31" s="195">
        <f t="shared" si="14"/>
        <v>128621</v>
      </c>
      <c r="O31" s="195">
        <f t="shared" si="14"/>
        <v>0</v>
      </c>
      <c r="P31" s="195">
        <f t="shared" si="14"/>
        <v>27338</v>
      </c>
      <c r="Q31" s="195">
        <f t="shared" si="14"/>
        <v>103703</v>
      </c>
      <c r="R31" s="190">
        <f t="shared" si="3"/>
        <v>1014518</v>
      </c>
    </row>
    <row r="32" spans="1:18" ht="24" customHeight="1" x14ac:dyDescent="0.25">
      <c r="A32" s="194" t="s">
        <v>94</v>
      </c>
      <c r="B32" s="193" t="s">
        <v>294</v>
      </c>
      <c r="C32" s="196">
        <f t="shared" si="13"/>
        <v>38826</v>
      </c>
      <c r="D32" s="196">
        <f t="shared" si="13"/>
        <v>0</v>
      </c>
      <c r="E32" s="196">
        <f t="shared" si="13"/>
        <v>0</v>
      </c>
      <c r="F32" s="196">
        <f t="shared" si="13"/>
        <v>14268</v>
      </c>
      <c r="G32" s="196">
        <f t="shared" si="13"/>
        <v>0</v>
      </c>
      <c r="H32" s="196">
        <f t="shared" si="13"/>
        <v>0</v>
      </c>
      <c r="I32" s="190">
        <f t="shared" si="15"/>
        <v>53094</v>
      </c>
      <c r="J32" s="194" t="s">
        <v>94</v>
      </c>
      <c r="K32" s="193" t="s">
        <v>294</v>
      </c>
      <c r="L32" s="195">
        <f t="shared" si="14"/>
        <v>2300</v>
      </c>
      <c r="M32" s="195">
        <f t="shared" si="14"/>
        <v>0</v>
      </c>
      <c r="N32" s="195">
        <f t="shared" si="14"/>
        <v>0</v>
      </c>
      <c r="O32" s="195">
        <f t="shared" si="14"/>
        <v>50701</v>
      </c>
      <c r="P32" s="195">
        <f t="shared" si="14"/>
        <v>0</v>
      </c>
      <c r="Q32" s="195">
        <f t="shared" si="14"/>
        <v>0</v>
      </c>
      <c r="R32" s="190">
        <f t="shared" si="3"/>
        <v>53001</v>
      </c>
    </row>
    <row r="33" spans="1:18" ht="23.25" customHeight="1" x14ac:dyDescent="0.25">
      <c r="A33" s="194" t="s">
        <v>150</v>
      </c>
      <c r="B33" s="193" t="s">
        <v>315</v>
      </c>
      <c r="C33" s="196">
        <f t="shared" si="13"/>
        <v>0</v>
      </c>
      <c r="D33" s="196">
        <f t="shared" si="13"/>
        <v>0</v>
      </c>
      <c r="E33" s="196">
        <f t="shared" si="13"/>
        <v>0</v>
      </c>
      <c r="F33" s="196">
        <f t="shared" si="13"/>
        <v>0</v>
      </c>
      <c r="G33" s="196">
        <f t="shared" si="13"/>
        <v>0</v>
      </c>
      <c r="H33" s="196">
        <f t="shared" si="13"/>
        <v>0</v>
      </c>
      <c r="I33" s="190">
        <f t="shared" si="15"/>
        <v>0</v>
      </c>
      <c r="J33" s="194" t="s">
        <v>150</v>
      </c>
      <c r="K33" s="193" t="s">
        <v>315</v>
      </c>
      <c r="L33" s="195">
        <f t="shared" si="14"/>
        <v>0</v>
      </c>
      <c r="M33" s="195">
        <f t="shared" si="14"/>
        <v>0</v>
      </c>
      <c r="N33" s="195">
        <f t="shared" si="14"/>
        <v>0</v>
      </c>
      <c r="O33" s="195">
        <f t="shared" si="14"/>
        <v>0</v>
      </c>
      <c r="P33" s="195">
        <f t="shared" si="14"/>
        <v>0</v>
      </c>
      <c r="Q33" s="195">
        <f t="shared" si="14"/>
        <v>0</v>
      </c>
      <c r="R33" s="190">
        <f t="shared" si="3"/>
        <v>0</v>
      </c>
    </row>
    <row r="34" spans="1:18" ht="34.5" customHeight="1" x14ac:dyDescent="0.25">
      <c r="A34" s="137" t="s">
        <v>22</v>
      </c>
      <c r="B34" s="128" t="s">
        <v>174</v>
      </c>
      <c r="C34" s="130">
        <f t="shared" ref="C34:H34" si="16">C35+C36+C37</f>
        <v>0</v>
      </c>
      <c r="D34" s="130">
        <f t="shared" si="16"/>
        <v>0</v>
      </c>
      <c r="E34" s="130">
        <f t="shared" si="16"/>
        <v>0</v>
      </c>
      <c r="F34" s="130">
        <f t="shared" si="16"/>
        <v>0</v>
      </c>
      <c r="G34" s="130">
        <f t="shared" si="16"/>
        <v>0</v>
      </c>
      <c r="H34" s="130">
        <f t="shared" si="16"/>
        <v>0</v>
      </c>
      <c r="I34" s="190">
        <f t="shared" si="15"/>
        <v>0</v>
      </c>
      <c r="J34" s="137" t="s">
        <v>22</v>
      </c>
      <c r="K34" s="128" t="s">
        <v>177</v>
      </c>
      <c r="L34" s="121">
        <f t="shared" ref="L34:Q34" si="17">L35+L36+L37</f>
        <v>337940</v>
      </c>
      <c r="M34" s="121">
        <f t="shared" si="17"/>
        <v>1000</v>
      </c>
      <c r="N34" s="121">
        <f t="shared" si="17"/>
        <v>1600</v>
      </c>
      <c r="O34" s="121">
        <f t="shared" si="17"/>
        <v>90</v>
      </c>
      <c r="P34" s="121">
        <f t="shared" si="17"/>
        <v>1650</v>
      </c>
      <c r="Q34" s="121">
        <f t="shared" si="17"/>
        <v>690</v>
      </c>
      <c r="R34" s="190">
        <f t="shared" si="3"/>
        <v>342970</v>
      </c>
    </row>
    <row r="35" spans="1:18" ht="24" customHeight="1" x14ac:dyDescent="0.25">
      <c r="A35" s="192" t="s">
        <v>93</v>
      </c>
      <c r="B35" s="191" t="s">
        <v>293</v>
      </c>
      <c r="C35" s="246"/>
      <c r="D35" s="246"/>
      <c r="E35" s="246"/>
      <c r="F35" s="246"/>
      <c r="G35" s="246"/>
      <c r="H35" s="246"/>
      <c r="I35" s="196">
        <f t="shared" si="15"/>
        <v>0</v>
      </c>
      <c r="J35" s="192" t="s">
        <v>93</v>
      </c>
      <c r="K35" s="191" t="s">
        <v>293</v>
      </c>
      <c r="L35" s="249">
        <v>337940</v>
      </c>
      <c r="M35" s="249">
        <v>1000</v>
      </c>
      <c r="N35" s="249">
        <v>1600</v>
      </c>
      <c r="O35" s="249"/>
      <c r="P35" s="249">
        <v>1650</v>
      </c>
      <c r="Q35" s="249">
        <v>690</v>
      </c>
      <c r="R35" s="196">
        <f t="shared" si="3"/>
        <v>342880</v>
      </c>
    </row>
    <row r="36" spans="1:18" ht="21.75" customHeight="1" x14ac:dyDescent="0.25">
      <c r="A36" s="192" t="s">
        <v>94</v>
      </c>
      <c r="B36" s="191" t="s">
        <v>294</v>
      </c>
      <c r="C36" s="246"/>
      <c r="D36" s="246"/>
      <c r="E36" s="246"/>
      <c r="F36" s="246"/>
      <c r="G36" s="246"/>
      <c r="H36" s="246"/>
      <c r="I36" s="196">
        <f t="shared" si="15"/>
        <v>0</v>
      </c>
      <c r="J36" s="192" t="s">
        <v>94</v>
      </c>
      <c r="K36" s="191" t="s">
        <v>294</v>
      </c>
      <c r="L36" s="249"/>
      <c r="M36" s="249"/>
      <c r="N36" s="249"/>
      <c r="O36" s="249">
        <v>90</v>
      </c>
      <c r="P36" s="249"/>
      <c r="Q36" s="249"/>
      <c r="R36" s="196">
        <f t="shared" si="3"/>
        <v>90</v>
      </c>
    </row>
    <row r="37" spans="1:18" ht="23.25" customHeight="1" x14ac:dyDescent="0.25">
      <c r="A37" s="192" t="s">
        <v>150</v>
      </c>
      <c r="B37" s="191" t="s">
        <v>315</v>
      </c>
      <c r="C37" s="246"/>
      <c r="D37" s="246"/>
      <c r="E37" s="246"/>
      <c r="F37" s="246"/>
      <c r="G37" s="246"/>
      <c r="H37" s="246"/>
      <c r="I37" s="196">
        <f t="shared" si="15"/>
        <v>0</v>
      </c>
      <c r="J37" s="192" t="s">
        <v>150</v>
      </c>
      <c r="K37" s="191" t="s">
        <v>315</v>
      </c>
      <c r="L37" s="249"/>
      <c r="M37" s="249"/>
      <c r="N37" s="249"/>
      <c r="O37" s="249"/>
      <c r="P37" s="249"/>
      <c r="Q37" s="249"/>
      <c r="R37" s="196">
        <f t="shared" si="3"/>
        <v>0</v>
      </c>
    </row>
    <row r="38" spans="1:18" ht="40.5" customHeight="1" x14ac:dyDescent="0.25">
      <c r="A38" s="137" t="s">
        <v>23</v>
      </c>
      <c r="B38" s="128" t="s">
        <v>244</v>
      </c>
      <c r="C38" s="130">
        <f t="shared" ref="C38:H38" si="18">C39+C40+C41</f>
        <v>700129</v>
      </c>
      <c r="D38" s="130">
        <f t="shared" si="18"/>
        <v>0</v>
      </c>
      <c r="E38" s="130">
        <f t="shared" si="18"/>
        <v>0</v>
      </c>
      <c r="F38" s="130">
        <f t="shared" si="18"/>
        <v>0</v>
      </c>
      <c r="G38" s="130">
        <f t="shared" si="18"/>
        <v>0</v>
      </c>
      <c r="H38" s="130">
        <f t="shared" si="18"/>
        <v>0</v>
      </c>
      <c r="I38" s="190">
        <f t="shared" si="15"/>
        <v>700129</v>
      </c>
      <c r="J38" s="137" t="s">
        <v>23</v>
      </c>
      <c r="K38" s="128" t="s">
        <v>176</v>
      </c>
      <c r="L38" s="121">
        <f t="shared" ref="L38:Q38" si="19">L39+L40+L41</f>
        <v>62749</v>
      </c>
      <c r="M38" s="121">
        <f t="shared" si="19"/>
        <v>0</v>
      </c>
      <c r="N38" s="121">
        <f t="shared" si="19"/>
        <v>0</v>
      </c>
      <c r="O38" s="121">
        <f t="shared" si="19"/>
        <v>0</v>
      </c>
      <c r="P38" s="121">
        <f t="shared" si="19"/>
        <v>0</v>
      </c>
      <c r="Q38" s="121">
        <f t="shared" si="19"/>
        <v>0</v>
      </c>
      <c r="R38" s="190">
        <f t="shared" si="3"/>
        <v>62749</v>
      </c>
    </row>
    <row r="39" spans="1:18" ht="28.5" customHeight="1" x14ac:dyDescent="0.25">
      <c r="A39" s="192" t="s">
        <v>93</v>
      </c>
      <c r="B39" s="191" t="s">
        <v>293</v>
      </c>
      <c r="C39" s="246">
        <v>700129</v>
      </c>
      <c r="D39" s="246"/>
      <c r="E39" s="246"/>
      <c r="F39" s="246"/>
      <c r="G39" s="246"/>
      <c r="H39" s="246"/>
      <c r="I39" s="196">
        <f t="shared" si="15"/>
        <v>700129</v>
      </c>
      <c r="J39" s="192" t="s">
        <v>93</v>
      </c>
      <c r="K39" s="191" t="s">
        <v>293</v>
      </c>
      <c r="L39" s="249">
        <v>62749</v>
      </c>
      <c r="M39" s="249"/>
      <c r="N39" s="249"/>
      <c r="O39" s="249"/>
      <c r="P39" s="249"/>
      <c r="Q39" s="249"/>
      <c r="R39" s="196">
        <f t="shared" si="3"/>
        <v>62749</v>
      </c>
    </row>
    <row r="40" spans="1:18" ht="24" customHeight="1" x14ac:dyDescent="0.25">
      <c r="A40" s="192" t="s">
        <v>94</v>
      </c>
      <c r="B40" s="191" t="s">
        <v>294</v>
      </c>
      <c r="C40" s="246"/>
      <c r="D40" s="246"/>
      <c r="E40" s="246"/>
      <c r="F40" s="246"/>
      <c r="G40" s="246"/>
      <c r="H40" s="246"/>
      <c r="I40" s="196">
        <f t="shared" si="15"/>
        <v>0</v>
      </c>
      <c r="J40" s="192" t="s">
        <v>94</v>
      </c>
      <c r="K40" s="191" t="s">
        <v>294</v>
      </c>
      <c r="L40" s="249"/>
      <c r="M40" s="249"/>
      <c r="N40" s="249"/>
      <c r="O40" s="249"/>
      <c r="P40" s="249"/>
      <c r="Q40" s="249"/>
      <c r="R40" s="196">
        <f t="shared" si="3"/>
        <v>0</v>
      </c>
    </row>
    <row r="41" spans="1:18" ht="25.5" customHeight="1" x14ac:dyDescent="0.25">
      <c r="A41" s="192" t="s">
        <v>150</v>
      </c>
      <c r="B41" s="191" t="s">
        <v>315</v>
      </c>
      <c r="C41" s="246"/>
      <c r="D41" s="246"/>
      <c r="E41" s="246"/>
      <c r="F41" s="246"/>
      <c r="G41" s="246"/>
      <c r="H41" s="246"/>
      <c r="I41" s="196">
        <f t="shared" si="15"/>
        <v>0</v>
      </c>
      <c r="J41" s="192" t="s">
        <v>150</v>
      </c>
      <c r="K41" s="191" t="s">
        <v>315</v>
      </c>
      <c r="L41" s="249"/>
      <c r="M41" s="249"/>
      <c r="N41" s="249"/>
      <c r="O41" s="249"/>
      <c r="P41" s="249"/>
      <c r="Q41" s="249"/>
      <c r="R41" s="196">
        <f t="shared" si="3"/>
        <v>0</v>
      </c>
    </row>
    <row r="42" spans="1:18" ht="48" customHeight="1" x14ac:dyDescent="0.25">
      <c r="A42" s="137" t="s">
        <v>24</v>
      </c>
      <c r="B42" s="128" t="s">
        <v>301</v>
      </c>
      <c r="C42" s="130">
        <f t="shared" ref="C42:H42" si="20">C43+C44+C45</f>
        <v>0</v>
      </c>
      <c r="D42" s="130">
        <f t="shared" si="20"/>
        <v>0</v>
      </c>
      <c r="E42" s="130">
        <f t="shared" si="20"/>
        <v>0</v>
      </c>
      <c r="F42" s="130">
        <f t="shared" si="20"/>
        <v>0</v>
      </c>
      <c r="G42" s="130">
        <f t="shared" si="20"/>
        <v>0</v>
      </c>
      <c r="H42" s="130">
        <f t="shared" si="20"/>
        <v>0</v>
      </c>
      <c r="I42" s="190">
        <f t="shared" si="15"/>
        <v>0</v>
      </c>
      <c r="J42" s="137" t="s">
        <v>24</v>
      </c>
      <c r="K42" s="128" t="s">
        <v>242</v>
      </c>
      <c r="L42" s="121">
        <f t="shared" ref="L42:Q42" si="21">L43+L44+L45</f>
        <v>118072</v>
      </c>
      <c r="M42" s="121">
        <f t="shared" si="21"/>
        <v>0</v>
      </c>
      <c r="N42" s="121">
        <f t="shared" si="21"/>
        <v>0</v>
      </c>
      <c r="O42" s="121">
        <f t="shared" si="21"/>
        <v>0</v>
      </c>
      <c r="P42" s="121">
        <f t="shared" si="21"/>
        <v>0</v>
      </c>
      <c r="Q42" s="121">
        <f t="shared" si="21"/>
        <v>0</v>
      </c>
      <c r="R42" s="190">
        <f t="shared" si="3"/>
        <v>118072</v>
      </c>
    </row>
    <row r="43" spans="1:18" ht="25.5" customHeight="1" x14ac:dyDescent="0.25">
      <c r="A43" s="192" t="s">
        <v>93</v>
      </c>
      <c r="B43" s="191" t="s">
        <v>293</v>
      </c>
      <c r="C43" s="246"/>
      <c r="D43" s="246"/>
      <c r="E43" s="246"/>
      <c r="F43" s="246"/>
      <c r="G43" s="246"/>
      <c r="H43" s="246"/>
      <c r="I43" s="196">
        <f t="shared" si="15"/>
        <v>0</v>
      </c>
      <c r="J43" s="192" t="s">
        <v>93</v>
      </c>
      <c r="K43" s="191" t="s">
        <v>293</v>
      </c>
      <c r="L43" s="249">
        <v>118072</v>
      </c>
      <c r="M43" s="249"/>
      <c r="N43" s="249"/>
      <c r="O43" s="249"/>
      <c r="P43" s="249"/>
      <c r="Q43" s="249"/>
      <c r="R43" s="196">
        <f t="shared" si="3"/>
        <v>118072</v>
      </c>
    </row>
    <row r="44" spans="1:18" ht="24.75" customHeight="1" x14ac:dyDescent="0.25">
      <c r="A44" s="192" t="s">
        <v>94</v>
      </c>
      <c r="B44" s="191" t="s">
        <v>294</v>
      </c>
      <c r="C44" s="246"/>
      <c r="D44" s="246"/>
      <c r="E44" s="246"/>
      <c r="F44" s="246"/>
      <c r="G44" s="246"/>
      <c r="H44" s="246"/>
      <c r="I44" s="196">
        <f t="shared" si="15"/>
        <v>0</v>
      </c>
      <c r="J44" s="192" t="s">
        <v>94</v>
      </c>
      <c r="K44" s="191" t="s">
        <v>294</v>
      </c>
      <c r="L44" s="249"/>
      <c r="M44" s="249"/>
      <c r="N44" s="249"/>
      <c r="O44" s="249"/>
      <c r="P44" s="249"/>
      <c r="Q44" s="249"/>
      <c r="R44" s="196">
        <f t="shared" si="3"/>
        <v>0</v>
      </c>
    </row>
    <row r="45" spans="1:18" ht="27" customHeight="1" x14ac:dyDescent="0.25">
      <c r="A45" s="192" t="s">
        <v>150</v>
      </c>
      <c r="B45" s="191" t="s">
        <v>315</v>
      </c>
      <c r="C45" s="246"/>
      <c r="D45" s="246"/>
      <c r="E45" s="246"/>
      <c r="F45" s="246"/>
      <c r="G45" s="246"/>
      <c r="H45" s="246"/>
      <c r="I45" s="196">
        <f t="shared" si="15"/>
        <v>0</v>
      </c>
      <c r="J45" s="192" t="s">
        <v>150</v>
      </c>
      <c r="K45" s="191" t="s">
        <v>315</v>
      </c>
      <c r="L45" s="249"/>
      <c r="M45" s="249"/>
      <c r="N45" s="249"/>
      <c r="O45" s="249"/>
      <c r="P45" s="249"/>
      <c r="Q45" s="249"/>
      <c r="R45" s="196">
        <f t="shared" si="3"/>
        <v>0</v>
      </c>
    </row>
    <row r="46" spans="1:18" ht="35.25" customHeight="1" x14ac:dyDescent="0.25">
      <c r="A46" s="137" t="s">
        <v>25</v>
      </c>
      <c r="B46" s="128" t="s">
        <v>302</v>
      </c>
      <c r="C46" s="130">
        <f t="shared" ref="C46:H46" si="22">C47+C48+C49</f>
        <v>0</v>
      </c>
      <c r="D46" s="130">
        <f t="shared" si="22"/>
        <v>0</v>
      </c>
      <c r="E46" s="130">
        <f t="shared" si="22"/>
        <v>0</v>
      </c>
      <c r="F46" s="130">
        <f t="shared" si="22"/>
        <v>0</v>
      </c>
      <c r="G46" s="130">
        <f t="shared" si="22"/>
        <v>0</v>
      </c>
      <c r="H46" s="130">
        <f t="shared" si="22"/>
        <v>0</v>
      </c>
      <c r="I46" s="190">
        <f t="shared" si="15"/>
        <v>0</v>
      </c>
      <c r="J46" s="137" t="s">
        <v>25</v>
      </c>
      <c r="K46" s="128" t="s">
        <v>314</v>
      </c>
      <c r="L46" s="121">
        <f t="shared" ref="L46:Q46" si="23">L47+L48+L49</f>
        <v>176338</v>
      </c>
      <c r="M46" s="121">
        <f t="shared" si="23"/>
        <v>0</v>
      </c>
      <c r="N46" s="121">
        <f t="shared" si="23"/>
        <v>0</v>
      </c>
      <c r="O46" s="121">
        <f t="shared" si="23"/>
        <v>0</v>
      </c>
      <c r="P46" s="121">
        <f t="shared" si="23"/>
        <v>0</v>
      </c>
      <c r="Q46" s="121">
        <f t="shared" si="23"/>
        <v>0</v>
      </c>
      <c r="R46" s="190">
        <f t="shared" si="3"/>
        <v>176338</v>
      </c>
    </row>
    <row r="47" spans="1:18" ht="24.75" customHeight="1" x14ac:dyDescent="0.25">
      <c r="A47" s="192" t="s">
        <v>93</v>
      </c>
      <c r="B47" s="191" t="s">
        <v>293</v>
      </c>
      <c r="C47" s="246"/>
      <c r="D47" s="246"/>
      <c r="E47" s="246"/>
      <c r="F47" s="246"/>
      <c r="G47" s="246"/>
      <c r="H47" s="246"/>
      <c r="I47" s="196">
        <f t="shared" si="15"/>
        <v>0</v>
      </c>
      <c r="J47" s="192" t="s">
        <v>93</v>
      </c>
      <c r="K47" s="191" t="s">
        <v>293</v>
      </c>
      <c r="L47" s="249">
        <v>176338</v>
      </c>
      <c r="M47" s="249"/>
      <c r="N47" s="249"/>
      <c r="O47" s="249"/>
      <c r="P47" s="249"/>
      <c r="Q47" s="249"/>
      <c r="R47" s="196">
        <f t="shared" si="3"/>
        <v>176338</v>
      </c>
    </row>
    <row r="48" spans="1:18" ht="24" customHeight="1" x14ac:dyDescent="0.25">
      <c r="A48" s="192" t="s">
        <v>94</v>
      </c>
      <c r="B48" s="191" t="s">
        <v>294</v>
      </c>
      <c r="C48" s="246"/>
      <c r="D48" s="246"/>
      <c r="E48" s="246"/>
      <c r="F48" s="246"/>
      <c r="G48" s="246"/>
      <c r="H48" s="246"/>
      <c r="I48" s="196">
        <f t="shared" si="15"/>
        <v>0</v>
      </c>
      <c r="J48" s="192" t="s">
        <v>94</v>
      </c>
      <c r="K48" s="191" t="s">
        <v>294</v>
      </c>
      <c r="L48" s="249">
        <v>0</v>
      </c>
      <c r="M48" s="249"/>
      <c r="N48" s="249"/>
      <c r="O48" s="249"/>
      <c r="P48" s="249"/>
      <c r="Q48" s="249"/>
      <c r="R48" s="196">
        <f t="shared" si="3"/>
        <v>0</v>
      </c>
    </row>
    <row r="49" spans="1:18" ht="27" customHeight="1" x14ac:dyDescent="0.25">
      <c r="A49" s="192" t="s">
        <v>150</v>
      </c>
      <c r="B49" s="191" t="s">
        <v>315</v>
      </c>
      <c r="C49" s="246"/>
      <c r="D49" s="246"/>
      <c r="E49" s="246"/>
      <c r="F49" s="246"/>
      <c r="G49" s="246"/>
      <c r="H49" s="246"/>
      <c r="I49" s="196">
        <f t="shared" si="15"/>
        <v>0</v>
      </c>
      <c r="J49" s="192" t="s">
        <v>150</v>
      </c>
      <c r="K49" s="191" t="s">
        <v>315</v>
      </c>
      <c r="L49" s="249"/>
      <c r="M49" s="249"/>
      <c r="N49" s="249"/>
      <c r="O49" s="249"/>
      <c r="P49" s="249"/>
      <c r="Q49" s="249"/>
      <c r="R49" s="196">
        <f t="shared" si="3"/>
        <v>0</v>
      </c>
    </row>
    <row r="50" spans="1:18" ht="26.25" customHeight="1" x14ac:dyDescent="0.25">
      <c r="A50" s="76" t="s">
        <v>33</v>
      </c>
      <c r="B50" s="88" t="s">
        <v>306</v>
      </c>
      <c r="C50" s="136">
        <f t="shared" ref="C50:H53" si="24">C34+C38+C42+C46</f>
        <v>700129</v>
      </c>
      <c r="D50" s="136">
        <f t="shared" si="24"/>
        <v>0</v>
      </c>
      <c r="E50" s="136">
        <f t="shared" si="24"/>
        <v>0</v>
      </c>
      <c r="F50" s="136">
        <f t="shared" si="24"/>
        <v>0</v>
      </c>
      <c r="G50" s="136">
        <f t="shared" si="24"/>
        <v>0</v>
      </c>
      <c r="H50" s="136">
        <f t="shared" si="24"/>
        <v>0</v>
      </c>
      <c r="I50" s="190">
        <f t="shared" si="15"/>
        <v>700129</v>
      </c>
      <c r="J50" s="76" t="s">
        <v>219</v>
      </c>
      <c r="K50" s="88" t="s">
        <v>312</v>
      </c>
      <c r="L50" s="136">
        <f>L34+L38+L42+L46</f>
        <v>695099</v>
      </c>
      <c r="M50" s="136">
        <f t="shared" ref="M50:R53" si="25">M34+M38+M42+M46</f>
        <v>1000</v>
      </c>
      <c r="N50" s="136">
        <f t="shared" si="25"/>
        <v>1600</v>
      </c>
      <c r="O50" s="136">
        <f t="shared" si="25"/>
        <v>90</v>
      </c>
      <c r="P50" s="136">
        <f t="shared" si="25"/>
        <v>1650</v>
      </c>
      <c r="Q50" s="136">
        <f t="shared" si="25"/>
        <v>690</v>
      </c>
      <c r="R50" s="136">
        <f t="shared" si="25"/>
        <v>700129</v>
      </c>
    </row>
    <row r="51" spans="1:18" ht="25.5" customHeight="1" x14ac:dyDescent="0.25">
      <c r="A51" s="194" t="s">
        <v>93</v>
      </c>
      <c r="B51" s="193" t="s">
        <v>293</v>
      </c>
      <c r="C51" s="195">
        <f t="shared" si="24"/>
        <v>700129</v>
      </c>
      <c r="D51" s="195">
        <f t="shared" si="24"/>
        <v>0</v>
      </c>
      <c r="E51" s="195">
        <f t="shared" si="24"/>
        <v>0</v>
      </c>
      <c r="F51" s="195">
        <f t="shared" si="24"/>
        <v>0</v>
      </c>
      <c r="G51" s="195">
        <f t="shared" si="24"/>
        <v>0</v>
      </c>
      <c r="H51" s="195">
        <f t="shared" si="24"/>
        <v>0</v>
      </c>
      <c r="I51" s="190">
        <f t="shared" si="15"/>
        <v>700129</v>
      </c>
      <c r="J51" s="194" t="s">
        <v>93</v>
      </c>
      <c r="K51" s="193" t="s">
        <v>293</v>
      </c>
      <c r="L51" s="195">
        <f>L35+L39+L43+L47</f>
        <v>695099</v>
      </c>
      <c r="M51" s="195">
        <f t="shared" si="25"/>
        <v>1000</v>
      </c>
      <c r="N51" s="195">
        <f t="shared" si="25"/>
        <v>1600</v>
      </c>
      <c r="O51" s="195">
        <f t="shared" si="25"/>
        <v>0</v>
      </c>
      <c r="P51" s="195">
        <f t="shared" si="25"/>
        <v>1650</v>
      </c>
      <c r="Q51" s="195">
        <f t="shared" si="25"/>
        <v>690</v>
      </c>
      <c r="R51" s="196">
        <f t="shared" si="3"/>
        <v>700039</v>
      </c>
    </row>
    <row r="52" spans="1:18" ht="23.25" customHeight="1" x14ac:dyDescent="0.25">
      <c r="A52" s="194" t="s">
        <v>94</v>
      </c>
      <c r="B52" s="193" t="s">
        <v>294</v>
      </c>
      <c r="C52" s="195">
        <f t="shared" si="24"/>
        <v>0</v>
      </c>
      <c r="D52" s="195">
        <f t="shared" si="24"/>
        <v>0</v>
      </c>
      <c r="E52" s="195">
        <f t="shared" si="24"/>
        <v>0</v>
      </c>
      <c r="F52" s="195">
        <f t="shared" si="24"/>
        <v>0</v>
      </c>
      <c r="G52" s="195">
        <f t="shared" si="24"/>
        <v>0</v>
      </c>
      <c r="H52" s="195">
        <f t="shared" si="24"/>
        <v>0</v>
      </c>
      <c r="I52" s="190">
        <f t="shared" si="15"/>
        <v>0</v>
      </c>
      <c r="J52" s="194" t="s">
        <v>94</v>
      </c>
      <c r="K52" s="193" t="s">
        <v>294</v>
      </c>
      <c r="L52" s="195">
        <f>L36+L40+L44+L48</f>
        <v>0</v>
      </c>
      <c r="M52" s="195">
        <f t="shared" si="25"/>
        <v>0</v>
      </c>
      <c r="N52" s="195">
        <f t="shared" si="25"/>
        <v>0</v>
      </c>
      <c r="O52" s="195">
        <f t="shared" si="25"/>
        <v>90</v>
      </c>
      <c r="P52" s="195">
        <f t="shared" si="25"/>
        <v>0</v>
      </c>
      <c r="Q52" s="195">
        <f t="shared" si="25"/>
        <v>0</v>
      </c>
      <c r="R52" s="196">
        <f t="shared" si="3"/>
        <v>90</v>
      </c>
    </row>
    <row r="53" spans="1:18" ht="24.75" customHeight="1" x14ac:dyDescent="0.25">
      <c r="A53" s="194" t="s">
        <v>150</v>
      </c>
      <c r="B53" s="193" t="s">
        <v>315</v>
      </c>
      <c r="C53" s="195">
        <f t="shared" si="24"/>
        <v>0</v>
      </c>
      <c r="D53" s="195">
        <f t="shared" si="24"/>
        <v>0</v>
      </c>
      <c r="E53" s="195">
        <f t="shared" si="24"/>
        <v>0</v>
      </c>
      <c r="F53" s="195">
        <f t="shared" si="24"/>
        <v>0</v>
      </c>
      <c r="G53" s="195">
        <f t="shared" si="24"/>
        <v>0</v>
      </c>
      <c r="H53" s="195">
        <f t="shared" si="24"/>
        <v>0</v>
      </c>
      <c r="I53" s="190">
        <f t="shared" si="15"/>
        <v>0</v>
      </c>
      <c r="J53" s="194" t="s">
        <v>150</v>
      </c>
      <c r="K53" s="193" t="s">
        <v>315</v>
      </c>
      <c r="L53" s="195">
        <f>L37+L41+L45+L49</f>
        <v>0</v>
      </c>
      <c r="M53" s="195">
        <f t="shared" si="25"/>
        <v>0</v>
      </c>
      <c r="N53" s="195">
        <f t="shared" si="25"/>
        <v>0</v>
      </c>
      <c r="O53" s="195">
        <f t="shared" si="25"/>
        <v>0</v>
      </c>
      <c r="P53" s="195">
        <f t="shared" si="25"/>
        <v>0</v>
      </c>
      <c r="Q53" s="195">
        <f t="shared" si="25"/>
        <v>0</v>
      </c>
      <c r="R53" s="196">
        <f t="shared" si="3"/>
        <v>0</v>
      </c>
    </row>
    <row r="54" spans="1:18" ht="30" customHeight="1" x14ac:dyDescent="0.25">
      <c r="A54" s="617" t="s">
        <v>304</v>
      </c>
      <c r="B54" s="618"/>
      <c r="C54" s="138">
        <f t="shared" ref="C54:H57" si="26">C30+C50</f>
        <v>1700000</v>
      </c>
      <c r="D54" s="138">
        <f t="shared" si="26"/>
        <v>8183</v>
      </c>
      <c r="E54" s="138">
        <f t="shared" si="26"/>
        <v>5</v>
      </c>
      <c r="F54" s="138">
        <f t="shared" si="26"/>
        <v>14268</v>
      </c>
      <c r="G54" s="138">
        <f t="shared" si="26"/>
        <v>7186</v>
      </c>
      <c r="H54" s="138">
        <f t="shared" si="26"/>
        <v>38006</v>
      </c>
      <c r="I54" s="199">
        <f t="shared" si="15"/>
        <v>1767648</v>
      </c>
      <c r="J54" s="617" t="s">
        <v>313</v>
      </c>
      <c r="K54" s="618"/>
      <c r="L54" s="138">
        <f t="shared" ref="L54:Q57" si="27">L30+L50</f>
        <v>1343339</v>
      </c>
      <c r="M54" s="138">
        <f t="shared" si="27"/>
        <v>109916</v>
      </c>
      <c r="N54" s="138">
        <f t="shared" si="27"/>
        <v>130221</v>
      </c>
      <c r="O54" s="138">
        <f t="shared" si="27"/>
        <v>50791</v>
      </c>
      <c r="P54" s="138">
        <f t="shared" si="27"/>
        <v>28988</v>
      </c>
      <c r="Q54" s="138">
        <f t="shared" si="27"/>
        <v>104393</v>
      </c>
      <c r="R54" s="199">
        <f t="shared" si="3"/>
        <v>1767648</v>
      </c>
    </row>
    <row r="55" spans="1:18" ht="26.25" customHeight="1" x14ac:dyDescent="0.25">
      <c r="A55" s="200" t="s">
        <v>93</v>
      </c>
      <c r="B55" s="197" t="s">
        <v>293</v>
      </c>
      <c r="C55" s="198">
        <f t="shared" si="26"/>
        <v>1661174</v>
      </c>
      <c r="D55" s="198">
        <f t="shared" si="26"/>
        <v>8183</v>
      </c>
      <c r="E55" s="198">
        <f t="shared" si="26"/>
        <v>5</v>
      </c>
      <c r="F55" s="198">
        <f t="shared" si="26"/>
        <v>0</v>
      </c>
      <c r="G55" s="198">
        <f t="shared" si="26"/>
        <v>7186</v>
      </c>
      <c r="H55" s="198">
        <f t="shared" si="26"/>
        <v>38006</v>
      </c>
      <c r="I55" s="201">
        <f t="shared" si="15"/>
        <v>1714554</v>
      </c>
      <c r="J55" s="200" t="s">
        <v>93</v>
      </c>
      <c r="K55" s="197" t="s">
        <v>293</v>
      </c>
      <c r="L55" s="198">
        <f t="shared" si="27"/>
        <v>1341039</v>
      </c>
      <c r="M55" s="198">
        <f t="shared" si="27"/>
        <v>109916</v>
      </c>
      <c r="N55" s="198">
        <f t="shared" si="27"/>
        <v>130221</v>
      </c>
      <c r="O55" s="198">
        <f t="shared" si="27"/>
        <v>0</v>
      </c>
      <c r="P55" s="198">
        <f t="shared" si="27"/>
        <v>28988</v>
      </c>
      <c r="Q55" s="198">
        <f t="shared" si="27"/>
        <v>104393</v>
      </c>
      <c r="R55" s="201">
        <f t="shared" si="3"/>
        <v>1714557</v>
      </c>
    </row>
    <row r="56" spans="1:18" ht="24" customHeight="1" x14ac:dyDescent="0.25">
      <c r="A56" s="200" t="s">
        <v>94</v>
      </c>
      <c r="B56" s="197" t="s">
        <v>294</v>
      </c>
      <c r="C56" s="198">
        <f t="shared" si="26"/>
        <v>38826</v>
      </c>
      <c r="D56" s="198">
        <f t="shared" si="26"/>
        <v>0</v>
      </c>
      <c r="E56" s="198">
        <f t="shared" si="26"/>
        <v>0</v>
      </c>
      <c r="F56" s="198">
        <f t="shared" si="26"/>
        <v>14268</v>
      </c>
      <c r="G56" s="198">
        <f t="shared" si="26"/>
        <v>0</v>
      </c>
      <c r="H56" s="198">
        <f t="shared" si="26"/>
        <v>0</v>
      </c>
      <c r="I56" s="201">
        <f t="shared" si="15"/>
        <v>53094</v>
      </c>
      <c r="J56" s="200" t="s">
        <v>94</v>
      </c>
      <c r="K56" s="197" t="s">
        <v>294</v>
      </c>
      <c r="L56" s="198">
        <f t="shared" si="27"/>
        <v>2300</v>
      </c>
      <c r="M56" s="198">
        <f t="shared" si="27"/>
        <v>0</v>
      </c>
      <c r="N56" s="198">
        <f t="shared" si="27"/>
        <v>0</v>
      </c>
      <c r="O56" s="198">
        <f t="shared" si="27"/>
        <v>50791</v>
      </c>
      <c r="P56" s="198">
        <f t="shared" si="27"/>
        <v>0</v>
      </c>
      <c r="Q56" s="198">
        <f t="shared" si="27"/>
        <v>0</v>
      </c>
      <c r="R56" s="201">
        <f t="shared" si="3"/>
        <v>53091</v>
      </c>
    </row>
    <row r="57" spans="1:18" ht="27" customHeight="1" x14ac:dyDescent="0.25">
      <c r="A57" s="200" t="s">
        <v>150</v>
      </c>
      <c r="B57" s="197" t="s">
        <v>315</v>
      </c>
      <c r="C57" s="198">
        <f t="shared" si="26"/>
        <v>0</v>
      </c>
      <c r="D57" s="198">
        <f t="shared" si="26"/>
        <v>0</v>
      </c>
      <c r="E57" s="198">
        <f t="shared" si="26"/>
        <v>0</v>
      </c>
      <c r="F57" s="198">
        <f t="shared" si="26"/>
        <v>0</v>
      </c>
      <c r="G57" s="198">
        <f t="shared" si="26"/>
        <v>0</v>
      </c>
      <c r="H57" s="198">
        <f t="shared" si="26"/>
        <v>0</v>
      </c>
      <c r="I57" s="201">
        <f t="shared" si="15"/>
        <v>0</v>
      </c>
      <c r="J57" s="200" t="s">
        <v>150</v>
      </c>
      <c r="K57" s="197" t="s">
        <v>315</v>
      </c>
      <c r="L57" s="198">
        <f t="shared" si="27"/>
        <v>0</v>
      </c>
      <c r="M57" s="198">
        <f t="shared" si="27"/>
        <v>0</v>
      </c>
      <c r="N57" s="198">
        <f t="shared" si="27"/>
        <v>0</v>
      </c>
      <c r="O57" s="198">
        <f t="shared" si="27"/>
        <v>0</v>
      </c>
      <c r="P57" s="198">
        <f t="shared" si="27"/>
        <v>0</v>
      </c>
      <c r="Q57" s="198">
        <f t="shared" si="27"/>
        <v>0</v>
      </c>
      <c r="R57" s="201">
        <f t="shared" si="3"/>
        <v>0</v>
      </c>
    </row>
  </sheetData>
  <mergeCells count="8">
    <mergeCell ref="A26:I29"/>
    <mergeCell ref="A54:B54"/>
    <mergeCell ref="J54:K54"/>
    <mergeCell ref="A1:R1"/>
    <mergeCell ref="A3:B5"/>
    <mergeCell ref="C3:I4"/>
    <mergeCell ref="J3:K5"/>
    <mergeCell ref="L3:R4"/>
  </mergeCells>
  <phoneticPr fontId="2" type="noConversion"/>
  <pageMargins left="0.25" right="0.19" top="0.22" bottom="0.19" header="0.17" footer="0.17"/>
  <pageSetup paperSize="8" scale="50" orientation="landscape" r:id="rId1"/>
  <headerFooter alignWithMargins="0">
    <oddHeader>&amp;LVámospércs Városi Önkormányzat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topLeftCell="K37" zoomScale="80" zoomScaleNormal="80" workbookViewId="0">
      <selection activeCell="E32" sqref="E32"/>
    </sheetView>
  </sheetViews>
  <sheetFormatPr defaultRowHeight="13.2" x14ac:dyDescent="0.25"/>
  <cols>
    <col min="1" max="1" width="7.33203125" customWidth="1"/>
    <col min="2" max="2" width="41.109375" customWidth="1"/>
    <col min="3" max="3" width="23.44140625" customWidth="1"/>
    <col min="4" max="4" width="23.88671875" customWidth="1"/>
    <col min="5" max="5" width="21.44140625" customWidth="1"/>
    <col min="6" max="6" width="22.5546875" customWidth="1"/>
    <col min="7" max="7" width="22.44140625" customWidth="1"/>
    <col min="8" max="8" width="22.6640625" customWidth="1"/>
    <col min="9" max="9" width="24.33203125" customWidth="1"/>
    <col min="10" max="10" width="7.88671875" customWidth="1"/>
    <col min="11" max="11" width="40.33203125" customWidth="1"/>
    <col min="12" max="12" width="24" customWidth="1"/>
    <col min="13" max="13" width="23.109375" customWidth="1"/>
    <col min="14" max="14" width="21" customWidth="1"/>
    <col min="15" max="16" width="22" customWidth="1"/>
    <col min="17" max="17" width="21.88671875" customWidth="1"/>
    <col min="18" max="18" width="25.109375" customWidth="1"/>
  </cols>
  <sheetData>
    <row r="1" spans="1:18" ht="35.25" customHeight="1" x14ac:dyDescent="0.25">
      <c r="A1" s="631" t="s">
        <v>688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</row>
    <row r="2" spans="1:18" ht="51.75" customHeight="1" x14ac:dyDescent="0.25">
      <c r="J2" s="132"/>
      <c r="K2" s="132"/>
      <c r="R2" s="132" t="s">
        <v>79</v>
      </c>
    </row>
    <row r="3" spans="1:18" ht="12.75" customHeight="1" x14ac:dyDescent="0.25">
      <c r="A3" s="638"/>
      <c r="B3" s="639"/>
      <c r="C3" s="632" t="s">
        <v>300</v>
      </c>
      <c r="D3" s="633"/>
      <c r="E3" s="633"/>
      <c r="F3" s="633"/>
      <c r="G3" s="633"/>
      <c r="H3" s="633"/>
      <c r="I3" s="634"/>
      <c r="J3" s="638"/>
      <c r="K3" s="639"/>
      <c r="L3" s="632" t="s">
        <v>307</v>
      </c>
      <c r="M3" s="633"/>
      <c r="N3" s="633"/>
      <c r="O3" s="633"/>
      <c r="P3" s="633"/>
      <c r="Q3" s="633"/>
      <c r="R3" s="634"/>
    </row>
    <row r="4" spans="1:18" ht="27" customHeight="1" x14ac:dyDescent="0.25">
      <c r="A4" s="640"/>
      <c r="B4" s="641"/>
      <c r="C4" s="635"/>
      <c r="D4" s="636"/>
      <c r="E4" s="636"/>
      <c r="F4" s="636"/>
      <c r="G4" s="636"/>
      <c r="H4" s="636"/>
      <c r="I4" s="637"/>
      <c r="J4" s="640"/>
      <c r="K4" s="641"/>
      <c r="L4" s="635"/>
      <c r="M4" s="636"/>
      <c r="N4" s="636"/>
      <c r="O4" s="636"/>
      <c r="P4" s="636"/>
      <c r="Q4" s="636"/>
      <c r="R4" s="637"/>
    </row>
    <row r="5" spans="1:18" ht="87" customHeight="1" x14ac:dyDescent="0.25">
      <c r="A5" s="642"/>
      <c r="B5" s="643"/>
      <c r="C5" s="76" t="s">
        <v>303</v>
      </c>
      <c r="D5" s="76" t="s">
        <v>137</v>
      </c>
      <c r="E5" s="76" t="s">
        <v>291</v>
      </c>
      <c r="F5" s="76" t="s">
        <v>328</v>
      </c>
      <c r="G5" s="76" t="s">
        <v>138</v>
      </c>
      <c r="H5" s="76" t="s">
        <v>139</v>
      </c>
      <c r="I5" s="76" t="s">
        <v>17</v>
      </c>
      <c r="J5" s="642"/>
      <c r="K5" s="643"/>
      <c r="L5" s="76" t="s">
        <v>303</v>
      </c>
      <c r="M5" s="76" t="s">
        <v>137</v>
      </c>
      <c r="N5" s="76" t="s">
        <v>291</v>
      </c>
      <c r="O5" s="76" t="s">
        <v>328</v>
      </c>
      <c r="P5" s="76" t="s">
        <v>138</v>
      </c>
      <c r="Q5" s="76" t="s">
        <v>139</v>
      </c>
      <c r="R5" s="76" t="s">
        <v>17</v>
      </c>
    </row>
    <row r="6" spans="1:18" ht="28.5" customHeight="1" x14ac:dyDescent="0.25">
      <c r="A6" s="137" t="s">
        <v>22</v>
      </c>
      <c r="B6" s="128" t="s">
        <v>336</v>
      </c>
      <c r="C6" s="130">
        <f t="shared" ref="C6:H6" si="0">C7+C8+C9</f>
        <v>34095</v>
      </c>
      <c r="D6" s="130">
        <f t="shared" si="0"/>
        <v>338</v>
      </c>
      <c r="E6" s="130">
        <f t="shared" si="0"/>
        <v>0</v>
      </c>
      <c r="F6" s="130">
        <f t="shared" si="0"/>
        <v>16371</v>
      </c>
      <c r="G6" s="130">
        <f t="shared" si="0"/>
        <v>5304</v>
      </c>
      <c r="H6" s="130">
        <f t="shared" si="0"/>
        <v>36695</v>
      </c>
      <c r="I6" s="190">
        <f>C6+D6+E6+F6+G6+H6</f>
        <v>92803</v>
      </c>
      <c r="J6" s="137" t="s">
        <v>22</v>
      </c>
      <c r="K6" s="128" t="s">
        <v>88</v>
      </c>
      <c r="L6" s="130">
        <f t="shared" ref="L6:Q6" si="1">L7+L8+L9</f>
        <v>234180</v>
      </c>
      <c r="M6" s="130">
        <f t="shared" si="1"/>
        <v>62062</v>
      </c>
      <c r="N6" s="130">
        <f t="shared" si="1"/>
        <v>92205</v>
      </c>
      <c r="O6" s="130">
        <f t="shared" si="1"/>
        <v>28470</v>
      </c>
      <c r="P6" s="130">
        <f t="shared" si="1"/>
        <v>9676</v>
      </c>
      <c r="Q6" s="130">
        <f t="shared" si="1"/>
        <v>20740</v>
      </c>
      <c r="R6" s="190">
        <f>L6+M6+N6+O6+P6+Q6</f>
        <v>447333</v>
      </c>
    </row>
    <row r="7" spans="1:18" ht="23.25" customHeight="1" x14ac:dyDescent="0.25">
      <c r="A7" s="192" t="s">
        <v>93</v>
      </c>
      <c r="B7" s="191" t="s">
        <v>293</v>
      </c>
      <c r="C7" s="246">
        <v>34095</v>
      </c>
      <c r="D7" s="246">
        <v>338</v>
      </c>
      <c r="E7" s="247"/>
      <c r="F7" s="248"/>
      <c r="G7" s="249">
        <v>5304</v>
      </c>
      <c r="H7" s="249">
        <v>36695</v>
      </c>
      <c r="I7" s="196">
        <f t="shared" ref="I7:I25" si="2">C7+D7+E7+F7+G7+H7</f>
        <v>76432</v>
      </c>
      <c r="J7" s="192" t="s">
        <v>93</v>
      </c>
      <c r="K7" s="191" t="s">
        <v>293</v>
      </c>
      <c r="L7" s="246">
        <v>234180</v>
      </c>
      <c r="M7" s="246">
        <v>62062</v>
      </c>
      <c r="N7" s="246">
        <v>92205</v>
      </c>
      <c r="O7" s="248"/>
      <c r="P7" s="249">
        <v>9676</v>
      </c>
      <c r="Q7" s="249">
        <v>20740</v>
      </c>
      <c r="R7" s="196">
        <f t="shared" ref="R7:R57" si="3">L7+M7+N7+O7+P7+Q7</f>
        <v>418863</v>
      </c>
    </row>
    <row r="8" spans="1:18" ht="18.75" customHeight="1" x14ac:dyDescent="0.25">
      <c r="A8" s="192" t="s">
        <v>94</v>
      </c>
      <c r="B8" s="191" t="s">
        <v>294</v>
      </c>
      <c r="C8" s="246"/>
      <c r="D8" s="246"/>
      <c r="E8" s="246"/>
      <c r="F8" s="250">
        <v>16371</v>
      </c>
      <c r="G8" s="249"/>
      <c r="H8" s="249"/>
      <c r="I8" s="196">
        <f t="shared" si="2"/>
        <v>16371</v>
      </c>
      <c r="J8" s="192" t="s">
        <v>94</v>
      </c>
      <c r="K8" s="191" t="s">
        <v>294</v>
      </c>
      <c r="L8" s="246"/>
      <c r="M8" s="246"/>
      <c r="N8" s="246"/>
      <c r="O8" s="250">
        <v>28470</v>
      </c>
      <c r="P8" s="249"/>
      <c r="Q8" s="249"/>
      <c r="R8" s="196">
        <f t="shared" si="3"/>
        <v>28470</v>
      </c>
    </row>
    <row r="9" spans="1:18" ht="20.25" customHeight="1" x14ac:dyDescent="0.25">
      <c r="A9" s="192" t="s">
        <v>150</v>
      </c>
      <c r="B9" s="191" t="s">
        <v>315</v>
      </c>
      <c r="C9" s="246"/>
      <c r="D9" s="246"/>
      <c r="E9" s="247"/>
      <c r="F9" s="248"/>
      <c r="G9" s="249"/>
      <c r="H9" s="249"/>
      <c r="I9" s="196">
        <f t="shared" si="2"/>
        <v>0</v>
      </c>
      <c r="J9" s="192" t="s">
        <v>150</v>
      </c>
      <c r="K9" s="191" t="s">
        <v>315</v>
      </c>
      <c r="L9" s="246"/>
      <c r="M9" s="246"/>
      <c r="N9" s="246"/>
      <c r="O9" s="248"/>
      <c r="P9" s="249"/>
      <c r="Q9" s="249"/>
      <c r="R9" s="196">
        <f t="shared" si="3"/>
        <v>0</v>
      </c>
    </row>
    <row r="10" spans="1:18" ht="35.25" customHeight="1" x14ac:dyDescent="0.25">
      <c r="A10" s="137" t="s">
        <v>23</v>
      </c>
      <c r="B10" s="128" t="s">
        <v>83</v>
      </c>
      <c r="C10" s="130">
        <f t="shared" ref="C10:H10" si="4">C11+C12+C13</f>
        <v>132853</v>
      </c>
      <c r="D10" s="130">
        <f t="shared" si="4"/>
        <v>0</v>
      </c>
      <c r="E10" s="130">
        <f t="shared" si="4"/>
        <v>0</v>
      </c>
      <c r="F10" s="130">
        <f t="shared" si="4"/>
        <v>0</v>
      </c>
      <c r="G10" s="130">
        <f t="shared" si="4"/>
        <v>0</v>
      </c>
      <c r="H10" s="130">
        <f t="shared" si="4"/>
        <v>0</v>
      </c>
      <c r="I10" s="190">
        <f t="shared" si="2"/>
        <v>132853</v>
      </c>
      <c r="J10" s="137" t="s">
        <v>23</v>
      </c>
      <c r="K10" s="128" t="s">
        <v>345</v>
      </c>
      <c r="L10" s="130">
        <f t="shared" ref="L10:Q10" si="5">L11+L12+L13</f>
        <v>38421</v>
      </c>
      <c r="M10" s="130">
        <f t="shared" si="5"/>
        <v>16748</v>
      </c>
      <c r="N10" s="130">
        <f t="shared" si="5"/>
        <v>24924</v>
      </c>
      <c r="O10" s="130">
        <f t="shared" si="5"/>
        <v>7676</v>
      </c>
      <c r="P10" s="130">
        <f t="shared" si="5"/>
        <v>2596</v>
      </c>
      <c r="Q10" s="130">
        <f t="shared" si="5"/>
        <v>5572</v>
      </c>
      <c r="R10" s="190">
        <f t="shared" si="3"/>
        <v>95937</v>
      </c>
    </row>
    <row r="11" spans="1:18" ht="23.25" customHeight="1" x14ac:dyDescent="0.25">
      <c r="A11" s="192" t="s">
        <v>93</v>
      </c>
      <c r="B11" s="191" t="s">
        <v>293</v>
      </c>
      <c r="C11" s="246">
        <v>132853</v>
      </c>
      <c r="D11" s="246"/>
      <c r="E11" s="247"/>
      <c r="F11" s="248"/>
      <c r="G11" s="249"/>
      <c r="H11" s="249"/>
      <c r="I11" s="196">
        <f t="shared" si="2"/>
        <v>132853</v>
      </c>
      <c r="J11" s="192" t="s">
        <v>93</v>
      </c>
      <c r="K11" s="191" t="s">
        <v>293</v>
      </c>
      <c r="L11" s="246">
        <v>38421</v>
      </c>
      <c r="M11" s="246">
        <v>16748</v>
      </c>
      <c r="N11" s="246">
        <v>24924</v>
      </c>
      <c r="O11" s="248"/>
      <c r="P11" s="249">
        <v>2596</v>
      </c>
      <c r="Q11" s="249">
        <v>5572</v>
      </c>
      <c r="R11" s="196">
        <f t="shared" si="3"/>
        <v>88261</v>
      </c>
    </row>
    <row r="12" spans="1:18" ht="23.25" customHeight="1" x14ac:dyDescent="0.25">
      <c r="A12" s="192" t="s">
        <v>94</v>
      </c>
      <c r="B12" s="191" t="s">
        <v>294</v>
      </c>
      <c r="C12" s="246"/>
      <c r="D12" s="246"/>
      <c r="E12" s="247"/>
      <c r="F12" s="248"/>
      <c r="G12" s="249"/>
      <c r="H12" s="249"/>
      <c r="I12" s="196">
        <f t="shared" si="2"/>
        <v>0</v>
      </c>
      <c r="J12" s="192" t="s">
        <v>94</v>
      </c>
      <c r="K12" s="191" t="s">
        <v>294</v>
      </c>
      <c r="L12" s="246"/>
      <c r="M12" s="246"/>
      <c r="N12" s="246"/>
      <c r="O12" s="250">
        <v>7676</v>
      </c>
      <c r="P12" s="249"/>
      <c r="Q12" s="249"/>
      <c r="R12" s="196">
        <f t="shared" si="3"/>
        <v>7676</v>
      </c>
    </row>
    <row r="13" spans="1:18" ht="22.5" customHeight="1" x14ac:dyDescent="0.25">
      <c r="A13" s="192" t="s">
        <v>150</v>
      </c>
      <c r="B13" s="191" t="s">
        <v>295</v>
      </c>
      <c r="C13" s="246"/>
      <c r="D13" s="246"/>
      <c r="E13" s="247"/>
      <c r="F13" s="248"/>
      <c r="G13" s="249"/>
      <c r="H13" s="249"/>
      <c r="I13" s="196">
        <f t="shared" si="2"/>
        <v>0</v>
      </c>
      <c r="J13" s="192" t="s">
        <v>150</v>
      </c>
      <c r="K13" s="191" t="s">
        <v>315</v>
      </c>
      <c r="L13" s="246"/>
      <c r="M13" s="246"/>
      <c r="N13" s="246"/>
      <c r="O13" s="248"/>
      <c r="P13" s="249"/>
      <c r="Q13" s="249"/>
      <c r="R13" s="196">
        <f t="shared" si="3"/>
        <v>0</v>
      </c>
    </row>
    <row r="14" spans="1:18" ht="36" customHeight="1" x14ac:dyDescent="0.25">
      <c r="A14" s="137" t="s">
        <v>296</v>
      </c>
      <c r="B14" s="128" t="s">
        <v>227</v>
      </c>
      <c r="C14" s="130">
        <f t="shared" ref="C14:H14" si="6">C15+C16+C17</f>
        <v>759875</v>
      </c>
      <c r="D14" s="130">
        <f t="shared" si="6"/>
        <v>2197</v>
      </c>
      <c r="E14" s="130">
        <f t="shared" si="6"/>
        <v>0</v>
      </c>
      <c r="F14" s="130">
        <f t="shared" si="6"/>
        <v>2989</v>
      </c>
      <c r="G14" s="130">
        <f t="shared" si="6"/>
        <v>2388</v>
      </c>
      <c r="H14" s="130">
        <f t="shared" si="6"/>
        <v>4969</v>
      </c>
      <c r="I14" s="190">
        <f t="shared" si="2"/>
        <v>772418</v>
      </c>
      <c r="J14" s="137" t="s">
        <v>296</v>
      </c>
      <c r="K14" s="128" t="s">
        <v>308</v>
      </c>
      <c r="L14" s="130">
        <f t="shared" ref="L14:Q14" si="7">L15+L16+L17</f>
        <v>120252</v>
      </c>
      <c r="M14" s="130">
        <f t="shared" si="7"/>
        <v>20520</v>
      </c>
      <c r="N14" s="130">
        <f t="shared" si="7"/>
        <v>12602</v>
      </c>
      <c r="O14" s="130">
        <f t="shared" si="7"/>
        <v>15780</v>
      </c>
      <c r="P14" s="130">
        <f t="shared" si="7"/>
        <v>20033</v>
      </c>
      <c r="Q14" s="130">
        <f t="shared" si="7"/>
        <v>77904</v>
      </c>
      <c r="R14" s="190">
        <f t="shared" si="3"/>
        <v>267091</v>
      </c>
    </row>
    <row r="15" spans="1:18" ht="24" customHeight="1" x14ac:dyDescent="0.25">
      <c r="A15" s="192" t="s">
        <v>93</v>
      </c>
      <c r="B15" s="191" t="s">
        <v>293</v>
      </c>
      <c r="C15" s="246">
        <v>759875</v>
      </c>
      <c r="D15" s="246">
        <v>2197</v>
      </c>
      <c r="E15" s="247"/>
      <c r="F15" s="248"/>
      <c r="G15" s="251">
        <v>2388</v>
      </c>
      <c r="H15" s="251">
        <v>4969</v>
      </c>
      <c r="I15" s="196">
        <f t="shared" si="2"/>
        <v>769429</v>
      </c>
      <c r="J15" s="192" t="s">
        <v>93</v>
      </c>
      <c r="K15" s="191" t="s">
        <v>293</v>
      </c>
      <c r="L15" s="246">
        <v>120252</v>
      </c>
      <c r="M15" s="246">
        <v>20520</v>
      </c>
      <c r="N15" s="246">
        <v>12602</v>
      </c>
      <c r="O15" s="250"/>
      <c r="P15" s="249">
        <v>20033</v>
      </c>
      <c r="Q15" s="249">
        <v>77904</v>
      </c>
      <c r="R15" s="196">
        <f t="shared" si="3"/>
        <v>251311</v>
      </c>
    </row>
    <row r="16" spans="1:18" ht="21.75" customHeight="1" x14ac:dyDescent="0.25">
      <c r="A16" s="192" t="s">
        <v>94</v>
      </c>
      <c r="B16" s="191" t="s">
        <v>294</v>
      </c>
      <c r="C16" s="246"/>
      <c r="D16" s="246"/>
      <c r="E16" s="247"/>
      <c r="F16" s="248">
        <v>2989</v>
      </c>
      <c r="G16" s="251"/>
      <c r="H16" s="251"/>
      <c r="I16" s="196">
        <f t="shared" si="2"/>
        <v>2989</v>
      </c>
      <c r="J16" s="192" t="s">
        <v>94</v>
      </c>
      <c r="K16" s="191" t="s">
        <v>294</v>
      </c>
      <c r="L16" s="246"/>
      <c r="M16" s="246"/>
      <c r="N16" s="246"/>
      <c r="O16" s="250">
        <v>15780</v>
      </c>
      <c r="P16" s="249"/>
      <c r="Q16" s="249"/>
      <c r="R16" s="196">
        <f t="shared" si="3"/>
        <v>15780</v>
      </c>
    </row>
    <row r="17" spans="1:18" ht="22.5" customHeight="1" x14ac:dyDescent="0.25">
      <c r="A17" s="192" t="s">
        <v>150</v>
      </c>
      <c r="B17" s="191" t="s">
        <v>315</v>
      </c>
      <c r="C17" s="246"/>
      <c r="D17" s="246"/>
      <c r="E17" s="247"/>
      <c r="F17" s="248"/>
      <c r="G17" s="251"/>
      <c r="H17" s="251"/>
      <c r="I17" s="196">
        <f t="shared" si="2"/>
        <v>0</v>
      </c>
      <c r="J17" s="192" t="s">
        <v>150</v>
      </c>
      <c r="K17" s="191" t="s">
        <v>315</v>
      </c>
      <c r="L17" s="246"/>
      <c r="M17" s="246"/>
      <c r="N17" s="246"/>
      <c r="O17" s="250"/>
      <c r="P17" s="249"/>
      <c r="Q17" s="249"/>
      <c r="R17" s="196">
        <f t="shared" si="3"/>
        <v>0</v>
      </c>
    </row>
    <row r="18" spans="1:18" ht="40.5" customHeight="1" x14ac:dyDescent="0.25">
      <c r="A18" s="137" t="s">
        <v>297</v>
      </c>
      <c r="B18" s="128" t="s">
        <v>231</v>
      </c>
      <c r="C18" s="130">
        <f t="shared" ref="C18:H18" si="8">C19+C20+C21</f>
        <v>0</v>
      </c>
      <c r="D18" s="130">
        <f t="shared" si="8"/>
        <v>0</v>
      </c>
      <c r="E18" s="130">
        <f t="shared" si="8"/>
        <v>732</v>
      </c>
      <c r="F18" s="130">
        <f t="shared" si="8"/>
        <v>0</v>
      </c>
      <c r="G18" s="130">
        <f t="shared" si="8"/>
        <v>0</v>
      </c>
      <c r="H18" s="130">
        <f t="shared" si="8"/>
        <v>0</v>
      </c>
      <c r="I18" s="190">
        <f t="shared" si="2"/>
        <v>732</v>
      </c>
      <c r="J18" s="137" t="s">
        <v>297</v>
      </c>
      <c r="K18" s="128" t="s">
        <v>226</v>
      </c>
      <c r="L18" s="130">
        <f t="shared" ref="L18:Q18" si="9">L19+L20+L21</f>
        <v>49755</v>
      </c>
      <c r="M18" s="130">
        <f t="shared" si="9"/>
        <v>0</v>
      </c>
      <c r="N18" s="130">
        <f t="shared" si="9"/>
        <v>0</v>
      </c>
      <c r="O18" s="130">
        <f t="shared" si="9"/>
        <v>1498</v>
      </c>
      <c r="P18" s="130">
        <f t="shared" si="9"/>
        <v>0</v>
      </c>
      <c r="Q18" s="130">
        <f t="shared" si="9"/>
        <v>0</v>
      </c>
      <c r="R18" s="190">
        <f t="shared" si="3"/>
        <v>51253</v>
      </c>
    </row>
    <row r="19" spans="1:18" ht="24" customHeight="1" x14ac:dyDescent="0.25">
      <c r="A19" s="192" t="s">
        <v>93</v>
      </c>
      <c r="B19" s="191" t="s">
        <v>293</v>
      </c>
      <c r="C19" s="246"/>
      <c r="D19" s="246"/>
      <c r="E19" s="247">
        <v>732</v>
      </c>
      <c r="F19" s="248"/>
      <c r="G19" s="249"/>
      <c r="H19" s="249"/>
      <c r="I19" s="196">
        <f t="shared" si="2"/>
        <v>732</v>
      </c>
      <c r="J19" s="192" t="s">
        <v>93</v>
      </c>
      <c r="K19" s="191" t="s">
        <v>293</v>
      </c>
      <c r="L19" s="246">
        <v>49755</v>
      </c>
      <c r="M19" s="246"/>
      <c r="N19" s="247"/>
      <c r="O19" s="248"/>
      <c r="P19" s="249"/>
      <c r="Q19" s="249"/>
      <c r="R19" s="196">
        <f t="shared" si="3"/>
        <v>49755</v>
      </c>
    </row>
    <row r="20" spans="1:18" ht="24" customHeight="1" x14ac:dyDescent="0.25">
      <c r="A20" s="192" t="s">
        <v>94</v>
      </c>
      <c r="B20" s="191" t="s">
        <v>294</v>
      </c>
      <c r="C20" s="246"/>
      <c r="D20" s="246"/>
      <c r="E20" s="247"/>
      <c r="F20" s="248"/>
      <c r="G20" s="249"/>
      <c r="H20" s="249"/>
      <c r="I20" s="196">
        <f t="shared" si="2"/>
        <v>0</v>
      </c>
      <c r="J20" s="192" t="s">
        <v>94</v>
      </c>
      <c r="K20" s="191" t="s">
        <v>294</v>
      </c>
      <c r="L20" s="246"/>
      <c r="M20" s="246"/>
      <c r="N20" s="247"/>
      <c r="O20" s="248">
        <v>1498</v>
      </c>
      <c r="P20" s="249"/>
      <c r="Q20" s="249"/>
      <c r="R20" s="196">
        <f t="shared" si="3"/>
        <v>1498</v>
      </c>
    </row>
    <row r="21" spans="1:18" ht="27" customHeight="1" x14ac:dyDescent="0.25">
      <c r="A21" s="192" t="s">
        <v>150</v>
      </c>
      <c r="B21" s="191" t="s">
        <v>315</v>
      </c>
      <c r="C21" s="246"/>
      <c r="D21" s="246"/>
      <c r="E21" s="247"/>
      <c r="F21" s="248"/>
      <c r="G21" s="249"/>
      <c r="H21" s="249"/>
      <c r="I21" s="196">
        <f t="shared" si="2"/>
        <v>0</v>
      </c>
      <c r="J21" s="192" t="s">
        <v>150</v>
      </c>
      <c r="K21" s="191" t="s">
        <v>315</v>
      </c>
      <c r="L21" s="246"/>
      <c r="M21" s="246"/>
      <c r="N21" s="247"/>
      <c r="O21" s="248"/>
      <c r="P21" s="249"/>
      <c r="Q21" s="249"/>
      <c r="R21" s="196">
        <f t="shared" si="3"/>
        <v>0</v>
      </c>
    </row>
    <row r="22" spans="1:18" ht="33" customHeight="1" x14ac:dyDescent="0.25">
      <c r="A22" s="137" t="s">
        <v>298</v>
      </c>
      <c r="B22" s="128" t="s">
        <v>299</v>
      </c>
      <c r="C22" s="130">
        <f t="shared" ref="C22:H22" si="10">C23+C24+C25</f>
        <v>91001</v>
      </c>
      <c r="D22" s="130">
        <f t="shared" si="10"/>
        <v>97228</v>
      </c>
      <c r="E22" s="130">
        <f t="shared" si="10"/>
        <v>129012</v>
      </c>
      <c r="F22" s="130">
        <f t="shared" si="10"/>
        <v>33680</v>
      </c>
      <c r="G22" s="130">
        <f t="shared" si="10"/>
        <v>24601</v>
      </c>
      <c r="H22" s="130">
        <f t="shared" si="10"/>
        <v>62248</v>
      </c>
      <c r="I22" s="190">
        <f t="shared" si="2"/>
        <v>437770</v>
      </c>
      <c r="J22" s="137" t="s">
        <v>298</v>
      </c>
      <c r="K22" s="128" t="s">
        <v>14</v>
      </c>
      <c r="L22" s="130">
        <f t="shared" ref="L22:Q22" si="11">L23+L24+L25</f>
        <v>66375</v>
      </c>
      <c r="M22" s="130">
        <f t="shared" si="11"/>
        <v>0</v>
      </c>
      <c r="N22" s="130">
        <f t="shared" si="11"/>
        <v>0</v>
      </c>
      <c r="O22" s="130">
        <f t="shared" si="11"/>
        <v>0</v>
      </c>
      <c r="P22" s="130">
        <f t="shared" si="11"/>
        <v>0</v>
      </c>
      <c r="Q22" s="130">
        <f t="shared" si="11"/>
        <v>0</v>
      </c>
      <c r="R22" s="190">
        <f t="shared" si="3"/>
        <v>66375</v>
      </c>
    </row>
    <row r="23" spans="1:18" ht="22.5" customHeight="1" x14ac:dyDescent="0.25">
      <c r="A23" s="192" t="s">
        <v>93</v>
      </c>
      <c r="B23" s="191" t="s">
        <v>293</v>
      </c>
      <c r="C23" s="246">
        <v>91001</v>
      </c>
      <c r="D23" s="246">
        <v>97228</v>
      </c>
      <c r="E23" s="246">
        <v>129012</v>
      </c>
      <c r="F23" s="248"/>
      <c r="G23" s="249">
        <v>24601</v>
      </c>
      <c r="H23" s="249">
        <v>62248</v>
      </c>
      <c r="I23" s="196">
        <f t="shared" si="2"/>
        <v>404090</v>
      </c>
      <c r="J23" s="192" t="s">
        <v>93</v>
      </c>
      <c r="K23" s="191" t="s">
        <v>293</v>
      </c>
      <c r="L23" s="246">
        <v>66375</v>
      </c>
      <c r="M23" s="246"/>
      <c r="N23" s="247"/>
      <c r="O23" s="248"/>
      <c r="P23" s="249"/>
      <c r="Q23" s="249"/>
      <c r="R23" s="196">
        <f t="shared" si="3"/>
        <v>66375</v>
      </c>
    </row>
    <row r="24" spans="1:18" ht="24" customHeight="1" x14ac:dyDescent="0.25">
      <c r="A24" s="192" t="s">
        <v>94</v>
      </c>
      <c r="B24" s="191" t="s">
        <v>294</v>
      </c>
      <c r="C24" s="246"/>
      <c r="D24" s="246"/>
      <c r="E24" s="246"/>
      <c r="F24" s="250">
        <v>33680</v>
      </c>
      <c r="G24" s="249"/>
      <c r="H24" s="249"/>
      <c r="I24" s="196">
        <f t="shared" si="2"/>
        <v>33680</v>
      </c>
      <c r="J24" s="192" t="s">
        <v>94</v>
      </c>
      <c r="K24" s="191" t="s">
        <v>294</v>
      </c>
      <c r="L24" s="246"/>
      <c r="M24" s="246"/>
      <c r="N24" s="247"/>
      <c r="O24" s="248"/>
      <c r="P24" s="249"/>
      <c r="Q24" s="249"/>
      <c r="R24" s="196">
        <f t="shared" si="3"/>
        <v>0</v>
      </c>
    </row>
    <row r="25" spans="1:18" ht="21" customHeight="1" x14ac:dyDescent="0.25">
      <c r="A25" s="192" t="s">
        <v>150</v>
      </c>
      <c r="B25" s="191" t="s">
        <v>315</v>
      </c>
      <c r="C25" s="249"/>
      <c r="D25" s="249"/>
      <c r="E25" s="249"/>
      <c r="F25" s="249"/>
      <c r="G25" s="249"/>
      <c r="H25" s="249"/>
      <c r="I25" s="196">
        <f t="shared" si="2"/>
        <v>0</v>
      </c>
      <c r="J25" s="192" t="s">
        <v>150</v>
      </c>
      <c r="K25" s="191" t="s">
        <v>315</v>
      </c>
      <c r="L25" s="249"/>
      <c r="M25" s="249"/>
      <c r="N25" s="249"/>
      <c r="O25" s="249"/>
      <c r="P25" s="249"/>
      <c r="Q25" s="249"/>
      <c r="R25" s="196">
        <f t="shared" si="3"/>
        <v>0</v>
      </c>
    </row>
    <row r="26" spans="1:18" ht="38.25" customHeight="1" x14ac:dyDescent="0.25">
      <c r="A26" s="644"/>
      <c r="B26" s="645"/>
      <c r="C26" s="645"/>
      <c r="D26" s="645"/>
      <c r="E26" s="645"/>
      <c r="F26" s="645"/>
      <c r="G26" s="645"/>
      <c r="H26" s="645"/>
      <c r="I26" s="646"/>
      <c r="J26" s="137" t="s">
        <v>31</v>
      </c>
      <c r="K26" s="128" t="s">
        <v>310</v>
      </c>
      <c r="L26" s="121">
        <f t="shared" ref="L26:Q26" si="12">L27+L28+L29</f>
        <v>360857</v>
      </c>
      <c r="M26" s="121">
        <f t="shared" si="12"/>
        <v>0</v>
      </c>
      <c r="N26" s="121">
        <f t="shared" si="12"/>
        <v>0</v>
      </c>
      <c r="O26" s="121">
        <f t="shared" si="12"/>
        <v>0</v>
      </c>
      <c r="P26" s="121">
        <f t="shared" si="12"/>
        <v>0</v>
      </c>
      <c r="Q26" s="121">
        <f t="shared" si="12"/>
        <v>0</v>
      </c>
      <c r="R26" s="190">
        <f t="shared" si="3"/>
        <v>360857</v>
      </c>
    </row>
    <row r="27" spans="1:18" ht="21" customHeight="1" x14ac:dyDescent="0.25">
      <c r="A27" s="647"/>
      <c r="B27" s="648"/>
      <c r="C27" s="648"/>
      <c r="D27" s="648"/>
      <c r="E27" s="648"/>
      <c r="F27" s="648"/>
      <c r="G27" s="648"/>
      <c r="H27" s="648"/>
      <c r="I27" s="649"/>
      <c r="J27" s="192" t="s">
        <v>93</v>
      </c>
      <c r="K27" s="191" t="s">
        <v>293</v>
      </c>
      <c r="L27" s="249">
        <v>360857</v>
      </c>
      <c r="M27" s="249"/>
      <c r="N27" s="249"/>
      <c r="O27" s="249"/>
      <c r="P27" s="249"/>
      <c r="Q27" s="249"/>
      <c r="R27" s="196">
        <f t="shared" si="3"/>
        <v>360857</v>
      </c>
    </row>
    <row r="28" spans="1:18" ht="21" customHeight="1" x14ac:dyDescent="0.25">
      <c r="A28" s="647"/>
      <c r="B28" s="648"/>
      <c r="C28" s="648"/>
      <c r="D28" s="648"/>
      <c r="E28" s="648"/>
      <c r="F28" s="648"/>
      <c r="G28" s="648"/>
      <c r="H28" s="648"/>
      <c r="I28" s="649"/>
      <c r="J28" s="192" t="s">
        <v>94</v>
      </c>
      <c r="K28" s="191" t="s">
        <v>294</v>
      </c>
      <c r="L28" s="249"/>
      <c r="M28" s="249"/>
      <c r="N28" s="249"/>
      <c r="O28" s="249"/>
      <c r="P28" s="249"/>
      <c r="Q28" s="249"/>
      <c r="R28" s="196">
        <f t="shared" si="3"/>
        <v>0</v>
      </c>
    </row>
    <row r="29" spans="1:18" ht="21" customHeight="1" x14ac:dyDescent="0.25">
      <c r="A29" s="650"/>
      <c r="B29" s="651"/>
      <c r="C29" s="651"/>
      <c r="D29" s="651"/>
      <c r="E29" s="651"/>
      <c r="F29" s="651"/>
      <c r="G29" s="651"/>
      <c r="H29" s="651"/>
      <c r="I29" s="652"/>
      <c r="J29" s="192" t="s">
        <v>150</v>
      </c>
      <c r="K29" s="191" t="s">
        <v>315</v>
      </c>
      <c r="L29" s="249"/>
      <c r="M29" s="249"/>
      <c r="N29" s="249"/>
      <c r="O29" s="249"/>
      <c r="P29" s="249"/>
      <c r="Q29" s="249"/>
      <c r="R29" s="196">
        <f t="shared" si="3"/>
        <v>0</v>
      </c>
    </row>
    <row r="30" spans="1:18" ht="31.5" customHeight="1" x14ac:dyDescent="0.25">
      <c r="A30" s="76" t="s">
        <v>20</v>
      </c>
      <c r="B30" s="88" t="s">
        <v>305</v>
      </c>
      <c r="C30" s="190">
        <f t="shared" ref="C30:H33" si="13">C6+C10+C14+C18+C22</f>
        <v>1017824</v>
      </c>
      <c r="D30" s="190">
        <f t="shared" si="13"/>
        <v>99763</v>
      </c>
      <c r="E30" s="190">
        <f t="shared" si="13"/>
        <v>129744</v>
      </c>
      <c r="F30" s="190">
        <f t="shared" si="13"/>
        <v>53040</v>
      </c>
      <c r="G30" s="190">
        <f t="shared" si="13"/>
        <v>32293</v>
      </c>
      <c r="H30" s="190">
        <f t="shared" si="13"/>
        <v>103912</v>
      </c>
      <c r="I30" s="190">
        <f>C30+D30+E30+F30+G30+H30</f>
        <v>1436576</v>
      </c>
      <c r="J30" s="76" t="s">
        <v>311</v>
      </c>
      <c r="K30" s="88" t="s">
        <v>309</v>
      </c>
      <c r="L30" s="136">
        <f t="shared" ref="L30:Q33" si="14">L6+L10+L14+L18+L22+L26</f>
        <v>869840</v>
      </c>
      <c r="M30" s="136">
        <f t="shared" si="14"/>
        <v>99330</v>
      </c>
      <c r="N30" s="136">
        <f t="shared" si="14"/>
        <v>129731</v>
      </c>
      <c r="O30" s="136">
        <f t="shared" si="14"/>
        <v>53424</v>
      </c>
      <c r="P30" s="136">
        <f t="shared" si="14"/>
        <v>32305</v>
      </c>
      <c r="Q30" s="136">
        <f t="shared" si="14"/>
        <v>104216</v>
      </c>
      <c r="R30" s="190">
        <f t="shared" si="3"/>
        <v>1288846</v>
      </c>
    </row>
    <row r="31" spans="1:18" ht="25.5" customHeight="1" x14ac:dyDescent="0.25">
      <c r="A31" s="194" t="s">
        <v>93</v>
      </c>
      <c r="B31" s="193" t="s">
        <v>293</v>
      </c>
      <c r="C31" s="196">
        <f t="shared" si="13"/>
        <v>1017824</v>
      </c>
      <c r="D31" s="196">
        <f t="shared" si="13"/>
        <v>99763</v>
      </c>
      <c r="E31" s="196">
        <f t="shared" si="13"/>
        <v>129744</v>
      </c>
      <c r="F31" s="196">
        <f t="shared" si="13"/>
        <v>0</v>
      </c>
      <c r="G31" s="196">
        <f t="shared" si="13"/>
        <v>32293</v>
      </c>
      <c r="H31" s="196">
        <f t="shared" si="13"/>
        <v>103912</v>
      </c>
      <c r="I31" s="190">
        <f t="shared" ref="I31:I57" si="15">C31+D31+E31+F31+G31+H31</f>
        <v>1383536</v>
      </c>
      <c r="J31" s="194" t="s">
        <v>93</v>
      </c>
      <c r="K31" s="193" t="s">
        <v>293</v>
      </c>
      <c r="L31" s="195">
        <f t="shared" si="14"/>
        <v>869840</v>
      </c>
      <c r="M31" s="195">
        <f t="shared" si="14"/>
        <v>99330</v>
      </c>
      <c r="N31" s="195">
        <f t="shared" si="14"/>
        <v>129731</v>
      </c>
      <c r="O31" s="195">
        <f t="shared" si="14"/>
        <v>0</v>
      </c>
      <c r="P31" s="195">
        <f t="shared" si="14"/>
        <v>32305</v>
      </c>
      <c r="Q31" s="195">
        <f t="shared" si="14"/>
        <v>104216</v>
      </c>
      <c r="R31" s="190">
        <f t="shared" si="3"/>
        <v>1235422</v>
      </c>
    </row>
    <row r="32" spans="1:18" ht="24" customHeight="1" x14ac:dyDescent="0.25">
      <c r="A32" s="194" t="s">
        <v>94</v>
      </c>
      <c r="B32" s="193" t="s">
        <v>294</v>
      </c>
      <c r="C32" s="196">
        <f t="shared" si="13"/>
        <v>0</v>
      </c>
      <c r="D32" s="196">
        <f t="shared" si="13"/>
        <v>0</v>
      </c>
      <c r="E32" s="196">
        <f t="shared" si="13"/>
        <v>0</v>
      </c>
      <c r="F32" s="196">
        <f t="shared" si="13"/>
        <v>53040</v>
      </c>
      <c r="G32" s="196">
        <f t="shared" si="13"/>
        <v>0</v>
      </c>
      <c r="H32" s="196">
        <f t="shared" si="13"/>
        <v>0</v>
      </c>
      <c r="I32" s="190">
        <f t="shared" si="15"/>
        <v>53040</v>
      </c>
      <c r="J32" s="194" t="s">
        <v>94</v>
      </c>
      <c r="K32" s="193" t="s">
        <v>294</v>
      </c>
      <c r="L32" s="195">
        <f t="shared" si="14"/>
        <v>0</v>
      </c>
      <c r="M32" s="195">
        <f t="shared" si="14"/>
        <v>0</v>
      </c>
      <c r="N32" s="195">
        <f t="shared" si="14"/>
        <v>0</v>
      </c>
      <c r="O32" s="195">
        <f t="shared" si="14"/>
        <v>53424</v>
      </c>
      <c r="P32" s="195">
        <f t="shared" si="14"/>
        <v>0</v>
      </c>
      <c r="Q32" s="195">
        <f t="shared" si="14"/>
        <v>0</v>
      </c>
      <c r="R32" s="190">
        <f t="shared" si="3"/>
        <v>53424</v>
      </c>
    </row>
    <row r="33" spans="1:18" ht="23.25" customHeight="1" x14ac:dyDescent="0.25">
      <c r="A33" s="194" t="s">
        <v>150</v>
      </c>
      <c r="B33" s="193" t="s">
        <v>315</v>
      </c>
      <c r="C33" s="196">
        <f t="shared" si="13"/>
        <v>0</v>
      </c>
      <c r="D33" s="196">
        <f t="shared" si="13"/>
        <v>0</v>
      </c>
      <c r="E33" s="196">
        <f t="shared" si="13"/>
        <v>0</v>
      </c>
      <c r="F33" s="196">
        <f t="shared" si="13"/>
        <v>0</v>
      </c>
      <c r="G33" s="196">
        <f t="shared" si="13"/>
        <v>0</v>
      </c>
      <c r="H33" s="196">
        <f t="shared" si="13"/>
        <v>0</v>
      </c>
      <c r="I33" s="190">
        <f t="shared" si="15"/>
        <v>0</v>
      </c>
      <c r="J33" s="194" t="s">
        <v>150</v>
      </c>
      <c r="K33" s="193" t="s">
        <v>315</v>
      </c>
      <c r="L33" s="195">
        <f t="shared" si="14"/>
        <v>0</v>
      </c>
      <c r="M33" s="195">
        <f t="shared" si="14"/>
        <v>0</v>
      </c>
      <c r="N33" s="195">
        <f t="shared" si="14"/>
        <v>0</v>
      </c>
      <c r="O33" s="195">
        <f t="shared" si="14"/>
        <v>0</v>
      </c>
      <c r="P33" s="195">
        <f t="shared" si="14"/>
        <v>0</v>
      </c>
      <c r="Q33" s="195">
        <f t="shared" si="14"/>
        <v>0</v>
      </c>
      <c r="R33" s="190">
        <f t="shared" si="3"/>
        <v>0</v>
      </c>
    </row>
    <row r="34" spans="1:18" ht="34.5" customHeight="1" x14ac:dyDescent="0.25">
      <c r="A34" s="137" t="s">
        <v>22</v>
      </c>
      <c r="B34" s="128" t="s">
        <v>174</v>
      </c>
      <c r="C34" s="130">
        <f t="shared" ref="C34:H34" si="16">C35+C36+C37</f>
        <v>0</v>
      </c>
      <c r="D34" s="130">
        <f t="shared" si="16"/>
        <v>2033</v>
      </c>
      <c r="E34" s="130">
        <f t="shared" si="16"/>
        <v>605</v>
      </c>
      <c r="F34" s="130">
        <f t="shared" si="16"/>
        <v>500</v>
      </c>
      <c r="G34" s="130">
        <f t="shared" si="16"/>
        <v>1190</v>
      </c>
      <c r="H34" s="130">
        <f t="shared" si="16"/>
        <v>500</v>
      </c>
      <c r="I34" s="190">
        <f t="shared" si="15"/>
        <v>4828</v>
      </c>
      <c r="J34" s="137" t="s">
        <v>22</v>
      </c>
      <c r="K34" s="128" t="s">
        <v>177</v>
      </c>
      <c r="L34" s="121">
        <f t="shared" ref="L34:Q34" si="17">L35+L36+L37</f>
        <v>84040</v>
      </c>
      <c r="M34" s="121">
        <f t="shared" si="17"/>
        <v>2032</v>
      </c>
      <c r="N34" s="121">
        <f t="shared" si="17"/>
        <v>605</v>
      </c>
      <c r="O34" s="121">
        <f t="shared" si="17"/>
        <v>102</v>
      </c>
      <c r="P34" s="121">
        <f t="shared" si="17"/>
        <v>1166</v>
      </c>
      <c r="Q34" s="121">
        <f t="shared" si="17"/>
        <v>184</v>
      </c>
      <c r="R34" s="190">
        <f t="shared" si="3"/>
        <v>88129</v>
      </c>
    </row>
    <row r="35" spans="1:18" ht="24" customHeight="1" x14ac:dyDescent="0.25">
      <c r="A35" s="192" t="s">
        <v>93</v>
      </c>
      <c r="B35" s="191" t="s">
        <v>293</v>
      </c>
      <c r="C35" s="246"/>
      <c r="D35" s="246">
        <v>2033</v>
      </c>
      <c r="E35" s="246">
        <v>605</v>
      </c>
      <c r="F35" s="246"/>
      <c r="G35" s="246">
        <v>1190</v>
      </c>
      <c r="H35" s="246">
        <v>500</v>
      </c>
      <c r="I35" s="196">
        <f t="shared" si="15"/>
        <v>4328</v>
      </c>
      <c r="J35" s="192" t="s">
        <v>93</v>
      </c>
      <c r="K35" s="191" t="s">
        <v>293</v>
      </c>
      <c r="L35" s="249">
        <v>84040</v>
      </c>
      <c r="M35" s="249">
        <v>2032</v>
      </c>
      <c r="N35" s="249">
        <v>605</v>
      </c>
      <c r="O35" s="249"/>
      <c r="P35" s="249">
        <v>1166</v>
      </c>
      <c r="Q35" s="249">
        <v>184</v>
      </c>
      <c r="R35" s="196">
        <f t="shared" si="3"/>
        <v>88027</v>
      </c>
    </row>
    <row r="36" spans="1:18" ht="21.75" customHeight="1" x14ac:dyDescent="0.25">
      <c r="A36" s="192" t="s">
        <v>94</v>
      </c>
      <c r="B36" s="191" t="s">
        <v>294</v>
      </c>
      <c r="C36" s="246"/>
      <c r="D36" s="246"/>
      <c r="E36" s="246"/>
      <c r="F36" s="246">
        <v>500</v>
      </c>
      <c r="G36" s="246"/>
      <c r="H36" s="246"/>
      <c r="I36" s="196">
        <f t="shared" si="15"/>
        <v>500</v>
      </c>
      <c r="J36" s="192" t="s">
        <v>94</v>
      </c>
      <c r="K36" s="191" t="s">
        <v>294</v>
      </c>
      <c r="L36" s="249"/>
      <c r="M36" s="249"/>
      <c r="N36" s="249"/>
      <c r="O36" s="249">
        <v>102</v>
      </c>
      <c r="P36" s="249"/>
      <c r="Q36" s="249"/>
      <c r="R36" s="196">
        <f t="shared" si="3"/>
        <v>102</v>
      </c>
    </row>
    <row r="37" spans="1:18" ht="23.25" customHeight="1" x14ac:dyDescent="0.25">
      <c r="A37" s="192" t="s">
        <v>150</v>
      </c>
      <c r="B37" s="191" t="s">
        <v>315</v>
      </c>
      <c r="C37" s="246"/>
      <c r="D37" s="246"/>
      <c r="E37" s="246"/>
      <c r="F37" s="246"/>
      <c r="G37" s="246"/>
      <c r="H37" s="246"/>
      <c r="I37" s="196">
        <f t="shared" si="15"/>
        <v>0</v>
      </c>
      <c r="J37" s="192" t="s">
        <v>150</v>
      </c>
      <c r="K37" s="191" t="s">
        <v>315</v>
      </c>
      <c r="L37" s="249"/>
      <c r="M37" s="249"/>
      <c r="N37" s="249"/>
      <c r="O37" s="249"/>
      <c r="P37" s="249"/>
      <c r="Q37" s="249"/>
      <c r="R37" s="196">
        <f t="shared" si="3"/>
        <v>0</v>
      </c>
    </row>
    <row r="38" spans="1:18" ht="40.5" customHeight="1" x14ac:dyDescent="0.25">
      <c r="A38" s="137" t="s">
        <v>23</v>
      </c>
      <c r="B38" s="128" t="s">
        <v>244</v>
      </c>
      <c r="C38" s="130">
        <f t="shared" ref="C38:H38" si="18">C39+C40+C41</f>
        <v>341775</v>
      </c>
      <c r="D38" s="130">
        <f t="shared" si="18"/>
        <v>0</v>
      </c>
      <c r="E38" s="130">
        <f t="shared" si="18"/>
        <v>0</v>
      </c>
      <c r="F38" s="130">
        <f t="shared" si="18"/>
        <v>0</v>
      </c>
      <c r="G38" s="130">
        <f t="shared" si="18"/>
        <v>0</v>
      </c>
      <c r="H38" s="130">
        <f t="shared" si="18"/>
        <v>0</v>
      </c>
      <c r="I38" s="190">
        <f t="shared" si="15"/>
        <v>341775</v>
      </c>
      <c r="J38" s="137" t="s">
        <v>23</v>
      </c>
      <c r="K38" s="128" t="s">
        <v>176</v>
      </c>
      <c r="L38" s="121">
        <f t="shared" ref="L38:Q38" si="19">L39+L40+L41</f>
        <v>162679</v>
      </c>
      <c r="M38" s="121">
        <f t="shared" si="19"/>
        <v>0</v>
      </c>
      <c r="N38" s="121">
        <f t="shared" si="19"/>
        <v>0</v>
      </c>
      <c r="O38" s="121">
        <f t="shared" si="19"/>
        <v>0</v>
      </c>
      <c r="P38" s="121">
        <f t="shared" si="19"/>
        <v>0</v>
      </c>
      <c r="Q38" s="121">
        <f t="shared" si="19"/>
        <v>0</v>
      </c>
      <c r="R38" s="190">
        <f t="shared" si="3"/>
        <v>162679</v>
      </c>
    </row>
    <row r="39" spans="1:18" ht="28.5" customHeight="1" x14ac:dyDescent="0.25">
      <c r="A39" s="192" t="s">
        <v>93</v>
      </c>
      <c r="B39" s="191" t="s">
        <v>293</v>
      </c>
      <c r="C39" s="246">
        <v>341775</v>
      </c>
      <c r="D39" s="246"/>
      <c r="E39" s="246"/>
      <c r="F39" s="246"/>
      <c r="G39" s="246"/>
      <c r="H39" s="246"/>
      <c r="I39" s="196">
        <f t="shared" si="15"/>
        <v>341775</v>
      </c>
      <c r="J39" s="192" t="s">
        <v>93</v>
      </c>
      <c r="K39" s="191" t="s">
        <v>293</v>
      </c>
      <c r="L39" s="249">
        <v>162679</v>
      </c>
      <c r="M39" s="249"/>
      <c r="N39" s="249"/>
      <c r="O39" s="249"/>
      <c r="P39" s="249"/>
      <c r="Q39" s="249"/>
      <c r="R39" s="196">
        <f t="shared" si="3"/>
        <v>162679</v>
      </c>
    </row>
    <row r="40" spans="1:18" ht="24" customHeight="1" x14ac:dyDescent="0.25">
      <c r="A40" s="192" t="s">
        <v>94</v>
      </c>
      <c r="B40" s="191" t="s">
        <v>294</v>
      </c>
      <c r="C40" s="246"/>
      <c r="D40" s="246"/>
      <c r="E40" s="246"/>
      <c r="F40" s="246"/>
      <c r="G40" s="246"/>
      <c r="H40" s="246"/>
      <c r="I40" s="196">
        <f t="shared" si="15"/>
        <v>0</v>
      </c>
      <c r="J40" s="192" t="s">
        <v>94</v>
      </c>
      <c r="K40" s="191" t="s">
        <v>294</v>
      </c>
      <c r="L40" s="249"/>
      <c r="M40" s="249"/>
      <c r="N40" s="249"/>
      <c r="O40" s="249"/>
      <c r="P40" s="249"/>
      <c r="Q40" s="249"/>
      <c r="R40" s="196">
        <f t="shared" si="3"/>
        <v>0</v>
      </c>
    </row>
    <row r="41" spans="1:18" ht="25.5" customHeight="1" x14ac:dyDescent="0.25">
      <c r="A41" s="192" t="s">
        <v>150</v>
      </c>
      <c r="B41" s="191" t="s">
        <v>315</v>
      </c>
      <c r="C41" s="246"/>
      <c r="D41" s="246"/>
      <c r="E41" s="246"/>
      <c r="F41" s="246"/>
      <c r="G41" s="246"/>
      <c r="H41" s="246"/>
      <c r="I41" s="196">
        <f t="shared" si="15"/>
        <v>0</v>
      </c>
      <c r="J41" s="192" t="s">
        <v>150</v>
      </c>
      <c r="K41" s="191" t="s">
        <v>315</v>
      </c>
      <c r="L41" s="249"/>
      <c r="M41" s="249"/>
      <c r="N41" s="249"/>
      <c r="O41" s="249"/>
      <c r="P41" s="249"/>
      <c r="Q41" s="249"/>
      <c r="R41" s="196">
        <f t="shared" si="3"/>
        <v>0</v>
      </c>
    </row>
    <row r="42" spans="1:18" ht="48" customHeight="1" x14ac:dyDescent="0.25">
      <c r="A42" s="137" t="s">
        <v>24</v>
      </c>
      <c r="B42" s="128" t="s">
        <v>301</v>
      </c>
      <c r="C42" s="130">
        <f t="shared" ref="C42:H42" si="20">C43+C44+C45</f>
        <v>0</v>
      </c>
      <c r="D42" s="130">
        <f t="shared" si="20"/>
        <v>0</v>
      </c>
      <c r="E42" s="130">
        <f t="shared" si="20"/>
        <v>0</v>
      </c>
      <c r="F42" s="130">
        <f t="shared" si="20"/>
        <v>0</v>
      </c>
      <c r="G42" s="130">
        <f t="shared" si="20"/>
        <v>0</v>
      </c>
      <c r="H42" s="130">
        <f t="shared" si="20"/>
        <v>0</v>
      </c>
      <c r="I42" s="190">
        <f t="shared" si="15"/>
        <v>0</v>
      </c>
      <c r="J42" s="137" t="s">
        <v>24</v>
      </c>
      <c r="K42" s="128" t="s">
        <v>242</v>
      </c>
      <c r="L42" s="121">
        <f t="shared" ref="L42:Q42" si="21">L43+L44+L45</f>
        <v>68410</v>
      </c>
      <c r="M42" s="121">
        <f t="shared" si="21"/>
        <v>0</v>
      </c>
      <c r="N42" s="121">
        <f t="shared" si="21"/>
        <v>0</v>
      </c>
      <c r="O42" s="121">
        <f t="shared" si="21"/>
        <v>0</v>
      </c>
      <c r="P42" s="121">
        <f t="shared" si="21"/>
        <v>0</v>
      </c>
      <c r="Q42" s="121">
        <f t="shared" si="21"/>
        <v>0</v>
      </c>
      <c r="R42" s="190">
        <f t="shared" si="3"/>
        <v>68410</v>
      </c>
    </row>
    <row r="43" spans="1:18" ht="25.5" customHeight="1" x14ac:dyDescent="0.25">
      <c r="A43" s="192" t="s">
        <v>93</v>
      </c>
      <c r="B43" s="191" t="s">
        <v>293</v>
      </c>
      <c r="C43" s="246"/>
      <c r="D43" s="246"/>
      <c r="E43" s="246"/>
      <c r="F43" s="246"/>
      <c r="G43" s="246"/>
      <c r="H43" s="246"/>
      <c r="I43" s="196">
        <f t="shared" si="15"/>
        <v>0</v>
      </c>
      <c r="J43" s="192" t="s">
        <v>93</v>
      </c>
      <c r="K43" s="191" t="s">
        <v>293</v>
      </c>
      <c r="L43" s="249">
        <v>68410</v>
      </c>
      <c r="M43" s="249"/>
      <c r="N43" s="249"/>
      <c r="O43" s="249"/>
      <c r="P43" s="249"/>
      <c r="Q43" s="249"/>
      <c r="R43" s="196">
        <f t="shared" si="3"/>
        <v>68410</v>
      </c>
    </row>
    <row r="44" spans="1:18" ht="24.75" customHeight="1" x14ac:dyDescent="0.25">
      <c r="A44" s="192" t="s">
        <v>94</v>
      </c>
      <c r="B44" s="191" t="s">
        <v>294</v>
      </c>
      <c r="C44" s="246"/>
      <c r="D44" s="246"/>
      <c r="E44" s="246"/>
      <c r="F44" s="246"/>
      <c r="G44" s="246"/>
      <c r="H44" s="246"/>
      <c r="I44" s="196">
        <f t="shared" si="15"/>
        <v>0</v>
      </c>
      <c r="J44" s="192" t="s">
        <v>94</v>
      </c>
      <c r="K44" s="191" t="s">
        <v>294</v>
      </c>
      <c r="L44" s="249"/>
      <c r="M44" s="249"/>
      <c r="N44" s="249"/>
      <c r="O44" s="249"/>
      <c r="P44" s="249"/>
      <c r="Q44" s="249"/>
      <c r="R44" s="196">
        <f t="shared" si="3"/>
        <v>0</v>
      </c>
    </row>
    <row r="45" spans="1:18" ht="27" customHeight="1" x14ac:dyDescent="0.25">
      <c r="A45" s="192" t="s">
        <v>150</v>
      </c>
      <c r="B45" s="191" t="s">
        <v>315</v>
      </c>
      <c r="C45" s="246"/>
      <c r="D45" s="246"/>
      <c r="E45" s="246"/>
      <c r="F45" s="246"/>
      <c r="G45" s="246"/>
      <c r="H45" s="246"/>
      <c r="I45" s="196">
        <f t="shared" si="15"/>
        <v>0</v>
      </c>
      <c r="J45" s="192" t="s">
        <v>150</v>
      </c>
      <c r="K45" s="191" t="s">
        <v>315</v>
      </c>
      <c r="L45" s="249"/>
      <c r="M45" s="249"/>
      <c r="N45" s="249"/>
      <c r="O45" s="249"/>
      <c r="P45" s="249"/>
      <c r="Q45" s="249"/>
      <c r="R45" s="196">
        <f t="shared" si="3"/>
        <v>0</v>
      </c>
    </row>
    <row r="46" spans="1:18" ht="35.25" customHeight="1" x14ac:dyDescent="0.25">
      <c r="A46" s="137" t="s">
        <v>25</v>
      </c>
      <c r="B46" s="128" t="s">
        <v>302</v>
      </c>
      <c r="C46" s="130">
        <f t="shared" ref="C46:H46" si="22">C47+C48+C49</f>
        <v>17127</v>
      </c>
      <c r="D46" s="130">
        <f t="shared" si="22"/>
        <v>0</v>
      </c>
      <c r="E46" s="130">
        <f t="shared" si="22"/>
        <v>0</v>
      </c>
      <c r="F46" s="130">
        <f t="shared" si="22"/>
        <v>0</v>
      </c>
      <c r="G46" s="130">
        <f t="shared" si="22"/>
        <v>0</v>
      </c>
      <c r="H46" s="130">
        <f t="shared" si="22"/>
        <v>0</v>
      </c>
      <c r="I46" s="190">
        <f t="shared" si="15"/>
        <v>17127</v>
      </c>
      <c r="J46" s="137" t="s">
        <v>25</v>
      </c>
      <c r="K46" s="128" t="s">
        <v>314</v>
      </c>
      <c r="L46" s="121">
        <f t="shared" ref="L46:Q46" si="23">L47+L48+L49</f>
        <v>4089</v>
      </c>
      <c r="M46" s="121">
        <f t="shared" si="23"/>
        <v>0</v>
      </c>
      <c r="N46" s="121">
        <f t="shared" si="23"/>
        <v>0</v>
      </c>
      <c r="O46" s="121">
        <f t="shared" si="23"/>
        <v>0</v>
      </c>
      <c r="P46" s="121">
        <f t="shared" si="23"/>
        <v>0</v>
      </c>
      <c r="Q46" s="121">
        <f t="shared" si="23"/>
        <v>0</v>
      </c>
      <c r="R46" s="190">
        <f t="shared" si="3"/>
        <v>4089</v>
      </c>
    </row>
    <row r="47" spans="1:18" ht="24.75" customHeight="1" x14ac:dyDescent="0.25">
      <c r="A47" s="192" t="s">
        <v>93</v>
      </c>
      <c r="B47" s="191" t="s">
        <v>293</v>
      </c>
      <c r="C47" s="246">
        <v>17127</v>
      </c>
      <c r="D47" s="246"/>
      <c r="E47" s="246"/>
      <c r="F47" s="246"/>
      <c r="G47" s="246"/>
      <c r="H47" s="246"/>
      <c r="I47" s="196">
        <f t="shared" si="15"/>
        <v>17127</v>
      </c>
      <c r="J47" s="192" t="s">
        <v>93</v>
      </c>
      <c r="K47" s="191" t="s">
        <v>293</v>
      </c>
      <c r="L47" s="249">
        <v>4089</v>
      </c>
      <c r="M47" s="249"/>
      <c r="N47" s="249"/>
      <c r="O47" s="249"/>
      <c r="P47" s="249"/>
      <c r="Q47" s="249"/>
      <c r="R47" s="196">
        <f t="shared" si="3"/>
        <v>4089</v>
      </c>
    </row>
    <row r="48" spans="1:18" ht="24" customHeight="1" x14ac:dyDescent="0.25">
      <c r="A48" s="192" t="s">
        <v>94</v>
      </c>
      <c r="B48" s="191" t="s">
        <v>294</v>
      </c>
      <c r="C48" s="246"/>
      <c r="D48" s="246"/>
      <c r="E48" s="246"/>
      <c r="F48" s="246"/>
      <c r="G48" s="246"/>
      <c r="H48" s="246"/>
      <c r="I48" s="196">
        <f t="shared" si="15"/>
        <v>0</v>
      </c>
      <c r="J48" s="192" t="s">
        <v>94</v>
      </c>
      <c r="K48" s="191" t="s">
        <v>294</v>
      </c>
      <c r="L48" s="249"/>
      <c r="M48" s="249"/>
      <c r="N48" s="249"/>
      <c r="O48" s="249"/>
      <c r="P48" s="249"/>
      <c r="Q48" s="249"/>
      <c r="R48" s="196">
        <f t="shared" si="3"/>
        <v>0</v>
      </c>
    </row>
    <row r="49" spans="1:18" ht="27" customHeight="1" x14ac:dyDescent="0.25">
      <c r="A49" s="192" t="s">
        <v>150</v>
      </c>
      <c r="B49" s="191" t="s">
        <v>315</v>
      </c>
      <c r="C49" s="246"/>
      <c r="D49" s="246"/>
      <c r="E49" s="246"/>
      <c r="F49" s="246"/>
      <c r="G49" s="246"/>
      <c r="H49" s="246"/>
      <c r="I49" s="196">
        <f t="shared" si="15"/>
        <v>0</v>
      </c>
      <c r="J49" s="192" t="s">
        <v>150</v>
      </c>
      <c r="K49" s="191" t="s">
        <v>315</v>
      </c>
      <c r="L49" s="249"/>
      <c r="M49" s="249"/>
      <c r="N49" s="249"/>
      <c r="O49" s="249"/>
      <c r="P49" s="249"/>
      <c r="Q49" s="249"/>
      <c r="R49" s="196">
        <f t="shared" si="3"/>
        <v>0</v>
      </c>
    </row>
    <row r="50" spans="1:18" ht="26.25" customHeight="1" x14ac:dyDescent="0.25">
      <c r="A50" s="76" t="s">
        <v>33</v>
      </c>
      <c r="B50" s="88" t="s">
        <v>306</v>
      </c>
      <c r="C50" s="136">
        <f t="shared" ref="C50:H53" si="24">C34+C38+C42+C46</f>
        <v>358902</v>
      </c>
      <c r="D50" s="136">
        <f t="shared" si="24"/>
        <v>2033</v>
      </c>
      <c r="E50" s="136">
        <f t="shared" si="24"/>
        <v>605</v>
      </c>
      <c r="F50" s="136">
        <f t="shared" si="24"/>
        <v>500</v>
      </c>
      <c r="G50" s="136">
        <f t="shared" si="24"/>
        <v>1190</v>
      </c>
      <c r="H50" s="136">
        <f t="shared" si="24"/>
        <v>500</v>
      </c>
      <c r="I50" s="190">
        <f t="shared" si="15"/>
        <v>363730</v>
      </c>
      <c r="J50" s="76" t="s">
        <v>219</v>
      </c>
      <c r="K50" s="88" t="s">
        <v>312</v>
      </c>
      <c r="L50" s="136">
        <f>L34+L38+L42+L46</f>
        <v>319218</v>
      </c>
      <c r="M50" s="136">
        <f t="shared" ref="M50:R53" si="25">M34+M38+M42+M46</f>
        <v>2032</v>
      </c>
      <c r="N50" s="136">
        <f t="shared" si="25"/>
        <v>605</v>
      </c>
      <c r="O50" s="136">
        <f t="shared" si="25"/>
        <v>102</v>
      </c>
      <c r="P50" s="136">
        <f t="shared" si="25"/>
        <v>1166</v>
      </c>
      <c r="Q50" s="136">
        <f t="shared" si="25"/>
        <v>184</v>
      </c>
      <c r="R50" s="136">
        <f t="shared" si="25"/>
        <v>323307</v>
      </c>
    </row>
    <row r="51" spans="1:18" ht="25.5" customHeight="1" x14ac:dyDescent="0.25">
      <c r="A51" s="194" t="s">
        <v>93</v>
      </c>
      <c r="B51" s="193" t="s">
        <v>293</v>
      </c>
      <c r="C51" s="195">
        <f t="shared" si="24"/>
        <v>358902</v>
      </c>
      <c r="D51" s="195">
        <f t="shared" si="24"/>
        <v>2033</v>
      </c>
      <c r="E51" s="195">
        <f t="shared" si="24"/>
        <v>605</v>
      </c>
      <c r="F51" s="195">
        <f t="shared" si="24"/>
        <v>0</v>
      </c>
      <c r="G51" s="195">
        <f t="shared" si="24"/>
        <v>1190</v>
      </c>
      <c r="H51" s="195">
        <f t="shared" si="24"/>
        <v>500</v>
      </c>
      <c r="I51" s="190">
        <f t="shared" si="15"/>
        <v>363230</v>
      </c>
      <c r="J51" s="194" t="s">
        <v>93</v>
      </c>
      <c r="K51" s="193" t="s">
        <v>293</v>
      </c>
      <c r="L51" s="195">
        <f>L35+L39+L43+L47</f>
        <v>319218</v>
      </c>
      <c r="M51" s="195">
        <f t="shared" si="25"/>
        <v>2032</v>
      </c>
      <c r="N51" s="195">
        <f t="shared" si="25"/>
        <v>605</v>
      </c>
      <c r="O51" s="195">
        <f t="shared" si="25"/>
        <v>0</v>
      </c>
      <c r="P51" s="195">
        <f t="shared" si="25"/>
        <v>1166</v>
      </c>
      <c r="Q51" s="195">
        <f t="shared" si="25"/>
        <v>184</v>
      </c>
      <c r="R51" s="196">
        <f t="shared" si="3"/>
        <v>323205</v>
      </c>
    </row>
    <row r="52" spans="1:18" ht="23.25" customHeight="1" x14ac:dyDescent="0.25">
      <c r="A52" s="194" t="s">
        <v>94</v>
      </c>
      <c r="B52" s="193" t="s">
        <v>294</v>
      </c>
      <c r="C52" s="195">
        <f t="shared" si="24"/>
        <v>0</v>
      </c>
      <c r="D52" s="195">
        <f t="shared" si="24"/>
        <v>0</v>
      </c>
      <c r="E52" s="195">
        <f t="shared" si="24"/>
        <v>0</v>
      </c>
      <c r="F52" s="195">
        <f t="shared" si="24"/>
        <v>500</v>
      </c>
      <c r="G52" s="195">
        <f t="shared" si="24"/>
        <v>0</v>
      </c>
      <c r="H52" s="195">
        <f t="shared" si="24"/>
        <v>0</v>
      </c>
      <c r="I52" s="190">
        <f t="shared" si="15"/>
        <v>500</v>
      </c>
      <c r="J52" s="194" t="s">
        <v>94</v>
      </c>
      <c r="K52" s="193" t="s">
        <v>294</v>
      </c>
      <c r="L52" s="195">
        <f>L36+L40+L44+L48</f>
        <v>0</v>
      </c>
      <c r="M52" s="195">
        <f t="shared" si="25"/>
        <v>0</v>
      </c>
      <c r="N52" s="195">
        <f t="shared" si="25"/>
        <v>0</v>
      </c>
      <c r="O52" s="195">
        <f t="shared" si="25"/>
        <v>102</v>
      </c>
      <c r="P52" s="195">
        <f t="shared" si="25"/>
        <v>0</v>
      </c>
      <c r="Q52" s="195">
        <f t="shared" si="25"/>
        <v>0</v>
      </c>
      <c r="R52" s="196">
        <f t="shared" si="3"/>
        <v>102</v>
      </c>
    </row>
    <row r="53" spans="1:18" ht="24.75" customHeight="1" x14ac:dyDescent="0.25">
      <c r="A53" s="194" t="s">
        <v>150</v>
      </c>
      <c r="B53" s="193" t="s">
        <v>315</v>
      </c>
      <c r="C53" s="195">
        <f t="shared" si="24"/>
        <v>0</v>
      </c>
      <c r="D53" s="195">
        <f t="shared" si="24"/>
        <v>0</v>
      </c>
      <c r="E53" s="195">
        <f t="shared" si="24"/>
        <v>0</v>
      </c>
      <c r="F53" s="195">
        <f t="shared" si="24"/>
        <v>0</v>
      </c>
      <c r="G53" s="195">
        <f t="shared" si="24"/>
        <v>0</v>
      </c>
      <c r="H53" s="195">
        <f t="shared" si="24"/>
        <v>0</v>
      </c>
      <c r="I53" s="190">
        <f t="shared" si="15"/>
        <v>0</v>
      </c>
      <c r="J53" s="194" t="s">
        <v>150</v>
      </c>
      <c r="K53" s="193" t="s">
        <v>315</v>
      </c>
      <c r="L53" s="195">
        <f>L37+L41+L45+L49</f>
        <v>0</v>
      </c>
      <c r="M53" s="195">
        <f t="shared" si="25"/>
        <v>0</v>
      </c>
      <c r="N53" s="195">
        <f t="shared" si="25"/>
        <v>0</v>
      </c>
      <c r="O53" s="195">
        <f t="shared" si="25"/>
        <v>0</v>
      </c>
      <c r="P53" s="195">
        <f t="shared" si="25"/>
        <v>0</v>
      </c>
      <c r="Q53" s="195">
        <f t="shared" si="25"/>
        <v>0</v>
      </c>
      <c r="R53" s="196">
        <f t="shared" si="3"/>
        <v>0</v>
      </c>
    </row>
    <row r="54" spans="1:18" ht="30" customHeight="1" x14ac:dyDescent="0.25">
      <c r="A54" s="617" t="s">
        <v>304</v>
      </c>
      <c r="B54" s="618"/>
      <c r="C54" s="138">
        <f t="shared" ref="C54:H57" si="26">C30+C50</f>
        <v>1376726</v>
      </c>
      <c r="D54" s="138">
        <f t="shared" si="26"/>
        <v>101796</v>
      </c>
      <c r="E54" s="138">
        <f t="shared" si="26"/>
        <v>130349</v>
      </c>
      <c r="F54" s="138">
        <f t="shared" si="26"/>
        <v>53540</v>
      </c>
      <c r="G54" s="138">
        <f t="shared" si="26"/>
        <v>33483</v>
      </c>
      <c r="H54" s="138">
        <f t="shared" si="26"/>
        <v>104412</v>
      </c>
      <c r="I54" s="199">
        <f t="shared" si="15"/>
        <v>1800306</v>
      </c>
      <c r="J54" s="617" t="s">
        <v>313</v>
      </c>
      <c r="K54" s="618"/>
      <c r="L54" s="138">
        <f t="shared" ref="L54:Q57" si="27">L30+L50</f>
        <v>1189058</v>
      </c>
      <c r="M54" s="138">
        <f t="shared" si="27"/>
        <v>101362</v>
      </c>
      <c r="N54" s="138">
        <f t="shared" si="27"/>
        <v>130336</v>
      </c>
      <c r="O54" s="138">
        <f t="shared" si="27"/>
        <v>53526</v>
      </c>
      <c r="P54" s="138">
        <f t="shared" si="27"/>
        <v>33471</v>
      </c>
      <c r="Q54" s="138">
        <f t="shared" si="27"/>
        <v>104400</v>
      </c>
      <c r="R54" s="199">
        <f t="shared" si="3"/>
        <v>1612153</v>
      </c>
    </row>
    <row r="55" spans="1:18" ht="26.25" customHeight="1" x14ac:dyDescent="0.25">
      <c r="A55" s="200" t="s">
        <v>93</v>
      </c>
      <c r="B55" s="197" t="s">
        <v>293</v>
      </c>
      <c r="C55" s="198">
        <f t="shared" si="26"/>
        <v>1376726</v>
      </c>
      <c r="D55" s="198">
        <f t="shared" si="26"/>
        <v>101796</v>
      </c>
      <c r="E55" s="198">
        <f t="shared" si="26"/>
        <v>130349</v>
      </c>
      <c r="F55" s="198">
        <f t="shared" si="26"/>
        <v>0</v>
      </c>
      <c r="G55" s="198">
        <f t="shared" si="26"/>
        <v>33483</v>
      </c>
      <c r="H55" s="198">
        <f t="shared" si="26"/>
        <v>104412</v>
      </c>
      <c r="I55" s="201">
        <f t="shared" si="15"/>
        <v>1746766</v>
      </c>
      <c r="J55" s="200" t="s">
        <v>93</v>
      </c>
      <c r="K55" s="197" t="s">
        <v>293</v>
      </c>
      <c r="L55" s="198">
        <f t="shared" si="27"/>
        <v>1189058</v>
      </c>
      <c r="M55" s="198">
        <f t="shared" si="27"/>
        <v>101362</v>
      </c>
      <c r="N55" s="198">
        <f t="shared" si="27"/>
        <v>130336</v>
      </c>
      <c r="O55" s="198">
        <f t="shared" si="27"/>
        <v>0</v>
      </c>
      <c r="P55" s="198">
        <f t="shared" si="27"/>
        <v>33471</v>
      </c>
      <c r="Q55" s="198">
        <f t="shared" si="27"/>
        <v>104400</v>
      </c>
      <c r="R55" s="201">
        <f t="shared" si="3"/>
        <v>1558627</v>
      </c>
    </row>
    <row r="56" spans="1:18" ht="24" customHeight="1" x14ac:dyDescent="0.25">
      <c r="A56" s="200" t="s">
        <v>94</v>
      </c>
      <c r="B56" s="197" t="s">
        <v>294</v>
      </c>
      <c r="C56" s="198">
        <f t="shared" si="26"/>
        <v>0</v>
      </c>
      <c r="D56" s="198">
        <f t="shared" si="26"/>
        <v>0</v>
      </c>
      <c r="E56" s="198">
        <f t="shared" si="26"/>
        <v>0</v>
      </c>
      <c r="F56" s="198">
        <f t="shared" si="26"/>
        <v>53540</v>
      </c>
      <c r="G56" s="198">
        <f t="shared" si="26"/>
        <v>0</v>
      </c>
      <c r="H56" s="198">
        <f t="shared" si="26"/>
        <v>0</v>
      </c>
      <c r="I56" s="201">
        <f t="shared" si="15"/>
        <v>53540</v>
      </c>
      <c r="J56" s="200" t="s">
        <v>94</v>
      </c>
      <c r="K56" s="197" t="s">
        <v>294</v>
      </c>
      <c r="L56" s="198">
        <f t="shared" si="27"/>
        <v>0</v>
      </c>
      <c r="M56" s="198">
        <f t="shared" si="27"/>
        <v>0</v>
      </c>
      <c r="N56" s="198">
        <f t="shared" si="27"/>
        <v>0</v>
      </c>
      <c r="O56" s="198">
        <f t="shared" si="27"/>
        <v>53526</v>
      </c>
      <c r="P56" s="198">
        <f t="shared" si="27"/>
        <v>0</v>
      </c>
      <c r="Q56" s="198">
        <f t="shared" si="27"/>
        <v>0</v>
      </c>
      <c r="R56" s="201">
        <f t="shared" si="3"/>
        <v>53526</v>
      </c>
    </row>
    <row r="57" spans="1:18" ht="27" customHeight="1" x14ac:dyDescent="0.25">
      <c r="A57" s="200" t="s">
        <v>150</v>
      </c>
      <c r="B57" s="197" t="s">
        <v>315</v>
      </c>
      <c r="C57" s="198">
        <f t="shared" si="26"/>
        <v>0</v>
      </c>
      <c r="D57" s="198">
        <f t="shared" si="26"/>
        <v>0</v>
      </c>
      <c r="E57" s="198">
        <f t="shared" si="26"/>
        <v>0</v>
      </c>
      <c r="F57" s="198">
        <f t="shared" si="26"/>
        <v>0</v>
      </c>
      <c r="G57" s="198">
        <f t="shared" si="26"/>
        <v>0</v>
      </c>
      <c r="H57" s="198">
        <f t="shared" si="26"/>
        <v>0</v>
      </c>
      <c r="I57" s="201">
        <f t="shared" si="15"/>
        <v>0</v>
      </c>
      <c r="J57" s="200" t="s">
        <v>150</v>
      </c>
      <c r="K57" s="197" t="s">
        <v>315</v>
      </c>
      <c r="L57" s="198">
        <f t="shared" si="27"/>
        <v>0</v>
      </c>
      <c r="M57" s="198">
        <f t="shared" si="27"/>
        <v>0</v>
      </c>
      <c r="N57" s="198">
        <f t="shared" si="27"/>
        <v>0</v>
      </c>
      <c r="O57" s="198">
        <f t="shared" si="27"/>
        <v>0</v>
      </c>
      <c r="P57" s="198">
        <f t="shared" si="27"/>
        <v>0</v>
      </c>
      <c r="Q57" s="198">
        <f t="shared" si="27"/>
        <v>0</v>
      </c>
      <c r="R57" s="201">
        <f t="shared" si="3"/>
        <v>0</v>
      </c>
    </row>
    <row r="59" spans="1:18" x14ac:dyDescent="0.25">
      <c r="L59" s="28">
        <f>C54-L54</f>
        <v>187668</v>
      </c>
      <c r="M59" s="28">
        <f t="shared" ref="M59:R59" si="28">D54-M54</f>
        <v>434</v>
      </c>
      <c r="N59" s="28">
        <f t="shared" si="28"/>
        <v>13</v>
      </c>
      <c r="O59" s="28">
        <f t="shared" si="28"/>
        <v>14</v>
      </c>
      <c r="P59" s="28">
        <f t="shared" si="28"/>
        <v>12</v>
      </c>
      <c r="Q59" s="28">
        <f t="shared" si="28"/>
        <v>12</v>
      </c>
      <c r="R59" s="28">
        <f t="shared" si="28"/>
        <v>188153</v>
      </c>
    </row>
    <row r="60" spans="1:18" x14ac:dyDescent="0.25">
      <c r="L60">
        <v>16001</v>
      </c>
    </row>
    <row r="61" spans="1:18" x14ac:dyDescent="0.25">
      <c r="L61" s="28">
        <f>L59-L60</f>
        <v>171667</v>
      </c>
    </row>
  </sheetData>
  <mergeCells count="8">
    <mergeCell ref="A26:I29"/>
    <mergeCell ref="A54:B54"/>
    <mergeCell ref="J54:K54"/>
    <mergeCell ref="A1:R1"/>
    <mergeCell ref="A3:B5"/>
    <mergeCell ref="C3:I4"/>
    <mergeCell ref="J3:K5"/>
    <mergeCell ref="L3:R4"/>
  </mergeCells>
  <phoneticPr fontId="2" type="noConversion"/>
  <pageMargins left="0.16" right="0.16" top="0.32" bottom="0.18" header="0.23" footer="0.16"/>
  <pageSetup paperSize="8" scale="50" orientation="landscape" r:id="rId1"/>
  <headerFooter alignWithMargins="0">
    <oddHeader xml:space="preserve">&amp;LVámospércs Városi Önkormányzat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zoomScale="75" workbookViewId="0">
      <selection activeCell="E32" sqref="E32"/>
    </sheetView>
  </sheetViews>
  <sheetFormatPr defaultRowHeight="13.2" x14ac:dyDescent="0.25"/>
  <cols>
    <col min="2" max="2" width="43.6640625" customWidth="1"/>
    <col min="3" max="3" width="20.33203125" customWidth="1"/>
    <col min="4" max="5" width="18.44140625" customWidth="1"/>
    <col min="6" max="6" width="21" customWidth="1"/>
  </cols>
  <sheetData>
    <row r="2" spans="1:6" ht="51" customHeight="1" x14ac:dyDescent="0.25">
      <c r="A2" s="655" t="s">
        <v>677</v>
      </c>
      <c r="B2" s="655"/>
      <c r="C2" s="655"/>
      <c r="D2" s="655"/>
      <c r="E2" s="655"/>
      <c r="F2" s="655"/>
    </row>
    <row r="3" spans="1:6" ht="16.5" customHeight="1" x14ac:dyDescent="0.25"/>
    <row r="4" spans="1:6" x14ac:dyDescent="0.25">
      <c r="F4" s="132" t="s">
        <v>79</v>
      </c>
    </row>
    <row r="5" spans="1:6" ht="15.75" customHeight="1" x14ac:dyDescent="0.25">
      <c r="A5" s="654" t="s">
        <v>60</v>
      </c>
      <c r="B5" s="654" t="s">
        <v>144</v>
      </c>
      <c r="C5" s="654" t="s">
        <v>462</v>
      </c>
      <c r="D5" s="654" t="s">
        <v>463</v>
      </c>
      <c r="E5" s="515" t="s">
        <v>464</v>
      </c>
      <c r="F5" s="654" t="s">
        <v>465</v>
      </c>
    </row>
    <row r="6" spans="1:6" ht="76.5" customHeight="1" x14ac:dyDescent="0.25">
      <c r="A6" s="654"/>
      <c r="B6" s="654"/>
      <c r="C6" s="654"/>
      <c r="D6" s="654"/>
      <c r="E6" s="516"/>
      <c r="F6" s="654"/>
    </row>
    <row r="7" spans="1:6" ht="76.5" customHeight="1" x14ac:dyDescent="0.25">
      <c r="A7" s="123" t="s">
        <v>22</v>
      </c>
      <c r="B7" s="128" t="s">
        <v>500</v>
      </c>
      <c r="C7" s="129">
        <v>1189058</v>
      </c>
      <c r="D7" s="381">
        <v>759875</v>
      </c>
      <c r="E7" s="381">
        <v>587089</v>
      </c>
      <c r="F7" s="130">
        <f>E7+D7-C7</f>
        <v>157906</v>
      </c>
    </row>
    <row r="8" spans="1:6" ht="63" customHeight="1" x14ac:dyDescent="0.25">
      <c r="A8" s="123" t="s">
        <v>23</v>
      </c>
      <c r="B8" s="128" t="s">
        <v>137</v>
      </c>
      <c r="C8" s="129">
        <v>101362</v>
      </c>
      <c r="D8" s="129">
        <v>2535</v>
      </c>
      <c r="E8" s="129">
        <v>99261</v>
      </c>
      <c r="F8" s="130">
        <f t="shared" ref="F8:F12" si="0">E8+D8-C8</f>
        <v>434</v>
      </c>
    </row>
    <row r="9" spans="1:6" ht="58.5" customHeight="1" x14ac:dyDescent="0.25">
      <c r="A9" s="123" t="s">
        <v>24</v>
      </c>
      <c r="B9" s="128" t="s">
        <v>291</v>
      </c>
      <c r="C9" s="129">
        <v>130336</v>
      </c>
      <c r="D9" s="129">
        <v>732</v>
      </c>
      <c r="E9" s="129">
        <v>129617</v>
      </c>
      <c r="F9" s="130">
        <f t="shared" si="0"/>
        <v>13</v>
      </c>
    </row>
    <row r="10" spans="1:6" ht="60.75" customHeight="1" x14ac:dyDescent="0.25">
      <c r="A10" s="123" t="s">
        <v>25</v>
      </c>
      <c r="B10" s="128" t="s">
        <v>328</v>
      </c>
      <c r="C10" s="129">
        <v>53526</v>
      </c>
      <c r="D10" s="129">
        <v>19360</v>
      </c>
      <c r="E10" s="129">
        <v>34180</v>
      </c>
      <c r="F10" s="130">
        <f t="shared" si="0"/>
        <v>14</v>
      </c>
    </row>
    <row r="11" spans="1:6" ht="58.5" customHeight="1" x14ac:dyDescent="0.25">
      <c r="A11" s="123" t="s">
        <v>31</v>
      </c>
      <c r="B11" s="128" t="s">
        <v>138</v>
      </c>
      <c r="C11" s="129">
        <v>33471</v>
      </c>
      <c r="D11" s="129">
        <v>7692</v>
      </c>
      <c r="E11" s="129">
        <v>25791</v>
      </c>
      <c r="F11" s="130">
        <f t="shared" si="0"/>
        <v>12</v>
      </c>
    </row>
    <row r="12" spans="1:6" ht="56.25" customHeight="1" x14ac:dyDescent="0.25">
      <c r="A12" s="123" t="s">
        <v>26</v>
      </c>
      <c r="B12" s="128" t="s">
        <v>139</v>
      </c>
      <c r="C12" s="129">
        <v>104400</v>
      </c>
      <c r="D12" s="129">
        <v>41664</v>
      </c>
      <c r="E12" s="129">
        <v>62748</v>
      </c>
      <c r="F12" s="130">
        <f t="shared" si="0"/>
        <v>12</v>
      </c>
    </row>
    <row r="13" spans="1:6" ht="55.5" customHeight="1" x14ac:dyDescent="0.25">
      <c r="A13" s="654" t="s">
        <v>82</v>
      </c>
      <c r="B13" s="654"/>
      <c r="C13" s="131">
        <f>C7+C8+C9+C10+C11+C12</f>
        <v>1612153</v>
      </c>
      <c r="D13" s="131">
        <f>D7+D8+D9+D10+D11+D12</f>
        <v>831858</v>
      </c>
      <c r="E13" s="131">
        <f>E7+E8+E9+E10+E11+E12</f>
        <v>938686</v>
      </c>
      <c r="F13" s="131">
        <f>F7+F8+F9+F10+F11+F12</f>
        <v>158391</v>
      </c>
    </row>
    <row r="15" spans="1:6" ht="15.6" x14ac:dyDescent="0.25">
      <c r="A15" s="653" t="s">
        <v>678</v>
      </c>
      <c r="B15" s="653"/>
      <c r="C15" s="653"/>
      <c r="D15" s="653"/>
      <c r="E15" s="653"/>
      <c r="F15" s="653"/>
    </row>
  </sheetData>
  <mergeCells count="9">
    <mergeCell ref="A15:F15"/>
    <mergeCell ref="A13:B13"/>
    <mergeCell ref="E5:E6"/>
    <mergeCell ref="A2:F2"/>
    <mergeCell ref="A5:A6"/>
    <mergeCell ref="B5:B6"/>
    <mergeCell ref="C5:C6"/>
    <mergeCell ref="D5:D6"/>
    <mergeCell ref="F5:F6"/>
  </mergeCells>
  <phoneticPr fontId="2" type="noConversion"/>
  <pageMargins left="0.75" right="0.75" top="1" bottom="1" header="0.5" footer="0.5"/>
  <pageSetup paperSize="9" scale="65" orientation="portrait" r:id="rId1"/>
  <headerFooter alignWithMargins="0">
    <oddHeader>&amp;LVámospércs Városi Önkormányzat&amp;R4.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13" workbookViewId="0">
      <selection activeCell="E32" sqref="E32"/>
    </sheetView>
  </sheetViews>
  <sheetFormatPr defaultColWidth="16.88671875" defaultRowHeight="10.199999999999999" x14ac:dyDescent="0.2"/>
  <cols>
    <col min="1" max="1" width="13.6640625" style="11" customWidth="1"/>
    <col min="2" max="2" width="40.44140625" style="12" customWidth="1"/>
    <col min="3" max="3" width="16.88671875" style="7"/>
    <col min="4" max="16384" width="16.88671875" style="6"/>
  </cols>
  <sheetData>
    <row r="1" spans="1:5" s="7" customFormat="1" ht="78.75" customHeight="1" x14ac:dyDescent="0.2">
      <c r="A1" s="657" t="s">
        <v>689</v>
      </c>
      <c r="B1" s="657"/>
      <c r="C1" s="657"/>
      <c r="D1" s="657"/>
      <c r="E1" s="657"/>
    </row>
    <row r="2" spans="1:5" ht="15" customHeight="1" x14ac:dyDescent="0.2">
      <c r="A2" s="8"/>
      <c r="B2" s="9"/>
      <c r="E2" s="434" t="s">
        <v>79</v>
      </c>
    </row>
    <row r="3" spans="1:5" s="7" customFormat="1" ht="19.5" customHeight="1" x14ac:dyDescent="0.2">
      <c r="A3" s="660" t="s">
        <v>60</v>
      </c>
      <c r="B3" s="661" t="s">
        <v>61</v>
      </c>
      <c r="C3" s="658" t="s">
        <v>62</v>
      </c>
      <c r="D3" s="658" t="s">
        <v>427</v>
      </c>
      <c r="E3" s="662" t="s">
        <v>687</v>
      </c>
    </row>
    <row r="4" spans="1:5" s="7" customFormat="1" ht="21" customHeight="1" x14ac:dyDescent="0.2">
      <c r="A4" s="660"/>
      <c r="B4" s="661"/>
      <c r="C4" s="658"/>
      <c r="D4" s="658"/>
      <c r="E4" s="663"/>
    </row>
    <row r="5" spans="1:5" s="7" customFormat="1" ht="38.25" customHeight="1" x14ac:dyDescent="0.2">
      <c r="A5" s="660"/>
      <c r="B5" s="661"/>
      <c r="C5" s="658"/>
      <c r="D5" s="658"/>
      <c r="E5" s="664"/>
    </row>
    <row r="6" spans="1:5" ht="20.25" hidden="1" customHeight="1" x14ac:dyDescent="0.2">
      <c r="A6" s="14" t="s">
        <v>20</v>
      </c>
      <c r="B6" s="15" t="s">
        <v>63</v>
      </c>
      <c r="C6" s="16"/>
      <c r="D6" s="16"/>
      <c r="E6" s="439"/>
    </row>
    <row r="7" spans="1:5" s="10" customFormat="1" ht="27" hidden="1" customHeight="1" x14ac:dyDescent="0.2">
      <c r="A7" s="14" t="s">
        <v>22</v>
      </c>
      <c r="B7" s="17" t="s">
        <v>64</v>
      </c>
      <c r="C7" s="16"/>
      <c r="D7" s="16"/>
      <c r="E7" s="440"/>
    </row>
    <row r="8" spans="1:5" ht="25.5" hidden="1" customHeight="1" x14ac:dyDescent="0.2">
      <c r="A8" s="18"/>
      <c r="B8" s="19" t="s">
        <v>65</v>
      </c>
      <c r="C8" s="20"/>
      <c r="D8" s="20"/>
      <c r="E8" s="439"/>
    </row>
    <row r="9" spans="1:5" s="10" customFormat="1" ht="15" hidden="1" customHeight="1" x14ac:dyDescent="0.2">
      <c r="A9" s="14" t="s">
        <v>23</v>
      </c>
      <c r="B9" s="17" t="s">
        <v>66</v>
      </c>
      <c r="C9" s="16"/>
      <c r="D9" s="16"/>
      <c r="E9" s="440"/>
    </row>
    <row r="10" spans="1:5" s="10" customFormat="1" ht="17.25" hidden="1" customHeight="1" x14ac:dyDescent="0.2">
      <c r="A10" s="14"/>
      <c r="B10" s="21" t="s">
        <v>67</v>
      </c>
      <c r="C10" s="16"/>
      <c r="D10" s="16"/>
      <c r="E10" s="440"/>
    </row>
    <row r="11" spans="1:5" ht="16.5" hidden="1" customHeight="1" x14ac:dyDescent="0.2">
      <c r="A11" s="14"/>
      <c r="B11" s="659" t="s">
        <v>68</v>
      </c>
      <c r="C11" s="22">
        <v>0</v>
      </c>
      <c r="D11" s="22">
        <v>0</v>
      </c>
      <c r="E11" s="439"/>
    </row>
    <row r="12" spans="1:5" ht="16.5" hidden="1" customHeight="1" x14ac:dyDescent="0.2">
      <c r="A12" s="14"/>
      <c r="B12" s="659"/>
      <c r="C12" s="23"/>
      <c r="D12" s="23"/>
      <c r="E12" s="439"/>
    </row>
    <row r="13" spans="1:5" ht="65.25" customHeight="1" x14ac:dyDescent="0.2">
      <c r="A13" s="18" t="s">
        <v>22</v>
      </c>
      <c r="B13" s="21" t="s">
        <v>179</v>
      </c>
      <c r="C13" s="24">
        <v>32000</v>
      </c>
      <c r="D13" s="24">
        <v>66527</v>
      </c>
      <c r="E13" s="443">
        <v>66376</v>
      </c>
    </row>
    <row r="14" spans="1:5" s="7" customFormat="1" ht="45.75" customHeight="1" x14ac:dyDescent="0.2">
      <c r="A14" s="18" t="s">
        <v>23</v>
      </c>
      <c r="B14" s="25" t="s">
        <v>346</v>
      </c>
      <c r="C14" s="24">
        <v>4500</v>
      </c>
      <c r="D14" s="24">
        <v>3543</v>
      </c>
      <c r="E14" s="443">
        <v>4291</v>
      </c>
    </row>
    <row r="15" spans="1:5" s="7" customFormat="1" ht="45.75" customHeight="1" x14ac:dyDescent="0.2">
      <c r="A15" s="18" t="s">
        <v>24</v>
      </c>
      <c r="B15" s="25" t="s">
        <v>679</v>
      </c>
      <c r="C15" s="24">
        <v>6000</v>
      </c>
      <c r="D15" s="24">
        <v>5580</v>
      </c>
      <c r="E15" s="443">
        <v>0</v>
      </c>
    </row>
    <row r="16" spans="1:5" s="7" customFormat="1" ht="45" customHeight="1" x14ac:dyDescent="0.2">
      <c r="A16" s="18" t="s">
        <v>25</v>
      </c>
      <c r="B16" s="25" t="s">
        <v>680</v>
      </c>
      <c r="C16" s="24">
        <v>17000</v>
      </c>
      <c r="D16" s="24">
        <v>11900</v>
      </c>
      <c r="E16" s="443">
        <v>0</v>
      </c>
    </row>
    <row r="17" spans="1:5" s="7" customFormat="1" ht="60.75" customHeight="1" x14ac:dyDescent="0.2">
      <c r="A17" s="18" t="s">
        <v>31</v>
      </c>
      <c r="B17" s="25" t="s">
        <v>347</v>
      </c>
      <c r="C17" s="24">
        <v>1000</v>
      </c>
      <c r="D17" s="24">
        <v>2251</v>
      </c>
      <c r="E17" s="443">
        <v>2360</v>
      </c>
    </row>
    <row r="18" spans="1:5" s="7" customFormat="1" ht="72" customHeight="1" x14ac:dyDescent="0.2">
      <c r="A18" s="18" t="s">
        <v>26</v>
      </c>
      <c r="B18" s="25" t="s">
        <v>348</v>
      </c>
      <c r="C18" s="24">
        <v>1000</v>
      </c>
      <c r="D18" s="24">
        <v>2033</v>
      </c>
      <c r="E18" s="443">
        <v>2032</v>
      </c>
    </row>
    <row r="19" spans="1:5" s="7" customFormat="1" ht="66.75" customHeight="1" x14ac:dyDescent="0.2">
      <c r="A19" s="18" t="s">
        <v>27</v>
      </c>
      <c r="B19" s="25" t="s">
        <v>349</v>
      </c>
      <c r="C19" s="24">
        <v>500</v>
      </c>
      <c r="D19" s="24">
        <v>605</v>
      </c>
      <c r="E19" s="443">
        <v>605</v>
      </c>
    </row>
    <row r="20" spans="1:5" s="7" customFormat="1" ht="85.5" customHeight="1" x14ac:dyDescent="0.2">
      <c r="A20" s="18" t="s">
        <v>28</v>
      </c>
      <c r="B20" s="25" t="s">
        <v>350</v>
      </c>
      <c r="C20" s="24">
        <v>500</v>
      </c>
      <c r="D20" s="24">
        <v>500</v>
      </c>
      <c r="E20" s="443">
        <v>102</v>
      </c>
    </row>
    <row r="21" spans="1:5" s="7" customFormat="1" ht="60.75" customHeight="1" x14ac:dyDescent="0.2">
      <c r="A21" s="18" t="s">
        <v>32</v>
      </c>
      <c r="B21" s="25" t="s">
        <v>681</v>
      </c>
      <c r="C21" s="24">
        <v>500</v>
      </c>
      <c r="D21" s="24">
        <v>472</v>
      </c>
      <c r="E21" s="443">
        <v>448</v>
      </c>
    </row>
    <row r="22" spans="1:5" s="7" customFormat="1" ht="67.5" customHeight="1" x14ac:dyDescent="0.2">
      <c r="A22" s="18" t="s">
        <v>69</v>
      </c>
      <c r="B22" s="25" t="s">
        <v>351</v>
      </c>
      <c r="C22" s="24">
        <v>500</v>
      </c>
      <c r="D22" s="24">
        <v>500</v>
      </c>
      <c r="E22" s="443">
        <v>184</v>
      </c>
    </row>
    <row r="23" spans="1:5" s="7" customFormat="1" ht="48.75" customHeight="1" x14ac:dyDescent="0.2">
      <c r="A23" s="18" t="s">
        <v>70</v>
      </c>
      <c r="B23" s="25" t="s">
        <v>682</v>
      </c>
      <c r="C23" s="24"/>
      <c r="D23" s="24">
        <v>2311</v>
      </c>
      <c r="E23" s="443">
        <v>1488</v>
      </c>
    </row>
    <row r="24" spans="1:5" s="7" customFormat="1" ht="48.75" customHeight="1" x14ac:dyDescent="0.2">
      <c r="A24" s="435" t="s">
        <v>71</v>
      </c>
      <c r="B24" s="436" t="s">
        <v>683</v>
      </c>
      <c r="C24" s="437"/>
      <c r="D24" s="437">
        <v>298</v>
      </c>
      <c r="E24" s="443">
        <v>298</v>
      </c>
    </row>
    <row r="25" spans="1:5" s="7" customFormat="1" ht="48.75" customHeight="1" x14ac:dyDescent="0.2">
      <c r="A25" s="18">
        <v>13</v>
      </c>
      <c r="B25" s="25" t="s">
        <v>684</v>
      </c>
      <c r="C25" s="24"/>
      <c r="D25" s="24">
        <v>24882</v>
      </c>
      <c r="E25" s="443">
        <v>0</v>
      </c>
    </row>
    <row r="26" spans="1:5" s="7" customFormat="1" ht="48.75" customHeight="1" x14ac:dyDescent="0.2">
      <c r="A26" s="18" t="s">
        <v>73</v>
      </c>
      <c r="B26" s="25" t="s">
        <v>685</v>
      </c>
      <c r="C26" s="24"/>
      <c r="D26" s="24">
        <v>420</v>
      </c>
      <c r="E26" s="443">
        <v>420</v>
      </c>
    </row>
    <row r="27" spans="1:5" s="7" customFormat="1" ht="48.75" customHeight="1" x14ac:dyDescent="0.2">
      <c r="A27" s="18" t="s">
        <v>74</v>
      </c>
      <c r="B27" s="25" t="s">
        <v>690</v>
      </c>
      <c r="C27" s="24"/>
      <c r="D27" s="24"/>
      <c r="E27" s="443">
        <v>9525</v>
      </c>
    </row>
    <row r="28" spans="1:5" s="7" customFormat="1" ht="48.75" customHeight="1" x14ac:dyDescent="0.2">
      <c r="A28" s="18" t="s">
        <v>75</v>
      </c>
      <c r="B28" s="438" t="s">
        <v>686</v>
      </c>
      <c r="C28" s="24"/>
      <c r="D28" s="24"/>
      <c r="E28" s="443"/>
    </row>
    <row r="29" spans="1:5" ht="39" customHeight="1" x14ac:dyDescent="0.2">
      <c r="A29" s="656" t="s">
        <v>78</v>
      </c>
      <c r="B29" s="656"/>
      <c r="C29" s="441">
        <f>SUM(C13:C28)</f>
        <v>63500</v>
      </c>
      <c r="D29" s="441">
        <f>SUM(D13:D28)</f>
        <v>121822</v>
      </c>
      <c r="E29" s="444">
        <f>SUM(E13:E28)</f>
        <v>88129</v>
      </c>
    </row>
    <row r="30" spans="1:5" ht="16.8" x14ac:dyDescent="0.3">
      <c r="E30" s="442"/>
    </row>
    <row r="31" spans="1:5" x14ac:dyDescent="0.2">
      <c r="B31" s="13"/>
      <c r="C31" s="364"/>
    </row>
  </sheetData>
  <mergeCells count="8">
    <mergeCell ref="A29:B29"/>
    <mergeCell ref="A1:E1"/>
    <mergeCell ref="D3:D5"/>
    <mergeCell ref="B11:B12"/>
    <mergeCell ref="A3:A5"/>
    <mergeCell ref="B3:B5"/>
    <mergeCell ref="C3:C5"/>
    <mergeCell ref="E3:E5"/>
  </mergeCells>
  <phoneticPr fontId="2" type="noConversion"/>
  <pageMargins left="0.97" right="0.36" top="1" bottom="1" header="0.5" footer="0.5"/>
  <pageSetup paperSize="9" scale="61" orientation="portrait" r:id="rId1"/>
  <headerFooter alignWithMargins="0">
    <oddHeader>&amp;LVámospércs Városi Önkormányzat&amp;R5.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"/>
  <sheetViews>
    <sheetView tabSelected="1" view="pageBreakPreview" topLeftCell="C1" zoomScale="60" workbookViewId="0">
      <selection activeCell="E32" sqref="E32"/>
    </sheetView>
  </sheetViews>
  <sheetFormatPr defaultRowHeight="13.2" x14ac:dyDescent="0.25"/>
  <cols>
    <col min="1" max="1" width="9.44140625" customWidth="1"/>
    <col min="2" max="2" width="45.44140625" customWidth="1"/>
    <col min="3" max="3" width="16.88671875" customWidth="1"/>
    <col min="4" max="4" width="18.6640625" customWidth="1"/>
    <col min="5" max="5" width="16.6640625" customWidth="1"/>
  </cols>
  <sheetData>
    <row r="5" spans="1:5" x14ac:dyDescent="0.25">
      <c r="A5" s="3"/>
      <c r="B5" s="4"/>
      <c r="C5" s="5"/>
    </row>
    <row r="6" spans="1:5" ht="43.5" customHeight="1" x14ac:dyDescent="0.25">
      <c r="A6" s="657" t="s">
        <v>693</v>
      </c>
      <c r="B6" s="657"/>
      <c r="C6" s="657"/>
      <c r="D6" s="657"/>
      <c r="E6" s="657"/>
    </row>
    <row r="7" spans="1:5" ht="20.399999999999999" x14ac:dyDescent="0.35">
      <c r="A7" s="27"/>
      <c r="B7" s="27"/>
      <c r="C7" s="27"/>
    </row>
    <row r="8" spans="1:5" ht="20.399999999999999" x14ac:dyDescent="0.35">
      <c r="A8" s="27"/>
      <c r="B8" s="27"/>
      <c r="C8" s="27"/>
    </row>
    <row r="9" spans="1:5" x14ac:dyDescent="0.25">
      <c r="A9" s="8"/>
      <c r="B9" s="9"/>
      <c r="E9" s="273" t="s">
        <v>79</v>
      </c>
    </row>
    <row r="10" spans="1:5" ht="21.75" customHeight="1" x14ac:dyDescent="0.25">
      <c r="A10" s="665" t="s">
        <v>60</v>
      </c>
      <c r="B10" s="667" t="s">
        <v>61</v>
      </c>
      <c r="C10" s="665" t="s">
        <v>54</v>
      </c>
      <c r="D10" s="665" t="s">
        <v>427</v>
      </c>
      <c r="E10" s="665" t="s">
        <v>466</v>
      </c>
    </row>
    <row r="11" spans="1:5" ht="12.75" customHeight="1" x14ac:dyDescent="0.25">
      <c r="A11" s="665"/>
      <c r="B11" s="667"/>
      <c r="C11" s="665"/>
      <c r="D11" s="665"/>
      <c r="E11" s="665"/>
    </row>
    <row r="12" spans="1:5" ht="12.75" customHeight="1" x14ac:dyDescent="0.25">
      <c r="A12" s="665"/>
      <c r="B12" s="667"/>
      <c r="C12" s="665"/>
      <c r="D12" s="665"/>
      <c r="E12" s="665"/>
    </row>
    <row r="13" spans="1:5" ht="66.75" customHeight="1" x14ac:dyDescent="0.25">
      <c r="A13" s="274" t="s">
        <v>22</v>
      </c>
      <c r="B13" s="134" t="s">
        <v>398</v>
      </c>
      <c r="C13" s="275"/>
      <c r="D13" s="275">
        <v>100</v>
      </c>
      <c r="E13" s="275">
        <v>100</v>
      </c>
    </row>
    <row r="14" spans="1:5" ht="66.75" customHeight="1" x14ac:dyDescent="0.25">
      <c r="A14" s="274">
        <v>2</v>
      </c>
      <c r="B14" s="134" t="s">
        <v>691</v>
      </c>
      <c r="C14" s="275"/>
      <c r="D14" s="275">
        <v>161244</v>
      </c>
      <c r="E14" s="275">
        <v>161244</v>
      </c>
    </row>
    <row r="15" spans="1:5" ht="66.75" customHeight="1" x14ac:dyDescent="0.25">
      <c r="A15" s="274">
        <v>3</v>
      </c>
      <c r="B15" s="134" t="s">
        <v>692</v>
      </c>
      <c r="C15" s="275"/>
      <c r="D15" s="275">
        <v>1335</v>
      </c>
      <c r="E15" s="275">
        <v>1335</v>
      </c>
    </row>
    <row r="16" spans="1:5" ht="66.75" customHeight="1" x14ac:dyDescent="0.25">
      <c r="A16" s="274" t="s">
        <v>25</v>
      </c>
      <c r="B16" s="134" t="s">
        <v>694</v>
      </c>
      <c r="C16" s="275"/>
      <c r="D16" s="275">
        <v>8600</v>
      </c>
      <c r="E16" s="447">
        <v>0</v>
      </c>
    </row>
    <row r="17" spans="1:5" ht="57.75" customHeight="1" x14ac:dyDescent="0.25">
      <c r="A17" s="666" t="s">
        <v>80</v>
      </c>
      <c r="B17" s="666"/>
      <c r="C17" s="276">
        <f>SUM(C13:C14)</f>
        <v>0</v>
      </c>
      <c r="D17" s="276">
        <f>SUM(D13:D16)</f>
        <v>171279</v>
      </c>
      <c r="E17" s="276">
        <f>SUM(E13:E16)</f>
        <v>162679</v>
      </c>
    </row>
    <row r="18" spans="1:5" x14ac:dyDescent="0.25">
      <c r="A18" s="11"/>
      <c r="B18" s="29"/>
      <c r="C18" s="6"/>
    </row>
    <row r="19" spans="1:5" x14ac:dyDescent="0.25">
      <c r="A19" s="11"/>
      <c r="B19" s="12"/>
      <c r="C19" s="30"/>
    </row>
  </sheetData>
  <mergeCells count="7">
    <mergeCell ref="E10:E12"/>
    <mergeCell ref="A6:E6"/>
    <mergeCell ref="D10:D12"/>
    <mergeCell ref="A17:B17"/>
    <mergeCell ref="A10:A12"/>
    <mergeCell ref="B10:B12"/>
    <mergeCell ref="C10:C12"/>
  </mergeCells>
  <phoneticPr fontId="2" type="noConversion"/>
  <pageMargins left="0.88" right="0.75" top="1" bottom="1" header="0.5" footer="0.5"/>
  <pageSetup paperSize="9" scale="80" orientation="portrait" r:id="rId1"/>
  <headerFooter alignWithMargins="0">
    <oddHeader>&amp;LVámospércs Városi Önkormányzat&amp;R6.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8</vt:i4>
      </vt:variant>
    </vt:vector>
  </HeadingPairs>
  <TitlesOfParts>
    <vt:vector size="32" baseType="lpstr">
      <vt:lpstr>Tartalomjegyzék</vt:lpstr>
      <vt:lpstr>1.Címrend</vt:lpstr>
      <vt:lpstr>2.Int.mérlegek</vt:lpstr>
      <vt:lpstr>3.1. Köt.,önk.,áll. e.e</vt:lpstr>
      <vt:lpstr>3.2.Köt.,önk.,áll.m.e</vt:lpstr>
      <vt:lpstr>3.3.Köt.,önk.,áll.telj.</vt:lpstr>
      <vt:lpstr>4.Int.bev-kiad.</vt:lpstr>
      <vt:lpstr>5.Beruházások</vt:lpstr>
      <vt:lpstr>6.Felújítások</vt:lpstr>
      <vt:lpstr>7.EU-s programok</vt:lpstr>
      <vt:lpstr>8. Költségvet. tám.</vt:lpstr>
      <vt:lpstr>9.Létszám</vt:lpstr>
      <vt:lpstr>10.Likv.terv</vt:lpstr>
      <vt:lpstr>nem kell </vt:lpstr>
      <vt:lpstr>12.Adósságot keletk.</vt:lpstr>
      <vt:lpstr>13.Közv.tám.</vt:lpstr>
      <vt:lpstr>14.Ellátottak pénzb.</vt:lpstr>
      <vt:lpstr>15.Pénzeszk.átvét.</vt:lpstr>
      <vt:lpstr>16.Pénzeszk.átad.</vt:lpstr>
      <vt:lpstr>17.Tartalék</vt:lpstr>
      <vt:lpstr>18. Vagyonkimutatás</vt:lpstr>
      <vt:lpstr>19. Mérleg</vt:lpstr>
      <vt:lpstr>20. Maradványkimutatás </vt:lpstr>
      <vt:lpstr>21. Eredménykimutatás</vt:lpstr>
      <vt:lpstr>'10.Likv.terv'!Nyomtatási_terület</vt:lpstr>
      <vt:lpstr>'16.Pénzeszk.átad.'!Nyomtatási_terület</vt:lpstr>
      <vt:lpstr>'19. Mérleg'!Nyomtatási_terület</vt:lpstr>
      <vt:lpstr>'2.Int.mérlegek'!Nyomtatási_terület</vt:lpstr>
      <vt:lpstr>'21. Eredménykimutatás'!Nyomtatási_terület</vt:lpstr>
      <vt:lpstr>'5.Beruházások'!Nyomtatási_terület</vt:lpstr>
      <vt:lpstr>'8. Költségvet. tám.'!Nyomtatási_terület</vt:lpstr>
      <vt:lpstr>'9.Létszám'!Nyomtatási_terület</vt:lpstr>
    </vt:vector>
  </TitlesOfParts>
  <Company>Polgármesteri Hivatal Hajdúsámson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Hajdúsámson</dc:creator>
  <cp:lastModifiedBy>Vámospércs Városi Önkormányzat</cp:lastModifiedBy>
  <cp:lastPrinted>2016-04-25T06:55:30Z</cp:lastPrinted>
  <dcterms:created xsi:type="dcterms:W3CDTF">2009-01-08T14:34:47Z</dcterms:created>
  <dcterms:modified xsi:type="dcterms:W3CDTF">2016-04-25T07:08:04Z</dcterms:modified>
</cp:coreProperties>
</file>