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5" windowWidth="11700" windowHeight="6540" tabRatio="727" firstSheet="38" activeTab="4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7.3. sz. mell" sheetId="18" r:id="rId18"/>
    <sheet name="7.4. sz. mell" sheetId="19" r:id="rId19"/>
    <sheet name="8.1. sz. mell." sheetId="20" r:id="rId20"/>
    <sheet name="8.1.1. sz. mell." sheetId="21" r:id="rId21"/>
    <sheet name="8.1.2. sz. mell." sheetId="22" r:id="rId22"/>
    <sheet name="8.1.3. sz. mell." sheetId="23" r:id="rId23"/>
    <sheet name="8.2. sz. mell." sheetId="24" r:id="rId24"/>
    <sheet name="8.2.1. sz. mell." sheetId="25" r:id="rId25"/>
    <sheet name="8.2.2. sz. mell." sheetId="26" r:id="rId26"/>
    <sheet name="8.2.3. sz. mell." sheetId="27" r:id="rId27"/>
    <sheet name="8.3. sz. mell." sheetId="28" r:id="rId28"/>
    <sheet name="8.3.1. sz. mell." sheetId="29" r:id="rId29"/>
    <sheet name="8.3.2. sz. mell. " sheetId="30" r:id="rId30"/>
    <sheet name="8.3.3. sz. mell." sheetId="31" r:id="rId31"/>
    <sheet name="9. sz. mell" sheetId="32" r:id="rId32"/>
    <sheet name="1.tájékoztató" sheetId="33" r:id="rId33"/>
    <sheet name="2. tájékoztató tábla" sheetId="34" r:id="rId34"/>
    <sheet name="3. tájékoztató tábla" sheetId="35" r:id="rId35"/>
    <sheet name="4. tájékoztató tábla" sheetId="36" r:id="rId36"/>
    <sheet name="5. tájékoztató tábla" sheetId="37" r:id="rId37"/>
    <sheet name="6. tájékoztató tábla" sheetId="38" r:id="rId38"/>
    <sheet name="7.1. tájékoztató tábla" sheetId="39" r:id="rId39"/>
    <sheet name="7.2. tájékoztató tábla" sheetId="40" r:id="rId40"/>
    <sheet name="7.3. tájékoztató tábla" sheetId="41" r:id="rId41"/>
    <sheet name="7.4. tájékoztató tábla" sheetId="42" r:id="rId42"/>
    <sheet name="8. tájékoztató tábla" sheetId="43" r:id="rId43"/>
    <sheet name="9. tájékoztató tábla" sheetId="44" r:id="rId44"/>
    <sheet name="Munka1" sheetId="45" r:id="rId45"/>
  </sheets>
  <externalReferences>
    <externalReference r:id="rId48"/>
  </externalReferences>
  <definedNames>
    <definedName name="_ftn1" localSheetId="40">'7.3. tájékoztató tábla'!$A$27</definedName>
    <definedName name="_ftnref1" localSheetId="40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8">'7.1. tájékoztató tábla'!$2:$6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'8.1.1. sz. mell.'!$1:$6</definedName>
    <definedName name="_xlnm.Print_Titles" localSheetId="21">'8.1.2. sz. mell.'!$1:$6</definedName>
    <definedName name="_xlnm.Print_Titles" localSheetId="22">'8.1.3. sz. mell.'!$1:$6</definedName>
    <definedName name="_xlnm.Print_Titles" localSheetId="23">'8.2. sz. mell.'!$1:$6</definedName>
    <definedName name="_xlnm.Print_Titles" localSheetId="24">'8.2.1. sz. mell.'!$1:$6</definedName>
    <definedName name="_xlnm.Print_Titles" localSheetId="25">'8.2.2. sz. mell.'!$1:$6</definedName>
    <definedName name="_xlnm.Print_Titles" localSheetId="26">'8.2.3. sz. mell.'!$1:$6</definedName>
    <definedName name="_xlnm.Print_Titles" localSheetId="27">'8.3. sz. mell.'!$1:$6</definedName>
    <definedName name="_xlnm.Print_Titles" localSheetId="28">'8.3.1. sz. mell.'!$1:$6</definedName>
    <definedName name="_xlnm.Print_Titles" localSheetId="29">'8.3.2. sz. mell. '!$1:$6</definedName>
    <definedName name="_xlnm.Print_Titles" localSheetId="30">'8.3.3. sz. mell.'!$1:$6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32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<sst xmlns="http://schemas.openxmlformats.org/spreadsheetml/2006/main" count="5370" uniqueCount="765">
  <si>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</si>
  <si>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</si>
  <si>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</si>
  <si>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</si>
  <si>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</si>
  <si>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</si>
  <si>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</si>
  <si>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</si>
  <si>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</si>
  <si>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</si>
  <si>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</si>
  <si>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</si>
  <si>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</si>
  <si>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</si>
  <si>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</si>
  <si>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</si>
  <si>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</si>
  <si>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</si>
  <si>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</si>
  <si>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</si>
  <si>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</si>
  <si>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</si>
  <si>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</si>
  <si>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</si>
  <si>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</si>
  <si>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</si>
  <si>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</si>
  <si>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</si>
  <si>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</si>
  <si>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</si>
  <si>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</si>
  <si>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</si>
  <si>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</si>
  <si>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</si>
  <si>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</si>
  <si>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</si>
  <si>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</si>
  <si>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</si>
  <si>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</si>
  <si>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</si>
  <si>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</si>
  <si>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</si>
  <si>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</si>
  <si>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</si>
  <si>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</si>
  <si>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</si>
  <si>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</si>
  <si>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</si>
  <si>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</si>
  <si>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</si>
  <si>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</si>
  <si>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</si>
  <si>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</si>
  <si>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</si>
  <si>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</si>
  <si>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</si>
  <si>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</si>
  <si>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</si>
  <si>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</si>
  <si>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</si>
  <si>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</si>
  <si>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</si>
  <si>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</si>
  <si>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</si>
  <si>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</si>
  <si>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</si>
  <si>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</si>
  <si>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</si>
  <si>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</si>
  <si>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</si>
  <si>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</si>
  <si>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</si>
  <si>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</si>
  <si>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</si>
  <si>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</si>
  <si>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</si>
  <si>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</si>
  <si>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</si>
  <si>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</si>
  <si>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</si>
  <si>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</si>
  <si>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</si>
  <si>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</si>
  <si>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</si>
  <si>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</si>
  <si>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</si>
  <si>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</si>
  <si>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</si>
  <si>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</si>
  <si>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</si>
  <si>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</si>
  <si>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</si>
  <si>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</si>
  <si>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</si>
  <si>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</si>
  <si>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</si>
  <si>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</si>
  <si>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</si>
  <si>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</si>
  <si>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</si>
  <si>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</si>
  <si>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</si>
  <si>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</si>
  <si>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</si>
  <si>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</si>
  <si>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</si>
  <si>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</si>
  <si>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</si>
  <si>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</si>
  <si>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</si>
  <si>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</si>
  <si>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</si>
  <si>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</si>
  <si>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</si>
  <si>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</si>
  <si>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</si>
  <si>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</si>
  <si>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</si>
  <si>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</si>
  <si>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</si>
  <si>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</si>
  <si>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</si>
  <si>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</si>
  <si>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</si>
  <si>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</si>
  <si>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</si>
  <si>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</si>
  <si>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</si>
  <si>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</si>
  <si>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</si>
  <si>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</si>
  <si>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</si>
  <si>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</si>
  <si>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</si>
  <si>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</si>
  <si>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</si>
  <si>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</si>
  <si>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</si>
  <si>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</si>
  <si>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</si>
  <si>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</si>
  <si>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</si>
  <si>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</si>
  <si>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</si>
  <si>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</si>
  <si>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</si>
  <si>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</si>
  <si>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</si>
  <si>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</si>
  <si>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</si>
  <si>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</si>
  <si>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</si>
  <si>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</si>
  <si>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</si>
  <si>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</si>
  <si>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</si>
  <si>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</si>
  <si>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</si>
  <si>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</si>
  <si>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</si>
  <si>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</si>
  <si>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</si>
  <si>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</si>
  <si>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</si>
  <si>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</si>
  <si>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</si>
  <si>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</si>
  <si>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</si>
  <si>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</si>
  <si>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</si>
  <si>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</si>
  <si>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</si>
  <si>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</si>
  <si>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</si>
  <si>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</si>
  <si>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</si>
  <si>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</si>
  <si>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</si>
  <si>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</si>
  <si>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</si>
  <si>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</si>
  <si>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</si>
  <si>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</si>
  <si>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</si>
  <si>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</si>
  <si>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</si>
  <si>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</si>
  <si>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</si>
  <si>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</si>
  <si>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</si>
  <si>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</si>
  <si>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</si>
  <si>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</si>
  <si>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</si>
  <si>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</si>
  <si>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</si>
  <si>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</si>
  <si>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</si>
  <si>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</si>
  <si>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</si>
  <si>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</si>
  <si>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</si>
  <si>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</si>
  <si>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</si>
  <si>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</si>
  <si>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</si>
  <si>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</si>
  <si>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</si>
  <si>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</si>
  <si>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</si>
  <si>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</si>
  <si>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</si>
  <si>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</si>
  <si>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</si>
  <si>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</si>
  <si>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</si>
  <si>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</si>
  <si>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</si>
  <si>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</si>
  <si>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</si>
  <si>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</si>
  <si>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</si>
  <si>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</si>
  <si>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</si>
  <si>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</si>
  <si>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</si>
  <si>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</si>
  <si>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</si>
  <si>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</si>
  <si>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</si>
  <si>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</si>
  <si>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</si>
  <si>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</si>
  <si>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</si>
  <si>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</si>
  <si>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</si>
  <si>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</si>
  <si>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</si>
  <si>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</si>
  <si>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</si>
  <si>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</si>
  <si>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</si>
  <si>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</si>
  <si>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</si>
  <si>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</si>
  <si>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</si>
  <si>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</si>
  <si>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</si>
  <si>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</si>
  <si>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</si>
  <si>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</si>
  <si>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</si>
  <si>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</si>
  <si>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</si>
  <si>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</si>
  <si>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</si>
  <si>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</si>
  <si>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</si>
  <si>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</si>
  <si>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</si>
  <si>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</si>
  <si>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</si>
  <si>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</si>
  <si>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</si>
  <si>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</si>
  <si>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</si>
  <si>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</si>
  <si>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</si>
  <si>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</si>
  <si>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</si>
  <si>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</si>
  <si>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</si>
  <si>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</si>
  <si>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</si>
  <si>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</si>
  <si>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</si>
  <si>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</si>
  <si>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</si>
  <si>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</si>
  <si>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</si>
  <si>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</si>
  <si>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</si>
  <si>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</si>
  <si>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</si>
  <si>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</si>
  <si>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</si>
  <si>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</si>
  <si>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</si>
  <si>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</si>
  <si>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</si>
  <si>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</si>
  <si>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</si>
  <si>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</si>
  <si>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</si>
  <si>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</si>
  <si>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</si>
  <si>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</si>
  <si>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</si>
  <si>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</si>
  <si>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</si>
  <si>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</si>
  <si>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</si>
  <si>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</si>
  <si>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</si>
  <si>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</si>
  <si>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</si>
  <si>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</si>
  <si>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</si>
  <si>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</si>
  <si>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</si>
  <si>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</si>
  <si>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</si>
  <si>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</si>
  <si>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</si>
  <si>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</si>
  <si>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</si>
  <si>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</si>
  <si>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</si>
  <si>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</si>
  <si>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</si>
  <si>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</si>
  <si>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</si>
  <si>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</si>
  <si>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</si>
  <si>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</si>
  <si>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</si>
  <si>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</si>
  <si>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</si>
  <si>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</si>
  <si>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</si>
  <si>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</si>
  <si>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</si>
  <si>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</si>
  <si>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</si>
  <si>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</si>
  <si>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</si>
  <si>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</si>
  <si>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</si>
  <si>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</si>
  <si>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</si>
  <si>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</si>
  <si>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</si>
  <si>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</si>
  <si>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</si>
  <si>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</si>
  <si>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</si>
  <si>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</si>
  <si>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</si>
  <si>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</si>
  <si>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</si>
  <si>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</si>
  <si>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</si>
  <si>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</si>
  <si>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</si>
  <si>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</si>
  <si>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</si>
  <si>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</si>
  <si>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</si>
  <si>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</si>
  <si>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</si>
  <si>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</si>
  <si>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</si>
  <si>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</si>
  <si>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</si>
  <si>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</si>
  <si>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</si>
  <si>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</si>
  <si>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</si>
  <si>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</si>
  <si>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</si>
  <si>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</si>
  <si>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</si>
  <si>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</si>
  <si>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</si>
  <si>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</si>
  <si>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</si>
  <si>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</si>
  <si>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</si>
  <si>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</si>
  <si>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</si>
  <si>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</si>
  <si>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</si>
  <si>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</si>
  <si>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</si>
  <si>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</si>
  <si>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</si>
  <si>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</si>
  <si>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</si>
  <si>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</si>
  <si>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</si>
  <si>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</si>
  <si>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</si>
  <si>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</si>
  <si>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</si>
  <si>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</si>
  <si>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</si>
  <si>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</si>
  <si>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</si>
  <si>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</si>
  <si>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</si>
  <si>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</si>
  <si>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</si>
  <si>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</si>
  <si>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</si>
  <si>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</si>
  <si>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</si>
  <si>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</si>
  <si>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</si>
  <si>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</si>
  <si>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</si>
  <si>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</si>
  <si>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</si>
  <si>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</si>
  <si>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</si>
  <si>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</si>
  <si>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</si>
  <si>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</si>
  <si>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</si>
  <si>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</si>
  <si>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</si>
  <si>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</si>
  <si>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</si>
  <si>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</si>
  <si>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</si>
  <si>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</si>
  <si>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</si>
  <si>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</si>
  <si>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</si>
  <si>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</si>
  <si>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</si>
  <si>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</si>
  <si>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</si>
  <si>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</si>
  <si>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</si>
  <si>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</si>
  <si>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</si>
  <si>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</si>
  <si>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</si>
  <si>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</si>
  <si>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</si>
  <si>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</si>
  <si>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</si>
  <si>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</si>
  <si>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</si>
  <si>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</si>
  <si>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</si>
  <si>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</si>
  <si>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</si>
  <si>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</si>
  <si>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</si>
  <si>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</si>
  <si>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</si>
  <si>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</si>
  <si>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</si>
  <si>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</si>
  <si>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</si>
  <si>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</si>
  <si>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</si>
  <si>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</si>
  <si>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</si>
  <si>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</si>
  <si>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</si>
  <si>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</si>
  <si>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</si>
  <si>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</si>
  <si>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</si>
  <si>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</si>
  <si>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</si>
  <si>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</si>
  <si>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</si>
  <si>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</si>
  <si>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</si>
  <si>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</si>
  <si>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</si>
  <si>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</si>
  <si>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</si>
  <si>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</si>
  <si>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</si>
  <si>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</si>
  <si>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</si>
  <si>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</si>
  <si>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</si>
  <si>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</si>
  <si>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</si>
  <si>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</si>
  <si>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</si>
  <si>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</si>
  <si>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</si>
  <si>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</si>
  <si>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</si>
  <si>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</si>
  <si>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</si>
  <si>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</si>
  <si>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</si>
  <si>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</si>
  <si>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</si>
  <si>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</si>
  <si>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</si>
  <si>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</si>
  <si>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</si>
  <si>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</si>
  <si>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</si>
  <si>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</si>
  <si>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</si>
  <si>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</si>
  <si>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</si>
  <si>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</si>
  <si>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</si>
  <si>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</si>
  <si>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</si>
  <si>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</si>
  <si>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</si>
  <si>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</si>
  <si>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</si>
  <si>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</si>
  <si>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</si>
  <si>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</si>
  <si>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</si>
  <si>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</si>
  <si>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</si>
  <si>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</si>
  <si>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</si>
  <si>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</si>
  <si>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</si>
  <si>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</si>
  <si>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</si>
  <si>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</si>
  <si>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</si>
  <si>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</si>
  <si>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</si>
  <si>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</si>
  <si>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</si>
  <si>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</si>
  <si>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</si>
  <si>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</si>
  <si>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</si>
  <si>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</si>
  <si>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</si>
  <si>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</si>
  <si>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</si>
  <si>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</si>
  <si>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</si>
  <si>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</si>
  <si>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</si>
  <si>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</si>
  <si>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</si>
  <si>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</si>
  <si>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</si>
  <si>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</si>
  <si>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</si>
  <si>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</si>
  <si>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</si>
  <si>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</si>
  <si>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</si>
  <si>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</si>
  <si>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</si>
  <si>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</si>
  <si>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</si>
  <si>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</si>
  <si>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</si>
  <si>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</si>
  <si>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</si>
  <si>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</si>
  <si>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</si>
  <si>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</si>
  <si>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</si>
  <si>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</si>
  <si>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</si>
  <si>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</si>
  <si>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</si>
  <si>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</si>
  <si>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</si>
  <si>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</si>
  <si>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</si>
  <si>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</si>
  <si>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</si>
  <si>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</si>
  <si>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</si>
  <si>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</si>
  <si>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</si>
  <si>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</si>
  <si>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</si>
  <si>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Költségvetési szerv III.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</si>
  <si>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</si>
  <si>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</si>
  <si>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</si>
  <si>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</si>
  <si>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</si>
  <si>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</si>
  <si>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</si>
  <si>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</si>
  <si>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</si>
  <si>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</si>
  <si>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</si>
  <si>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</si>
  <si>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</si>
  <si>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</si>
  <si>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</si>
  <si>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</si>
  <si>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</si>
  <si>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</si>
  <si>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</si>
  <si>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</si>
  <si>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</si>
  <si>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</si>
  <si>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</si>
  <si>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</si>
  <si>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</si>
  <si>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</si>
  <si>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</si>
  <si>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</si>
  <si>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</si>
  <si>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</si>
  <si>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</si>
  <si>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</si>
  <si>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</si>
  <si>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</si>
  <si>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</si>
  <si>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</si>
  <si>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</si>
  <si>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</si>
  <si>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</si>
  <si>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</si>
  <si>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</si>
  <si>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</si>
  <si>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</si>
  <si>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</si>
  <si>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</si>
  <si>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</si>
  <si>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</si>
  <si>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</si>
  <si>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</si>
  <si>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</si>
  <si>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</si>
  <si>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</si>
  <si>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</si>
  <si>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</si>
  <si>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</si>
  <si>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</si>
  <si>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</si>
  <si>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</si>
  <si>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</si>
  <si>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</si>
  <si>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</si>
  <si>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</si>
  <si>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</si>
  <si>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</si>
  <si>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</si>
  <si>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</si>
  <si>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</si>
  <si>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</si>
  <si>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</si>
  <si>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</si>
  <si>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</si>
  <si>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</si>
  <si>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</si>
  <si>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</si>
  <si>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</si>
  <si>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</si>
  <si>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</si>
  <si>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</si>
  <si>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</si>
  <si>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</si>
  <si>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</si>
  <si>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</si>
  <si>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</si>
  <si>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</si>
  <si>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</si>
  <si>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</si>
  <si>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</si>
  <si>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</si>
  <si>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</si>
  <si>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</si>
  <si>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</si>
  <si>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</si>
  <si>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</si>
  <si>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</si>
  <si>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</si>
  <si>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</si>
  <si>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</si>
  <si>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</si>
  <si>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</si>
  <si>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</si>
  <si>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</si>
  <si>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</si>
  <si>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</si>
  <si>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</si>
  <si>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</si>
  <si>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</si>
  <si>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</si>
  <si>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</si>
  <si>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</si>
  <si>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</si>
  <si>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</si>
  <si>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</si>
  <si>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Államigazgataási feladatok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</si>
  <si>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</si>
  <si>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</si>
  <si>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</si>
  <si>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</si>
  <si>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</si>
  <si>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</si>
  <si>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</si>
  <si>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</si>
  <si>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</si>
  <si>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</si>
  <si>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</si>
  <si>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</si>
  <si>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</si>
  <si>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</si>
  <si>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</si>
  <si>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</si>
  <si>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</si>
  <si>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</si>
  <si>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</si>
  <si>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</si>
  <si>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</si>
  <si>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</si>
  <si>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</si>
  <si>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</si>
  <si>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</si>
  <si>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</si>
  <si>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</si>
  <si>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</si>
  <si>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</si>
  <si>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</si>
  <si>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</si>
  <si>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</si>
  <si>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</si>
  <si>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</si>
  <si>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</si>
  <si>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</si>
  <si>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</si>
  <si>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</si>
  <si>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</si>
  <si>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</si>
  <si>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</si>
  <si>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</si>
  <si>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</si>
  <si>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</si>
  <si>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</si>
  <si>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</si>
  <si>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</si>
  <si>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</si>
  <si>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</si>
  <si>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</si>
  <si>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</si>
  <si>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</si>
  <si>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Gépjármű adó</t>
  </si>
  <si>
    <t>2016. évi eredeti előirányzat BEVÉTELEK</t>
  </si>
  <si>
    <t>Forintban !</t>
  </si>
  <si>
    <t>Elszámolásból származó bevételek</t>
  </si>
  <si>
    <t>Forintban</t>
  </si>
  <si>
    <t>forintban !</t>
  </si>
  <si>
    <t xml:space="preserve"> forintban !</t>
  </si>
  <si>
    <t xml:space="preserve"> forintban</t>
  </si>
  <si>
    <t>működés</t>
  </si>
  <si>
    <t>II. Áfa elszámolás</t>
  </si>
  <si>
    <t>Adatok:  forintban!</t>
  </si>
  <si>
    <t xml:space="preserve"> Önkormányzati Hivatal</t>
  </si>
  <si>
    <t>Konyári Óvoda</t>
  </si>
  <si>
    <t xml:space="preserve">Kurucz Albert Falumúzeum, Művelődésiház és Könyvtár </t>
  </si>
  <si>
    <t>Kurucz Albert Falumúzeum, Művelődésiház és Könyvtár</t>
  </si>
  <si>
    <t>Kommunális adó</t>
  </si>
  <si>
    <t>Civil szervezetek - egyházak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</si>
</sst>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.0"/>
    <numFmt numFmtId="180" formatCode="#,###__;\-#,###__"/>
    <numFmt numFmtId="181" formatCode="00"/>
    <numFmt numFmtId="182" formatCode="#,###\ _F_t;\-#,###\ _F_t"/>
    <numFmt numFmtId="183" formatCode="#,###__"/>
    <numFmt numFmtId="184" formatCode="_-* #,##0.0\ _F_t_-;\-* #,##0.0\ _F_t_-;_-* &quot;-&quot;??\ _F_t_-;_-@_-"/>
    <numFmt numFmtId="185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7" borderId="0" applyNumberFormat="0" applyBorder="0" applyAlignment="0" applyProtection="0"/>
    <xf numFmtId="0" fontId="46" fillId="9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3" borderId="0" applyNumberFormat="0" applyBorder="0" applyAlignment="0" applyProtection="0"/>
    <xf numFmtId="0" fontId="47" fillId="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4" borderId="7" applyNumberFormat="0" applyFont="0" applyAlignment="0" applyProtection="0"/>
    <xf numFmtId="0" fontId="46" fillId="9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9" borderId="0" applyNumberFormat="0" applyBorder="0" applyAlignment="0" applyProtection="0"/>
    <xf numFmtId="0" fontId="46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6" borderId="8" applyNumberFormat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17" borderId="0" applyNumberFormat="0" applyBorder="0" applyAlignment="0" applyProtection="0"/>
    <xf numFmtId="0" fontId="62" fillId="7" borderId="0" applyNumberFormat="0" applyBorder="0" applyAlignment="0" applyProtection="0"/>
    <xf numFmtId="0" fontId="63" fillId="16" borderId="1" applyNumberFormat="0" applyAlignment="0" applyProtection="0"/>
    <xf numFmtId="9" fontId="0" fillId="0" borderId="0" applyFont="0" applyFill="0" applyBorder="0" applyAlignment="0" applyProtection="0"/>
  </cellStyleXfs>
  <cellXfs count="850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72" fontId="13" fillId="0" borderId="10" xfId="0" applyNumberFormat="1" applyFont="1" applyFill="1" applyBorder="1" applyAlignment="1" applyProtection="1">
      <alignment vertical="center" wrapTex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72" fontId="0" fillId="0" borderId="13" xfId="0" applyNumberFormat="1" applyFill="1" applyBorder="1" applyAlignment="1" applyProtection="1">
      <alignment horizontal="center" vertical="center" wrapText="1"/>
      <protection locked="0"/>
    </xf>
    <xf numFmtId="172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72" fontId="12" fillId="0" borderId="15" xfId="0" applyNumberFormat="1" applyFont="1" applyFill="1" applyBorder="1" applyAlignment="1" applyProtection="1">
      <alignment vertical="center" wrapText="1"/>
      <protection/>
    </xf>
    <xf numFmtId="172" fontId="12" fillId="0" borderId="16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72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2" fontId="12" fillId="18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72" fontId="13" fillId="0" borderId="10" xfId="0" applyNumberFormat="1" applyFont="1" applyFill="1" applyBorder="1" applyAlignment="1" applyProtection="1">
      <alignment vertical="center"/>
      <protection locked="0"/>
    </xf>
    <xf numFmtId="172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6" fillId="0" borderId="17" xfId="0" applyNumberFormat="1" applyFont="1" applyFill="1" applyBorder="1" applyAlignment="1" applyProtection="1">
      <alignment horizontal="center" vertical="center" wrapText="1"/>
      <protection/>
    </xf>
    <xf numFmtId="172" fontId="6" fillId="0" borderId="15" xfId="0" applyNumberFormat="1" applyFont="1" applyFill="1" applyBorder="1" applyAlignment="1" applyProtection="1">
      <alignment horizontal="center" vertical="center" wrapText="1"/>
      <protection/>
    </xf>
    <xf numFmtId="172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72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72" fontId="12" fillId="0" borderId="15" xfId="0" applyNumberFormat="1" applyFont="1" applyFill="1" applyBorder="1" applyAlignment="1" applyProtection="1">
      <alignment vertical="center"/>
      <protection/>
    </xf>
    <xf numFmtId="172" fontId="12" fillId="0" borderId="16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right" vertical="center"/>
      <protection/>
    </xf>
    <xf numFmtId="172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21" fillId="0" borderId="20" xfId="60" applyNumberFormat="1" applyFont="1" applyFill="1" applyBorder="1" applyAlignment="1" applyProtection="1">
      <alignment vertical="center"/>
      <protection/>
    </xf>
    <xf numFmtId="172" fontId="21" fillId="0" borderId="20" xfId="60" applyNumberFormat="1" applyFont="1" applyFill="1" applyBorder="1" applyAlignment="1" applyProtection="1">
      <alignment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172" fontId="12" fillId="0" borderId="23" xfId="0" applyNumberFormat="1" applyFont="1" applyFill="1" applyBorder="1" applyAlignment="1" applyProtection="1">
      <alignment horizontal="center" vertical="center" wrapText="1"/>
      <protection/>
    </xf>
    <xf numFmtId="172" fontId="13" fillId="0" borderId="24" xfId="0" applyNumberFormat="1" applyFont="1" applyFill="1" applyBorder="1" applyAlignment="1" applyProtection="1">
      <alignment vertical="center" wrapText="1"/>
      <protection locked="0"/>
    </xf>
    <xf numFmtId="172" fontId="12" fillId="0" borderId="18" xfId="0" applyNumberFormat="1" applyFont="1" applyFill="1" applyBorder="1" applyAlignment="1" applyProtection="1">
      <alignment vertical="center" wrapText="1"/>
      <protection/>
    </xf>
    <xf numFmtId="172" fontId="13" fillId="0" borderId="25" xfId="0" applyNumberFormat="1" applyFont="1" applyFill="1" applyBorder="1" applyAlignment="1" applyProtection="1">
      <alignment vertical="center" wrapText="1"/>
      <protection locked="0"/>
    </xf>
    <xf numFmtId="172" fontId="12" fillId="0" borderId="26" xfId="0" applyNumberFormat="1" applyFont="1" applyFill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 wrapText="1"/>
    </xf>
    <xf numFmtId="172" fontId="12" fillId="0" borderId="27" xfId="0" applyNumberFormat="1" applyFont="1" applyFill="1" applyBorder="1" applyAlignment="1">
      <alignment horizontal="center" vertical="center"/>
    </xf>
    <xf numFmtId="172" fontId="12" fillId="0" borderId="28" xfId="0" applyNumberFormat="1" applyFont="1" applyFill="1" applyBorder="1" applyAlignment="1">
      <alignment horizontal="center" vertical="center"/>
    </xf>
    <xf numFmtId="172" fontId="12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vertical="center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172" fontId="12" fillId="0" borderId="31" xfId="0" applyNumberFormat="1" applyFont="1" applyFill="1" applyBorder="1" applyAlignment="1">
      <alignment horizontal="right" vertical="center" wrapText="1"/>
    </xf>
    <xf numFmtId="49" fontId="19" fillId="0" borderId="32" xfId="0" applyNumberFormat="1" applyFont="1" applyFill="1" applyBorder="1" applyAlignment="1" quotePrefix="1">
      <alignment horizontal="left" vertical="center" indent="1"/>
    </xf>
    <xf numFmtId="3" fontId="19" fillId="0" borderId="33" xfId="0" applyNumberFormat="1" applyFont="1" applyFill="1" applyBorder="1" applyAlignment="1" applyProtection="1">
      <alignment horizontal="right" vertical="center"/>
      <protection locked="0"/>
    </xf>
    <xf numFmtId="3" fontId="19" fillId="0" borderId="33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33" xfId="0" applyNumberFormat="1" applyFont="1" applyFill="1" applyBorder="1" applyAlignment="1">
      <alignment horizontal="right" vertical="center" wrapText="1"/>
    </xf>
    <xf numFmtId="49" fontId="13" fillId="0" borderId="32" xfId="0" applyNumberFormat="1" applyFont="1" applyFill="1" applyBorder="1" applyAlignment="1">
      <alignment horizontal="left" vertical="center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49" fontId="13" fillId="0" borderId="34" xfId="0" applyNumberFormat="1" applyFont="1" applyFill="1" applyBorder="1" applyAlignment="1" applyProtection="1">
      <alignment horizontal="lef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49" fontId="12" fillId="0" borderId="36" xfId="0" applyNumberFormat="1" applyFont="1" applyFill="1" applyBorder="1" applyAlignment="1" applyProtection="1">
      <alignment horizontal="left" vertical="center" indent="1"/>
      <protection locked="0"/>
    </xf>
    <xf numFmtId="172" fontId="12" fillId="0" borderId="26" xfId="0" applyNumberFormat="1" applyFont="1" applyFill="1" applyBorder="1" applyAlignment="1">
      <alignment vertical="center"/>
    </xf>
    <xf numFmtId="4" fontId="13" fillId="0" borderId="26" xfId="0" applyNumberFormat="1" applyFont="1" applyFill="1" applyBorder="1" applyAlignment="1" applyProtection="1">
      <alignment vertical="center" wrapText="1"/>
      <protection locked="0"/>
    </xf>
    <xf numFmtId="49" fontId="12" fillId="0" borderId="37" xfId="0" applyNumberFormat="1" applyFont="1" applyFill="1" applyBorder="1" applyAlignment="1" applyProtection="1">
      <alignment vertical="center"/>
      <protection locked="0"/>
    </xf>
    <xf numFmtId="49" fontId="12" fillId="0" borderId="37" xfId="0" applyNumberFormat="1" applyFont="1" applyFill="1" applyBorder="1" applyAlignment="1" applyProtection="1">
      <alignment horizontal="right" vertical="center"/>
      <protection locked="0"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8" xfId="0" applyNumberFormat="1" applyFont="1" applyFill="1" applyBorder="1" applyAlignment="1">
      <alignment horizontal="left" vertical="center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30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33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179" fontId="12" fillId="0" borderId="26" xfId="0" applyNumberFormat="1" applyFont="1" applyFill="1" applyBorder="1" applyAlignment="1">
      <alignment horizontal="left" vertical="center" wrapText="1" indent="1"/>
    </xf>
    <xf numFmtId="179" fontId="28" fillId="0" borderId="0" xfId="0" applyNumberFormat="1" applyFont="1" applyFill="1" applyBorder="1" applyAlignment="1">
      <alignment horizontal="left" vertical="center" wrapText="1"/>
    </xf>
    <xf numFmtId="172" fontId="12" fillId="0" borderId="26" xfId="0" applyNumberFormat="1" applyFont="1" applyFill="1" applyBorder="1" applyAlignment="1">
      <alignment horizontal="center" vertical="center" wrapText="1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26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" fontId="12" fillId="0" borderId="33" xfId="0" applyNumberFormat="1" applyFont="1" applyFill="1" applyBorder="1" applyAlignment="1">
      <alignment horizontal="right" vertical="center" wrapText="1"/>
    </xf>
    <xf numFmtId="4" fontId="12" fillId="0" borderId="40" xfId="0" applyNumberFormat="1" applyFont="1" applyFill="1" applyBorder="1" applyAlignment="1">
      <alignment horizontal="right" vertical="center" wrapText="1"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172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15" xfId="0" applyNumberFormat="1" applyFont="1" applyBorder="1" applyAlignment="1" applyProtection="1">
      <alignment horizontal="right" vertical="center" wrapText="1" indent="1"/>
      <protection/>
    </xf>
    <xf numFmtId="172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72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26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4" fillId="0" borderId="0" xfId="0" applyNumberFormat="1" applyFont="1" applyFill="1" applyAlignment="1" applyProtection="1">
      <alignment horizontal="right" vertical="center"/>
      <protection locked="0"/>
    </xf>
    <xf numFmtId="172" fontId="6" fillId="0" borderId="48" xfId="0" applyNumberFormat="1" applyFont="1" applyFill="1" applyBorder="1" applyAlignment="1" applyProtection="1">
      <alignment horizontal="centerContinuous" vertical="center"/>
      <protection/>
    </xf>
    <xf numFmtId="172" fontId="6" fillId="0" borderId="49" xfId="0" applyNumberFormat="1" applyFont="1" applyFill="1" applyBorder="1" applyAlignment="1" applyProtection="1">
      <alignment horizontal="centerContinuous" vertical="center"/>
      <protection/>
    </xf>
    <xf numFmtId="172" fontId="6" fillId="0" borderId="50" xfId="0" applyNumberFormat="1" applyFont="1" applyFill="1" applyBorder="1" applyAlignment="1" applyProtection="1">
      <alignment horizontal="centerContinuous" vertical="center"/>
      <protection/>
    </xf>
    <xf numFmtId="172" fontId="20" fillId="0" borderId="0" xfId="0" applyNumberFormat="1" applyFont="1" applyFill="1" applyAlignment="1">
      <alignment vertical="center"/>
    </xf>
    <xf numFmtId="172" fontId="6" fillId="0" borderId="23" xfId="0" applyNumberFormat="1" applyFont="1" applyFill="1" applyBorder="1" applyAlignment="1" applyProtection="1">
      <alignment horizontal="center" vertical="center"/>
      <protection/>
    </xf>
    <xf numFmtId="172" fontId="6" fillId="0" borderId="51" xfId="0" applyNumberFormat="1" applyFont="1" applyFill="1" applyBorder="1" applyAlignment="1" applyProtection="1">
      <alignment horizontal="center" vertical="center"/>
      <protection/>
    </xf>
    <xf numFmtId="172" fontId="6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Alignment="1">
      <alignment horizontal="center" vertical="center"/>
    </xf>
    <xf numFmtId="172" fontId="12" fillId="0" borderId="15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>
      <alignment horizontal="center" vertical="center" wrapText="1"/>
    </xf>
    <xf numFmtId="172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42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42" xfId="0" applyNumberFormat="1" applyFont="1" applyFill="1" applyBorder="1" applyAlignment="1" applyProtection="1">
      <alignment horizontal="center" vertical="center" wrapText="1"/>
      <protection/>
    </xf>
    <xf numFmtId="172" fontId="12" fillId="0" borderId="42" xfId="0" applyNumberFormat="1" applyFont="1" applyFill="1" applyBorder="1" applyAlignment="1" applyProtection="1">
      <alignment vertical="center" wrapText="1"/>
      <protection/>
    </xf>
    <xf numFmtId="172" fontId="12" fillId="0" borderId="48" xfId="0" applyNumberFormat="1" applyFont="1" applyFill="1" applyBorder="1" applyAlignment="1" applyProtection="1">
      <alignment vertical="center" wrapText="1"/>
      <protection/>
    </xf>
    <xf numFmtId="172" fontId="12" fillId="0" borderId="31" xfId="0" applyNumberFormat="1" applyFont="1" applyFill="1" applyBorder="1" applyAlignment="1" applyProtection="1">
      <alignment vertical="center" wrapText="1"/>
      <protection/>
    </xf>
    <xf numFmtId="172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3" xfId="0" applyNumberFormat="1" applyFont="1" applyFill="1" applyBorder="1" applyAlignment="1" applyProtection="1">
      <alignment vertical="center" wrapTex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0" xfId="0" applyNumberFormat="1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vertical="center" wrapText="1"/>
      <protection/>
    </xf>
    <xf numFmtId="172" fontId="12" fillId="0" borderId="24" xfId="0" applyNumberFormat="1" applyFont="1" applyFill="1" applyBorder="1" applyAlignment="1" applyProtection="1">
      <alignment vertical="center" wrapText="1"/>
      <protection/>
    </xf>
    <xf numFmtId="172" fontId="12" fillId="0" borderId="33" xfId="0" applyNumberFormat="1" applyFont="1" applyFill="1" applyBorder="1" applyAlignment="1" applyProtection="1">
      <alignment vertical="center" wrapTex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1" xfId="0" applyNumberFormat="1" applyFont="1" applyFill="1" applyBorder="1" applyAlignment="1" applyProtection="1">
      <alignment horizontal="center" vertical="center" wrapText="1"/>
      <protection/>
    </xf>
    <xf numFmtId="172" fontId="12" fillId="0" borderId="19" xfId="0" applyNumberFormat="1" applyFont="1" applyFill="1" applyBorder="1" applyAlignment="1" applyProtection="1">
      <alignment vertical="center" wrapText="1"/>
      <protection/>
    </xf>
    <xf numFmtId="172" fontId="12" fillId="0" borderId="53" xfId="0" applyNumberFormat="1" applyFont="1" applyFill="1" applyBorder="1" applyAlignment="1" applyProtection="1">
      <alignment vertical="center" wrapText="1"/>
      <protection/>
    </xf>
    <xf numFmtId="1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19" xfId="0" applyNumberFormat="1" applyFont="1" applyFill="1" applyBorder="1" applyAlignment="1" applyProtection="1">
      <alignment vertical="center" wrapText="1"/>
      <protection locked="0"/>
    </xf>
    <xf numFmtId="172" fontId="13" fillId="0" borderId="53" xfId="0" applyNumberFormat="1" applyFont="1" applyFill="1" applyBorder="1" applyAlignment="1" applyProtection="1">
      <alignment vertical="center" wrapText="1"/>
      <protection locked="0"/>
    </xf>
    <xf numFmtId="172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18" borderId="54" xfId="0" applyNumberFormat="1" applyFont="1" applyFill="1" applyBorder="1" applyAlignment="1" applyProtection="1">
      <alignment vertical="center" wrapText="1"/>
      <protection/>
    </xf>
    <xf numFmtId="172" fontId="12" fillId="0" borderId="15" xfId="0" applyNumberFormat="1" applyFont="1" applyFill="1" applyBorder="1" applyAlignment="1" applyProtection="1">
      <alignment vertical="center" wrapText="1"/>
      <protection/>
    </xf>
    <xf numFmtId="172" fontId="12" fillId="0" borderId="54" xfId="0" applyNumberFormat="1" applyFont="1" applyFill="1" applyBorder="1" applyAlignment="1" applyProtection="1">
      <alignment vertical="center" wrapText="1"/>
      <protection/>
    </xf>
    <xf numFmtId="172" fontId="12" fillId="0" borderId="26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center"/>
    </xf>
    <xf numFmtId="172" fontId="6" fillId="0" borderId="51" xfId="0" applyNumberFormat="1" applyFont="1" applyFill="1" applyBorder="1" applyAlignment="1">
      <alignment horizontal="center" vertical="center"/>
    </xf>
    <xf numFmtId="172" fontId="6" fillId="0" borderId="21" xfId="0" applyNumberFormat="1" applyFont="1" applyFill="1" applyBorder="1" applyAlignment="1">
      <alignment horizontal="center" vertical="center"/>
    </xf>
    <xf numFmtId="172" fontId="6" fillId="0" borderId="36" xfId="0" applyNumberFormat="1" applyFont="1" applyFill="1" applyBorder="1" applyAlignment="1">
      <alignment horizontal="center" vertical="center" wrapText="1"/>
    </xf>
    <xf numFmtId="172" fontId="6" fillId="0" borderId="54" xfId="0" applyNumberFormat="1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172" fontId="12" fillId="0" borderId="17" xfId="0" applyNumberFormat="1" applyFont="1" applyFill="1" applyBorder="1" applyAlignment="1">
      <alignment horizontal="right" vertical="center" wrapText="1" indent="1"/>
    </xf>
    <xf numFmtId="172" fontId="12" fillId="0" borderId="26" xfId="0" applyNumberFormat="1" applyFont="1" applyFill="1" applyBorder="1" applyAlignment="1">
      <alignment horizontal="left" vertical="center" wrapText="1" indent="1"/>
    </xf>
    <xf numFmtId="172" fontId="0" fillId="18" borderId="26" xfId="0" applyNumberFormat="1" applyFont="1" applyFill="1" applyBorder="1" applyAlignment="1">
      <alignment horizontal="left" vertical="center" wrapText="1" indent="2"/>
    </xf>
    <xf numFmtId="172" fontId="0" fillId="18" borderId="45" xfId="0" applyNumberFormat="1" applyFont="1" applyFill="1" applyBorder="1" applyAlignment="1">
      <alignment horizontal="left" vertical="center" wrapText="1" indent="2"/>
    </xf>
    <xf numFmtId="172" fontId="12" fillId="0" borderId="17" xfId="0" applyNumberFormat="1" applyFont="1" applyFill="1" applyBorder="1" applyAlignment="1">
      <alignment vertical="center" wrapText="1"/>
    </xf>
    <xf numFmtId="172" fontId="12" fillId="0" borderId="15" xfId="0" applyNumberFormat="1" applyFont="1" applyFill="1" applyBorder="1" applyAlignment="1">
      <alignment vertical="center" wrapText="1"/>
    </xf>
    <xf numFmtId="172" fontId="12" fillId="0" borderId="16" xfId="0" applyNumberFormat="1" applyFont="1" applyFill="1" applyBorder="1" applyAlignment="1">
      <alignment vertical="center" wrapText="1"/>
    </xf>
    <xf numFmtId="172" fontId="12" fillId="0" borderId="12" xfId="0" applyNumberFormat="1" applyFont="1" applyFill="1" applyBorder="1" applyAlignment="1">
      <alignment horizontal="right" vertical="center" wrapText="1" indent="1"/>
    </xf>
    <xf numFmtId="172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12" xfId="0" applyNumberFormat="1" applyFont="1" applyFill="1" applyBorder="1" applyAlignment="1" applyProtection="1">
      <alignment vertical="center" wrapText="1"/>
      <protection locked="0"/>
    </xf>
    <xf numFmtId="172" fontId="13" fillId="0" borderId="18" xfId="0" applyNumberFormat="1" applyFont="1" applyFill="1" applyBorder="1" applyAlignment="1" applyProtection="1">
      <alignment vertical="center" wrapText="1"/>
      <protection locked="0"/>
    </xf>
    <xf numFmtId="172" fontId="0" fillId="18" borderId="26" xfId="0" applyNumberFormat="1" applyFont="1" applyFill="1" applyBorder="1" applyAlignment="1">
      <alignment horizontal="right" vertical="center" wrapText="1" indent="2"/>
    </xf>
    <xf numFmtId="172" fontId="0" fillId="18" borderId="45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72" fontId="13" fillId="0" borderId="24" xfId="0" applyNumberFormat="1" applyFont="1" applyFill="1" applyBorder="1" applyAlignment="1" applyProtection="1">
      <alignment vertical="center"/>
      <protection locked="0"/>
    </xf>
    <xf numFmtId="172" fontId="12" fillId="0" borderId="24" xfId="0" applyNumberFormat="1" applyFont="1" applyFill="1" applyBorder="1" applyAlignment="1" applyProtection="1">
      <alignment vertical="center"/>
      <protection/>
    </xf>
    <xf numFmtId="172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72" fontId="13" fillId="0" borderId="21" xfId="0" applyNumberFormat="1" applyFont="1" applyFill="1" applyBorder="1" applyAlignment="1" applyProtection="1">
      <alignment vertical="center"/>
      <protection locked="0"/>
    </xf>
    <xf numFmtId="172" fontId="13" fillId="0" borderId="51" xfId="0" applyNumberFormat="1" applyFont="1" applyFill="1" applyBorder="1" applyAlignment="1" applyProtection="1">
      <alignment vertical="center"/>
      <protection locked="0"/>
    </xf>
    <xf numFmtId="172" fontId="12" fillId="0" borderId="54" xfId="0" applyNumberFormat="1" applyFont="1" applyFill="1" applyBorder="1" applyAlignment="1" applyProtection="1">
      <alignment vertical="center"/>
      <protection/>
    </xf>
    <xf numFmtId="172" fontId="12" fillId="0" borderId="22" xfId="0" applyNumberFormat="1" applyFont="1" applyFill="1" applyBorder="1" applyAlignment="1" applyProtection="1">
      <alignment vertical="center"/>
      <protection/>
    </xf>
    <xf numFmtId="172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 applyProtection="1">
      <alignment horizontal="right" vertical="center" wrapText="1" indent="1"/>
      <protection/>
    </xf>
    <xf numFmtId="0" fontId="17" fillId="0" borderId="56" xfId="0" applyFont="1" applyFill="1" applyBorder="1" applyAlignment="1" applyProtection="1">
      <alignment horizontal="left" vertical="center" wrapText="1" indent="1"/>
      <protection locked="0"/>
    </xf>
    <xf numFmtId="172" fontId="13" fillId="0" borderId="43" xfId="0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8" xfId="0" applyFont="1" applyFill="1" applyBorder="1" applyAlignment="1" applyProtection="1">
      <alignment horizontal="left" vertical="center" wrapText="1" indent="1"/>
      <protection locked="0"/>
    </xf>
    <xf numFmtId="172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8" xfId="0" applyFont="1" applyFill="1" applyBorder="1" applyAlignment="1" applyProtection="1">
      <alignment horizontal="left" vertical="center" wrapText="1" indent="8"/>
      <protection locked="0"/>
    </xf>
    <xf numFmtId="0" fontId="13" fillId="0" borderId="55" xfId="0" applyFont="1" applyFill="1" applyBorder="1" applyAlignment="1">
      <alignment horizontal="right" vertical="center" wrapText="1" indent="1"/>
    </xf>
    <xf numFmtId="172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right" vertical="center" indent="1"/>
    </xf>
    <xf numFmtId="0" fontId="13" fillId="0" borderId="42" xfId="0" applyFont="1" applyFill="1" applyBorder="1" applyAlignment="1" applyProtection="1">
      <alignment horizontal="left" vertical="center" indent="1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72" fontId="12" fillId="0" borderId="15" xfId="0" applyNumberFormat="1" applyFont="1" applyFill="1" applyBorder="1" applyAlignment="1">
      <alignment vertical="center" wrapText="1"/>
    </xf>
    <xf numFmtId="172" fontId="12" fillId="0" borderId="16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180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80" fontId="17" fillId="0" borderId="18" xfId="62" applyNumberFormat="1" applyFont="1" applyFill="1" applyBorder="1" applyAlignment="1" applyProtection="1">
      <alignment horizontal="right" vertical="center" wrapText="1"/>
      <protection locked="0"/>
    </xf>
    <xf numFmtId="180" fontId="28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49" fontId="12" fillId="0" borderId="55" xfId="61" applyNumberFormat="1" applyFont="1" applyFill="1" applyBorder="1" applyAlignment="1" applyProtection="1">
      <alignment horizontal="center" vertical="center" wrapText="1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81" fontId="13" fillId="0" borderId="43" xfId="61" applyNumberFormat="1" applyFont="1" applyFill="1" applyBorder="1" applyAlignment="1" applyProtection="1">
      <alignment horizontal="center" vertical="center"/>
      <protection/>
    </xf>
    <xf numFmtId="182" fontId="13" fillId="0" borderId="57" xfId="61" applyNumberFormat="1" applyFont="1" applyFill="1" applyBorder="1" applyAlignment="1" applyProtection="1">
      <alignment vertical="center"/>
      <protection locked="0"/>
    </xf>
    <xf numFmtId="181" fontId="13" fillId="0" borderId="10" xfId="61" applyNumberFormat="1" applyFont="1" applyFill="1" applyBorder="1" applyAlignment="1" applyProtection="1">
      <alignment horizontal="center" vertical="center"/>
      <protection/>
    </xf>
    <xf numFmtId="182" fontId="13" fillId="0" borderId="18" xfId="61" applyNumberFormat="1" applyFont="1" applyFill="1" applyBorder="1" applyAlignment="1" applyProtection="1">
      <alignment vertical="center"/>
      <protection locked="0"/>
    </xf>
    <xf numFmtId="182" fontId="12" fillId="0" borderId="18" xfId="61" applyNumberFormat="1" applyFont="1" applyFill="1" applyBorder="1" applyAlignment="1" applyProtection="1">
      <alignment vertical="center"/>
      <protection/>
    </xf>
    <xf numFmtId="0" fontId="12" fillId="0" borderId="55" xfId="61" applyFont="1" applyFill="1" applyBorder="1" applyAlignment="1" applyProtection="1">
      <alignment horizontal="left" vertical="center" wrapText="1"/>
      <protection/>
    </xf>
    <xf numFmtId="181" fontId="13" fillId="0" borderId="21" xfId="61" applyNumberFormat="1" applyFont="1" applyFill="1" applyBorder="1" applyAlignment="1" applyProtection="1">
      <alignment horizontal="center" vertical="center"/>
      <protection/>
    </xf>
    <xf numFmtId="182" fontId="12" fillId="0" borderId="22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7" xfId="62" applyFont="1" applyFill="1" applyBorder="1" applyAlignment="1">
      <alignment horizontal="center" vertical="center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0" fontId="17" fillId="0" borderId="38" xfId="62" applyFont="1" applyFill="1" applyBorder="1" applyAlignment="1" applyProtection="1">
      <alignment horizontal="left" indent="1"/>
      <protection locked="0"/>
    </xf>
    <xf numFmtId="0" fontId="17" fillId="0" borderId="43" xfId="62" applyFont="1" applyFill="1" applyBorder="1" applyAlignment="1">
      <alignment horizontal="right" indent="1"/>
      <protection/>
    </xf>
    <xf numFmtId="3" fontId="17" fillId="0" borderId="43" xfId="62" applyNumberFormat="1" applyFont="1" applyFill="1" applyBorder="1" applyProtection="1">
      <alignment/>
      <protection locked="0"/>
    </xf>
    <xf numFmtId="3" fontId="17" fillId="0" borderId="57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8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4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63" xfId="62" applyNumberFormat="1" applyFont="1" applyFill="1" applyBorder="1" applyProtection="1">
      <alignment/>
      <protection locked="0"/>
    </xf>
    <xf numFmtId="3" fontId="17" fillId="0" borderId="64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7" xfId="62" applyFont="1" applyFill="1" applyBorder="1" applyAlignment="1">
      <alignment horizontal="center" vertical="center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35" fillId="0" borderId="16" xfId="62" applyFont="1" applyFill="1" applyBorder="1" applyAlignment="1">
      <alignment horizontal="center" vertical="center" wrapText="1"/>
      <protection/>
    </xf>
    <xf numFmtId="0" fontId="17" fillId="0" borderId="55" xfId="62" applyFont="1" applyFill="1" applyBorder="1" applyAlignment="1" applyProtection="1">
      <alignment horizontal="left" indent="1"/>
      <protection locked="0"/>
    </xf>
    <xf numFmtId="0" fontId="17" fillId="0" borderId="21" xfId="62" applyFont="1" applyFill="1" applyBorder="1" applyAlignment="1">
      <alignment horizontal="right" indent="1"/>
      <protection/>
    </xf>
    <xf numFmtId="3" fontId="17" fillId="0" borderId="21" xfId="62" applyNumberFormat="1" applyFont="1" applyFill="1" applyBorder="1" applyProtection="1">
      <alignment/>
      <protection locked="0"/>
    </xf>
    <xf numFmtId="3" fontId="17" fillId="0" borderId="22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183" fontId="6" fillId="0" borderId="57" xfId="0" applyNumberFormat="1" applyFont="1" applyFill="1" applyBorder="1" applyAlignment="1" applyProtection="1">
      <alignment horizontal="right" vertical="center"/>
      <protection/>
    </xf>
    <xf numFmtId="0" fontId="37" fillId="0" borderId="10" xfId="0" applyFont="1" applyFill="1" applyBorder="1" applyAlignment="1">
      <alignment horizontal="left" vertical="center" indent="5"/>
    </xf>
    <xf numFmtId="183" fontId="11" fillId="0" borderId="18" xfId="0" applyNumberFormat="1" applyFont="1" applyFill="1" applyBorder="1" applyAlignment="1" applyProtection="1">
      <alignment horizontal="right" vertical="center"/>
      <protection locked="0"/>
    </xf>
    <xf numFmtId="183" fontId="11" fillId="0" borderId="63" xfId="0" applyNumberFormat="1" applyFont="1" applyFill="1" applyBorder="1" applyAlignment="1" applyProtection="1">
      <alignment horizontal="right" vertical="center"/>
      <protection locked="0"/>
    </xf>
    <xf numFmtId="183" fontId="6" fillId="0" borderId="62" xfId="0" applyNumberFormat="1" applyFont="1" applyFill="1" applyBorder="1" applyAlignment="1" applyProtection="1">
      <alignment horizontal="right" vertical="center"/>
      <protection/>
    </xf>
    <xf numFmtId="0" fontId="37" fillId="0" borderId="21" xfId="0" applyFont="1" applyFill="1" applyBorder="1" applyAlignment="1">
      <alignment horizontal="left" vertical="center" indent="5"/>
    </xf>
    <xf numFmtId="183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172" fontId="12" fillId="0" borderId="15" xfId="0" applyNumberFormat="1" applyFont="1" applyFill="1" applyBorder="1" applyAlignment="1">
      <alignment horizontal="right" vertical="center" wrapText="1" indent="2"/>
    </xf>
    <xf numFmtId="172" fontId="12" fillId="0" borderId="16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38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4" xfId="0" applyFont="1" applyBorder="1" applyAlignment="1" applyProtection="1">
      <alignment horizontal="center" vertical="top" wrapText="1"/>
      <protection/>
    </xf>
    <xf numFmtId="0" fontId="40" fillId="19" borderId="15" xfId="0" applyFont="1" applyFill="1" applyBorder="1" applyAlignment="1" applyProtection="1">
      <alignment horizontal="center" vertical="top" wrapText="1"/>
      <protection/>
    </xf>
    <xf numFmtId="0" fontId="42" fillId="0" borderId="43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3" xfId="69" applyFont="1" applyBorder="1" applyAlignment="1" applyProtection="1">
      <alignment horizontal="center" vertical="center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9" fontId="42" fillId="0" borderId="11" xfId="69" applyFont="1" applyBorder="1" applyAlignment="1" applyProtection="1">
      <alignment horizontal="center" vertical="center" wrapText="1"/>
      <protection locked="0"/>
    </xf>
    <xf numFmtId="174" fontId="42" fillId="0" borderId="43" xfId="40" applyNumberFormat="1" applyFont="1" applyBorder="1" applyAlignment="1" applyProtection="1">
      <alignment horizontal="center" vertical="center" wrapText="1"/>
      <protection locked="0"/>
    </xf>
    <xf numFmtId="174" fontId="42" fillId="0" borderId="10" xfId="40" applyNumberFormat="1" applyFont="1" applyBorder="1" applyAlignment="1" applyProtection="1">
      <alignment horizontal="center" vertical="center" wrapText="1"/>
      <protection locked="0"/>
    </xf>
    <xf numFmtId="174" fontId="42" fillId="0" borderId="11" xfId="40" applyNumberFormat="1" applyFont="1" applyBorder="1" applyAlignment="1" applyProtection="1">
      <alignment horizontal="center" vertical="center" wrapText="1"/>
      <protection locked="0"/>
    </xf>
    <xf numFmtId="174" fontId="42" fillId="0" borderId="15" xfId="40" applyNumberFormat="1" applyFont="1" applyBorder="1" applyAlignment="1" applyProtection="1">
      <alignment horizontal="center" vertical="center" wrapText="1"/>
      <protection/>
    </xf>
    <xf numFmtId="174" fontId="42" fillId="0" borderId="57" xfId="40" applyNumberFormat="1" applyFont="1" applyBorder="1" applyAlignment="1" applyProtection="1">
      <alignment horizontal="center" vertical="top" wrapText="1"/>
      <protection locked="0"/>
    </xf>
    <xf numFmtId="174" fontId="42" fillId="0" borderId="18" xfId="40" applyNumberFormat="1" applyFont="1" applyBorder="1" applyAlignment="1" applyProtection="1">
      <alignment horizontal="center" vertical="top" wrapText="1"/>
      <protection locked="0"/>
    </xf>
    <xf numFmtId="174" fontId="42" fillId="0" borderId="63" xfId="40" applyNumberFormat="1" applyFont="1" applyBorder="1" applyAlignment="1" applyProtection="1">
      <alignment horizontal="center" vertical="top" wrapText="1"/>
      <protection locked="0"/>
    </xf>
    <xf numFmtId="174" fontId="42" fillId="0" borderId="16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8" xfId="0" applyFont="1" applyFill="1" applyBorder="1" applyAlignment="1" applyProtection="1">
      <alignment horizontal="right" vertical="center" wrapText="1" indent="1"/>
      <protection/>
    </xf>
    <xf numFmtId="0" fontId="13" fillId="0" borderId="43" xfId="0" applyFont="1" applyFill="1" applyBorder="1" applyAlignment="1" applyProtection="1">
      <alignment horizontal="left" vertical="center" wrapText="1"/>
      <protection locked="0"/>
    </xf>
    <xf numFmtId="172" fontId="13" fillId="0" borderId="43" xfId="0" applyNumberFormat="1" applyFont="1" applyFill="1" applyBorder="1" applyAlignment="1" applyProtection="1">
      <alignment vertical="center" wrapText="1"/>
      <protection locked="0"/>
    </xf>
    <xf numFmtId="172" fontId="13" fillId="0" borderId="43" xfId="0" applyNumberFormat="1" applyFont="1" applyFill="1" applyBorder="1" applyAlignment="1" applyProtection="1">
      <alignment vertical="center" wrapText="1"/>
      <protection/>
    </xf>
    <xf numFmtId="172" fontId="13" fillId="0" borderId="57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72" fontId="13" fillId="0" borderId="63" xfId="0" applyNumberFormat="1" applyFont="1" applyFill="1" applyBorder="1" applyAlignment="1" applyProtection="1">
      <alignment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72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72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72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72" fontId="16" fillId="0" borderId="44" xfId="0" applyNumberFormat="1" applyFont="1" applyBorder="1" applyAlignment="1" applyProtection="1" quotePrefix="1">
      <alignment horizontal="right" vertical="center" wrapText="1" indent="1"/>
      <protection/>
    </xf>
    <xf numFmtId="172" fontId="18" fillId="0" borderId="44" xfId="0" applyNumberFormat="1" applyFont="1" applyBorder="1" applyAlignment="1" applyProtection="1">
      <alignment horizontal="right" vertical="center" wrapText="1" indent="1"/>
      <protection/>
    </xf>
    <xf numFmtId="172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67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3" xfId="60" applyFont="1" applyFill="1" applyBorder="1" applyAlignment="1" applyProtection="1">
      <alignment horizontal="lef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5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5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59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60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72" fontId="21" fillId="0" borderId="20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1" xfId="60" applyFont="1" applyFill="1" applyBorder="1" applyAlignment="1" applyProtection="1">
      <alignment horizontal="left" vertical="center" wrapText="1" indent="6"/>
      <protection/>
    </xf>
    <xf numFmtId="172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70" xfId="0" applyFont="1" applyBorder="1" applyAlignment="1" applyProtection="1">
      <alignment horizontal="left" vertical="center" wrapText="1" indent="1"/>
      <protection/>
    </xf>
    <xf numFmtId="172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66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72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3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43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8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72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4" xfId="60" applyFont="1" applyFill="1" applyBorder="1" applyAlignment="1" applyProtection="1">
      <alignment horizontal="center" vertical="center" wrapText="1"/>
      <protection/>
    </xf>
    <xf numFmtId="172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vertical="center" wrapText="1"/>
      <protection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72" fontId="6" fillId="0" borderId="45" xfId="0" applyNumberFormat="1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5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9" xfId="0" applyNumberFormat="1" applyFill="1" applyBorder="1" applyAlignment="1" applyProtection="1">
      <alignment horizontal="left" vertical="center" wrapText="1" indent="1"/>
      <protection/>
    </xf>
    <xf numFmtId="172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3" xfId="0" applyNumberForma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6" fillId="0" borderId="16" xfId="0" applyNumberFormat="1" applyFont="1" applyFill="1" applyBorder="1" applyAlignment="1" applyProtection="1">
      <alignment horizontal="center" vertical="center" wrapText="1"/>
      <protection/>
    </xf>
    <xf numFmtId="172" fontId="12" fillId="0" borderId="70" xfId="0" applyNumberFormat="1" applyFont="1" applyFill="1" applyBorder="1" applyAlignment="1" applyProtection="1">
      <alignment horizontal="center" vertical="center" wrapText="1"/>
      <protection/>
    </xf>
    <xf numFmtId="172" fontId="12" fillId="0" borderId="66" xfId="0" applyNumberFormat="1" applyFont="1" applyFill="1" applyBorder="1" applyAlignment="1" applyProtection="1">
      <alignment horizontal="center" vertical="center" wrapText="1"/>
      <protection/>
    </xf>
    <xf numFmtId="172" fontId="12" fillId="0" borderId="73" xfId="0" applyNumberFormat="1" applyFont="1" applyFill="1" applyBorder="1" applyAlignment="1" applyProtection="1">
      <alignment horizontal="center" vertical="center" wrapText="1"/>
      <protection/>
    </xf>
    <xf numFmtId="172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2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72" fontId="12" fillId="0" borderId="26" xfId="0" applyNumberFormat="1" applyFont="1" applyFill="1" applyBorder="1" applyAlignment="1" applyProtection="1">
      <alignment horizontal="center" vertical="center" wrapText="1"/>
      <protection/>
    </xf>
    <xf numFmtId="172" fontId="12" fillId="0" borderId="17" xfId="0" applyNumberFormat="1" applyFont="1" applyFill="1" applyBorder="1" applyAlignment="1" applyProtection="1">
      <alignment horizontal="center" vertical="center" wrapText="1"/>
      <protection/>
    </xf>
    <xf numFmtId="172" fontId="12" fillId="0" borderId="15" xfId="0" applyNumberFormat="1" applyFont="1" applyFill="1" applyBorder="1" applyAlignment="1" applyProtection="1">
      <alignment horizontal="center" vertical="center" wrapText="1"/>
      <protection/>
    </xf>
    <xf numFmtId="172" fontId="12" fillId="0" borderId="16" xfId="0" applyNumberFormat="1" applyFont="1" applyFill="1" applyBorder="1" applyAlignment="1" applyProtection="1">
      <alignment horizontal="center" vertical="center" wrapText="1"/>
      <protection/>
    </xf>
    <xf numFmtId="172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72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72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8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72" fontId="19" fillId="0" borderId="43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72" xfId="0" applyNumberFormat="1" applyFill="1" applyBorder="1" applyAlignment="1" applyProtection="1">
      <alignment horizontal="left" vertical="center" wrapText="1" indent="1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72" fontId="12" fillId="0" borderId="61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62" xfId="0" applyFont="1" applyFill="1" applyBorder="1" applyAlignment="1" applyProtection="1" quotePrefix="1">
      <alignment horizontal="right" vertical="center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59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66" xfId="0" applyFont="1" applyBorder="1" applyAlignment="1" applyProtection="1">
      <alignment wrapText="1"/>
      <protection/>
    </xf>
    <xf numFmtId="172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8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4" xfId="6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70" xfId="0" applyFont="1" applyBorder="1" applyAlignment="1" applyProtection="1">
      <alignment horizontal="center" wrapText="1"/>
      <protection/>
    </xf>
    <xf numFmtId="49" fontId="13" fillId="0" borderId="5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49" fontId="13" fillId="0" borderId="55" xfId="60" applyNumberFormat="1" applyFont="1" applyFill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72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6" xfId="6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3" fillId="0" borderId="45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72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2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0" fontId="13" fillId="0" borderId="43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6" xfId="60" applyFont="1" applyFill="1" applyBorder="1" applyAlignment="1" applyProtection="1" quotePrefix="1">
      <alignment horizontal="left" vertical="center" wrapText="1" indent="1"/>
      <protection/>
    </xf>
    <xf numFmtId="172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72" fontId="12" fillId="0" borderId="36" xfId="0" applyNumberFormat="1" applyFont="1" applyFill="1" applyBorder="1" applyAlignment="1" applyProtection="1">
      <alignment horizontal="center" vertical="center" wrapText="1"/>
      <protection/>
    </xf>
    <xf numFmtId="172" fontId="12" fillId="0" borderId="54" xfId="0" applyNumberFormat="1" applyFont="1" applyFill="1" applyBorder="1" applyAlignment="1" applyProtection="1">
      <alignment horizontal="center" vertical="center" wrapText="1"/>
      <protection/>
    </xf>
    <xf numFmtId="172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72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7" fillId="0" borderId="43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8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1" xfId="60" applyFont="1" applyFill="1" applyBorder="1" applyAlignment="1" applyProtection="1">
      <alignment horizontal="left" vertical="center" wrapText="1"/>
      <protection/>
    </xf>
    <xf numFmtId="0" fontId="13" fillId="0" borderId="43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6" fillId="0" borderId="66" xfId="0" applyFont="1" applyBorder="1" applyAlignment="1" applyProtection="1">
      <alignment horizontal="left" vertical="center" wrapText="1"/>
      <protection/>
    </xf>
    <xf numFmtId="0" fontId="28" fillId="0" borderId="55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8" fillId="0" borderId="22" xfId="62" applyFont="1" applyFill="1" applyBorder="1" applyAlignment="1" applyProtection="1">
      <alignment horizontal="center" vertical="center" wrapText="1"/>
      <protection/>
    </xf>
    <xf numFmtId="0" fontId="18" fillId="0" borderId="52" xfId="62" applyFont="1" applyFill="1" applyBorder="1" applyAlignment="1" applyProtection="1">
      <alignment vertical="center" wrapText="1"/>
      <protection/>
    </xf>
    <xf numFmtId="181" fontId="13" fillId="0" borderId="42" xfId="61" applyNumberFormat="1" applyFont="1" applyFill="1" applyBorder="1" applyAlignment="1" applyProtection="1">
      <alignment horizontal="center" vertical="center"/>
      <protection/>
    </xf>
    <xf numFmtId="180" fontId="18" fillId="0" borderId="42" xfId="62" applyNumberFormat="1" applyFont="1" applyFill="1" applyBorder="1" applyAlignment="1" applyProtection="1">
      <alignment horizontal="right" vertical="center" wrapText="1"/>
      <protection locked="0"/>
    </xf>
    <xf numFmtId="180" fontId="18" fillId="0" borderId="62" xfId="62" applyNumberFormat="1" applyFont="1" applyFill="1" applyBorder="1" applyAlignment="1" applyProtection="1">
      <alignment horizontal="right" vertical="center" wrapText="1"/>
      <protection locked="0"/>
    </xf>
    <xf numFmtId="0" fontId="18" fillId="0" borderId="12" xfId="62" applyFont="1" applyFill="1" applyBorder="1" applyAlignment="1" applyProtection="1">
      <alignment vertical="center" wrapText="1"/>
      <protection/>
    </xf>
    <xf numFmtId="180" fontId="18" fillId="0" borderId="10" xfId="62" applyNumberFormat="1" applyFont="1" applyFill="1" applyBorder="1" applyAlignment="1" applyProtection="1">
      <alignment horizontal="right" vertical="center" wrapText="1"/>
      <protection/>
    </xf>
    <xf numFmtId="180" fontId="18" fillId="0" borderId="18" xfId="62" applyNumberFormat="1" applyFont="1" applyFill="1" applyBorder="1" applyAlignment="1" applyProtection="1">
      <alignment horizontal="right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180" fontId="28" fillId="0" borderId="18" xfId="62" applyNumberFormat="1" applyFont="1" applyFill="1" applyBorder="1" applyAlignment="1" applyProtection="1">
      <alignment horizontal="right" vertical="center" wrapText="1"/>
      <protection locked="0"/>
    </xf>
    <xf numFmtId="180" fontId="17" fillId="0" borderId="10" xfId="62" applyNumberFormat="1" applyFont="1" applyFill="1" applyBorder="1" applyAlignment="1" applyProtection="1">
      <alignment horizontal="right" vertical="center" wrapText="1"/>
      <protection/>
    </xf>
    <xf numFmtId="180" fontId="17" fillId="0" borderId="18" xfId="62" applyNumberFormat="1" applyFont="1" applyFill="1" applyBorder="1" applyAlignment="1" applyProtection="1">
      <alignment horizontal="right" vertical="center" wrapText="1"/>
      <protection/>
    </xf>
    <xf numFmtId="0" fontId="18" fillId="0" borderId="55" xfId="62" applyFont="1" applyFill="1" applyBorder="1" applyAlignment="1" applyProtection="1">
      <alignment vertical="center" wrapText="1"/>
      <protection/>
    </xf>
    <xf numFmtId="180" fontId="18" fillId="0" borderId="21" xfId="62" applyNumberFormat="1" applyFont="1" applyFill="1" applyBorder="1" applyAlignment="1" applyProtection="1">
      <alignment horizontal="right" vertical="center" wrapText="1"/>
      <protection/>
    </xf>
    <xf numFmtId="180" fontId="18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182" fontId="12" fillId="0" borderId="18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4" fillId="0" borderId="0" xfId="0" applyFont="1" applyAlignment="1" applyProtection="1">
      <alignment horizontal="right" vertical="top"/>
      <protection/>
    </xf>
    <xf numFmtId="0" fontId="44" fillId="0" borderId="0" xfId="0" applyFont="1" applyAlignment="1" applyProtection="1">
      <alignment horizontal="right" vertical="top"/>
      <protection locked="0"/>
    </xf>
    <xf numFmtId="0" fontId="16" fillId="0" borderId="59" xfId="62" applyFont="1" applyFill="1" applyBorder="1" applyAlignment="1">
      <alignment horizontal="center" vertical="center"/>
      <protection/>
    </xf>
    <xf numFmtId="0" fontId="16" fillId="0" borderId="60" xfId="62" applyFont="1" applyFill="1" applyBorder="1" applyAlignment="1">
      <alignment horizontal="center" vertical="center" wrapText="1"/>
      <protection/>
    </xf>
    <xf numFmtId="0" fontId="16" fillId="0" borderId="61" xfId="62" applyFont="1" applyFill="1" applyBorder="1" applyAlignment="1">
      <alignment horizontal="center" vertical="center" wrapText="1"/>
      <protection/>
    </xf>
    <xf numFmtId="0" fontId="17" fillId="0" borderId="38" xfId="62" applyFont="1" applyFill="1" applyBorder="1" applyProtection="1">
      <alignment/>
      <protection locked="0"/>
    </xf>
    <xf numFmtId="0" fontId="18" fillId="0" borderId="17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182" fontId="12" fillId="0" borderId="16" xfId="61" applyNumberFormat="1" applyFont="1" applyFill="1" applyBorder="1" applyAlignment="1" applyProtection="1">
      <alignment vertical="center"/>
      <protection/>
    </xf>
    <xf numFmtId="0" fontId="44" fillId="0" borderId="0" xfId="62" applyFont="1" applyFill="1">
      <alignment/>
      <protection/>
    </xf>
    <xf numFmtId="0" fontId="35" fillId="0" borderId="59" xfId="62" applyFont="1" applyFill="1" applyBorder="1" applyAlignment="1">
      <alignment horizontal="center" vertical="center"/>
      <protection/>
    </xf>
    <xf numFmtId="0" fontId="35" fillId="0" borderId="60" xfId="62" applyFont="1" applyFill="1" applyBorder="1" applyAlignment="1">
      <alignment horizontal="center" vertical="center" wrapText="1"/>
      <protection/>
    </xf>
    <xf numFmtId="0" fontId="35" fillId="0" borderId="61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 applyProtection="1">
      <alignment horizontal="left" indent="1"/>
      <protection locked="0"/>
    </xf>
    <xf numFmtId="0" fontId="18" fillId="0" borderId="54" xfId="62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left" vertical="center"/>
    </xf>
    <xf numFmtId="0" fontId="3" fillId="0" borderId="45" xfId="0" applyFont="1" applyBorder="1" applyAlignment="1">
      <alignment vertical="center" wrapText="1"/>
    </xf>
    <xf numFmtId="0" fontId="3" fillId="0" borderId="70" xfId="0" applyFont="1" applyBorder="1" applyAlignment="1">
      <alignment horizontal="left" vertical="center"/>
    </xf>
    <xf numFmtId="0" fontId="3" fillId="0" borderId="80" xfId="0" applyFont="1" applyBorder="1" applyAlignment="1">
      <alignment vertical="center" wrapText="1"/>
    </xf>
    <xf numFmtId="0" fontId="12" fillId="0" borderId="41" xfId="60" applyFont="1" applyFill="1" applyBorder="1" applyAlignment="1" applyProtection="1">
      <alignment vertical="center" wrapText="1"/>
      <protection/>
    </xf>
    <xf numFmtId="0" fontId="13" fillId="0" borderId="48" xfId="60" applyFont="1" applyFill="1" applyBorder="1" applyAlignment="1" applyProtection="1">
      <alignment horizontal="left" vertical="center" wrapText="1" indent="1"/>
      <protection/>
    </xf>
    <xf numFmtId="0" fontId="13" fillId="0" borderId="24" xfId="60" applyFont="1" applyFill="1" applyBorder="1" applyAlignment="1" applyProtection="1">
      <alignment horizontal="left" vertical="center" wrapText="1" indent="1"/>
      <protection/>
    </xf>
    <xf numFmtId="0" fontId="13" fillId="0" borderId="81" xfId="60" applyFont="1" applyFill="1" applyBorder="1" applyAlignment="1" applyProtection="1">
      <alignment horizontal="left" vertical="center" wrapText="1" indent="1"/>
      <protection/>
    </xf>
    <xf numFmtId="0" fontId="13" fillId="0" borderId="24" xfId="60" applyFont="1" applyFill="1" applyBorder="1" applyAlignment="1" applyProtection="1">
      <alignment horizontal="left" indent="6"/>
      <protection/>
    </xf>
    <xf numFmtId="0" fontId="13" fillId="0" borderId="24" xfId="60" applyFont="1" applyFill="1" applyBorder="1" applyAlignment="1" applyProtection="1">
      <alignment horizontal="left" vertical="center" wrapText="1" indent="6"/>
      <protection/>
    </xf>
    <xf numFmtId="0" fontId="13" fillId="0" borderId="25" xfId="60" applyFont="1" applyFill="1" applyBorder="1" applyAlignment="1" applyProtection="1">
      <alignment horizontal="left" vertical="center" wrapText="1" indent="6"/>
      <protection/>
    </xf>
    <xf numFmtId="0" fontId="13" fillId="0" borderId="51" xfId="60" applyFont="1" applyFill="1" applyBorder="1" applyAlignment="1" applyProtection="1">
      <alignment horizontal="left" vertical="center" wrapText="1" indent="6"/>
      <protection/>
    </xf>
    <xf numFmtId="172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72" fontId="2" fillId="0" borderId="0" xfId="60" applyNumberFormat="1" applyFill="1" applyProtection="1">
      <alignment/>
      <protection/>
    </xf>
    <xf numFmtId="180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5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72" fontId="7" fillId="0" borderId="0" xfId="0" applyNumberFormat="1" applyFont="1" applyFill="1" applyAlignment="1">
      <alignment horizontal="center" textRotation="180" wrapText="1"/>
    </xf>
    <xf numFmtId="172" fontId="12" fillId="0" borderId="26" xfId="0" applyNumberFormat="1" applyFont="1" applyFill="1" applyBorder="1" applyAlignment="1">
      <alignment horizontal="center" vertical="center"/>
    </xf>
    <xf numFmtId="172" fontId="6" fillId="0" borderId="26" xfId="0" applyNumberFormat="1" applyFont="1" applyFill="1" applyBorder="1" applyAlignment="1">
      <alignment horizontal="center" vertical="center" wrapText="1"/>
    </xf>
    <xf numFmtId="0" fontId="29" fillId="0" borderId="0" xfId="62" applyFont="1" applyFill="1" applyAlignment="1" applyProtection="1">
      <alignment horizontal="center"/>
      <protection/>
    </xf>
    <xf numFmtId="172" fontId="5" fillId="0" borderId="0" xfId="0" applyNumberFormat="1" applyFont="1" applyFill="1" applyAlignment="1">
      <alignment horizontal="center" vertical="center" wrapText="1"/>
    </xf>
    <xf numFmtId="0" fontId="5" fillId="0" borderId="0" xfId="60" applyFont="1" applyFill="1" applyAlignment="1" applyProtection="1">
      <alignment horizontal="center"/>
      <protection/>
    </xf>
    <xf numFmtId="172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2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42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72" fontId="6" fillId="0" borderId="42" xfId="60" applyNumberFormat="1" applyFont="1" applyFill="1" applyBorder="1" applyAlignment="1" applyProtection="1">
      <alignment horizontal="center" vertical="center"/>
      <protection/>
    </xf>
    <xf numFmtId="172" fontId="6" fillId="0" borderId="62" xfId="60" applyNumberFormat="1" applyFont="1" applyFill="1" applyBorder="1" applyAlignment="1" applyProtection="1">
      <alignment horizontal="center" vertical="center"/>
      <protection/>
    </xf>
    <xf numFmtId="172" fontId="6" fillId="0" borderId="30" xfId="0" applyNumberFormat="1" applyFont="1" applyFill="1" applyBorder="1" applyAlignment="1" applyProtection="1">
      <alignment horizontal="center" vertical="center" wrapText="1"/>
      <protection/>
    </xf>
    <xf numFmtId="172" fontId="6" fillId="0" borderId="28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Alignment="1" applyProtection="1">
      <alignment horizontal="center" textRotation="180" wrapText="1"/>
      <protection/>
    </xf>
    <xf numFmtId="172" fontId="6" fillId="0" borderId="31" xfId="0" applyNumberFormat="1" applyFont="1" applyFill="1" applyBorder="1" applyAlignment="1" applyProtection="1">
      <alignment horizontal="center" vertical="center" wrapText="1"/>
      <protection/>
    </xf>
    <xf numFmtId="172" fontId="6" fillId="0" borderId="40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Alignment="1" applyProtection="1">
      <alignment horizontal="center" textRotation="180" wrapText="1"/>
      <protection locked="0"/>
    </xf>
    <xf numFmtId="172" fontId="4" fillId="0" borderId="20" xfId="0" applyNumberFormat="1" applyFont="1" applyFill="1" applyBorder="1" applyAlignment="1" applyProtection="1">
      <alignment horizontal="right" wrapText="1"/>
      <protection/>
    </xf>
    <xf numFmtId="172" fontId="4" fillId="0" borderId="20" xfId="0" applyNumberFormat="1" applyFont="1" applyFill="1" applyBorder="1" applyAlignment="1">
      <alignment horizontal="right" vertical="center"/>
    </xf>
    <xf numFmtId="172" fontId="12" fillId="0" borderId="26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 applyProtection="1">
      <alignment horizontal="left" vertical="center" wrapText="1"/>
      <protection locked="0"/>
    </xf>
    <xf numFmtId="179" fontId="28" fillId="0" borderId="37" xfId="0" applyNumberFormat="1" applyFont="1" applyFill="1" applyBorder="1" applyAlignment="1">
      <alignment horizontal="left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172" fontId="3" fillId="0" borderId="36" xfId="0" applyNumberFormat="1" applyFont="1" applyFill="1" applyBorder="1" applyAlignment="1">
      <alignment horizontal="left" vertical="center" wrapText="1" indent="2"/>
    </xf>
    <xf numFmtId="172" fontId="3" fillId="0" borderId="82" xfId="0" applyNumberFormat="1" applyFont="1" applyFill="1" applyBorder="1" applyAlignment="1">
      <alignment horizontal="left" vertical="center" wrapText="1" indent="2"/>
    </xf>
    <xf numFmtId="0" fontId="7" fillId="0" borderId="0" xfId="0" applyFont="1" applyFill="1" applyAlignment="1">
      <alignment horizontal="center" textRotation="180"/>
    </xf>
    <xf numFmtId="172" fontId="0" fillId="0" borderId="29" xfId="0" applyNumberFormat="1" applyFill="1" applyBorder="1" applyAlignment="1" applyProtection="1">
      <alignment horizontal="left" vertical="center" wrapText="1"/>
      <protection locked="0"/>
    </xf>
    <xf numFmtId="172" fontId="0" fillId="0" borderId="49" xfId="0" applyNumberFormat="1" applyFill="1" applyBorder="1" applyAlignment="1" applyProtection="1">
      <alignment horizontal="left" vertical="center" wrapText="1"/>
      <protection locked="0"/>
    </xf>
    <xf numFmtId="172" fontId="0" fillId="0" borderId="75" xfId="0" applyNumberFormat="1" applyFill="1" applyBorder="1" applyAlignment="1" applyProtection="1">
      <alignment horizontal="left" vertical="center" wrapText="1"/>
      <protection locked="0"/>
    </xf>
    <xf numFmtId="172" fontId="0" fillId="0" borderId="83" xfId="0" applyNumberFormat="1" applyFill="1" applyBorder="1" applyAlignment="1" applyProtection="1">
      <alignment horizontal="left" vertical="center" wrapText="1"/>
      <protection locked="0"/>
    </xf>
    <xf numFmtId="172" fontId="6" fillId="0" borderId="30" xfId="0" applyNumberFormat="1" applyFont="1" applyFill="1" applyBorder="1" applyAlignment="1">
      <alignment horizontal="center" vertical="center" wrapText="1"/>
    </xf>
    <xf numFmtId="172" fontId="6" fillId="0" borderId="72" xfId="0" applyNumberFormat="1" applyFont="1" applyFill="1" applyBorder="1" applyAlignment="1">
      <alignment horizontal="center" vertical="center" wrapText="1"/>
    </xf>
    <xf numFmtId="172" fontId="3" fillId="0" borderId="36" xfId="0" applyNumberFormat="1" applyFont="1" applyFill="1" applyBorder="1" applyAlignment="1">
      <alignment horizontal="center" vertical="center" wrapText="1"/>
    </xf>
    <xf numFmtId="172" fontId="3" fillId="0" borderId="82" xfId="0" applyNumberFormat="1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172" fontId="6" fillId="0" borderId="84" xfId="0" applyNumberFormat="1" applyFont="1" applyFill="1" applyBorder="1" applyAlignment="1">
      <alignment horizontal="center" vertical="center"/>
    </xf>
    <xf numFmtId="172" fontId="6" fillId="0" borderId="71" xfId="0" applyNumberFormat="1" applyFont="1" applyFill="1" applyBorder="1" applyAlignment="1">
      <alignment horizontal="center" vertical="center"/>
    </xf>
    <xf numFmtId="172" fontId="6" fillId="0" borderId="27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82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65" xfId="0" applyFont="1" applyFill="1" applyBorder="1" applyAlignment="1" applyProtection="1" quotePrefix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 indent="1"/>
      <protection/>
    </xf>
    <xf numFmtId="0" fontId="6" fillId="0" borderId="45" xfId="0" applyFont="1" applyFill="1" applyBorder="1" applyAlignment="1" applyProtection="1">
      <alignment horizontal="left" vertical="center" wrapText="1" inden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6" fillId="0" borderId="66" xfId="60" applyFont="1" applyFill="1" applyBorder="1" applyAlignment="1" applyProtection="1">
      <alignment horizontal="center" vertical="center" wrapText="1"/>
      <protection/>
    </xf>
    <xf numFmtId="172" fontId="6" fillId="0" borderId="59" xfId="0" applyNumberFormat="1" applyFont="1" applyFill="1" applyBorder="1" applyAlignment="1" applyProtection="1">
      <alignment horizontal="center" vertical="center" wrapText="1"/>
      <protection/>
    </xf>
    <xf numFmtId="172" fontId="6" fillId="0" borderId="70" xfId="0" applyNumberFormat="1" applyFont="1" applyFill="1" applyBorder="1" applyAlignment="1" applyProtection="1">
      <alignment horizontal="center" vertical="center" wrapText="1"/>
      <protection/>
    </xf>
    <xf numFmtId="172" fontId="6" fillId="0" borderId="60" xfId="0" applyNumberFormat="1" applyFont="1" applyFill="1" applyBorder="1" applyAlignment="1" applyProtection="1">
      <alignment horizontal="center" vertical="center" wrapText="1"/>
      <protection/>
    </xf>
    <xf numFmtId="172" fontId="6" fillId="0" borderId="66" xfId="0" applyNumberFormat="1" applyFont="1" applyFill="1" applyBorder="1" applyAlignment="1" applyProtection="1">
      <alignment horizontal="center" vertical="center"/>
      <protection/>
    </xf>
    <xf numFmtId="172" fontId="6" fillId="0" borderId="66" xfId="0" applyNumberFormat="1" applyFont="1" applyFill="1" applyBorder="1" applyAlignment="1" applyProtection="1">
      <alignment horizontal="center" vertical="center" wrapText="1"/>
      <protection/>
    </xf>
    <xf numFmtId="172" fontId="6" fillId="0" borderId="30" xfId="0" applyNumberFormat="1" applyFont="1" applyFill="1" applyBorder="1" applyAlignment="1" applyProtection="1">
      <alignment horizontal="center" vertical="center" wrapText="1"/>
      <protection/>
    </xf>
    <xf numFmtId="172" fontId="6" fillId="0" borderId="28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>
      <alignment horizontal="center" textRotation="180" wrapText="1"/>
    </xf>
    <xf numFmtId="172" fontId="6" fillId="0" borderId="67" xfId="0" applyNumberFormat="1" applyFont="1" applyFill="1" applyBorder="1" applyAlignment="1">
      <alignment horizontal="center" vertical="center" wrapText="1"/>
    </xf>
    <xf numFmtId="172" fontId="6" fillId="0" borderId="74" xfId="0" applyNumberFormat="1" applyFont="1" applyFill="1" applyBorder="1" applyAlignment="1">
      <alignment horizontal="center" vertical="center" wrapText="1"/>
    </xf>
    <xf numFmtId="172" fontId="6" fillId="0" borderId="28" xfId="0" applyNumberFormat="1" applyFont="1" applyFill="1" applyBorder="1" applyAlignment="1">
      <alignment horizontal="center" vertical="center" wrapText="1"/>
    </xf>
    <xf numFmtId="172" fontId="6" fillId="0" borderId="30" xfId="0" applyNumberFormat="1" applyFont="1" applyFill="1" applyBorder="1" applyAlignment="1">
      <alignment horizontal="center" vertical="center"/>
    </xf>
    <xf numFmtId="172" fontId="6" fillId="0" borderId="28" xfId="0" applyNumberFormat="1" applyFont="1" applyFill="1" applyBorder="1" applyAlignment="1">
      <alignment horizontal="center" vertical="center"/>
    </xf>
    <xf numFmtId="172" fontId="6" fillId="0" borderId="84" xfId="0" applyNumberFormat="1" applyFont="1" applyFill="1" applyBorder="1" applyAlignment="1">
      <alignment horizontal="center" vertical="center" wrapText="1"/>
    </xf>
    <xf numFmtId="172" fontId="6" fillId="0" borderId="27" xfId="0" applyNumberFormat="1" applyFont="1" applyFill="1" applyBorder="1" applyAlignment="1">
      <alignment horizontal="center" vertical="center" wrapText="1"/>
    </xf>
    <xf numFmtId="172" fontId="6" fillId="0" borderId="48" xfId="0" applyNumberFormat="1" applyFont="1" applyFill="1" applyBorder="1" applyAlignment="1">
      <alignment horizontal="center" vertical="center" wrapText="1"/>
    </xf>
    <xf numFmtId="172" fontId="6" fillId="0" borderId="77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 applyProtection="1">
      <alignment horizontal="left" vertical="center"/>
      <protection/>
    </xf>
    <xf numFmtId="0" fontId="12" fillId="0" borderId="45" xfId="0" applyFont="1" applyFill="1" applyBorder="1" applyAlignment="1" applyProtection="1">
      <alignment horizontal="left" vertical="center"/>
      <protection/>
    </xf>
    <xf numFmtId="0" fontId="6" fillId="0" borderId="84" xfId="0" applyFont="1" applyFill="1" applyBorder="1" applyAlignment="1" applyProtection="1">
      <alignment horizontal="left" vertical="center" wrapText="1"/>
      <protection/>
    </xf>
    <xf numFmtId="0" fontId="6" fillId="0" borderId="37" xfId="0" applyFont="1" applyFill="1" applyBorder="1" applyAlignment="1" applyProtection="1">
      <alignment horizontal="left" vertical="center" wrapText="1"/>
      <protection/>
    </xf>
    <xf numFmtId="0" fontId="6" fillId="0" borderId="67" xfId="0" applyFont="1" applyFill="1" applyBorder="1" applyAlignment="1" applyProtection="1">
      <alignment horizontal="left" vertical="center" wrapText="1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8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justify" vertical="center" wrapText="1"/>
    </xf>
    <xf numFmtId="0" fontId="6" fillId="0" borderId="36" xfId="0" applyFont="1" applyFill="1" applyBorder="1" applyAlignment="1">
      <alignment horizontal="left" vertical="center" indent="2"/>
    </xf>
    <xf numFmtId="0" fontId="6" fillId="0" borderId="45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9" xfId="62" applyFont="1" applyFill="1" applyBorder="1" applyAlignment="1" applyProtection="1">
      <alignment horizontal="center" vertical="center" wrapText="1"/>
      <protection/>
    </xf>
    <xf numFmtId="0" fontId="33" fillId="0" borderId="13" xfId="62" applyFont="1" applyFill="1" applyBorder="1" applyAlignment="1" applyProtection="1">
      <alignment horizontal="center" vertical="center" wrapText="1"/>
      <protection/>
    </xf>
    <xf numFmtId="0" fontId="33" fillId="0" borderId="38" xfId="62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21" fillId="0" borderId="19" xfId="61" applyFont="1" applyFill="1" applyBorder="1" applyAlignment="1" applyProtection="1">
      <alignment horizontal="center" vertical="center" textRotation="90"/>
      <protection/>
    </xf>
    <xf numFmtId="0" fontId="21" fillId="0" borderId="43" xfId="61" applyFont="1" applyFill="1" applyBorder="1" applyAlignment="1" applyProtection="1">
      <alignment horizontal="center" vertical="center" textRotation="90"/>
      <protection/>
    </xf>
    <xf numFmtId="0" fontId="32" fillId="0" borderId="42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61" xfId="62" applyFont="1" applyFill="1" applyBorder="1" applyAlignment="1" applyProtection="1">
      <alignment horizontal="center" vertical="center" wrapText="1"/>
      <protection/>
    </xf>
    <xf numFmtId="0" fontId="32" fillId="0" borderId="57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8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6" xfId="62" applyFont="1" applyFill="1" applyBorder="1" applyAlignment="1">
      <alignment horizontal="left"/>
      <protection/>
    </xf>
    <xf numFmtId="0" fontId="16" fillId="0" borderId="45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6" xfId="62" applyFont="1" applyFill="1" applyBorder="1" applyAlignment="1">
      <alignment horizontal="left" indent="1"/>
      <protection/>
    </xf>
    <xf numFmtId="0" fontId="16" fillId="0" borderId="45" xfId="62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wrapText="1"/>
      <protection/>
    </xf>
    <xf numFmtId="0" fontId="40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2" fillId="0" borderId="0" xfId="60" applyFont="1" applyFill="1" applyAlignment="1" applyProtection="1">
      <alignment/>
      <protection/>
    </xf>
    <xf numFmtId="0" fontId="2" fillId="0" borderId="0" xfId="60" applyFont="1" applyFill="1" applyAlignment="1" applyProtection="1">
      <alignment horizontal="left" vertical="center" indent="1"/>
      <protection/>
    </xf>
    <xf numFmtId="0" fontId="29" fillId="0" borderId="0" xfId="62" applyFont="1" applyFill="1" applyAlignment="1" applyProtection="1">
      <alignment horizontal="center" vertical="center"/>
      <protection/>
    </xf>
    <xf numFmtId="0" fontId="29" fillId="0" borderId="0" xfId="62" applyFont="1" applyFill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52" xfId="61" applyFont="1" applyFill="1" applyBorder="1" applyAlignment="1" applyProtection="1">
      <alignment horizontal="center" vertical="center" wrapText="1"/>
      <protection/>
    </xf>
    <xf numFmtId="0" fontId="21" fillId="0" borderId="42" xfId="61" applyFont="1" applyFill="1" applyBorder="1" applyAlignment="1" applyProtection="1">
      <alignment horizontal="center" vertical="center" textRotation="90"/>
      <protection/>
    </xf>
    <xf numFmtId="0" fontId="4" fillId="0" borderId="62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 wrapText="1"/>
      <protection/>
    </xf>
    <xf numFmtId="0" fontId="0" fillId="0" borderId="0" xfId="61" applyFont="1" applyFill="1" applyAlignment="1" applyProtection="1">
      <alignment horizontal="center"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left" vertical="center" wrapText="1" inden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0" fontId="0" fillId="0" borderId="5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indent="1"/>
    </xf>
    <xf numFmtId="0" fontId="0" fillId="0" borderId="52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left" vertical="center" wrapText="1" indent="1"/>
      <protection locked="0"/>
    </xf>
    <xf numFmtId="183" fontId="0" fillId="0" borderId="0" xfId="0" applyNumberFormat="1" applyFont="1" applyFill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AppData\Local\Microsoft\Windows\Temporary%20Internet%20Files\OLKF69D\ZARSZAMREND%202016%20Kony&#225;r%20jav&#237;to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2016. évi eredeti előirányzat BEVÉTELEK</v>
          </cell>
        </row>
      </sheetData>
      <sheetData sheetId="1">
        <row r="7">
          <cell r="D7">
            <v>60051662</v>
          </cell>
          <cell r="E7">
            <v>60051662</v>
          </cell>
        </row>
        <row r="8">
          <cell r="D8">
            <v>49595400</v>
          </cell>
          <cell r="E8">
            <v>49595400</v>
          </cell>
        </row>
        <row r="9">
          <cell r="D9">
            <v>71434260</v>
          </cell>
          <cell r="E9">
            <v>71434260</v>
          </cell>
        </row>
        <row r="10">
          <cell r="D10">
            <v>2711519</v>
          </cell>
          <cell r="E10">
            <v>2711519</v>
          </cell>
        </row>
        <row r="11">
          <cell r="D11">
            <v>5227576</v>
          </cell>
          <cell r="E11">
            <v>5227576</v>
          </cell>
        </row>
        <row r="12">
          <cell r="D12">
            <v>298889</v>
          </cell>
          <cell r="E12">
            <v>298889</v>
          </cell>
        </row>
        <row r="18">
          <cell r="D18">
            <v>174146394</v>
          </cell>
          <cell r="E18">
            <v>172200651</v>
          </cell>
        </row>
        <row r="19">
          <cell r="D19">
            <v>0</v>
          </cell>
          <cell r="E19">
            <v>0</v>
          </cell>
        </row>
        <row r="21">
          <cell r="D21">
            <v>2558000</v>
          </cell>
        </row>
        <row r="28">
          <cell r="D28">
            <v>5870694</v>
          </cell>
          <cell r="E28">
            <v>3158137</v>
          </cell>
        </row>
        <row r="29">
          <cell r="D29">
            <v>0</v>
          </cell>
          <cell r="E29">
            <v>0</v>
          </cell>
        </row>
        <row r="30">
          <cell r="D30">
            <v>15542751</v>
          </cell>
          <cell r="E30">
            <v>15574651</v>
          </cell>
        </row>
        <row r="31">
          <cell r="D31">
            <v>0</v>
          </cell>
          <cell r="E31">
            <v>0</v>
          </cell>
        </row>
        <row r="32">
          <cell r="D32">
            <v>2976249</v>
          </cell>
          <cell r="E32">
            <v>2976249</v>
          </cell>
        </row>
        <row r="33">
          <cell r="D33">
            <v>808022</v>
          </cell>
          <cell r="E33">
            <v>237887</v>
          </cell>
        </row>
        <row r="35">
          <cell r="D35">
            <v>15094004</v>
          </cell>
          <cell r="E35">
            <v>12940193</v>
          </cell>
        </row>
        <row r="36">
          <cell r="D36">
            <v>9009214</v>
          </cell>
          <cell r="E36">
            <v>6140300</v>
          </cell>
        </row>
        <row r="37">
          <cell r="D37">
            <v>770739</v>
          </cell>
          <cell r="E37">
            <v>477319</v>
          </cell>
        </row>
        <row r="38">
          <cell r="D38">
            <v>5239000</v>
          </cell>
          <cell r="E38">
            <v>0</v>
          </cell>
        </row>
        <row r="39">
          <cell r="D39">
            <v>5667403</v>
          </cell>
          <cell r="E39">
            <v>4259030</v>
          </cell>
        </row>
        <row r="40">
          <cell r="D40">
            <v>4857923</v>
          </cell>
          <cell r="E40">
            <v>4457661</v>
          </cell>
        </row>
        <row r="41">
          <cell r="D41">
            <v>0</v>
          </cell>
          <cell r="E41">
            <v>0</v>
          </cell>
        </row>
        <row r="42">
          <cell r="D42">
            <v>4101</v>
          </cell>
          <cell r="E42">
            <v>5008</v>
          </cell>
        </row>
        <row r="43">
          <cell r="D43">
            <v>51611</v>
          </cell>
          <cell r="E43">
            <v>51602</v>
          </cell>
        </row>
        <row r="44">
          <cell r="D44">
            <v>17724621</v>
          </cell>
          <cell r="E44">
            <v>17724621</v>
          </cell>
        </row>
        <row r="47">
          <cell r="D47">
            <v>4000000</v>
          </cell>
          <cell r="E47">
            <v>2000000</v>
          </cell>
        </row>
        <row r="64">
          <cell r="D64">
            <v>0</v>
          </cell>
          <cell r="E64">
            <v>0</v>
          </cell>
        </row>
        <row r="72">
          <cell r="D72">
            <v>26572676</v>
          </cell>
          <cell r="E72">
            <v>19067000</v>
          </cell>
        </row>
        <row r="75">
          <cell r="D75">
            <v>7883713</v>
          </cell>
          <cell r="E75">
            <v>7883713</v>
          </cell>
        </row>
        <row r="85">
          <cell r="E85">
            <v>461779328</v>
          </cell>
        </row>
        <row r="93">
          <cell r="D93">
            <v>221831931</v>
          </cell>
          <cell r="E93">
            <v>218266892</v>
          </cell>
        </row>
        <row r="94">
          <cell r="D94">
            <v>46572800</v>
          </cell>
          <cell r="E94">
            <v>46372969</v>
          </cell>
        </row>
        <row r="95">
          <cell r="D95">
            <v>144471077</v>
          </cell>
          <cell r="E95">
            <v>136420918</v>
          </cell>
        </row>
        <row r="96">
          <cell r="D96">
            <v>9572593</v>
          </cell>
          <cell r="E96">
            <v>9572593</v>
          </cell>
        </row>
        <row r="97">
          <cell r="D97">
            <v>8962757</v>
          </cell>
          <cell r="E97">
            <v>8855757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9">
          <cell r="D109">
            <v>51598713</v>
          </cell>
          <cell r="E109">
            <v>34179768</v>
          </cell>
        </row>
        <row r="128">
          <cell r="D128">
            <v>0</v>
          </cell>
          <cell r="E128">
            <v>0</v>
          </cell>
        </row>
        <row r="137">
          <cell r="D137">
            <v>6232550</v>
          </cell>
          <cell r="E137">
            <v>6232550</v>
          </cell>
        </row>
        <row r="146">
          <cell r="E146">
            <v>459901447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7">
      <selection activeCell="G14" sqref="G14"/>
    </sheetView>
  </sheetViews>
  <sheetFormatPr defaultColWidth="9.00390625" defaultRowHeight="12.75"/>
  <cols>
    <col min="1" max="1" width="46.375" style="305" customWidth="1"/>
    <col min="2" max="2" width="66.125" style="305" customWidth="1"/>
    <col min="3" max="16384" width="9.375" style="305" customWidth="1"/>
  </cols>
  <sheetData>
    <row r="1" ht="18.75">
      <c r="A1" s="492" t="s">
        <v>111</v>
      </c>
    </row>
    <row r="3" spans="1:2" ht="12.75">
      <c r="A3" s="493"/>
      <c r="B3" s="493"/>
    </row>
    <row r="4" spans="1:2" ht="15.75">
      <c r="A4" s="467" t="s">
        <v>749</v>
      </c>
      <c r="B4" s="494"/>
    </row>
    <row r="5" spans="1:2" s="495" customFormat="1" ht="12.75">
      <c r="A5" s="493"/>
      <c r="B5" s="493"/>
    </row>
    <row r="6" spans="1:2" ht="12.75">
      <c r="A6" s="493" t="s">
        <v>516</v>
      </c>
      <c r="B6" s="493" t="s">
        <v>517</v>
      </c>
    </row>
    <row r="7" spans="1:2" ht="12.75">
      <c r="A7" s="493" t="s">
        <v>518</v>
      </c>
      <c r="B7" s="493" t="s">
        <v>519</v>
      </c>
    </row>
    <row r="8" spans="1:2" ht="12.75">
      <c r="A8" s="493" t="s">
        <v>520</v>
      </c>
      <c r="B8" s="493" t="s">
        <v>521</v>
      </c>
    </row>
    <row r="9" spans="1:2" ht="12.75">
      <c r="A9" s="493"/>
      <c r="B9" s="493"/>
    </row>
    <row r="10" spans="1:2" ht="15.75">
      <c r="A10" s="467" t="str">
        <f>+CONCATENATE(LEFT(A4,4),". évi módosított előirányzat BEVÉTELEK")</f>
        <v>2016. évi módosított előirányzat BEVÉTELEK</v>
      </c>
      <c r="B10" s="494"/>
    </row>
    <row r="11" spans="1:2" ht="12.75">
      <c r="A11" s="493"/>
      <c r="B11" s="493"/>
    </row>
    <row r="12" spans="1:2" s="495" customFormat="1" ht="12.75">
      <c r="A12" s="493" t="s">
        <v>522</v>
      </c>
      <c r="B12" s="493" t="s">
        <v>528</v>
      </c>
    </row>
    <row r="13" spans="1:2" ht="12.75">
      <c r="A13" s="493" t="s">
        <v>523</v>
      </c>
      <c r="B13" s="493" t="s">
        <v>529</v>
      </c>
    </row>
    <row r="14" spans="1:2" ht="12.75">
      <c r="A14" s="493" t="s">
        <v>524</v>
      </c>
      <c r="B14" s="493" t="s">
        <v>530</v>
      </c>
    </row>
    <row r="15" spans="1:2" ht="12.75">
      <c r="A15" s="493"/>
      <c r="B15" s="493"/>
    </row>
    <row r="16" spans="1:2" ht="14.25">
      <c r="A16" s="496" t="str">
        <f>+CONCATENATE(LEFT(A4,4),". évi teljesítés BEVÉTELEK")</f>
        <v>2016. évi teljesítés BEVÉTELEK</v>
      </c>
      <c r="B16" s="494"/>
    </row>
    <row r="17" spans="1:2" ht="12.75">
      <c r="A17" s="493"/>
      <c r="B17" s="493"/>
    </row>
    <row r="18" spans="1:2" ht="12.75">
      <c r="A18" s="493" t="s">
        <v>525</v>
      </c>
      <c r="B18" s="493" t="s">
        <v>531</v>
      </c>
    </row>
    <row r="19" spans="1:2" ht="12.75">
      <c r="A19" s="493" t="s">
        <v>526</v>
      </c>
      <c r="B19" s="493" t="s">
        <v>532</v>
      </c>
    </row>
    <row r="20" spans="1:2" ht="12.75">
      <c r="A20" s="493" t="s">
        <v>527</v>
      </c>
      <c r="B20" s="493" t="s">
        <v>533</v>
      </c>
    </row>
    <row r="21" spans="1:2" ht="12.75">
      <c r="A21" s="493"/>
      <c r="B21" s="493"/>
    </row>
    <row r="22" spans="1:2" ht="15.75">
      <c r="A22" s="467" t="str">
        <f>+CONCATENATE(LEFT(A4,4),". évi eredeti előirányzat KIADÁSOK")</f>
        <v>2016. évi eredeti előirányzat KIADÁSOK</v>
      </c>
      <c r="B22" s="494"/>
    </row>
    <row r="23" spans="1:2" ht="12.75">
      <c r="A23" s="493"/>
      <c r="B23" s="493"/>
    </row>
    <row r="24" spans="1:2" ht="12.75">
      <c r="A24" s="493" t="s">
        <v>534</v>
      </c>
      <c r="B24" s="493" t="s">
        <v>540</v>
      </c>
    </row>
    <row r="25" spans="1:2" ht="12.75">
      <c r="A25" s="493" t="s">
        <v>513</v>
      </c>
      <c r="B25" s="493" t="s">
        <v>541</v>
      </c>
    </row>
    <row r="26" spans="1:2" ht="12.75">
      <c r="A26" s="493" t="s">
        <v>535</v>
      </c>
      <c r="B26" s="493" t="s">
        <v>542</v>
      </c>
    </row>
    <row r="27" spans="1:2" ht="12.75">
      <c r="A27" s="493"/>
      <c r="B27" s="493"/>
    </row>
    <row r="28" spans="1:2" ht="15.75">
      <c r="A28" s="467" t="str">
        <f>+CONCATENATE(LEFT(A4,4),". évi módosított előirányzat KIADÁSOK")</f>
        <v>2016. évi módosított előirányzat KIADÁSOK</v>
      </c>
      <c r="B28" s="494"/>
    </row>
    <row r="29" spans="1:2" ht="12.75">
      <c r="A29" s="493"/>
      <c r="B29" s="493"/>
    </row>
    <row r="30" spans="1:2" ht="12.75">
      <c r="A30" s="493" t="s">
        <v>536</v>
      </c>
      <c r="B30" s="493" t="s">
        <v>547</v>
      </c>
    </row>
    <row r="31" spans="1:2" ht="12.75">
      <c r="A31" s="493" t="s">
        <v>514</v>
      </c>
      <c r="B31" s="493" t="s">
        <v>544</v>
      </c>
    </row>
    <row r="32" spans="1:2" ht="12.75">
      <c r="A32" s="493" t="s">
        <v>537</v>
      </c>
      <c r="B32" s="493" t="s">
        <v>543</v>
      </c>
    </row>
    <row r="33" spans="1:2" ht="12.75">
      <c r="A33" s="493"/>
      <c r="B33" s="493"/>
    </row>
    <row r="34" spans="1:2" ht="15.75">
      <c r="A34" s="497" t="str">
        <f>+CONCATENATE(LEFT(A4,4),". évi teljesítés KIADÁSOK")</f>
        <v>2016. évi teljesítés KIADÁSOK</v>
      </c>
      <c r="B34" s="494"/>
    </row>
    <row r="35" spans="1:2" ht="12.75">
      <c r="A35" s="493"/>
      <c r="B35" s="493"/>
    </row>
    <row r="36" spans="1:2" ht="12.75">
      <c r="A36" s="493" t="s">
        <v>538</v>
      </c>
      <c r="B36" s="493" t="s">
        <v>548</v>
      </c>
    </row>
    <row r="37" spans="1:2" ht="12.75">
      <c r="A37" s="493" t="s">
        <v>515</v>
      </c>
      <c r="B37" s="493" t="s">
        <v>546</v>
      </c>
    </row>
    <row r="38" spans="1:2" ht="12.75">
      <c r="A38" s="493" t="s">
        <v>539</v>
      </c>
      <c r="B38" s="493" t="s">
        <v>545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I36" sqref="I36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686" t="s">
        <v>2</v>
      </c>
      <c r="B1" s="686"/>
      <c r="C1" s="686"/>
      <c r="D1" s="686"/>
      <c r="E1" s="686"/>
      <c r="F1" s="686"/>
      <c r="G1" s="686"/>
      <c r="H1" s="682" t="str">
        <f>+CONCATENATE("4. melléklet a ……/",LEFT(ÖSSZEFÜGGÉSEK!A4,4)+1,". (……) önkormányzati rendelethez")</f>
        <v>4. melléklet a ……/2017. (……) önkormányzati rendelethez</v>
      </c>
    </row>
    <row r="2" spans="1:8" ht="23.25" customHeight="1" thickBot="1">
      <c r="A2" s="27"/>
      <c r="B2" s="10"/>
      <c r="C2" s="10"/>
      <c r="D2" s="10"/>
      <c r="E2" s="10"/>
      <c r="F2" s="701" t="s">
        <v>52</v>
      </c>
      <c r="G2" s="701"/>
      <c r="H2" s="682"/>
    </row>
    <row r="3" spans="1:8" s="6" customFormat="1" ht="48.75" customHeight="1" thickBot="1">
      <c r="A3" s="28" t="s">
        <v>59</v>
      </c>
      <c r="B3" s="29" t="s">
        <v>57</v>
      </c>
      <c r="C3" s="29" t="s">
        <v>58</v>
      </c>
      <c r="D3" s="29" t="str">
        <f>+'3.sz.mell.'!D3</f>
        <v>Felhasználás 2016. XII.31-ig</v>
      </c>
      <c r="E3" s="29" t="str">
        <f>+'3.sz.mell.'!E3</f>
        <v>2016. évi módosított előirányzat</v>
      </c>
      <c r="F3" s="106" t="str">
        <f>+'3.sz.mell.'!F3</f>
        <v>2016. évi teljesítés</v>
      </c>
      <c r="G3" s="105" t="str">
        <f>+'3.sz.mell.'!G3</f>
        <v>Összes teljesítés 2016. dec. 31-ig</v>
      </c>
      <c r="H3" s="682"/>
    </row>
    <row r="4" spans="1:8" s="10" customFormat="1" ht="15" customHeight="1" thickBot="1">
      <c r="A4" s="460" t="s">
        <v>422</v>
      </c>
      <c r="B4" s="461" t="s">
        <v>423</v>
      </c>
      <c r="C4" s="461" t="s">
        <v>424</v>
      </c>
      <c r="D4" s="461" t="s">
        <v>425</v>
      </c>
      <c r="E4" s="461" t="s">
        <v>426</v>
      </c>
      <c r="F4" s="50" t="s">
        <v>503</v>
      </c>
      <c r="G4" s="462" t="s">
        <v>549</v>
      </c>
      <c r="H4" s="682"/>
    </row>
    <row r="5" spans="1:8" ht="15.75" customHeight="1">
      <c r="A5" s="18"/>
      <c r="B5" s="2"/>
      <c r="C5" s="329"/>
      <c r="D5" s="2"/>
      <c r="E5" s="2"/>
      <c r="F5" s="51"/>
      <c r="G5" s="52">
        <f>+D5+F5</f>
        <v>0</v>
      </c>
      <c r="H5" s="682"/>
    </row>
    <row r="6" spans="1:8" ht="15.75" customHeight="1">
      <c r="A6" s="18"/>
      <c r="B6" s="2"/>
      <c r="C6" s="329"/>
      <c r="D6" s="2"/>
      <c r="E6" s="2"/>
      <c r="F6" s="51"/>
      <c r="G6" s="52">
        <f aca="true" t="shared" si="0" ref="G6:G23">+D6+F6</f>
        <v>0</v>
      </c>
      <c r="H6" s="682"/>
    </row>
    <row r="7" spans="1:8" ht="15.75" customHeight="1">
      <c r="A7" s="18"/>
      <c r="B7" s="2"/>
      <c r="C7" s="329"/>
      <c r="D7" s="2"/>
      <c r="E7" s="2"/>
      <c r="F7" s="51"/>
      <c r="G7" s="52">
        <f t="shared" si="0"/>
        <v>0</v>
      </c>
      <c r="H7" s="682"/>
    </row>
    <row r="8" spans="1:8" ht="15.75" customHeight="1">
      <c r="A8" s="18"/>
      <c r="B8" s="2"/>
      <c r="C8" s="329"/>
      <c r="D8" s="2"/>
      <c r="E8" s="2"/>
      <c r="F8" s="51"/>
      <c r="G8" s="52">
        <f t="shared" si="0"/>
        <v>0</v>
      </c>
      <c r="H8" s="682"/>
    </row>
    <row r="9" spans="1:8" ht="15.75" customHeight="1">
      <c r="A9" s="18"/>
      <c r="B9" s="2"/>
      <c r="C9" s="329"/>
      <c r="D9" s="2"/>
      <c r="E9" s="2"/>
      <c r="F9" s="51"/>
      <c r="G9" s="52">
        <f t="shared" si="0"/>
        <v>0</v>
      </c>
      <c r="H9" s="682"/>
    </row>
    <row r="10" spans="1:8" ht="15.75" customHeight="1">
      <c r="A10" s="18"/>
      <c r="B10" s="2"/>
      <c r="C10" s="329"/>
      <c r="D10" s="2"/>
      <c r="E10" s="2"/>
      <c r="F10" s="51"/>
      <c r="G10" s="52">
        <f t="shared" si="0"/>
        <v>0</v>
      </c>
      <c r="H10" s="682"/>
    </row>
    <row r="11" spans="1:8" ht="15.75" customHeight="1">
      <c r="A11" s="18"/>
      <c r="B11" s="2"/>
      <c r="C11" s="329"/>
      <c r="D11" s="2"/>
      <c r="E11" s="2"/>
      <c r="F11" s="51"/>
      <c r="G11" s="52">
        <f t="shared" si="0"/>
        <v>0</v>
      </c>
      <c r="H11" s="682"/>
    </row>
    <row r="12" spans="1:8" ht="15.75" customHeight="1">
      <c r="A12" s="18"/>
      <c r="B12" s="2"/>
      <c r="C12" s="329"/>
      <c r="D12" s="2"/>
      <c r="E12" s="2"/>
      <c r="F12" s="51"/>
      <c r="G12" s="52">
        <f t="shared" si="0"/>
        <v>0</v>
      </c>
      <c r="H12" s="682"/>
    </row>
    <row r="13" spans="1:8" ht="15.75" customHeight="1">
      <c r="A13" s="18"/>
      <c r="B13" s="2"/>
      <c r="C13" s="329"/>
      <c r="D13" s="2"/>
      <c r="E13" s="2"/>
      <c r="F13" s="51"/>
      <c r="G13" s="52">
        <f t="shared" si="0"/>
        <v>0</v>
      </c>
      <c r="H13" s="682"/>
    </row>
    <row r="14" spans="1:8" ht="15.75" customHeight="1">
      <c r="A14" s="18"/>
      <c r="B14" s="2"/>
      <c r="C14" s="329"/>
      <c r="D14" s="2"/>
      <c r="E14" s="2"/>
      <c r="F14" s="51"/>
      <c r="G14" s="52">
        <f t="shared" si="0"/>
        <v>0</v>
      </c>
      <c r="H14" s="682"/>
    </row>
    <row r="15" spans="1:8" ht="15.75" customHeight="1">
      <c r="A15" s="18"/>
      <c r="B15" s="2"/>
      <c r="C15" s="329"/>
      <c r="D15" s="2"/>
      <c r="E15" s="2"/>
      <c r="F15" s="51"/>
      <c r="G15" s="52">
        <f t="shared" si="0"/>
        <v>0</v>
      </c>
      <c r="H15" s="682"/>
    </row>
    <row r="16" spans="1:8" ht="15.75" customHeight="1">
      <c r="A16" s="18"/>
      <c r="B16" s="2"/>
      <c r="C16" s="329"/>
      <c r="D16" s="2"/>
      <c r="E16" s="2"/>
      <c r="F16" s="51"/>
      <c r="G16" s="52">
        <f t="shared" si="0"/>
        <v>0</v>
      </c>
      <c r="H16" s="682"/>
    </row>
    <row r="17" spans="1:8" ht="15.75" customHeight="1">
      <c r="A17" s="18"/>
      <c r="B17" s="2"/>
      <c r="C17" s="329"/>
      <c r="D17" s="2"/>
      <c r="E17" s="2"/>
      <c r="F17" s="51"/>
      <c r="G17" s="52">
        <f t="shared" si="0"/>
        <v>0</v>
      </c>
      <c r="H17" s="682"/>
    </row>
    <row r="18" spans="1:8" ht="15.75" customHeight="1">
      <c r="A18" s="18"/>
      <c r="B18" s="2"/>
      <c r="C18" s="329"/>
      <c r="D18" s="2"/>
      <c r="E18" s="2"/>
      <c r="F18" s="51"/>
      <c r="G18" s="52">
        <f t="shared" si="0"/>
        <v>0</v>
      </c>
      <c r="H18" s="682"/>
    </row>
    <row r="19" spans="1:8" ht="15.75" customHeight="1">
      <c r="A19" s="18"/>
      <c r="B19" s="2"/>
      <c r="C19" s="329"/>
      <c r="D19" s="2"/>
      <c r="E19" s="2"/>
      <c r="F19" s="51"/>
      <c r="G19" s="52">
        <f t="shared" si="0"/>
        <v>0</v>
      </c>
      <c r="H19" s="682"/>
    </row>
    <row r="20" spans="1:8" ht="15.75" customHeight="1">
      <c r="A20" s="18"/>
      <c r="B20" s="2"/>
      <c r="C20" s="329"/>
      <c r="D20" s="2"/>
      <c r="E20" s="2"/>
      <c r="F20" s="51"/>
      <c r="G20" s="52">
        <f t="shared" si="0"/>
        <v>0</v>
      </c>
      <c r="H20" s="682"/>
    </row>
    <row r="21" spans="1:8" ht="15.75" customHeight="1">
      <c r="A21" s="18"/>
      <c r="B21" s="2"/>
      <c r="C21" s="329"/>
      <c r="D21" s="2"/>
      <c r="E21" s="2"/>
      <c r="F21" s="51"/>
      <c r="G21" s="52">
        <f t="shared" si="0"/>
        <v>0</v>
      </c>
      <c r="H21" s="682"/>
    </row>
    <row r="22" spans="1:8" ht="15.75" customHeight="1">
      <c r="A22" s="18"/>
      <c r="B22" s="2"/>
      <c r="C22" s="329"/>
      <c r="D22" s="2"/>
      <c r="E22" s="2"/>
      <c r="F22" s="51"/>
      <c r="G22" s="52">
        <f t="shared" si="0"/>
        <v>0</v>
      </c>
      <c r="H22" s="682"/>
    </row>
    <row r="23" spans="1:8" ht="15.75" customHeight="1" thickBot="1">
      <c r="A23" s="19"/>
      <c r="B23" s="3"/>
      <c r="C23" s="330"/>
      <c r="D23" s="3"/>
      <c r="E23" s="3"/>
      <c r="F23" s="53"/>
      <c r="G23" s="52">
        <f t="shared" si="0"/>
        <v>0</v>
      </c>
      <c r="H23" s="682"/>
    </row>
    <row r="24" spans="1:8" s="17" customFormat="1" ht="18" customHeight="1" thickBot="1">
      <c r="A24" s="30" t="s">
        <v>55</v>
      </c>
      <c r="B24" s="15">
        <f>SUM(B5:B23)</f>
        <v>0</v>
      </c>
      <c r="C24" s="22"/>
      <c r="D24" s="15">
        <f>SUM(D5:D23)</f>
        <v>0</v>
      </c>
      <c r="E24" s="15">
        <f>SUM(E5:E23)</f>
        <v>0</v>
      </c>
      <c r="F24" s="15">
        <f>SUM(F5:F23)</f>
        <v>0</v>
      </c>
      <c r="G24" s="16">
        <f>SUM(G5:G23)</f>
        <v>0</v>
      </c>
      <c r="H24" s="682"/>
    </row>
  </sheetData>
  <sheetProtection sheet="1"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3">
      <selection activeCell="M33" sqref="M33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680" t="s">
        <v>0</v>
      </c>
      <c r="B1" s="680"/>
      <c r="C1" s="680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9" t="str">
        <f>+CONCATENATE("5. melléklet a ……/",LEFT(ÖSSZEFÜGGÉSEK!A4,4)+1,". (……) önkormányzati rendelethez    ")</f>
        <v>5. melléklet a ……/2017. (……) önkormányzati rendelethez    </v>
      </c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702" t="s">
        <v>750</v>
      </c>
      <c r="M2" s="702"/>
      <c r="N2" s="709"/>
    </row>
    <row r="3" spans="1:14" ht="13.5" thickBot="1">
      <c r="A3" s="719" t="s">
        <v>93</v>
      </c>
      <c r="B3" s="684" t="s">
        <v>184</v>
      </c>
      <c r="C3" s="684"/>
      <c r="D3" s="684"/>
      <c r="E3" s="684"/>
      <c r="F3" s="684"/>
      <c r="G3" s="684"/>
      <c r="H3" s="684"/>
      <c r="I3" s="684"/>
      <c r="J3" s="714" t="s">
        <v>186</v>
      </c>
      <c r="K3" s="714"/>
      <c r="L3" s="714"/>
      <c r="M3" s="714"/>
      <c r="N3" s="709"/>
    </row>
    <row r="4" spans="1:14" ht="15" customHeight="1" thickBot="1">
      <c r="A4" s="720"/>
      <c r="B4" s="683" t="s">
        <v>187</v>
      </c>
      <c r="C4" s="703" t="s">
        <v>188</v>
      </c>
      <c r="D4" s="718" t="s">
        <v>182</v>
      </c>
      <c r="E4" s="718"/>
      <c r="F4" s="718"/>
      <c r="G4" s="718"/>
      <c r="H4" s="718"/>
      <c r="I4" s="718"/>
      <c r="J4" s="715"/>
      <c r="K4" s="715"/>
      <c r="L4" s="715"/>
      <c r="M4" s="715"/>
      <c r="N4" s="709"/>
    </row>
    <row r="5" spans="1:14" ht="21.75" thickBot="1">
      <c r="A5" s="720"/>
      <c r="B5" s="683"/>
      <c r="C5" s="703"/>
      <c r="D5" s="55" t="s">
        <v>187</v>
      </c>
      <c r="E5" s="55" t="s">
        <v>188</v>
      </c>
      <c r="F5" s="55" t="s">
        <v>187</v>
      </c>
      <c r="G5" s="55" t="s">
        <v>188</v>
      </c>
      <c r="H5" s="55" t="s">
        <v>187</v>
      </c>
      <c r="I5" s="55" t="s">
        <v>188</v>
      </c>
      <c r="J5" s="715"/>
      <c r="K5" s="715"/>
      <c r="L5" s="715"/>
      <c r="M5" s="715"/>
      <c r="N5" s="709"/>
    </row>
    <row r="6" spans="1:14" ht="32.25" thickBot="1">
      <c r="A6" s="721"/>
      <c r="B6" s="703" t="s">
        <v>183</v>
      </c>
      <c r="C6" s="703"/>
      <c r="D6" s="703" t="str">
        <f>+CONCATENATE(LEFT(ÖSSZEFÜGGÉSEK!A4,4),". előtt")</f>
        <v>2016. előtt</v>
      </c>
      <c r="E6" s="703"/>
      <c r="F6" s="703" t="str">
        <f>+CONCATENATE(LEFT(ÖSSZEFÜGGÉSEK!A4,4),". évi")</f>
        <v>2016. évi</v>
      </c>
      <c r="G6" s="703"/>
      <c r="H6" s="683" t="str">
        <f>+CONCATENATE(LEFT(ÖSSZEFÜGGÉSEK!A4,4),". után")</f>
        <v>2016. után</v>
      </c>
      <c r="I6" s="683"/>
      <c r="J6" s="54" t="str">
        <f>+D6</f>
        <v>2016. előtt</v>
      </c>
      <c r="K6" s="55" t="str">
        <f>+F6</f>
        <v>2016. évi</v>
      </c>
      <c r="L6" s="54" t="s">
        <v>39</v>
      </c>
      <c r="M6" s="55" t="str">
        <f>+CONCATENATE("Teljesítés %-a ",LEFT(ÖSSZEFÜGGÉSEK!A4,4),". XII. 31-ig")</f>
        <v>Teljesítés %-a 2016. XII. 31-ig</v>
      </c>
      <c r="N6" s="709"/>
    </row>
    <row r="7" spans="1:14" ht="13.5" thickBot="1">
      <c r="A7" s="56" t="s">
        <v>422</v>
      </c>
      <c r="B7" s="54" t="s">
        <v>423</v>
      </c>
      <c r="C7" s="54" t="s">
        <v>424</v>
      </c>
      <c r="D7" s="57" t="s">
        <v>425</v>
      </c>
      <c r="E7" s="55" t="s">
        <v>426</v>
      </c>
      <c r="F7" s="55" t="s">
        <v>503</v>
      </c>
      <c r="G7" s="55" t="s">
        <v>504</v>
      </c>
      <c r="H7" s="54" t="s">
        <v>505</v>
      </c>
      <c r="I7" s="57" t="s">
        <v>506</v>
      </c>
      <c r="J7" s="57" t="s">
        <v>550</v>
      </c>
      <c r="K7" s="57" t="s">
        <v>551</v>
      </c>
      <c r="L7" s="57" t="s">
        <v>552</v>
      </c>
      <c r="M7" s="58" t="s">
        <v>553</v>
      </c>
      <c r="N7" s="709"/>
    </row>
    <row r="8" spans="1:14" ht="12.75">
      <c r="A8" s="59" t="s">
        <v>94</v>
      </c>
      <c r="B8" s="60"/>
      <c r="C8" s="80"/>
      <c r="D8" s="80"/>
      <c r="E8" s="91"/>
      <c r="F8" s="80"/>
      <c r="G8" s="80"/>
      <c r="H8" s="80"/>
      <c r="I8" s="80"/>
      <c r="J8" s="80"/>
      <c r="K8" s="80"/>
      <c r="L8" s="61">
        <f aca="true" t="shared" si="0" ref="L8:L14">+J8+K8</f>
        <v>0</v>
      </c>
      <c r="M8" s="95">
        <f>IF((C8&lt;&gt;0),ROUND((L8/C8)*100,1),"")</f>
      </c>
      <c r="N8" s="709"/>
    </row>
    <row r="9" spans="1:14" ht="12.75">
      <c r="A9" s="62" t="s">
        <v>106</v>
      </c>
      <c r="B9" s="63"/>
      <c r="C9" s="64"/>
      <c r="D9" s="64"/>
      <c r="E9" s="64"/>
      <c r="F9" s="64"/>
      <c r="G9" s="64"/>
      <c r="H9" s="64"/>
      <c r="I9" s="64"/>
      <c r="J9" s="64"/>
      <c r="K9" s="64"/>
      <c r="L9" s="65">
        <f t="shared" si="0"/>
        <v>0</v>
      </c>
      <c r="M9" s="96">
        <f aca="true" t="shared" si="1" ref="M9:M14">IF((C9&lt;&gt;0),ROUND((L9/C9)*100,1),"")</f>
      </c>
      <c r="N9" s="709"/>
    </row>
    <row r="10" spans="1:14" ht="12.75">
      <c r="A10" s="66" t="s">
        <v>95</v>
      </c>
      <c r="B10" s="67"/>
      <c r="C10" s="83"/>
      <c r="D10" s="83"/>
      <c r="E10" s="83"/>
      <c r="F10" s="83"/>
      <c r="G10" s="83"/>
      <c r="H10" s="83"/>
      <c r="I10" s="83"/>
      <c r="J10" s="83"/>
      <c r="K10" s="83"/>
      <c r="L10" s="65">
        <f t="shared" si="0"/>
        <v>0</v>
      </c>
      <c r="M10" s="96">
        <f t="shared" si="1"/>
      </c>
      <c r="N10" s="709"/>
    </row>
    <row r="11" spans="1:14" ht="12.75">
      <c r="A11" s="66" t="s">
        <v>107</v>
      </c>
      <c r="B11" s="67"/>
      <c r="C11" s="83"/>
      <c r="D11" s="83"/>
      <c r="E11" s="83"/>
      <c r="F11" s="83"/>
      <c r="G11" s="83"/>
      <c r="H11" s="83"/>
      <c r="I11" s="83"/>
      <c r="J11" s="83"/>
      <c r="K11" s="83"/>
      <c r="L11" s="65">
        <f t="shared" si="0"/>
        <v>0</v>
      </c>
      <c r="M11" s="96">
        <f t="shared" si="1"/>
      </c>
      <c r="N11" s="709"/>
    </row>
    <row r="12" spans="1:14" ht="12.75">
      <c r="A12" s="66" t="s">
        <v>96</v>
      </c>
      <c r="B12" s="67"/>
      <c r="C12" s="83"/>
      <c r="D12" s="83"/>
      <c r="E12" s="83"/>
      <c r="F12" s="83"/>
      <c r="G12" s="83"/>
      <c r="H12" s="83"/>
      <c r="I12" s="83"/>
      <c r="J12" s="83"/>
      <c r="K12" s="83"/>
      <c r="L12" s="65">
        <f t="shared" si="0"/>
        <v>0</v>
      </c>
      <c r="M12" s="96">
        <f t="shared" si="1"/>
      </c>
      <c r="N12" s="709"/>
    </row>
    <row r="13" spans="1:14" ht="12.75">
      <c r="A13" s="66" t="s">
        <v>97</v>
      </c>
      <c r="B13" s="67"/>
      <c r="C13" s="83"/>
      <c r="D13" s="83"/>
      <c r="E13" s="83"/>
      <c r="F13" s="83"/>
      <c r="G13" s="83"/>
      <c r="H13" s="83"/>
      <c r="I13" s="83"/>
      <c r="J13" s="83"/>
      <c r="K13" s="83"/>
      <c r="L13" s="65">
        <f t="shared" si="0"/>
        <v>0</v>
      </c>
      <c r="M13" s="96">
        <f t="shared" si="1"/>
      </c>
      <c r="N13" s="709"/>
    </row>
    <row r="14" spans="1:14" ht="15" customHeight="1" thickBot="1">
      <c r="A14" s="68"/>
      <c r="B14" s="69"/>
      <c r="C14" s="87"/>
      <c r="D14" s="87"/>
      <c r="E14" s="87"/>
      <c r="F14" s="87"/>
      <c r="G14" s="87"/>
      <c r="H14" s="87"/>
      <c r="I14" s="87"/>
      <c r="J14" s="87"/>
      <c r="K14" s="87"/>
      <c r="L14" s="65">
        <f t="shared" si="0"/>
        <v>0</v>
      </c>
      <c r="M14" s="97">
        <f t="shared" si="1"/>
      </c>
      <c r="N14" s="709"/>
    </row>
    <row r="15" spans="1:14" ht="13.5" thickBot="1">
      <c r="A15" s="70" t="s">
        <v>99</v>
      </c>
      <c r="B15" s="71">
        <f>B8+SUM(B10:B14)</f>
        <v>0</v>
      </c>
      <c r="C15" s="71">
        <f aca="true" t="shared" si="2" ref="C15:L15">C8+SUM(C10:C14)</f>
        <v>0</v>
      </c>
      <c r="D15" s="71">
        <f t="shared" si="2"/>
        <v>0</v>
      </c>
      <c r="E15" s="71">
        <f t="shared" si="2"/>
        <v>0</v>
      </c>
      <c r="F15" s="71">
        <f t="shared" si="2"/>
        <v>0</v>
      </c>
      <c r="G15" s="71">
        <f t="shared" si="2"/>
        <v>0</v>
      </c>
      <c r="H15" s="71">
        <f t="shared" si="2"/>
        <v>0</v>
      </c>
      <c r="I15" s="71">
        <f t="shared" si="2"/>
        <v>0</v>
      </c>
      <c r="J15" s="71">
        <f t="shared" si="2"/>
        <v>0</v>
      </c>
      <c r="K15" s="71">
        <f t="shared" si="2"/>
        <v>0</v>
      </c>
      <c r="L15" s="71">
        <f t="shared" si="2"/>
        <v>0</v>
      </c>
      <c r="M15" s="72">
        <f>IF((C15&lt;&gt;0),ROUND((L15/C15)*100,1),"")</f>
      </c>
      <c r="N15" s="709"/>
    </row>
    <row r="16" spans="1:14" ht="12.75">
      <c r="A16" s="73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09"/>
    </row>
    <row r="17" spans="1:14" ht="13.5" thickBot="1">
      <c r="A17" s="76" t="s">
        <v>98</v>
      </c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09"/>
    </row>
    <row r="18" spans="1:14" ht="12.75">
      <c r="A18" s="79" t="s">
        <v>102</v>
      </c>
      <c r="B18" s="60"/>
      <c r="C18" s="80"/>
      <c r="D18" s="80"/>
      <c r="E18" s="91"/>
      <c r="F18" s="80"/>
      <c r="G18" s="80"/>
      <c r="H18" s="80"/>
      <c r="I18" s="80"/>
      <c r="J18" s="80"/>
      <c r="K18" s="80"/>
      <c r="L18" s="81">
        <f aca="true" t="shared" si="3" ref="L18:L23">+J18+K18</f>
        <v>0</v>
      </c>
      <c r="M18" s="95">
        <f aca="true" t="shared" si="4" ref="M18:M24">IF((C18&lt;&gt;0),ROUND((L18/C18)*100,1),"")</f>
      </c>
      <c r="N18" s="709"/>
    </row>
    <row r="19" spans="1:14" ht="12.75">
      <c r="A19" s="82" t="s">
        <v>103</v>
      </c>
      <c r="B19" s="63"/>
      <c r="C19" s="83"/>
      <c r="D19" s="83"/>
      <c r="E19" s="83"/>
      <c r="F19" s="83"/>
      <c r="G19" s="83"/>
      <c r="H19" s="83"/>
      <c r="I19" s="83"/>
      <c r="J19" s="83"/>
      <c r="K19" s="83"/>
      <c r="L19" s="84">
        <f t="shared" si="3"/>
        <v>0</v>
      </c>
      <c r="M19" s="96">
        <f t="shared" si="4"/>
      </c>
      <c r="N19" s="709"/>
    </row>
    <row r="20" spans="1:14" ht="12.75">
      <c r="A20" s="82" t="s">
        <v>104</v>
      </c>
      <c r="B20" s="67"/>
      <c r="C20" s="83"/>
      <c r="D20" s="83"/>
      <c r="E20" s="83"/>
      <c r="F20" s="83"/>
      <c r="G20" s="83"/>
      <c r="H20" s="83"/>
      <c r="I20" s="83"/>
      <c r="J20" s="83"/>
      <c r="K20" s="83"/>
      <c r="L20" s="84">
        <f t="shared" si="3"/>
        <v>0</v>
      </c>
      <c r="M20" s="96">
        <f t="shared" si="4"/>
      </c>
      <c r="N20" s="709"/>
    </row>
    <row r="21" spans="1:14" ht="12.75">
      <c r="A21" s="82" t="s">
        <v>105</v>
      </c>
      <c r="B21" s="67"/>
      <c r="C21" s="83"/>
      <c r="D21" s="83"/>
      <c r="E21" s="83"/>
      <c r="F21" s="83"/>
      <c r="G21" s="83"/>
      <c r="H21" s="83"/>
      <c r="I21" s="83"/>
      <c r="J21" s="83"/>
      <c r="K21" s="83"/>
      <c r="L21" s="84">
        <f t="shared" si="3"/>
        <v>0</v>
      </c>
      <c r="M21" s="96">
        <f t="shared" si="4"/>
      </c>
      <c r="N21" s="709"/>
    </row>
    <row r="22" spans="1:14" ht="12.75">
      <c r="A22" s="85"/>
      <c r="B22" s="67"/>
      <c r="C22" s="83"/>
      <c r="D22" s="83"/>
      <c r="E22" s="83"/>
      <c r="F22" s="83"/>
      <c r="G22" s="83"/>
      <c r="H22" s="83"/>
      <c r="I22" s="83"/>
      <c r="J22" s="83"/>
      <c r="K22" s="83"/>
      <c r="L22" s="84">
        <f t="shared" si="3"/>
        <v>0</v>
      </c>
      <c r="M22" s="96">
        <f t="shared" si="4"/>
      </c>
      <c r="N22" s="709"/>
    </row>
    <row r="23" spans="1:14" ht="13.5" thickBot="1">
      <c r="A23" s="86"/>
      <c r="B23" s="69"/>
      <c r="C23" s="87"/>
      <c r="D23" s="87"/>
      <c r="E23" s="87"/>
      <c r="F23" s="87"/>
      <c r="G23" s="87"/>
      <c r="H23" s="87"/>
      <c r="I23" s="87"/>
      <c r="J23" s="87"/>
      <c r="K23" s="87"/>
      <c r="L23" s="84">
        <f t="shared" si="3"/>
        <v>0</v>
      </c>
      <c r="M23" s="97">
        <f t="shared" si="4"/>
      </c>
      <c r="N23" s="709"/>
    </row>
    <row r="24" spans="1:14" ht="13.5" thickBot="1">
      <c r="A24" s="88" t="s">
        <v>83</v>
      </c>
      <c r="B24" s="71">
        <f aca="true" t="shared" si="5" ref="B24:L24">SUM(B18:B23)</f>
        <v>0</v>
      </c>
      <c r="C24" s="71">
        <f t="shared" si="5"/>
        <v>0</v>
      </c>
      <c r="D24" s="71">
        <f t="shared" si="5"/>
        <v>0</v>
      </c>
      <c r="E24" s="71">
        <f t="shared" si="5"/>
        <v>0</v>
      </c>
      <c r="F24" s="71">
        <f t="shared" si="5"/>
        <v>0</v>
      </c>
      <c r="G24" s="71">
        <f t="shared" si="5"/>
        <v>0</v>
      </c>
      <c r="H24" s="71">
        <f t="shared" si="5"/>
        <v>0</v>
      </c>
      <c r="I24" s="71">
        <f t="shared" si="5"/>
        <v>0</v>
      </c>
      <c r="J24" s="71">
        <f t="shared" si="5"/>
        <v>0</v>
      </c>
      <c r="K24" s="71">
        <f t="shared" si="5"/>
        <v>0</v>
      </c>
      <c r="L24" s="71">
        <f t="shared" si="5"/>
        <v>0</v>
      </c>
      <c r="M24" s="72">
        <f t="shared" si="4"/>
      </c>
      <c r="N24" s="709"/>
    </row>
    <row r="25" spans="1:14" ht="12.75">
      <c r="A25" s="705" t="s">
        <v>181</v>
      </c>
      <c r="B25" s="705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9"/>
    </row>
    <row r="26" spans="1:14" ht="5.2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709"/>
    </row>
    <row r="27" spans="1:14" ht="15.75">
      <c r="A27" s="706" t="str">
        <f>+CONCATENATE("Önkormányzaton kívüli EU-s projekthez történő hozzájárulás ",LEFT(ÖSSZEFÜGGÉSEK!A4,4),". évi előirányzata és teljesítése")</f>
        <v>Önkormányzaton kívüli EU-s projekthez történő hozzájárulás 2016. évi előirányzata és teljesítése</v>
      </c>
      <c r="B27" s="706"/>
      <c r="C27" s="706"/>
      <c r="D27" s="706"/>
      <c r="E27" s="706"/>
      <c r="F27" s="706"/>
      <c r="G27" s="706"/>
      <c r="H27" s="706"/>
      <c r="I27" s="706"/>
      <c r="J27" s="706"/>
      <c r="K27" s="706"/>
      <c r="L27" s="706"/>
      <c r="M27" s="706"/>
      <c r="N27" s="709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02" t="s">
        <v>750</v>
      </c>
      <c r="M28" s="702"/>
      <c r="N28" s="709"/>
    </row>
    <row r="29" spans="1:14" ht="21.75" thickBot="1">
      <c r="A29" s="716" t="s">
        <v>100</v>
      </c>
      <c r="B29" s="717"/>
      <c r="C29" s="717"/>
      <c r="D29" s="717"/>
      <c r="E29" s="717"/>
      <c r="F29" s="717"/>
      <c r="G29" s="717"/>
      <c r="H29" s="717"/>
      <c r="I29" s="717"/>
      <c r="J29" s="717"/>
      <c r="K29" s="90" t="s">
        <v>675</v>
      </c>
      <c r="L29" s="90" t="s">
        <v>674</v>
      </c>
      <c r="M29" s="90" t="s">
        <v>186</v>
      </c>
      <c r="N29" s="709"/>
    </row>
    <row r="30" spans="1:14" ht="12.75">
      <c r="A30" s="710"/>
      <c r="B30" s="711"/>
      <c r="C30" s="711"/>
      <c r="D30" s="711"/>
      <c r="E30" s="711"/>
      <c r="F30" s="711"/>
      <c r="G30" s="711"/>
      <c r="H30" s="711"/>
      <c r="I30" s="711"/>
      <c r="J30" s="711"/>
      <c r="K30" s="91"/>
      <c r="L30" s="92"/>
      <c r="M30" s="92"/>
      <c r="N30" s="709"/>
    </row>
    <row r="31" spans="1:14" ht="13.5" thickBot="1">
      <c r="A31" s="712"/>
      <c r="B31" s="713"/>
      <c r="C31" s="713"/>
      <c r="D31" s="713"/>
      <c r="E31" s="713"/>
      <c r="F31" s="713"/>
      <c r="G31" s="713"/>
      <c r="H31" s="713"/>
      <c r="I31" s="713"/>
      <c r="J31" s="713"/>
      <c r="K31" s="93"/>
      <c r="L31" s="87"/>
      <c r="M31" s="87"/>
      <c r="N31" s="709"/>
    </row>
    <row r="32" spans="1:14" ht="13.5" thickBot="1">
      <c r="A32" s="707" t="s">
        <v>40</v>
      </c>
      <c r="B32" s="708"/>
      <c r="C32" s="708"/>
      <c r="D32" s="708"/>
      <c r="E32" s="708"/>
      <c r="F32" s="708"/>
      <c r="G32" s="708"/>
      <c r="H32" s="708"/>
      <c r="I32" s="708"/>
      <c r="J32" s="708"/>
      <c r="K32" s="94">
        <f>SUM(K30:K31)</f>
        <v>0</v>
      </c>
      <c r="L32" s="94">
        <f>SUM(L30:L31)</f>
        <v>0</v>
      </c>
      <c r="M32" s="94">
        <f>SUM(M30:M31)</f>
        <v>0</v>
      </c>
      <c r="N32" s="709"/>
    </row>
    <row r="33" ht="12.75">
      <c r="N33" s="709"/>
    </row>
    <row r="48" ht="12.75">
      <c r="A48" s="9"/>
    </row>
  </sheetData>
  <sheetProtection/>
  <mergeCells count="21">
    <mergeCell ref="N1:N33"/>
    <mergeCell ref="A30:J30"/>
    <mergeCell ref="A31:J31"/>
    <mergeCell ref="J3:M5"/>
    <mergeCell ref="A29:J29"/>
    <mergeCell ref="D4:I4"/>
    <mergeCell ref="A3:A6"/>
    <mergeCell ref="H6:I6"/>
    <mergeCell ref="D6:E6"/>
    <mergeCell ref="A32:J32"/>
    <mergeCell ref="L2:M2"/>
    <mergeCell ref="B4:B5"/>
    <mergeCell ref="B3:I3"/>
    <mergeCell ref="A1:C1"/>
    <mergeCell ref="L28:M28"/>
    <mergeCell ref="F6:G6"/>
    <mergeCell ref="C4:C5"/>
    <mergeCell ref="D1:M1"/>
    <mergeCell ref="A25:M25"/>
    <mergeCell ref="B6:C6"/>
    <mergeCell ref="A27:M27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C9" sqref="C9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16384" width="9.375" style="33" customWidth="1"/>
  </cols>
  <sheetData>
    <row r="1" spans="1:5" s="508" customFormat="1" ht="16.5" customHeight="1" thickBot="1">
      <c r="A1" s="507"/>
      <c r="B1" s="509"/>
      <c r="C1" s="554"/>
      <c r="D1" s="519"/>
      <c r="E1" s="554" t="str">
        <f>+CONCATENATE("6.1. melléklet a ……/",LEFT(ÖSSZEFÜGGÉSEK!A4,4)+1,". (……) önkormányzati rendelethez")</f>
        <v>6.1. melléklet a ……/2017. (……) önkormányzati rendelethez</v>
      </c>
    </row>
    <row r="2" spans="1:5" s="555" customFormat="1" ht="15.75" customHeight="1">
      <c r="A2" s="535" t="s">
        <v>53</v>
      </c>
      <c r="B2" s="725" t="s">
        <v>154</v>
      </c>
      <c r="C2" s="726"/>
      <c r="D2" s="727"/>
      <c r="E2" s="528" t="s">
        <v>41</v>
      </c>
    </row>
    <row r="3" spans="1:5" s="555" customFormat="1" ht="24.75" thickBot="1">
      <c r="A3" s="553" t="s">
        <v>555</v>
      </c>
      <c r="B3" s="728" t="s">
        <v>554</v>
      </c>
      <c r="C3" s="729"/>
      <c r="D3" s="730"/>
      <c r="E3" s="503" t="s">
        <v>41</v>
      </c>
    </row>
    <row r="4" spans="1:5" s="556" customFormat="1" ht="15.75" customHeight="1" thickBot="1">
      <c r="A4" s="510"/>
      <c r="B4" s="510"/>
      <c r="C4" s="511"/>
      <c r="D4" s="511"/>
      <c r="E4" s="511" t="s">
        <v>750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57" customFormat="1" ht="12" customHeight="1" thickBot="1">
      <c r="A8" s="375" t="s">
        <v>7</v>
      </c>
      <c r="B8" s="371" t="s">
        <v>314</v>
      </c>
      <c r="C8" s="402">
        <f>SUM(C9:C14)</f>
        <v>183044810</v>
      </c>
      <c r="D8" s="402">
        <f>SUM(D9:D14)</f>
        <v>189319306</v>
      </c>
      <c r="E8" s="385">
        <f>SUM(E9:E14)</f>
        <v>189319306</v>
      </c>
    </row>
    <row r="9" spans="1:5" s="531" customFormat="1" ht="12" customHeight="1">
      <c r="A9" s="541" t="s">
        <v>72</v>
      </c>
      <c r="B9" s="413" t="s">
        <v>315</v>
      </c>
      <c r="C9" s="404">
        <v>60051662</v>
      </c>
      <c r="D9" s="404">
        <v>60051662</v>
      </c>
      <c r="E9" s="387">
        <v>60051662</v>
      </c>
    </row>
    <row r="10" spans="1:5" s="558" customFormat="1" ht="12" customHeight="1">
      <c r="A10" s="542" t="s">
        <v>73</v>
      </c>
      <c r="B10" s="414" t="s">
        <v>316</v>
      </c>
      <c r="C10" s="403">
        <v>49595400</v>
      </c>
      <c r="D10" s="403">
        <v>49595400</v>
      </c>
      <c r="E10" s="386">
        <v>49595400</v>
      </c>
    </row>
    <row r="11" spans="1:5" s="558" customFormat="1" ht="12" customHeight="1">
      <c r="A11" s="542" t="s">
        <v>74</v>
      </c>
      <c r="B11" s="414" t="s">
        <v>317</v>
      </c>
      <c r="C11" s="403">
        <v>70862388</v>
      </c>
      <c r="D11" s="403">
        <v>71434260</v>
      </c>
      <c r="E11" s="386">
        <v>71434260</v>
      </c>
    </row>
    <row r="12" spans="1:5" s="558" customFormat="1" ht="12" customHeight="1">
      <c r="A12" s="542" t="s">
        <v>75</v>
      </c>
      <c r="B12" s="414" t="s">
        <v>318</v>
      </c>
      <c r="C12" s="403">
        <v>2535360</v>
      </c>
      <c r="D12" s="403">
        <v>2711519</v>
      </c>
      <c r="E12" s="386">
        <v>2711519</v>
      </c>
    </row>
    <row r="13" spans="1:5" s="558" customFormat="1" ht="12" customHeight="1">
      <c r="A13" s="542" t="s">
        <v>108</v>
      </c>
      <c r="B13" s="414" t="s">
        <v>319</v>
      </c>
      <c r="C13" s="403"/>
      <c r="D13" s="403">
        <v>5227576</v>
      </c>
      <c r="E13" s="386">
        <v>5227576</v>
      </c>
    </row>
    <row r="14" spans="1:5" s="531" customFormat="1" ht="12" customHeight="1" thickBot="1">
      <c r="A14" s="543" t="s">
        <v>76</v>
      </c>
      <c r="B14" s="394" t="s">
        <v>751</v>
      </c>
      <c r="C14" s="405"/>
      <c r="D14" s="405">
        <v>298889</v>
      </c>
      <c r="E14" s="388">
        <v>298889</v>
      </c>
    </row>
    <row r="15" spans="1:5" s="531" customFormat="1" ht="12" customHeight="1" thickBot="1">
      <c r="A15" s="375" t="s">
        <v>8</v>
      </c>
      <c r="B15" s="392" t="s">
        <v>321</v>
      </c>
      <c r="C15" s="402">
        <f>SUM(C16:C20)</f>
        <v>182948000</v>
      </c>
      <c r="D15" s="402">
        <f>SUM(D16:D20)</f>
        <v>173646394</v>
      </c>
      <c r="E15" s="385">
        <f>SUM(E16:E20)</f>
        <v>171700651</v>
      </c>
    </row>
    <row r="16" spans="1:5" s="531" customFormat="1" ht="12" customHeight="1">
      <c r="A16" s="541" t="s">
        <v>78</v>
      </c>
      <c r="B16" s="413" t="s">
        <v>322</v>
      </c>
      <c r="C16" s="404"/>
      <c r="D16" s="404"/>
      <c r="E16" s="387"/>
    </row>
    <row r="17" spans="1:5" s="531" customFormat="1" ht="12" customHeight="1">
      <c r="A17" s="542" t="s">
        <v>79</v>
      </c>
      <c r="B17" s="414" t="s">
        <v>323</v>
      </c>
      <c r="C17" s="403"/>
      <c r="D17" s="403"/>
      <c r="E17" s="386"/>
    </row>
    <row r="18" spans="1:5" s="531" customFormat="1" ht="12" customHeight="1">
      <c r="A18" s="542" t="s">
        <v>80</v>
      </c>
      <c r="B18" s="414" t="s">
        <v>324</v>
      </c>
      <c r="C18" s="403"/>
      <c r="D18" s="403"/>
      <c r="E18" s="386"/>
    </row>
    <row r="19" spans="1:5" s="531" customFormat="1" ht="12" customHeight="1">
      <c r="A19" s="542" t="s">
        <v>81</v>
      </c>
      <c r="B19" s="414" t="s">
        <v>325</v>
      </c>
      <c r="C19" s="403"/>
      <c r="D19" s="403"/>
      <c r="E19" s="386"/>
    </row>
    <row r="20" spans="1:5" s="531" customFormat="1" ht="12" customHeight="1">
      <c r="A20" s="542" t="s">
        <v>82</v>
      </c>
      <c r="B20" s="414" t="s">
        <v>326</v>
      </c>
      <c r="C20" s="403">
        <v>182948000</v>
      </c>
      <c r="D20" s="403">
        <v>173646394</v>
      </c>
      <c r="E20" s="386">
        <v>171700651</v>
      </c>
    </row>
    <row r="21" spans="1:5" s="558" customFormat="1" ht="12" customHeight="1" thickBot="1">
      <c r="A21" s="543" t="s">
        <v>89</v>
      </c>
      <c r="B21" s="394" t="s">
        <v>327</v>
      </c>
      <c r="C21" s="405"/>
      <c r="D21" s="405"/>
      <c r="E21" s="388"/>
    </row>
    <row r="22" spans="1:5" s="558" customFormat="1" ht="12" customHeight="1" thickBot="1">
      <c r="A22" s="375" t="s">
        <v>9</v>
      </c>
      <c r="B22" s="371" t="s">
        <v>328</v>
      </c>
      <c r="C22" s="402">
        <f>SUM(C23:C27)</f>
        <v>0</v>
      </c>
      <c r="D22" s="402">
        <f>SUM(D23:D27)</f>
        <v>2558000</v>
      </c>
      <c r="E22" s="385">
        <f>SUM(E23:E27)</f>
        <v>2558000</v>
      </c>
    </row>
    <row r="23" spans="1:5" s="558" customFormat="1" ht="12" customHeight="1">
      <c r="A23" s="541" t="s">
        <v>61</v>
      </c>
      <c r="B23" s="413" t="s">
        <v>329</v>
      </c>
      <c r="C23" s="404"/>
      <c r="D23" s="404">
        <v>2558000</v>
      </c>
      <c r="E23" s="387">
        <v>2558000</v>
      </c>
    </row>
    <row r="24" spans="1:5" s="531" customFormat="1" ht="12" customHeight="1">
      <c r="A24" s="542" t="s">
        <v>62</v>
      </c>
      <c r="B24" s="414" t="s">
        <v>330</v>
      </c>
      <c r="C24" s="403"/>
      <c r="D24" s="403"/>
      <c r="E24" s="386"/>
    </row>
    <row r="25" spans="1:5" s="558" customFormat="1" ht="12" customHeight="1">
      <c r="A25" s="542" t="s">
        <v>63</v>
      </c>
      <c r="B25" s="414" t="s">
        <v>331</v>
      </c>
      <c r="C25" s="403"/>
      <c r="D25" s="403"/>
      <c r="E25" s="386"/>
    </row>
    <row r="26" spans="1:5" s="558" customFormat="1" ht="12" customHeight="1">
      <c r="A26" s="542" t="s">
        <v>64</v>
      </c>
      <c r="B26" s="414" t="s">
        <v>332</v>
      </c>
      <c r="C26" s="403"/>
      <c r="D26" s="403"/>
      <c r="E26" s="386"/>
    </row>
    <row r="27" spans="1:5" s="558" customFormat="1" ht="12" customHeight="1">
      <c r="A27" s="542" t="s">
        <v>122</v>
      </c>
      <c r="B27" s="414" t="s">
        <v>333</v>
      </c>
      <c r="C27" s="403"/>
      <c r="D27" s="403"/>
      <c r="E27" s="386"/>
    </row>
    <row r="28" spans="1:5" s="558" customFormat="1" ht="12" customHeight="1" thickBot="1">
      <c r="A28" s="543" t="s">
        <v>123</v>
      </c>
      <c r="B28" s="415" t="s">
        <v>334</v>
      </c>
      <c r="C28" s="405"/>
      <c r="D28" s="405"/>
      <c r="E28" s="388"/>
    </row>
    <row r="29" spans="1:5" s="558" customFormat="1" ht="12" customHeight="1" thickBot="1">
      <c r="A29" s="375" t="s">
        <v>124</v>
      </c>
      <c r="B29" s="371" t="s">
        <v>736</v>
      </c>
      <c r="C29" s="408">
        <f>SUM(C30:C35)</f>
        <v>22600000</v>
      </c>
      <c r="D29" s="408">
        <f>SUM(D30:D35)</f>
        <v>25197716</v>
      </c>
      <c r="E29" s="421">
        <f>SUM(E30:E35)</f>
        <v>21946924</v>
      </c>
    </row>
    <row r="30" spans="1:5" s="558" customFormat="1" ht="12" customHeight="1">
      <c r="A30" s="541" t="s">
        <v>335</v>
      </c>
      <c r="B30" s="413" t="s">
        <v>763</v>
      </c>
      <c r="C30" s="404">
        <v>3000000</v>
      </c>
      <c r="D30" s="404">
        <v>5870694</v>
      </c>
      <c r="E30" s="387">
        <v>3158137</v>
      </c>
    </row>
    <row r="31" spans="1:5" s="558" customFormat="1" ht="12" customHeight="1">
      <c r="A31" s="542" t="s">
        <v>336</v>
      </c>
      <c r="B31" s="414" t="s">
        <v>741</v>
      </c>
      <c r="C31" s="403"/>
      <c r="D31" s="403"/>
      <c r="E31" s="386"/>
    </row>
    <row r="32" spans="1:5" s="558" customFormat="1" ht="12" customHeight="1">
      <c r="A32" s="542" t="s">
        <v>337</v>
      </c>
      <c r="B32" s="414" t="s">
        <v>742</v>
      </c>
      <c r="C32" s="403">
        <v>15000000</v>
      </c>
      <c r="D32" s="403">
        <v>15542751</v>
      </c>
      <c r="E32" s="386">
        <v>15574651</v>
      </c>
    </row>
    <row r="33" spans="1:5" s="558" customFormat="1" ht="12" customHeight="1">
      <c r="A33" s="542" t="s">
        <v>737</v>
      </c>
      <c r="B33" s="414" t="s">
        <v>743</v>
      </c>
      <c r="C33" s="403"/>
      <c r="D33" s="403"/>
      <c r="E33" s="386"/>
    </row>
    <row r="34" spans="1:5" s="558" customFormat="1" ht="12" customHeight="1">
      <c r="A34" s="542" t="s">
        <v>738</v>
      </c>
      <c r="B34" s="414" t="s">
        <v>748</v>
      </c>
      <c r="C34" s="403">
        <v>4000000</v>
      </c>
      <c r="D34" s="403">
        <v>2976249</v>
      </c>
      <c r="E34" s="386">
        <v>2976249</v>
      </c>
    </row>
    <row r="35" spans="1:5" s="558" customFormat="1" ht="12" customHeight="1" thickBot="1">
      <c r="A35" s="543" t="s">
        <v>739</v>
      </c>
      <c r="B35" s="394" t="s">
        <v>339</v>
      </c>
      <c r="C35" s="405">
        <v>600000</v>
      </c>
      <c r="D35" s="405">
        <v>808022</v>
      </c>
      <c r="E35" s="388">
        <v>237887</v>
      </c>
    </row>
    <row r="36" spans="1:5" s="558" customFormat="1" ht="12" customHeight="1" thickBot="1">
      <c r="A36" s="375" t="s">
        <v>11</v>
      </c>
      <c r="B36" s="371" t="s">
        <v>340</v>
      </c>
      <c r="C36" s="402">
        <f>SUM(C37:C46)</f>
        <v>15550500</v>
      </c>
      <c r="D36" s="402">
        <f>SUM(D37:D46)</f>
        <v>55815535</v>
      </c>
      <c r="E36" s="385">
        <f>SUM(E37:E46)</f>
        <v>44990218</v>
      </c>
    </row>
    <row r="37" spans="1:5" s="558" customFormat="1" ht="12" customHeight="1">
      <c r="A37" s="541" t="s">
        <v>65</v>
      </c>
      <c r="B37" s="413" t="s">
        <v>341</v>
      </c>
      <c r="C37" s="404">
        <v>1878000</v>
      </c>
      <c r="D37" s="404">
        <v>15094004</v>
      </c>
      <c r="E37" s="387">
        <v>12940193</v>
      </c>
    </row>
    <row r="38" spans="1:5" s="558" customFormat="1" ht="12" customHeight="1">
      <c r="A38" s="542" t="s">
        <v>66</v>
      </c>
      <c r="B38" s="414" t="s">
        <v>342</v>
      </c>
      <c r="C38" s="403">
        <v>3175000</v>
      </c>
      <c r="D38" s="403">
        <v>7233913</v>
      </c>
      <c r="E38" s="386">
        <v>5298745</v>
      </c>
    </row>
    <row r="39" spans="1:5" s="558" customFormat="1" ht="12" customHeight="1">
      <c r="A39" s="542" t="s">
        <v>67</v>
      </c>
      <c r="B39" s="414" t="s">
        <v>343</v>
      </c>
      <c r="C39" s="403"/>
      <c r="D39" s="403">
        <v>770739</v>
      </c>
      <c r="E39" s="386">
        <v>477319</v>
      </c>
    </row>
    <row r="40" spans="1:5" s="558" customFormat="1" ht="12" customHeight="1">
      <c r="A40" s="542" t="s">
        <v>126</v>
      </c>
      <c r="B40" s="414" t="s">
        <v>344</v>
      </c>
      <c r="C40" s="403">
        <v>4839000</v>
      </c>
      <c r="D40" s="403">
        <v>4839000</v>
      </c>
      <c r="E40" s="386"/>
    </row>
    <row r="41" spans="1:5" s="558" customFormat="1" ht="12" customHeight="1">
      <c r="A41" s="542" t="s">
        <v>127</v>
      </c>
      <c r="B41" s="414" t="s">
        <v>345</v>
      </c>
      <c r="C41" s="403">
        <v>3885500</v>
      </c>
      <c r="D41" s="403">
        <v>5667403</v>
      </c>
      <c r="E41" s="386">
        <v>4259030</v>
      </c>
    </row>
    <row r="42" spans="1:5" s="558" customFormat="1" ht="12" customHeight="1">
      <c r="A42" s="542" t="s">
        <v>128</v>
      </c>
      <c r="B42" s="414" t="s">
        <v>346</v>
      </c>
      <c r="C42" s="403">
        <v>1773000</v>
      </c>
      <c r="D42" s="403">
        <v>4610923</v>
      </c>
      <c r="E42" s="386">
        <v>4414471</v>
      </c>
    </row>
    <row r="43" spans="1:5" s="558" customFormat="1" ht="12" customHeight="1">
      <c r="A43" s="542" t="s">
        <v>129</v>
      </c>
      <c r="B43" s="414" t="s">
        <v>347</v>
      </c>
      <c r="C43" s="403"/>
      <c r="D43" s="403"/>
      <c r="E43" s="386"/>
    </row>
    <row r="44" spans="1:5" s="558" customFormat="1" ht="12" customHeight="1">
      <c r="A44" s="542" t="s">
        <v>130</v>
      </c>
      <c r="B44" s="414" t="s">
        <v>348</v>
      </c>
      <c r="C44" s="403"/>
      <c r="D44" s="403">
        <v>4008</v>
      </c>
      <c r="E44" s="386">
        <v>4915</v>
      </c>
    </row>
    <row r="45" spans="1:5" s="558" customFormat="1" ht="12" customHeight="1">
      <c r="A45" s="542" t="s">
        <v>349</v>
      </c>
      <c r="B45" s="414" t="s">
        <v>350</v>
      </c>
      <c r="C45" s="406"/>
      <c r="D45" s="406">
        <v>2</v>
      </c>
      <c r="E45" s="389">
        <v>2</v>
      </c>
    </row>
    <row r="46" spans="1:5" s="531" customFormat="1" ht="12" customHeight="1" thickBot="1">
      <c r="A46" s="543" t="s">
        <v>351</v>
      </c>
      <c r="B46" s="415" t="s">
        <v>352</v>
      </c>
      <c r="C46" s="407"/>
      <c r="D46" s="407">
        <f>16271689+1323854</f>
        <v>17595543</v>
      </c>
      <c r="E46" s="390">
        <f>16271689+1323854</f>
        <v>17595543</v>
      </c>
    </row>
    <row r="47" spans="1:5" s="558" customFormat="1" ht="12" customHeight="1" thickBot="1">
      <c r="A47" s="375" t="s">
        <v>12</v>
      </c>
      <c r="B47" s="371" t="s">
        <v>353</v>
      </c>
      <c r="C47" s="402">
        <f>SUM(C48:C52)</f>
        <v>2000000</v>
      </c>
      <c r="D47" s="402">
        <f>SUM(D48:D52)</f>
        <v>4000000</v>
      </c>
      <c r="E47" s="385">
        <f>SUM(E48:E52)</f>
        <v>2000000</v>
      </c>
    </row>
    <row r="48" spans="1:5" s="558" customFormat="1" ht="12" customHeight="1">
      <c r="A48" s="541" t="s">
        <v>68</v>
      </c>
      <c r="B48" s="413" t="s">
        <v>354</v>
      </c>
      <c r="C48" s="423"/>
      <c r="D48" s="423"/>
      <c r="E48" s="391"/>
    </row>
    <row r="49" spans="1:5" s="558" customFormat="1" ht="12" customHeight="1">
      <c r="A49" s="542" t="s">
        <v>69</v>
      </c>
      <c r="B49" s="414" t="s">
        <v>355</v>
      </c>
      <c r="C49" s="406">
        <v>2000000</v>
      </c>
      <c r="D49" s="406">
        <v>4000000</v>
      </c>
      <c r="E49" s="389">
        <v>2000000</v>
      </c>
    </row>
    <row r="50" spans="1:5" s="558" customFormat="1" ht="12" customHeight="1">
      <c r="A50" s="542" t="s">
        <v>356</v>
      </c>
      <c r="B50" s="414" t="s">
        <v>357</v>
      </c>
      <c r="C50" s="406"/>
      <c r="D50" s="406"/>
      <c r="E50" s="389"/>
    </row>
    <row r="51" spans="1:5" s="558" customFormat="1" ht="12" customHeight="1">
      <c r="A51" s="542" t="s">
        <v>358</v>
      </c>
      <c r="B51" s="414" t="s">
        <v>359</v>
      </c>
      <c r="C51" s="406"/>
      <c r="D51" s="406"/>
      <c r="E51" s="389"/>
    </row>
    <row r="52" spans="1:5" s="558" customFormat="1" ht="12" customHeight="1" thickBot="1">
      <c r="A52" s="543" t="s">
        <v>360</v>
      </c>
      <c r="B52" s="415" t="s">
        <v>361</v>
      </c>
      <c r="C52" s="407"/>
      <c r="D52" s="407"/>
      <c r="E52" s="390"/>
    </row>
    <row r="53" spans="1:5" s="558" customFormat="1" ht="12" customHeight="1" thickBot="1">
      <c r="A53" s="375" t="s">
        <v>131</v>
      </c>
      <c r="B53" s="371" t="s">
        <v>362</v>
      </c>
      <c r="C53" s="402">
        <f>SUM(C54:C56)</f>
        <v>0</v>
      </c>
      <c r="D53" s="402">
        <f>SUM(D54:D56)</f>
        <v>1016000</v>
      </c>
      <c r="E53" s="385">
        <f>SUM(E54:E56)</f>
        <v>618000</v>
      </c>
    </row>
    <row r="54" spans="1:5" s="531" customFormat="1" ht="12" customHeight="1">
      <c r="A54" s="541" t="s">
        <v>70</v>
      </c>
      <c r="B54" s="413" t="s">
        <v>363</v>
      </c>
      <c r="C54" s="404"/>
      <c r="D54" s="404"/>
      <c r="E54" s="387"/>
    </row>
    <row r="55" spans="1:5" s="531" customFormat="1" ht="12" customHeight="1">
      <c r="A55" s="542" t="s">
        <v>71</v>
      </c>
      <c r="B55" s="414" t="s">
        <v>364</v>
      </c>
      <c r="C55" s="403"/>
      <c r="D55" s="403"/>
      <c r="E55" s="386"/>
    </row>
    <row r="56" spans="1:5" s="531" customFormat="1" ht="12" customHeight="1">
      <c r="A56" s="542" t="s">
        <v>365</v>
      </c>
      <c r="B56" s="414" t="s">
        <v>366</v>
      </c>
      <c r="C56" s="403"/>
      <c r="D56" s="403">
        <v>1016000</v>
      </c>
      <c r="E56" s="386">
        <v>618000</v>
      </c>
    </row>
    <row r="57" spans="1:5" s="531" customFormat="1" ht="12" customHeight="1" thickBot="1">
      <c r="A57" s="543" t="s">
        <v>367</v>
      </c>
      <c r="B57" s="415" t="s">
        <v>368</v>
      </c>
      <c r="C57" s="405"/>
      <c r="D57" s="405"/>
      <c r="E57" s="388"/>
    </row>
    <row r="58" spans="1:5" s="558" customFormat="1" ht="12" customHeight="1" thickBot="1">
      <c r="A58" s="375" t="s">
        <v>14</v>
      </c>
      <c r="B58" s="392" t="s">
        <v>369</v>
      </c>
      <c r="C58" s="402">
        <f>SUM(C59:C61)</f>
        <v>0</v>
      </c>
      <c r="D58" s="402">
        <f>SUM(D59:D61)</f>
        <v>0</v>
      </c>
      <c r="E58" s="385">
        <f>SUM(E59:E61)</f>
        <v>0</v>
      </c>
    </row>
    <row r="59" spans="1:5" s="558" customFormat="1" ht="12" customHeight="1">
      <c r="A59" s="541" t="s">
        <v>132</v>
      </c>
      <c r="B59" s="413" t="s">
        <v>370</v>
      </c>
      <c r="C59" s="406"/>
      <c r="D59" s="406"/>
      <c r="E59" s="389"/>
    </row>
    <row r="60" spans="1:5" s="558" customFormat="1" ht="12" customHeight="1">
      <c r="A60" s="542" t="s">
        <v>133</v>
      </c>
      <c r="B60" s="414" t="s">
        <v>558</v>
      </c>
      <c r="C60" s="406"/>
      <c r="D60" s="406"/>
      <c r="E60" s="389"/>
    </row>
    <row r="61" spans="1:5" s="558" customFormat="1" ht="12" customHeight="1">
      <c r="A61" s="542" t="s">
        <v>159</v>
      </c>
      <c r="B61" s="414" t="s">
        <v>372</v>
      </c>
      <c r="C61" s="406"/>
      <c r="D61" s="406"/>
      <c r="E61" s="389"/>
    </row>
    <row r="62" spans="1:5" s="558" customFormat="1" ht="12" customHeight="1" thickBot="1">
      <c r="A62" s="543" t="s">
        <v>373</v>
      </c>
      <c r="B62" s="415" t="s">
        <v>374</v>
      </c>
      <c r="C62" s="406"/>
      <c r="D62" s="406"/>
      <c r="E62" s="389"/>
    </row>
    <row r="63" spans="1:5" s="558" customFormat="1" ht="12" customHeight="1" thickBot="1">
      <c r="A63" s="375" t="s">
        <v>15</v>
      </c>
      <c r="B63" s="371" t="s">
        <v>375</v>
      </c>
      <c r="C63" s="408">
        <f>+C8+C15+C22+C29+C36+C47+C53+C58</f>
        <v>406143310</v>
      </c>
      <c r="D63" s="408">
        <f>+D8+D15+D22+D29+D36+D47+D53+D58</f>
        <v>451552951</v>
      </c>
      <c r="E63" s="421">
        <f>+E8+E15+E22+E29+E36+E47+E53+E58</f>
        <v>433133099</v>
      </c>
    </row>
    <row r="64" spans="1:5" s="558" customFormat="1" ht="12" customHeight="1" thickBot="1">
      <c r="A64" s="544" t="s">
        <v>556</v>
      </c>
      <c r="B64" s="392" t="s">
        <v>377</v>
      </c>
      <c r="C64" s="402">
        <f>SUM(C65:C67)</f>
        <v>0</v>
      </c>
      <c r="D64" s="402">
        <f>SUM(D65:D67)</f>
        <v>0</v>
      </c>
      <c r="E64" s="385">
        <f>SUM(E65:E67)</f>
        <v>0</v>
      </c>
    </row>
    <row r="65" spans="1:5" s="558" customFormat="1" ht="12" customHeight="1">
      <c r="A65" s="541" t="s">
        <v>378</v>
      </c>
      <c r="B65" s="413" t="s">
        <v>379</v>
      </c>
      <c r="C65" s="406"/>
      <c r="D65" s="406"/>
      <c r="E65" s="389"/>
    </row>
    <row r="66" spans="1:5" s="558" customFormat="1" ht="12" customHeight="1">
      <c r="A66" s="542" t="s">
        <v>380</v>
      </c>
      <c r="B66" s="414" t="s">
        <v>381</v>
      </c>
      <c r="C66" s="406"/>
      <c r="D66" s="406"/>
      <c r="E66" s="389"/>
    </row>
    <row r="67" spans="1:5" s="558" customFormat="1" ht="12" customHeight="1" thickBot="1">
      <c r="A67" s="543" t="s">
        <v>382</v>
      </c>
      <c r="B67" s="537" t="s">
        <v>383</v>
      </c>
      <c r="C67" s="406"/>
      <c r="D67" s="406"/>
      <c r="E67" s="389"/>
    </row>
    <row r="68" spans="1:5" s="558" customFormat="1" ht="12" customHeight="1" thickBot="1">
      <c r="A68" s="544" t="s">
        <v>384</v>
      </c>
      <c r="B68" s="392" t="s">
        <v>385</v>
      </c>
      <c r="C68" s="402">
        <f>SUM(C69:C72)</f>
        <v>0</v>
      </c>
      <c r="D68" s="402">
        <f>SUM(D69:D72)</f>
        <v>0</v>
      </c>
      <c r="E68" s="385">
        <f>SUM(E69:E72)</f>
        <v>0</v>
      </c>
    </row>
    <row r="69" spans="1:5" s="558" customFormat="1" ht="12" customHeight="1">
      <c r="A69" s="541" t="s">
        <v>109</v>
      </c>
      <c r="B69" s="413" t="s">
        <v>386</v>
      </c>
      <c r="C69" s="406"/>
      <c r="D69" s="406"/>
      <c r="E69" s="389"/>
    </row>
    <row r="70" spans="1:5" s="558" customFormat="1" ht="12" customHeight="1">
      <c r="A70" s="542" t="s">
        <v>110</v>
      </c>
      <c r="B70" s="414" t="s">
        <v>387</v>
      </c>
      <c r="C70" s="406"/>
      <c r="D70" s="406"/>
      <c r="E70" s="389"/>
    </row>
    <row r="71" spans="1:5" s="558" customFormat="1" ht="12" customHeight="1">
      <c r="A71" s="542" t="s">
        <v>388</v>
      </c>
      <c r="B71" s="414" t="s">
        <v>389</v>
      </c>
      <c r="C71" s="406"/>
      <c r="D71" s="406"/>
      <c r="E71" s="389"/>
    </row>
    <row r="72" spans="1:5" s="558" customFormat="1" ht="12" customHeight="1" thickBot="1">
      <c r="A72" s="543" t="s">
        <v>390</v>
      </c>
      <c r="B72" s="415" t="s">
        <v>391</v>
      </c>
      <c r="C72" s="406"/>
      <c r="D72" s="406"/>
      <c r="E72" s="389"/>
    </row>
    <row r="73" spans="1:5" s="558" customFormat="1" ht="12" customHeight="1" thickBot="1">
      <c r="A73" s="544" t="s">
        <v>392</v>
      </c>
      <c r="B73" s="392" t="s">
        <v>393</v>
      </c>
      <c r="C73" s="402">
        <f>SUM(C74:C75)</f>
        <v>40040000</v>
      </c>
      <c r="D73" s="402">
        <f>SUM(D74:D75)</f>
        <v>22594676</v>
      </c>
      <c r="E73" s="385">
        <f>SUM(E74:E75)</f>
        <v>15089000</v>
      </c>
    </row>
    <row r="74" spans="1:5" s="558" customFormat="1" ht="12" customHeight="1">
      <c r="A74" s="541" t="s">
        <v>394</v>
      </c>
      <c r="B74" s="413" t="s">
        <v>395</v>
      </c>
      <c r="C74" s="406">
        <v>40040000</v>
      </c>
      <c r="D74" s="406">
        <f>30478389-7883713</f>
        <v>22594676</v>
      </c>
      <c r="E74" s="389">
        <v>15089000</v>
      </c>
    </row>
    <row r="75" spans="1:5" s="558" customFormat="1" ht="12" customHeight="1" thickBot="1">
      <c r="A75" s="543" t="s">
        <v>396</v>
      </c>
      <c r="B75" s="415" t="s">
        <v>397</v>
      </c>
      <c r="C75" s="406"/>
      <c r="D75" s="406"/>
      <c r="E75" s="389"/>
    </row>
    <row r="76" spans="1:5" s="558" customFormat="1" ht="12" customHeight="1" thickBot="1">
      <c r="A76" s="544" t="s">
        <v>398</v>
      </c>
      <c r="B76" s="392" t="s">
        <v>399</v>
      </c>
      <c r="C76" s="402">
        <f>SUM(C77:C79)</f>
        <v>0</v>
      </c>
      <c r="D76" s="402">
        <f>SUM(D77:D79)</f>
        <v>7883713</v>
      </c>
      <c r="E76" s="385">
        <f>SUM(E77:E79)</f>
        <v>7883713</v>
      </c>
    </row>
    <row r="77" spans="1:5" s="558" customFormat="1" ht="12" customHeight="1">
      <c r="A77" s="541" t="s">
        <v>400</v>
      </c>
      <c r="B77" s="413" t="s">
        <v>401</v>
      </c>
      <c r="C77" s="406"/>
      <c r="D77" s="406">
        <v>7883713</v>
      </c>
      <c r="E77" s="389">
        <v>7883713</v>
      </c>
    </row>
    <row r="78" spans="1:5" s="558" customFormat="1" ht="12" customHeight="1">
      <c r="A78" s="542" t="s">
        <v>402</v>
      </c>
      <c r="B78" s="414" t="s">
        <v>403</v>
      </c>
      <c r="C78" s="406"/>
      <c r="D78" s="406"/>
      <c r="E78" s="389"/>
    </row>
    <row r="79" spans="1:5" s="558" customFormat="1" ht="12" customHeight="1" thickBot="1">
      <c r="A79" s="543" t="s">
        <v>404</v>
      </c>
      <c r="B79" s="415" t="s">
        <v>405</v>
      </c>
      <c r="C79" s="406"/>
      <c r="D79" s="406"/>
      <c r="E79" s="389"/>
    </row>
    <row r="80" spans="1:5" s="558" customFormat="1" ht="12" customHeight="1" thickBot="1">
      <c r="A80" s="544" t="s">
        <v>406</v>
      </c>
      <c r="B80" s="392" t="s">
        <v>407</v>
      </c>
      <c r="C80" s="402">
        <f>SUM(C81:C84)</f>
        <v>0</v>
      </c>
      <c r="D80" s="402">
        <f>SUM(D81:D84)</f>
        <v>0</v>
      </c>
      <c r="E80" s="385">
        <f>SUM(E81:E84)</f>
        <v>0</v>
      </c>
    </row>
    <row r="81" spans="1:5" s="558" customFormat="1" ht="12" customHeight="1">
      <c r="A81" s="545" t="s">
        <v>408</v>
      </c>
      <c r="B81" s="413" t="s">
        <v>409</v>
      </c>
      <c r="C81" s="406"/>
      <c r="D81" s="406"/>
      <c r="E81" s="389"/>
    </row>
    <row r="82" spans="1:5" s="558" customFormat="1" ht="12" customHeight="1">
      <c r="A82" s="546" t="s">
        <v>410</v>
      </c>
      <c r="B82" s="414" t="s">
        <v>411</v>
      </c>
      <c r="C82" s="406"/>
      <c r="D82" s="406"/>
      <c r="E82" s="389"/>
    </row>
    <row r="83" spans="1:5" s="558" customFormat="1" ht="12" customHeight="1">
      <c r="A83" s="546" t="s">
        <v>412</v>
      </c>
      <c r="B83" s="414" t="s">
        <v>413</v>
      </c>
      <c r="C83" s="406"/>
      <c r="D83" s="406"/>
      <c r="E83" s="389"/>
    </row>
    <row r="84" spans="1:5" s="558" customFormat="1" ht="12" customHeight="1" thickBot="1">
      <c r="A84" s="547" t="s">
        <v>414</v>
      </c>
      <c r="B84" s="415" t="s">
        <v>415</v>
      </c>
      <c r="C84" s="406"/>
      <c r="D84" s="406"/>
      <c r="E84" s="389"/>
    </row>
    <row r="85" spans="1:5" s="558" customFormat="1" ht="12" customHeight="1" thickBot="1">
      <c r="A85" s="544" t="s">
        <v>416</v>
      </c>
      <c r="B85" s="392" t="s">
        <v>417</v>
      </c>
      <c r="C85" s="427"/>
      <c r="D85" s="427"/>
      <c r="E85" s="428"/>
    </row>
    <row r="86" spans="1:5" s="558" customFormat="1" ht="12" customHeight="1" thickBot="1">
      <c r="A86" s="544" t="s">
        <v>418</v>
      </c>
      <c r="B86" s="538" t="s">
        <v>419</v>
      </c>
      <c r="C86" s="408">
        <f>+C64+C68+C73+C76+C80+C85</f>
        <v>40040000</v>
      </c>
      <c r="D86" s="408">
        <f>+D64+D68+D73+D76+D80+D85</f>
        <v>30478389</v>
      </c>
      <c r="E86" s="421">
        <f>+E64+E68+E73+E76+E80+E85</f>
        <v>22972713</v>
      </c>
    </row>
    <row r="87" spans="1:5" s="558" customFormat="1" ht="12" customHeight="1" thickBot="1">
      <c r="A87" s="548" t="s">
        <v>420</v>
      </c>
      <c r="B87" s="539" t="s">
        <v>557</v>
      </c>
      <c r="C87" s="408">
        <f>+C63+C86</f>
        <v>446183310</v>
      </c>
      <c r="D87" s="408">
        <f>+D63+D86</f>
        <v>482031340</v>
      </c>
      <c r="E87" s="421">
        <f>+E63+E86</f>
        <v>456105812</v>
      </c>
    </row>
    <row r="88" spans="1:5" s="558" customFormat="1" ht="15" customHeight="1">
      <c r="A88" s="513"/>
      <c r="B88" s="514"/>
      <c r="C88" s="529"/>
      <c r="D88" s="529"/>
      <c r="E88" s="529"/>
    </row>
    <row r="89" spans="1:5" ht="13.5" thickBot="1">
      <c r="A89" s="515"/>
      <c r="B89" s="516"/>
      <c r="C89" s="530"/>
      <c r="D89" s="530"/>
      <c r="E89" s="530"/>
    </row>
    <row r="90" spans="1:5" s="557" customFormat="1" ht="16.5" customHeight="1" thickBot="1">
      <c r="A90" s="722" t="s">
        <v>44</v>
      </c>
      <c r="B90" s="723"/>
      <c r="C90" s="723"/>
      <c r="D90" s="723"/>
      <c r="E90" s="724"/>
    </row>
    <row r="91" spans="1:5" s="333" customFormat="1" ht="12" customHeight="1" thickBot="1">
      <c r="A91" s="536" t="s">
        <v>7</v>
      </c>
      <c r="B91" s="374" t="s">
        <v>428</v>
      </c>
      <c r="C91" s="520">
        <f>SUM(C92:C96)</f>
        <v>327565910</v>
      </c>
      <c r="D91" s="520">
        <f>SUM(D92:D96)</f>
        <v>327682310</v>
      </c>
      <c r="E91" s="520">
        <f>SUM(E92:E96)</f>
        <v>319175727</v>
      </c>
    </row>
    <row r="92" spans="1:5" ht="12" customHeight="1">
      <c r="A92" s="549" t="s">
        <v>72</v>
      </c>
      <c r="B92" s="360" t="s">
        <v>37</v>
      </c>
      <c r="C92" s="521">
        <v>188868000</v>
      </c>
      <c r="D92" s="521">
        <v>158480462</v>
      </c>
      <c r="E92" s="521">
        <v>156685294</v>
      </c>
    </row>
    <row r="93" spans="1:5" ht="12" customHeight="1">
      <c r="A93" s="542" t="s">
        <v>73</v>
      </c>
      <c r="B93" s="358" t="s">
        <v>134</v>
      </c>
      <c r="C93" s="522">
        <v>24892000</v>
      </c>
      <c r="D93" s="522">
        <v>30110139</v>
      </c>
      <c r="E93" s="522">
        <v>30110139</v>
      </c>
    </row>
    <row r="94" spans="1:5" ht="12" customHeight="1">
      <c r="A94" s="542" t="s">
        <v>74</v>
      </c>
      <c r="B94" s="358" t="s">
        <v>101</v>
      </c>
      <c r="C94" s="524">
        <v>86482044</v>
      </c>
      <c r="D94" s="524">
        <v>120556359</v>
      </c>
      <c r="E94" s="524">
        <v>113951944</v>
      </c>
    </row>
    <row r="95" spans="1:5" ht="12" customHeight="1">
      <c r="A95" s="542" t="s">
        <v>75</v>
      </c>
      <c r="B95" s="361" t="s">
        <v>135</v>
      </c>
      <c r="C95" s="524">
        <v>25123866</v>
      </c>
      <c r="D95" s="524">
        <v>9572593</v>
      </c>
      <c r="E95" s="524">
        <v>9572593</v>
      </c>
    </row>
    <row r="96" spans="1:5" ht="12" customHeight="1">
      <c r="A96" s="542" t="s">
        <v>84</v>
      </c>
      <c r="B96" s="369" t="s">
        <v>136</v>
      </c>
      <c r="C96" s="524">
        <v>2200000</v>
      </c>
      <c r="D96" s="524">
        <v>8962757</v>
      </c>
      <c r="E96" s="524">
        <v>8855757</v>
      </c>
    </row>
    <row r="97" spans="1:5" ht="12" customHeight="1">
      <c r="A97" s="542" t="s">
        <v>76</v>
      </c>
      <c r="B97" s="358" t="s">
        <v>429</v>
      </c>
      <c r="C97" s="524"/>
      <c r="D97" s="524"/>
      <c r="E97" s="524"/>
    </row>
    <row r="98" spans="1:5" ht="12" customHeight="1">
      <c r="A98" s="542" t="s">
        <v>77</v>
      </c>
      <c r="B98" s="381" t="s">
        <v>430</v>
      </c>
      <c r="C98" s="524"/>
      <c r="D98" s="524"/>
      <c r="E98" s="524"/>
    </row>
    <row r="99" spans="1:5" ht="12" customHeight="1">
      <c r="A99" s="542" t="s">
        <v>85</v>
      </c>
      <c r="B99" s="382" t="s">
        <v>431</v>
      </c>
      <c r="C99" s="524"/>
      <c r="D99" s="524"/>
      <c r="E99" s="524"/>
    </row>
    <row r="100" spans="1:5" ht="12" customHeight="1">
      <c r="A100" s="542" t="s">
        <v>86</v>
      </c>
      <c r="B100" s="382" t="s">
        <v>432</v>
      </c>
      <c r="C100" s="524"/>
      <c r="D100" s="524"/>
      <c r="E100" s="524"/>
    </row>
    <row r="101" spans="1:5" ht="12" customHeight="1">
      <c r="A101" s="542" t="s">
        <v>87</v>
      </c>
      <c r="B101" s="381" t="s">
        <v>433</v>
      </c>
      <c r="C101" s="524"/>
      <c r="D101" s="524"/>
      <c r="E101" s="524"/>
    </row>
    <row r="102" spans="1:5" ht="12" customHeight="1">
      <c r="A102" s="542" t="s">
        <v>88</v>
      </c>
      <c r="B102" s="381" t="s">
        <v>434</v>
      </c>
      <c r="C102" s="524"/>
      <c r="D102" s="524"/>
      <c r="E102" s="524"/>
    </row>
    <row r="103" spans="1:5" ht="12" customHeight="1">
      <c r="A103" s="542" t="s">
        <v>90</v>
      </c>
      <c r="B103" s="382" t="s">
        <v>435</v>
      </c>
      <c r="C103" s="524"/>
      <c r="D103" s="524"/>
      <c r="E103" s="524"/>
    </row>
    <row r="104" spans="1:5" ht="12" customHeight="1">
      <c r="A104" s="550" t="s">
        <v>137</v>
      </c>
      <c r="B104" s="383" t="s">
        <v>436</v>
      </c>
      <c r="C104" s="524"/>
      <c r="D104" s="524"/>
      <c r="E104" s="524"/>
    </row>
    <row r="105" spans="1:5" ht="12" customHeight="1">
      <c r="A105" s="542" t="s">
        <v>437</v>
      </c>
      <c r="B105" s="383" t="s">
        <v>438</v>
      </c>
      <c r="C105" s="524"/>
      <c r="D105" s="524"/>
      <c r="E105" s="524"/>
    </row>
    <row r="106" spans="1:5" s="333" customFormat="1" ht="12" customHeight="1" thickBot="1">
      <c r="A106" s="551" t="s">
        <v>439</v>
      </c>
      <c r="B106" s="384" t="s">
        <v>440</v>
      </c>
      <c r="C106" s="526"/>
      <c r="D106" s="526"/>
      <c r="E106" s="526"/>
    </row>
    <row r="107" spans="1:5" ht="12" customHeight="1" thickBot="1">
      <c r="A107" s="375" t="s">
        <v>8</v>
      </c>
      <c r="B107" s="373" t="s">
        <v>441</v>
      </c>
      <c r="C107" s="396">
        <f>+C108+C110+C112</f>
        <v>21703000</v>
      </c>
      <c r="D107" s="396">
        <f>+D108+D110+D112</f>
        <v>50946382</v>
      </c>
      <c r="E107" s="396">
        <f>+E108+E110+E112</f>
        <v>33527437</v>
      </c>
    </row>
    <row r="108" spans="1:5" ht="12" customHeight="1">
      <c r="A108" s="541" t="s">
        <v>78</v>
      </c>
      <c r="B108" s="358" t="s">
        <v>157</v>
      </c>
      <c r="C108" s="523">
        <v>21703000</v>
      </c>
      <c r="D108" s="523">
        <v>50946382</v>
      </c>
      <c r="E108" s="523">
        <v>33527437</v>
      </c>
    </row>
    <row r="109" spans="1:5" ht="12" customHeight="1">
      <c r="A109" s="541" t="s">
        <v>79</v>
      </c>
      <c r="B109" s="362" t="s">
        <v>442</v>
      </c>
      <c r="C109" s="523"/>
      <c r="D109" s="523"/>
      <c r="E109" s="523"/>
    </row>
    <row r="110" spans="1:5" ht="12" customHeight="1">
      <c r="A110" s="541" t="s">
        <v>80</v>
      </c>
      <c r="B110" s="362" t="s">
        <v>138</v>
      </c>
      <c r="C110" s="522"/>
      <c r="D110" s="522"/>
      <c r="E110" s="522"/>
    </row>
    <row r="111" spans="1:5" ht="12" customHeight="1">
      <c r="A111" s="541" t="s">
        <v>81</v>
      </c>
      <c r="B111" s="362" t="s">
        <v>443</v>
      </c>
      <c r="C111" s="386"/>
      <c r="D111" s="386"/>
      <c r="E111" s="386"/>
    </row>
    <row r="112" spans="1:5" ht="12" customHeight="1">
      <c r="A112" s="541" t="s">
        <v>82</v>
      </c>
      <c r="B112" s="394" t="s">
        <v>160</v>
      </c>
      <c r="C112" s="386"/>
      <c r="D112" s="386"/>
      <c r="E112" s="386"/>
    </row>
    <row r="113" spans="1:5" ht="12" customHeight="1">
      <c r="A113" s="541" t="s">
        <v>89</v>
      </c>
      <c r="B113" s="393" t="s">
        <v>444</v>
      </c>
      <c r="C113" s="386"/>
      <c r="D113" s="386"/>
      <c r="E113" s="386"/>
    </row>
    <row r="114" spans="1:5" ht="12" customHeight="1">
      <c r="A114" s="541" t="s">
        <v>91</v>
      </c>
      <c r="B114" s="409" t="s">
        <v>445</v>
      </c>
      <c r="C114" s="386"/>
      <c r="D114" s="386"/>
      <c r="E114" s="386"/>
    </row>
    <row r="115" spans="1:5" ht="12" customHeight="1">
      <c r="A115" s="541" t="s">
        <v>139</v>
      </c>
      <c r="B115" s="382" t="s">
        <v>432</v>
      </c>
      <c r="C115" s="386"/>
      <c r="D115" s="386"/>
      <c r="E115" s="386"/>
    </row>
    <row r="116" spans="1:5" ht="12" customHeight="1">
      <c r="A116" s="541" t="s">
        <v>140</v>
      </c>
      <c r="B116" s="382" t="s">
        <v>446</v>
      </c>
      <c r="C116" s="386"/>
      <c r="D116" s="386"/>
      <c r="E116" s="386"/>
    </row>
    <row r="117" spans="1:5" ht="12" customHeight="1">
      <c r="A117" s="541" t="s">
        <v>141</v>
      </c>
      <c r="B117" s="382" t="s">
        <v>447</v>
      </c>
      <c r="C117" s="386"/>
      <c r="D117" s="386"/>
      <c r="E117" s="386"/>
    </row>
    <row r="118" spans="1:5" ht="12" customHeight="1">
      <c r="A118" s="541" t="s">
        <v>448</v>
      </c>
      <c r="B118" s="382" t="s">
        <v>435</v>
      </c>
      <c r="C118" s="386"/>
      <c r="D118" s="386"/>
      <c r="E118" s="386"/>
    </row>
    <row r="119" spans="1:5" ht="12" customHeight="1">
      <c r="A119" s="541" t="s">
        <v>449</v>
      </c>
      <c r="B119" s="382" t="s">
        <v>450</v>
      </c>
      <c r="C119" s="386"/>
      <c r="D119" s="386"/>
      <c r="E119" s="386"/>
    </row>
    <row r="120" spans="1:5" ht="12" customHeight="1" thickBot="1">
      <c r="A120" s="550" t="s">
        <v>451</v>
      </c>
      <c r="B120" s="382" t="s">
        <v>452</v>
      </c>
      <c r="C120" s="388"/>
      <c r="D120" s="388"/>
      <c r="E120" s="388"/>
    </row>
    <row r="121" spans="1:5" ht="12" customHeight="1" thickBot="1">
      <c r="A121" s="375" t="s">
        <v>9</v>
      </c>
      <c r="B121" s="378" t="s">
        <v>453</v>
      </c>
      <c r="C121" s="396">
        <f>+C122+C123</f>
        <v>0</v>
      </c>
      <c r="D121" s="396">
        <f>+D122+D123</f>
        <v>0</v>
      </c>
      <c r="E121" s="396">
        <f>+E122+E123</f>
        <v>0</v>
      </c>
    </row>
    <row r="122" spans="1:5" ht="12" customHeight="1">
      <c r="A122" s="541" t="s">
        <v>61</v>
      </c>
      <c r="B122" s="359" t="s">
        <v>46</v>
      </c>
      <c r="C122" s="523"/>
      <c r="D122" s="523"/>
      <c r="E122" s="523"/>
    </row>
    <row r="123" spans="1:5" ht="12" customHeight="1" thickBot="1">
      <c r="A123" s="543" t="s">
        <v>62</v>
      </c>
      <c r="B123" s="362" t="s">
        <v>47</v>
      </c>
      <c r="C123" s="524"/>
      <c r="D123" s="524"/>
      <c r="E123" s="524"/>
    </row>
    <row r="124" spans="1:5" ht="12" customHeight="1" thickBot="1">
      <c r="A124" s="375" t="s">
        <v>10</v>
      </c>
      <c r="B124" s="378" t="s">
        <v>454</v>
      </c>
      <c r="C124" s="396">
        <f>+C91+C107+C121</f>
        <v>349268910</v>
      </c>
      <c r="D124" s="396">
        <f>+D91+D107+D121</f>
        <v>378628692</v>
      </c>
      <c r="E124" s="396">
        <f>+E91+E107+E121</f>
        <v>352703164</v>
      </c>
    </row>
    <row r="125" spans="1:5" ht="12" customHeight="1" thickBot="1">
      <c r="A125" s="375" t="s">
        <v>11</v>
      </c>
      <c r="B125" s="378" t="s">
        <v>559</v>
      </c>
      <c r="C125" s="396">
        <f>+C126+C127+C128</f>
        <v>0</v>
      </c>
      <c r="D125" s="396">
        <f>+D126+D127+D128</f>
        <v>0</v>
      </c>
      <c r="E125" s="396">
        <f>+E126+E127+E128</f>
        <v>0</v>
      </c>
    </row>
    <row r="126" spans="1:5" ht="12" customHeight="1">
      <c r="A126" s="541" t="s">
        <v>65</v>
      </c>
      <c r="B126" s="359" t="s">
        <v>456</v>
      </c>
      <c r="C126" s="386"/>
      <c r="D126" s="386"/>
      <c r="E126" s="386"/>
    </row>
    <row r="127" spans="1:5" ht="12" customHeight="1">
      <c r="A127" s="541" t="s">
        <v>66</v>
      </c>
      <c r="B127" s="359" t="s">
        <v>457</v>
      </c>
      <c r="C127" s="386"/>
      <c r="D127" s="386"/>
      <c r="E127" s="386"/>
    </row>
    <row r="128" spans="1:5" ht="12" customHeight="1" thickBot="1">
      <c r="A128" s="550" t="s">
        <v>67</v>
      </c>
      <c r="B128" s="357" t="s">
        <v>458</v>
      </c>
      <c r="C128" s="386"/>
      <c r="D128" s="386"/>
      <c r="E128" s="386"/>
    </row>
    <row r="129" spans="1:5" ht="12" customHeight="1" thickBot="1">
      <c r="A129" s="375" t="s">
        <v>12</v>
      </c>
      <c r="B129" s="378" t="s">
        <v>459</v>
      </c>
      <c r="C129" s="396">
        <f>+C130+C131+C132+C133</f>
        <v>0</v>
      </c>
      <c r="D129" s="396">
        <f>+D130+D131+D132+D133</f>
        <v>0</v>
      </c>
      <c r="E129" s="396">
        <f>+E130+E131+E132+E133</f>
        <v>0</v>
      </c>
    </row>
    <row r="130" spans="1:5" ht="12" customHeight="1">
      <c r="A130" s="541" t="s">
        <v>68</v>
      </c>
      <c r="B130" s="359" t="s">
        <v>460</v>
      </c>
      <c r="C130" s="386"/>
      <c r="D130" s="386"/>
      <c r="E130" s="386"/>
    </row>
    <row r="131" spans="1:5" ht="12" customHeight="1">
      <c r="A131" s="541" t="s">
        <v>69</v>
      </c>
      <c r="B131" s="359" t="s">
        <v>461</v>
      </c>
      <c r="C131" s="386"/>
      <c r="D131" s="386"/>
      <c r="E131" s="386"/>
    </row>
    <row r="132" spans="1:5" ht="12" customHeight="1">
      <c r="A132" s="541" t="s">
        <v>356</v>
      </c>
      <c r="B132" s="359" t="s">
        <v>462</v>
      </c>
      <c r="C132" s="386"/>
      <c r="D132" s="386"/>
      <c r="E132" s="386"/>
    </row>
    <row r="133" spans="1:5" s="333" customFormat="1" ht="12" customHeight="1" thickBot="1">
      <c r="A133" s="550" t="s">
        <v>358</v>
      </c>
      <c r="B133" s="357" t="s">
        <v>463</v>
      </c>
      <c r="C133" s="386"/>
      <c r="D133" s="386"/>
      <c r="E133" s="386"/>
    </row>
    <row r="134" spans="1:11" ht="13.5" thickBot="1">
      <c r="A134" s="375" t="s">
        <v>13</v>
      </c>
      <c r="B134" s="378" t="s">
        <v>678</v>
      </c>
      <c r="C134" s="525">
        <f>+C135+C136+C137+C139+C138</f>
        <v>96914400</v>
      </c>
      <c r="D134" s="525">
        <f>+D135+D136+D137+D139+D138</f>
        <v>103402648</v>
      </c>
      <c r="E134" s="525">
        <f>+E135+E136+E137+E139+E138</f>
        <v>103402648</v>
      </c>
      <c r="K134" s="504"/>
    </row>
    <row r="135" spans="1:5" ht="12.75">
      <c r="A135" s="541" t="s">
        <v>70</v>
      </c>
      <c r="B135" s="359" t="s">
        <v>465</v>
      </c>
      <c r="C135" s="386"/>
      <c r="D135" s="386"/>
      <c r="E135" s="386"/>
    </row>
    <row r="136" spans="1:5" ht="12" customHeight="1">
      <c r="A136" s="541" t="s">
        <v>71</v>
      </c>
      <c r="B136" s="359" t="s">
        <v>466</v>
      </c>
      <c r="C136" s="386"/>
      <c r="D136" s="386">
        <v>6232550</v>
      </c>
      <c r="E136" s="386">
        <v>6232550</v>
      </c>
    </row>
    <row r="137" spans="1:5" s="333" customFormat="1" ht="12" customHeight="1">
      <c r="A137" s="541" t="s">
        <v>365</v>
      </c>
      <c r="B137" s="359" t="s">
        <v>677</v>
      </c>
      <c r="C137" s="386">
        <v>96914400</v>
      </c>
      <c r="D137" s="386">
        <v>97170098</v>
      </c>
      <c r="E137" s="386">
        <v>97170098</v>
      </c>
    </row>
    <row r="138" spans="1:5" s="333" customFormat="1" ht="12" customHeight="1">
      <c r="A138" s="541" t="s">
        <v>367</v>
      </c>
      <c r="B138" s="359" t="s">
        <v>467</v>
      </c>
      <c r="C138" s="386"/>
      <c r="D138" s="386"/>
      <c r="E138" s="386"/>
    </row>
    <row r="139" spans="1:5" s="333" customFormat="1" ht="12" customHeight="1" thickBot="1">
      <c r="A139" s="550" t="s">
        <v>676</v>
      </c>
      <c r="B139" s="357" t="s">
        <v>468</v>
      </c>
      <c r="C139" s="386"/>
      <c r="D139" s="386"/>
      <c r="E139" s="386"/>
    </row>
    <row r="140" spans="1:5" s="333" customFormat="1" ht="12" customHeight="1" thickBot="1">
      <c r="A140" s="375" t="s">
        <v>14</v>
      </c>
      <c r="B140" s="378" t="s">
        <v>560</v>
      </c>
      <c r="C140" s="527">
        <f>+C141+C142+C143+C144</f>
        <v>0</v>
      </c>
      <c r="D140" s="527">
        <f>+D141+D142+D143+D144</f>
        <v>0</v>
      </c>
      <c r="E140" s="527">
        <f>+E141+E142+E143+E144</f>
        <v>0</v>
      </c>
    </row>
    <row r="141" spans="1:5" s="333" customFormat="1" ht="12" customHeight="1">
      <c r="A141" s="541" t="s">
        <v>132</v>
      </c>
      <c r="B141" s="359" t="s">
        <v>470</v>
      </c>
      <c r="C141" s="386"/>
      <c r="D141" s="386"/>
      <c r="E141" s="386"/>
    </row>
    <row r="142" spans="1:5" s="333" customFormat="1" ht="12" customHeight="1">
      <c r="A142" s="541" t="s">
        <v>133</v>
      </c>
      <c r="B142" s="359" t="s">
        <v>471</v>
      </c>
      <c r="C142" s="386"/>
      <c r="D142" s="386"/>
      <c r="E142" s="386"/>
    </row>
    <row r="143" spans="1:5" s="333" customFormat="1" ht="12" customHeight="1">
      <c r="A143" s="541" t="s">
        <v>159</v>
      </c>
      <c r="B143" s="359" t="s">
        <v>472</v>
      </c>
      <c r="C143" s="386"/>
      <c r="D143" s="386"/>
      <c r="E143" s="386"/>
    </row>
    <row r="144" spans="1:5" ht="12.75" customHeight="1" thickBot="1">
      <c r="A144" s="541" t="s">
        <v>373</v>
      </c>
      <c r="B144" s="359" t="s">
        <v>473</v>
      </c>
      <c r="C144" s="386"/>
      <c r="D144" s="386"/>
      <c r="E144" s="386"/>
    </row>
    <row r="145" spans="1:5" ht="12" customHeight="1" thickBot="1">
      <c r="A145" s="375" t="s">
        <v>15</v>
      </c>
      <c r="B145" s="378" t="s">
        <v>474</v>
      </c>
      <c r="C145" s="540">
        <f>+C125+C129+C134+C140</f>
        <v>96914400</v>
      </c>
      <c r="D145" s="540">
        <f>+D125+D129+D134+D140</f>
        <v>103402648</v>
      </c>
      <c r="E145" s="540">
        <f>+E125+E129+E134+E140</f>
        <v>103402648</v>
      </c>
    </row>
    <row r="146" spans="1:5" ht="15" customHeight="1" thickBot="1">
      <c r="A146" s="552" t="s">
        <v>16</v>
      </c>
      <c r="B146" s="398" t="s">
        <v>475</v>
      </c>
      <c r="C146" s="540">
        <f>+C124+C145</f>
        <v>446183310</v>
      </c>
      <c r="D146" s="540">
        <f>+D124+D145</f>
        <v>482031340</v>
      </c>
      <c r="E146" s="540">
        <f>+E124+E145</f>
        <v>456105812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517" t="s">
        <v>747</v>
      </c>
      <c r="B148" s="518"/>
      <c r="C148" s="114"/>
      <c r="D148" s="115"/>
      <c r="E148" s="112"/>
    </row>
    <row r="149" spans="1:5" ht="14.25" customHeight="1" thickBot="1">
      <c r="A149" s="517" t="s">
        <v>746</v>
      </c>
      <c r="B149" s="518"/>
      <c r="C149" s="114"/>
      <c r="D149" s="115"/>
      <c r="E149" s="112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15">
      <selection activeCell="J21" sqref="J21"/>
    </sheetView>
  </sheetViews>
  <sheetFormatPr defaultColWidth="9.00390625" defaultRowHeight="12.75"/>
  <cols>
    <col min="1" max="1" width="14.875" style="532" customWidth="1"/>
    <col min="2" max="2" width="64.625" style="533" customWidth="1"/>
    <col min="3" max="5" width="17.00390625" style="534" customWidth="1"/>
    <col min="6" max="16384" width="9.375" style="33" customWidth="1"/>
  </cols>
  <sheetData>
    <row r="1" spans="1:5" s="508" customFormat="1" ht="16.5" customHeight="1" thickBot="1">
      <c r="A1" s="507"/>
      <c r="B1" s="509"/>
      <c r="C1" s="554"/>
      <c r="D1" s="519"/>
      <c r="E1" s="644" t="str">
        <f>+CONCATENATE("6.2. melléklet a ……/",LEFT(ÖSSZEFÜGGÉSEK!A4,4)+1,". (……) önkormányzati rendelethez")</f>
        <v>6.2. melléklet a ……/2017. (……) önkormányzati rendelethez</v>
      </c>
    </row>
    <row r="2" spans="1:5" s="555" customFormat="1" ht="15.75" customHeight="1">
      <c r="A2" s="535" t="s">
        <v>53</v>
      </c>
      <c r="B2" s="725" t="s">
        <v>154</v>
      </c>
      <c r="C2" s="726"/>
      <c r="D2" s="727"/>
      <c r="E2" s="528" t="s">
        <v>41</v>
      </c>
    </row>
    <row r="3" spans="1:5" s="555" customFormat="1" ht="24.75" thickBot="1">
      <c r="A3" s="553" t="s">
        <v>555</v>
      </c>
      <c r="B3" s="728" t="s">
        <v>679</v>
      </c>
      <c r="C3" s="729"/>
      <c r="D3" s="730"/>
      <c r="E3" s="503" t="s">
        <v>48</v>
      </c>
    </row>
    <row r="4" spans="1:5" s="556" customFormat="1" ht="15.75" customHeight="1" thickBot="1">
      <c r="A4" s="510"/>
      <c r="B4" s="510"/>
      <c r="C4" s="511"/>
      <c r="D4" s="511"/>
      <c r="E4" s="511" t="s">
        <v>750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57" customFormat="1" ht="12" customHeight="1" thickBot="1">
      <c r="A8" s="375" t="s">
        <v>7</v>
      </c>
      <c r="B8" s="371" t="s">
        <v>314</v>
      </c>
      <c r="C8" s="402">
        <f>SUM(C9:C14)</f>
        <v>183044810</v>
      </c>
      <c r="D8" s="402">
        <f>SUM(D9:D14)</f>
        <v>189319306</v>
      </c>
      <c r="E8" s="385">
        <f>SUM(E9:E14)</f>
        <v>189319306</v>
      </c>
    </row>
    <row r="9" spans="1:5" s="531" customFormat="1" ht="12" customHeight="1">
      <c r="A9" s="541" t="s">
        <v>72</v>
      </c>
      <c r="B9" s="413" t="s">
        <v>315</v>
      </c>
      <c r="C9" s="404">
        <v>60051662</v>
      </c>
      <c r="D9" s="404">
        <v>60051662</v>
      </c>
      <c r="E9" s="387">
        <v>60051662</v>
      </c>
    </row>
    <row r="10" spans="1:5" s="558" customFormat="1" ht="12" customHeight="1">
      <c r="A10" s="542" t="s">
        <v>73</v>
      </c>
      <c r="B10" s="414" t="s">
        <v>316</v>
      </c>
      <c r="C10" s="403">
        <v>49595400</v>
      </c>
      <c r="D10" s="403">
        <v>49595400</v>
      </c>
      <c r="E10" s="386">
        <v>49595400</v>
      </c>
    </row>
    <row r="11" spans="1:5" s="558" customFormat="1" ht="12" customHeight="1">
      <c r="A11" s="542" t="s">
        <v>74</v>
      </c>
      <c r="B11" s="414" t="s">
        <v>317</v>
      </c>
      <c r="C11" s="403">
        <v>70862388</v>
      </c>
      <c r="D11" s="403">
        <v>71434260</v>
      </c>
      <c r="E11" s="386">
        <v>71434260</v>
      </c>
    </row>
    <row r="12" spans="1:5" s="558" customFormat="1" ht="12" customHeight="1">
      <c r="A12" s="542" t="s">
        <v>75</v>
      </c>
      <c r="B12" s="414" t="s">
        <v>318</v>
      </c>
      <c r="C12" s="403">
        <v>2535360</v>
      </c>
      <c r="D12" s="403">
        <v>2711519</v>
      </c>
      <c r="E12" s="386">
        <v>2711519</v>
      </c>
    </row>
    <row r="13" spans="1:5" s="558" customFormat="1" ht="12" customHeight="1">
      <c r="A13" s="542" t="s">
        <v>108</v>
      </c>
      <c r="B13" s="414" t="s">
        <v>319</v>
      </c>
      <c r="C13" s="403"/>
      <c r="D13" s="403">
        <v>5227576</v>
      </c>
      <c r="E13" s="386">
        <v>5227576</v>
      </c>
    </row>
    <row r="14" spans="1:5" s="531" customFormat="1" ht="12" customHeight="1" thickBot="1">
      <c r="A14" s="543" t="s">
        <v>76</v>
      </c>
      <c r="B14" s="394" t="s">
        <v>751</v>
      </c>
      <c r="C14" s="405"/>
      <c r="D14" s="405">
        <v>298889</v>
      </c>
      <c r="E14" s="388">
        <v>298889</v>
      </c>
    </row>
    <row r="15" spans="1:5" s="531" customFormat="1" ht="12" customHeight="1" thickBot="1">
      <c r="A15" s="375" t="s">
        <v>8</v>
      </c>
      <c r="B15" s="392" t="s">
        <v>321</v>
      </c>
      <c r="C15" s="402">
        <f>SUM(C16:C20)</f>
        <v>182948000</v>
      </c>
      <c r="D15" s="402">
        <f>SUM(D16:D20)</f>
        <v>173646394</v>
      </c>
      <c r="E15" s="385">
        <f>SUM(E16:E20)</f>
        <v>171700651</v>
      </c>
    </row>
    <row r="16" spans="1:5" s="531" customFormat="1" ht="12" customHeight="1">
      <c r="A16" s="541" t="s">
        <v>78</v>
      </c>
      <c r="B16" s="413" t="s">
        <v>322</v>
      </c>
      <c r="C16" s="404"/>
      <c r="D16" s="404"/>
      <c r="E16" s="387"/>
    </row>
    <row r="17" spans="1:5" s="531" customFormat="1" ht="12" customHeight="1">
      <c r="A17" s="542" t="s">
        <v>79</v>
      </c>
      <c r="B17" s="414" t="s">
        <v>323</v>
      </c>
      <c r="C17" s="403"/>
      <c r="D17" s="403"/>
      <c r="E17" s="386"/>
    </row>
    <row r="18" spans="1:5" s="531" customFormat="1" ht="12" customHeight="1">
      <c r="A18" s="542" t="s">
        <v>80</v>
      </c>
      <c r="B18" s="414" t="s">
        <v>324</v>
      </c>
      <c r="C18" s="403"/>
      <c r="D18" s="403"/>
      <c r="E18" s="386"/>
    </row>
    <row r="19" spans="1:5" s="531" customFormat="1" ht="12" customHeight="1">
      <c r="A19" s="542" t="s">
        <v>81</v>
      </c>
      <c r="B19" s="414" t="s">
        <v>325</v>
      </c>
      <c r="C19" s="403"/>
      <c r="D19" s="403"/>
      <c r="E19" s="386"/>
    </row>
    <row r="20" spans="1:5" s="531" customFormat="1" ht="12" customHeight="1">
      <c r="A20" s="542" t="s">
        <v>82</v>
      </c>
      <c r="B20" s="414" t="s">
        <v>326</v>
      </c>
      <c r="C20" s="403">
        <v>182948000</v>
      </c>
      <c r="D20" s="403">
        <v>173646394</v>
      </c>
      <c r="E20" s="386">
        <v>171700651</v>
      </c>
    </row>
    <row r="21" spans="1:5" s="558" customFormat="1" ht="12" customHeight="1" thickBot="1">
      <c r="A21" s="543" t="s">
        <v>89</v>
      </c>
      <c r="B21" s="394" t="s">
        <v>327</v>
      </c>
      <c r="C21" s="405"/>
      <c r="D21" s="405"/>
      <c r="E21" s="388"/>
    </row>
    <row r="22" spans="1:5" s="558" customFormat="1" ht="12" customHeight="1" thickBot="1">
      <c r="A22" s="375" t="s">
        <v>9</v>
      </c>
      <c r="B22" s="371" t="s">
        <v>328</v>
      </c>
      <c r="C22" s="402">
        <f>SUM(C23:C27)</f>
        <v>0</v>
      </c>
      <c r="D22" s="402">
        <f>SUM(D23:D27)</f>
        <v>2558000</v>
      </c>
      <c r="E22" s="385">
        <f>SUM(E23:E27)</f>
        <v>2558000</v>
      </c>
    </row>
    <row r="23" spans="1:5" s="558" customFormat="1" ht="12" customHeight="1">
      <c r="A23" s="541" t="s">
        <v>61</v>
      </c>
      <c r="B23" s="413" t="s">
        <v>329</v>
      </c>
      <c r="C23" s="404"/>
      <c r="D23" s="404">
        <v>2558000</v>
      </c>
      <c r="E23" s="387">
        <v>2558000</v>
      </c>
    </row>
    <row r="24" spans="1:5" s="531" customFormat="1" ht="12" customHeight="1">
      <c r="A24" s="542" t="s">
        <v>62</v>
      </c>
      <c r="B24" s="414" t="s">
        <v>330</v>
      </c>
      <c r="C24" s="403"/>
      <c r="D24" s="403"/>
      <c r="E24" s="386"/>
    </row>
    <row r="25" spans="1:5" s="558" customFormat="1" ht="12" customHeight="1">
      <c r="A25" s="542" t="s">
        <v>63</v>
      </c>
      <c r="B25" s="414" t="s">
        <v>331</v>
      </c>
      <c r="C25" s="403"/>
      <c r="D25" s="403"/>
      <c r="E25" s="386"/>
    </row>
    <row r="26" spans="1:5" s="558" customFormat="1" ht="12" customHeight="1">
      <c r="A26" s="542" t="s">
        <v>64</v>
      </c>
      <c r="B26" s="414" t="s">
        <v>332</v>
      </c>
      <c r="C26" s="403"/>
      <c r="D26" s="403"/>
      <c r="E26" s="386"/>
    </row>
    <row r="27" spans="1:5" s="558" customFormat="1" ht="12" customHeight="1">
      <c r="A27" s="542" t="s">
        <v>122</v>
      </c>
      <c r="B27" s="414" t="s">
        <v>333</v>
      </c>
      <c r="C27" s="403"/>
      <c r="D27" s="403"/>
      <c r="E27" s="386"/>
    </row>
    <row r="28" spans="1:5" s="558" customFormat="1" ht="12" customHeight="1" thickBot="1">
      <c r="A28" s="543" t="s">
        <v>123</v>
      </c>
      <c r="B28" s="415" t="s">
        <v>334</v>
      </c>
      <c r="C28" s="405"/>
      <c r="D28" s="405"/>
      <c r="E28" s="388"/>
    </row>
    <row r="29" spans="1:5" s="558" customFormat="1" ht="12" customHeight="1" thickBot="1">
      <c r="A29" s="375" t="s">
        <v>124</v>
      </c>
      <c r="B29" s="371" t="s">
        <v>736</v>
      </c>
      <c r="C29" s="408">
        <f>SUM(C30:C35)</f>
        <v>22600000</v>
      </c>
      <c r="D29" s="408">
        <f>SUM(D30:D35)</f>
        <v>25197716</v>
      </c>
      <c r="E29" s="421">
        <f>SUM(E30:E35)</f>
        <v>21946924</v>
      </c>
    </row>
    <row r="30" spans="1:5" s="558" customFormat="1" ht="12" customHeight="1">
      <c r="A30" s="541" t="s">
        <v>335</v>
      </c>
      <c r="B30" s="413" t="s">
        <v>763</v>
      </c>
      <c r="C30" s="404">
        <v>3000000</v>
      </c>
      <c r="D30" s="404">
        <v>5870694</v>
      </c>
      <c r="E30" s="387">
        <v>3158137</v>
      </c>
    </row>
    <row r="31" spans="1:5" s="558" customFormat="1" ht="12" customHeight="1">
      <c r="A31" s="542" t="s">
        <v>336</v>
      </c>
      <c r="B31" s="414" t="s">
        <v>741</v>
      </c>
      <c r="C31" s="403"/>
      <c r="D31" s="403"/>
      <c r="E31" s="386"/>
    </row>
    <row r="32" spans="1:5" s="558" customFormat="1" ht="12" customHeight="1">
      <c r="A32" s="542" t="s">
        <v>337</v>
      </c>
      <c r="B32" s="414" t="s">
        <v>742</v>
      </c>
      <c r="C32" s="403">
        <v>15000000</v>
      </c>
      <c r="D32" s="403">
        <v>15542751</v>
      </c>
      <c r="E32" s="386">
        <v>15574651</v>
      </c>
    </row>
    <row r="33" spans="1:5" s="558" customFormat="1" ht="12" customHeight="1">
      <c r="A33" s="542" t="s">
        <v>737</v>
      </c>
      <c r="B33" s="414" t="s">
        <v>743</v>
      </c>
      <c r="C33" s="403"/>
      <c r="D33" s="403"/>
      <c r="E33" s="386"/>
    </row>
    <row r="34" spans="1:5" s="558" customFormat="1" ht="12" customHeight="1">
      <c r="A34" s="542" t="s">
        <v>738</v>
      </c>
      <c r="B34" s="414" t="s">
        <v>748</v>
      </c>
      <c r="C34" s="403">
        <v>4000000</v>
      </c>
      <c r="D34" s="403">
        <v>2976249</v>
      </c>
      <c r="E34" s="386">
        <v>2976249</v>
      </c>
    </row>
    <row r="35" spans="1:5" s="558" customFormat="1" ht="12" customHeight="1" thickBot="1">
      <c r="A35" s="543" t="s">
        <v>739</v>
      </c>
      <c r="B35" s="394" t="s">
        <v>339</v>
      </c>
      <c r="C35" s="405">
        <v>600000</v>
      </c>
      <c r="D35" s="405">
        <v>808022</v>
      </c>
      <c r="E35" s="388">
        <v>237887</v>
      </c>
    </row>
    <row r="36" spans="1:5" s="558" customFormat="1" ht="12" customHeight="1" thickBot="1">
      <c r="A36" s="375" t="s">
        <v>11</v>
      </c>
      <c r="B36" s="371" t="s">
        <v>340</v>
      </c>
      <c r="C36" s="402">
        <f>SUM(C37:C46)</f>
        <v>15550500</v>
      </c>
      <c r="D36" s="402">
        <f>SUM(D37:D46)</f>
        <v>55815535</v>
      </c>
      <c r="E36" s="385">
        <f>SUM(E37:E46)</f>
        <v>44990218</v>
      </c>
    </row>
    <row r="37" spans="1:5" s="558" customFormat="1" ht="12" customHeight="1">
      <c r="A37" s="541" t="s">
        <v>65</v>
      </c>
      <c r="B37" s="413" t="s">
        <v>341</v>
      </c>
      <c r="C37" s="404">
        <v>1878000</v>
      </c>
      <c r="D37" s="404">
        <v>15094004</v>
      </c>
      <c r="E37" s="387">
        <v>12940193</v>
      </c>
    </row>
    <row r="38" spans="1:5" s="558" customFormat="1" ht="12" customHeight="1">
      <c r="A38" s="542" t="s">
        <v>66</v>
      </c>
      <c r="B38" s="414" t="s">
        <v>342</v>
      </c>
      <c r="C38" s="403">
        <v>3175000</v>
      </c>
      <c r="D38" s="403">
        <v>7233913</v>
      </c>
      <c r="E38" s="386">
        <v>5298745</v>
      </c>
    </row>
    <row r="39" spans="1:5" s="558" customFormat="1" ht="12" customHeight="1">
      <c r="A39" s="542" t="s">
        <v>67</v>
      </c>
      <c r="B39" s="414" t="s">
        <v>343</v>
      </c>
      <c r="C39" s="403"/>
      <c r="D39" s="403">
        <v>770739</v>
      </c>
      <c r="E39" s="386">
        <v>477319</v>
      </c>
    </row>
    <row r="40" spans="1:5" s="558" customFormat="1" ht="12" customHeight="1">
      <c r="A40" s="542" t="s">
        <v>126</v>
      </c>
      <c r="B40" s="414" t="s">
        <v>344</v>
      </c>
      <c r="C40" s="403">
        <v>4839000</v>
      </c>
      <c r="D40" s="403">
        <v>4839000</v>
      </c>
      <c r="E40" s="386"/>
    </row>
    <row r="41" spans="1:5" s="558" customFormat="1" ht="12" customHeight="1">
      <c r="A41" s="542" t="s">
        <v>127</v>
      </c>
      <c r="B41" s="414" t="s">
        <v>345</v>
      </c>
      <c r="C41" s="403">
        <v>3885500</v>
      </c>
      <c r="D41" s="403">
        <v>5667403</v>
      </c>
      <c r="E41" s="386">
        <v>4259030</v>
      </c>
    </row>
    <row r="42" spans="1:5" s="558" customFormat="1" ht="12" customHeight="1">
      <c r="A42" s="542" t="s">
        <v>128</v>
      </c>
      <c r="B42" s="414" t="s">
        <v>346</v>
      </c>
      <c r="C42" s="403">
        <v>1773000</v>
      </c>
      <c r="D42" s="403">
        <v>4610923</v>
      </c>
      <c r="E42" s="386">
        <v>4414471</v>
      </c>
    </row>
    <row r="43" spans="1:5" s="558" customFormat="1" ht="12" customHeight="1">
      <c r="A43" s="542" t="s">
        <v>129</v>
      </c>
      <c r="B43" s="414" t="s">
        <v>347</v>
      </c>
      <c r="C43" s="403"/>
      <c r="D43" s="403"/>
      <c r="E43" s="386"/>
    </row>
    <row r="44" spans="1:5" s="558" customFormat="1" ht="12" customHeight="1">
      <c r="A44" s="542" t="s">
        <v>130</v>
      </c>
      <c r="B44" s="414" t="s">
        <v>348</v>
      </c>
      <c r="C44" s="403"/>
      <c r="D44" s="403">
        <v>4008</v>
      </c>
      <c r="E44" s="386">
        <v>4915</v>
      </c>
    </row>
    <row r="45" spans="1:5" s="558" customFormat="1" ht="12" customHeight="1">
      <c r="A45" s="542" t="s">
        <v>349</v>
      </c>
      <c r="B45" s="414" t="s">
        <v>350</v>
      </c>
      <c r="C45" s="406"/>
      <c r="D45" s="406">
        <v>2</v>
      </c>
      <c r="E45" s="389">
        <v>2</v>
      </c>
    </row>
    <row r="46" spans="1:5" s="531" customFormat="1" ht="12" customHeight="1" thickBot="1">
      <c r="A46" s="543" t="s">
        <v>351</v>
      </c>
      <c r="B46" s="415" t="s">
        <v>352</v>
      </c>
      <c r="C46" s="407"/>
      <c r="D46" s="407">
        <f>16271689+1323854</f>
        <v>17595543</v>
      </c>
      <c r="E46" s="390">
        <f>16271689+1323854</f>
        <v>17595543</v>
      </c>
    </row>
    <row r="47" spans="1:5" s="558" customFormat="1" ht="12" customHeight="1" thickBot="1">
      <c r="A47" s="375" t="s">
        <v>12</v>
      </c>
      <c r="B47" s="371" t="s">
        <v>353</v>
      </c>
      <c r="C47" s="402">
        <f>SUM(C48:C52)</f>
        <v>2000000</v>
      </c>
      <c r="D47" s="402">
        <f>SUM(D48:D52)</f>
        <v>4000000</v>
      </c>
      <c r="E47" s="385">
        <f>SUM(E48:E52)</f>
        <v>2000000</v>
      </c>
    </row>
    <row r="48" spans="1:5" s="558" customFormat="1" ht="12" customHeight="1">
      <c r="A48" s="541" t="s">
        <v>68</v>
      </c>
      <c r="B48" s="413" t="s">
        <v>354</v>
      </c>
      <c r="C48" s="423"/>
      <c r="D48" s="423"/>
      <c r="E48" s="391"/>
    </row>
    <row r="49" spans="1:5" s="558" customFormat="1" ht="12" customHeight="1">
      <c r="A49" s="542" t="s">
        <v>69</v>
      </c>
      <c r="B49" s="414" t="s">
        <v>355</v>
      </c>
      <c r="C49" s="406">
        <v>2000000</v>
      </c>
      <c r="D49" s="406">
        <v>4000000</v>
      </c>
      <c r="E49" s="389">
        <v>2000000</v>
      </c>
    </row>
    <row r="50" spans="1:5" s="558" customFormat="1" ht="12" customHeight="1">
      <c r="A50" s="542" t="s">
        <v>356</v>
      </c>
      <c r="B50" s="414" t="s">
        <v>357</v>
      </c>
      <c r="C50" s="406"/>
      <c r="D50" s="406"/>
      <c r="E50" s="389"/>
    </row>
    <row r="51" spans="1:5" s="558" customFormat="1" ht="12" customHeight="1">
      <c r="A51" s="542" t="s">
        <v>358</v>
      </c>
      <c r="B51" s="414" t="s">
        <v>359</v>
      </c>
      <c r="C51" s="406"/>
      <c r="D51" s="406"/>
      <c r="E51" s="389"/>
    </row>
    <row r="52" spans="1:5" s="558" customFormat="1" ht="12" customHeight="1" thickBot="1">
      <c r="A52" s="543" t="s">
        <v>360</v>
      </c>
      <c r="B52" s="415" t="s">
        <v>361</v>
      </c>
      <c r="C52" s="407"/>
      <c r="D52" s="407"/>
      <c r="E52" s="390"/>
    </row>
    <row r="53" spans="1:5" s="558" customFormat="1" ht="12" customHeight="1" thickBot="1">
      <c r="A53" s="375" t="s">
        <v>131</v>
      </c>
      <c r="B53" s="371" t="s">
        <v>362</v>
      </c>
      <c r="C53" s="402">
        <f>SUM(C54:C56)</f>
        <v>0</v>
      </c>
      <c r="D53" s="402">
        <f>SUM(D54:D56)</f>
        <v>1016000</v>
      </c>
      <c r="E53" s="385">
        <f>SUM(E54:E56)</f>
        <v>618000</v>
      </c>
    </row>
    <row r="54" spans="1:5" s="531" customFormat="1" ht="12" customHeight="1">
      <c r="A54" s="541" t="s">
        <v>70</v>
      </c>
      <c r="B54" s="413" t="s">
        <v>363</v>
      </c>
      <c r="C54" s="404"/>
      <c r="D54" s="404"/>
      <c r="E54" s="387"/>
    </row>
    <row r="55" spans="1:5" s="531" customFormat="1" ht="12" customHeight="1">
      <c r="A55" s="542" t="s">
        <v>71</v>
      </c>
      <c r="B55" s="414" t="s">
        <v>364</v>
      </c>
      <c r="C55" s="403"/>
      <c r="D55" s="403"/>
      <c r="E55" s="386"/>
    </row>
    <row r="56" spans="1:5" s="531" customFormat="1" ht="12" customHeight="1">
      <c r="A56" s="542" t="s">
        <v>365</v>
      </c>
      <c r="B56" s="414" t="s">
        <v>366</v>
      </c>
      <c r="C56" s="403"/>
      <c r="D56" s="403">
        <v>1016000</v>
      </c>
      <c r="E56" s="386">
        <v>618000</v>
      </c>
    </row>
    <row r="57" spans="1:5" s="531" customFormat="1" ht="12" customHeight="1" thickBot="1">
      <c r="A57" s="543" t="s">
        <v>367</v>
      </c>
      <c r="B57" s="415" t="s">
        <v>368</v>
      </c>
      <c r="C57" s="405"/>
      <c r="D57" s="405"/>
      <c r="E57" s="388"/>
    </row>
    <row r="58" spans="1:5" s="558" customFormat="1" ht="12" customHeight="1" thickBot="1">
      <c r="A58" s="375" t="s">
        <v>14</v>
      </c>
      <c r="B58" s="392" t="s">
        <v>369</v>
      </c>
      <c r="C58" s="402">
        <f>SUM(C59:C61)</f>
        <v>0</v>
      </c>
      <c r="D58" s="402">
        <f>SUM(D59:D61)</f>
        <v>0</v>
      </c>
      <c r="E58" s="385">
        <f>SUM(E59:E61)</f>
        <v>0</v>
      </c>
    </row>
    <row r="59" spans="1:5" s="558" customFormat="1" ht="12" customHeight="1">
      <c r="A59" s="541" t="s">
        <v>132</v>
      </c>
      <c r="B59" s="413" t="s">
        <v>370</v>
      </c>
      <c r="C59" s="406"/>
      <c r="D59" s="406"/>
      <c r="E59" s="389"/>
    </row>
    <row r="60" spans="1:5" s="558" customFormat="1" ht="12" customHeight="1">
      <c r="A60" s="542" t="s">
        <v>133</v>
      </c>
      <c r="B60" s="414" t="s">
        <v>558</v>
      </c>
      <c r="C60" s="406"/>
      <c r="D60" s="406"/>
      <c r="E60" s="389"/>
    </row>
    <row r="61" spans="1:5" s="558" customFormat="1" ht="12" customHeight="1">
      <c r="A61" s="542" t="s">
        <v>159</v>
      </c>
      <c r="B61" s="414" t="s">
        <v>372</v>
      </c>
      <c r="C61" s="406"/>
      <c r="D61" s="406"/>
      <c r="E61" s="389"/>
    </row>
    <row r="62" spans="1:5" s="558" customFormat="1" ht="12" customHeight="1" thickBot="1">
      <c r="A62" s="543" t="s">
        <v>373</v>
      </c>
      <c r="B62" s="415" t="s">
        <v>374</v>
      </c>
      <c r="C62" s="406"/>
      <c r="D62" s="406"/>
      <c r="E62" s="389"/>
    </row>
    <row r="63" spans="1:5" s="558" customFormat="1" ht="12" customHeight="1" thickBot="1">
      <c r="A63" s="375" t="s">
        <v>15</v>
      </c>
      <c r="B63" s="371" t="s">
        <v>375</v>
      </c>
      <c r="C63" s="408">
        <f>+C8+C15+C22+C29+C36+C47+C53+C58</f>
        <v>406143310</v>
      </c>
      <c r="D63" s="408">
        <f>+D8+D15+D22+D29+D36+D47+D53+D58</f>
        <v>451552951</v>
      </c>
      <c r="E63" s="421">
        <f>+E8+E15+E22+E29+E36+E47+E53+E58</f>
        <v>433133099</v>
      </c>
    </row>
    <row r="64" spans="1:5" s="558" customFormat="1" ht="12" customHeight="1" thickBot="1">
      <c r="A64" s="544" t="s">
        <v>556</v>
      </c>
      <c r="B64" s="392" t="s">
        <v>377</v>
      </c>
      <c r="C64" s="402">
        <f>SUM(C65:C67)</f>
        <v>0</v>
      </c>
      <c r="D64" s="402">
        <f>SUM(D65:D67)</f>
        <v>0</v>
      </c>
      <c r="E64" s="385">
        <f>SUM(E65:E67)</f>
        <v>0</v>
      </c>
    </row>
    <row r="65" spans="1:5" s="558" customFormat="1" ht="12" customHeight="1">
      <c r="A65" s="541" t="s">
        <v>378</v>
      </c>
      <c r="B65" s="413" t="s">
        <v>379</v>
      </c>
      <c r="C65" s="406"/>
      <c r="D65" s="406"/>
      <c r="E65" s="389"/>
    </row>
    <row r="66" spans="1:5" s="558" customFormat="1" ht="12" customHeight="1">
      <c r="A66" s="542" t="s">
        <v>380</v>
      </c>
      <c r="B66" s="414" t="s">
        <v>381</v>
      </c>
      <c r="C66" s="406"/>
      <c r="D66" s="406"/>
      <c r="E66" s="389"/>
    </row>
    <row r="67" spans="1:5" s="558" customFormat="1" ht="12" customHeight="1" thickBot="1">
      <c r="A67" s="543" t="s">
        <v>382</v>
      </c>
      <c r="B67" s="537" t="s">
        <v>383</v>
      </c>
      <c r="C67" s="406"/>
      <c r="D67" s="406"/>
      <c r="E67" s="389"/>
    </row>
    <row r="68" spans="1:5" s="558" customFormat="1" ht="12" customHeight="1" thickBot="1">
      <c r="A68" s="544" t="s">
        <v>384</v>
      </c>
      <c r="B68" s="392" t="s">
        <v>385</v>
      </c>
      <c r="C68" s="402">
        <f>SUM(C69:C72)</f>
        <v>0</v>
      </c>
      <c r="D68" s="402">
        <f>SUM(D69:D72)</f>
        <v>0</v>
      </c>
      <c r="E68" s="385">
        <f>SUM(E69:E72)</f>
        <v>0</v>
      </c>
    </row>
    <row r="69" spans="1:5" s="558" customFormat="1" ht="12" customHeight="1">
      <c r="A69" s="541" t="s">
        <v>109</v>
      </c>
      <c r="B69" s="413" t="s">
        <v>386</v>
      </c>
      <c r="C69" s="406"/>
      <c r="D69" s="406"/>
      <c r="E69" s="389"/>
    </row>
    <row r="70" spans="1:5" s="558" customFormat="1" ht="12" customHeight="1">
      <c r="A70" s="542" t="s">
        <v>110</v>
      </c>
      <c r="B70" s="414" t="s">
        <v>387</v>
      </c>
      <c r="C70" s="406"/>
      <c r="D70" s="406"/>
      <c r="E70" s="389"/>
    </row>
    <row r="71" spans="1:5" s="558" customFormat="1" ht="12" customHeight="1">
      <c r="A71" s="542" t="s">
        <v>388</v>
      </c>
      <c r="B71" s="414" t="s">
        <v>389</v>
      </c>
      <c r="C71" s="406"/>
      <c r="D71" s="406"/>
      <c r="E71" s="389"/>
    </row>
    <row r="72" spans="1:5" s="558" customFormat="1" ht="12" customHeight="1" thickBot="1">
      <c r="A72" s="543" t="s">
        <v>390</v>
      </c>
      <c r="B72" s="415" t="s">
        <v>391</v>
      </c>
      <c r="C72" s="406"/>
      <c r="D72" s="406"/>
      <c r="E72" s="389"/>
    </row>
    <row r="73" spans="1:5" s="558" customFormat="1" ht="12" customHeight="1" thickBot="1">
      <c r="A73" s="544" t="s">
        <v>392</v>
      </c>
      <c r="B73" s="392" t="s">
        <v>393</v>
      </c>
      <c r="C73" s="402">
        <f>SUM(C74:C75)</f>
        <v>40040000</v>
      </c>
      <c r="D73" s="402">
        <f>SUM(D74:D75)</f>
        <v>22594676</v>
      </c>
      <c r="E73" s="385">
        <f>SUM(E74:E75)</f>
        <v>15089000</v>
      </c>
    </row>
    <row r="74" spans="1:5" s="558" customFormat="1" ht="12" customHeight="1">
      <c r="A74" s="541" t="s">
        <v>394</v>
      </c>
      <c r="B74" s="413" t="s">
        <v>395</v>
      </c>
      <c r="C74" s="406">
        <v>40040000</v>
      </c>
      <c r="D74" s="406">
        <f>30478389-7883713</f>
        <v>22594676</v>
      </c>
      <c r="E74" s="389">
        <v>15089000</v>
      </c>
    </row>
    <row r="75" spans="1:5" s="558" customFormat="1" ht="12" customHeight="1" thickBot="1">
      <c r="A75" s="543" t="s">
        <v>396</v>
      </c>
      <c r="B75" s="415" t="s">
        <v>397</v>
      </c>
      <c r="C75" s="406"/>
      <c r="D75" s="406"/>
      <c r="E75" s="389"/>
    </row>
    <row r="76" spans="1:5" s="558" customFormat="1" ht="12" customHeight="1" thickBot="1">
      <c r="A76" s="544" t="s">
        <v>398</v>
      </c>
      <c r="B76" s="392" t="s">
        <v>399</v>
      </c>
      <c r="C76" s="402">
        <f>SUM(C77:C79)</f>
        <v>0</v>
      </c>
      <c r="D76" s="402">
        <f>SUM(D77:D79)</f>
        <v>7883713</v>
      </c>
      <c r="E76" s="385">
        <f>SUM(E77:E79)</f>
        <v>7883713</v>
      </c>
    </row>
    <row r="77" spans="1:5" s="558" customFormat="1" ht="12" customHeight="1">
      <c r="A77" s="541" t="s">
        <v>400</v>
      </c>
      <c r="B77" s="413" t="s">
        <v>401</v>
      </c>
      <c r="C77" s="406"/>
      <c r="D77" s="406">
        <v>7883713</v>
      </c>
      <c r="E77" s="389">
        <v>7883713</v>
      </c>
    </row>
    <row r="78" spans="1:5" s="558" customFormat="1" ht="12" customHeight="1">
      <c r="A78" s="542" t="s">
        <v>402</v>
      </c>
      <c r="B78" s="414" t="s">
        <v>403</v>
      </c>
      <c r="C78" s="406"/>
      <c r="D78" s="406"/>
      <c r="E78" s="389"/>
    </row>
    <row r="79" spans="1:5" s="558" customFormat="1" ht="12" customHeight="1" thickBot="1">
      <c r="A79" s="543" t="s">
        <v>404</v>
      </c>
      <c r="B79" s="415" t="s">
        <v>405</v>
      </c>
      <c r="C79" s="406"/>
      <c r="D79" s="406"/>
      <c r="E79" s="389"/>
    </row>
    <row r="80" spans="1:5" s="558" customFormat="1" ht="12" customHeight="1" thickBot="1">
      <c r="A80" s="544" t="s">
        <v>406</v>
      </c>
      <c r="B80" s="392" t="s">
        <v>407</v>
      </c>
      <c r="C80" s="402">
        <f>SUM(C81:C84)</f>
        <v>0</v>
      </c>
      <c r="D80" s="402">
        <f>SUM(D81:D84)</f>
        <v>0</v>
      </c>
      <c r="E80" s="385">
        <f>SUM(E81:E84)</f>
        <v>0</v>
      </c>
    </row>
    <row r="81" spans="1:5" s="558" customFormat="1" ht="12" customHeight="1">
      <c r="A81" s="545" t="s">
        <v>408</v>
      </c>
      <c r="B81" s="413" t="s">
        <v>409</v>
      </c>
      <c r="C81" s="406"/>
      <c r="D81" s="406"/>
      <c r="E81" s="389"/>
    </row>
    <row r="82" spans="1:5" s="558" customFormat="1" ht="12" customHeight="1">
      <c r="A82" s="546" t="s">
        <v>410</v>
      </c>
      <c r="B82" s="414" t="s">
        <v>411</v>
      </c>
      <c r="C82" s="406"/>
      <c r="D82" s="406"/>
      <c r="E82" s="389"/>
    </row>
    <row r="83" spans="1:5" s="558" customFormat="1" ht="12" customHeight="1">
      <c r="A83" s="546" t="s">
        <v>412</v>
      </c>
      <c r="B83" s="414" t="s">
        <v>413</v>
      </c>
      <c r="C83" s="406"/>
      <c r="D83" s="406"/>
      <c r="E83" s="389"/>
    </row>
    <row r="84" spans="1:5" s="558" customFormat="1" ht="12" customHeight="1" thickBot="1">
      <c r="A84" s="547" t="s">
        <v>414</v>
      </c>
      <c r="B84" s="415" t="s">
        <v>415</v>
      </c>
      <c r="C84" s="406"/>
      <c r="D84" s="406"/>
      <c r="E84" s="389"/>
    </row>
    <row r="85" spans="1:5" s="558" customFormat="1" ht="12" customHeight="1" thickBot="1">
      <c r="A85" s="544" t="s">
        <v>416</v>
      </c>
      <c r="B85" s="392" t="s">
        <v>417</v>
      </c>
      <c r="C85" s="427"/>
      <c r="D85" s="427"/>
      <c r="E85" s="428"/>
    </row>
    <row r="86" spans="1:5" s="558" customFormat="1" ht="12" customHeight="1" thickBot="1">
      <c r="A86" s="544" t="s">
        <v>418</v>
      </c>
      <c r="B86" s="538" t="s">
        <v>419</v>
      </c>
      <c r="C86" s="408">
        <f>+C64+C68+C73+C76+C80+C85</f>
        <v>40040000</v>
      </c>
      <c r="D86" s="408">
        <f>+D64+D68+D73+D76+D80+D85</f>
        <v>30478389</v>
      </c>
      <c r="E86" s="421">
        <f>+E64+E68+E73+E76+E80+E85</f>
        <v>22972713</v>
      </c>
    </row>
    <row r="87" spans="1:5" s="558" customFormat="1" ht="12" customHeight="1" thickBot="1">
      <c r="A87" s="548" t="s">
        <v>420</v>
      </c>
      <c r="B87" s="539" t="s">
        <v>557</v>
      </c>
      <c r="C87" s="408">
        <f>+C63+C86</f>
        <v>446183310</v>
      </c>
      <c r="D87" s="408">
        <f>+D63+D86</f>
        <v>482031340</v>
      </c>
      <c r="E87" s="421">
        <f>+E63+E86</f>
        <v>456105812</v>
      </c>
    </row>
    <row r="88" spans="1:5" s="558" customFormat="1" ht="15" customHeight="1">
      <c r="A88" s="513"/>
      <c r="B88" s="514"/>
      <c r="C88" s="529"/>
      <c r="D88" s="529"/>
      <c r="E88" s="529"/>
    </row>
    <row r="89" spans="1:5" ht="13.5" thickBot="1">
      <c r="A89" s="515"/>
      <c r="B89" s="516"/>
      <c r="C89" s="530"/>
      <c r="D89" s="530"/>
      <c r="E89" s="530"/>
    </row>
    <row r="90" spans="1:5" s="557" customFormat="1" ht="16.5" customHeight="1" thickBot="1">
      <c r="A90" s="722" t="s">
        <v>44</v>
      </c>
      <c r="B90" s="723"/>
      <c r="C90" s="723"/>
      <c r="D90" s="723"/>
      <c r="E90" s="724"/>
    </row>
    <row r="91" spans="1:5" s="333" customFormat="1" ht="12" customHeight="1" thickBot="1">
      <c r="A91" s="536" t="s">
        <v>7</v>
      </c>
      <c r="B91" s="374" t="s">
        <v>428</v>
      </c>
      <c r="C91" s="520">
        <f>SUM(C92:C96)</f>
        <v>327565910</v>
      </c>
      <c r="D91" s="520">
        <f>SUM(D92:D96)</f>
        <v>327682310</v>
      </c>
      <c r="E91" s="520">
        <f>SUM(E92:E96)</f>
        <v>319175727</v>
      </c>
    </row>
    <row r="92" spans="1:5" ht="12" customHeight="1">
      <c r="A92" s="549" t="s">
        <v>72</v>
      </c>
      <c r="B92" s="360" t="s">
        <v>37</v>
      </c>
      <c r="C92" s="521">
        <v>188868000</v>
      </c>
      <c r="D92" s="521">
        <v>158480462</v>
      </c>
      <c r="E92" s="521">
        <v>156685294</v>
      </c>
    </row>
    <row r="93" spans="1:5" ht="12" customHeight="1">
      <c r="A93" s="542" t="s">
        <v>73</v>
      </c>
      <c r="B93" s="358" t="s">
        <v>134</v>
      </c>
      <c r="C93" s="522">
        <v>24892000</v>
      </c>
      <c r="D93" s="522">
        <v>30110139</v>
      </c>
      <c r="E93" s="522">
        <v>30110139</v>
      </c>
    </row>
    <row r="94" spans="1:5" ht="12" customHeight="1">
      <c r="A94" s="542" t="s">
        <v>74</v>
      </c>
      <c r="B94" s="358" t="s">
        <v>101</v>
      </c>
      <c r="C94" s="524">
        <v>86482044</v>
      </c>
      <c r="D94" s="524">
        <v>120556359</v>
      </c>
      <c r="E94" s="524">
        <v>113951944</v>
      </c>
    </row>
    <row r="95" spans="1:5" ht="12" customHeight="1">
      <c r="A95" s="542" t="s">
        <v>75</v>
      </c>
      <c r="B95" s="361" t="s">
        <v>135</v>
      </c>
      <c r="C95" s="524">
        <v>25123866</v>
      </c>
      <c r="D95" s="524">
        <v>9572593</v>
      </c>
      <c r="E95" s="524">
        <v>9572593</v>
      </c>
    </row>
    <row r="96" spans="1:5" ht="12" customHeight="1">
      <c r="A96" s="542" t="s">
        <v>84</v>
      </c>
      <c r="B96" s="369" t="s">
        <v>136</v>
      </c>
      <c r="C96" s="524">
        <v>2200000</v>
      </c>
      <c r="D96" s="524">
        <v>8962757</v>
      </c>
      <c r="E96" s="524">
        <v>8855757</v>
      </c>
    </row>
    <row r="97" spans="1:5" ht="12" customHeight="1">
      <c r="A97" s="542" t="s">
        <v>76</v>
      </c>
      <c r="B97" s="358" t="s">
        <v>429</v>
      </c>
      <c r="C97" s="524"/>
      <c r="D97" s="524"/>
      <c r="E97" s="524"/>
    </row>
    <row r="98" spans="1:5" ht="12" customHeight="1">
      <c r="A98" s="542" t="s">
        <v>77</v>
      </c>
      <c r="B98" s="381" t="s">
        <v>430</v>
      </c>
      <c r="C98" s="524"/>
      <c r="D98" s="524"/>
      <c r="E98" s="524"/>
    </row>
    <row r="99" spans="1:5" ht="12" customHeight="1">
      <c r="A99" s="542" t="s">
        <v>85</v>
      </c>
      <c r="B99" s="382" t="s">
        <v>431</v>
      </c>
      <c r="C99" s="524"/>
      <c r="D99" s="524"/>
      <c r="E99" s="524"/>
    </row>
    <row r="100" spans="1:5" ht="12" customHeight="1">
      <c r="A100" s="542" t="s">
        <v>86</v>
      </c>
      <c r="B100" s="382" t="s">
        <v>432</v>
      </c>
      <c r="C100" s="524"/>
      <c r="D100" s="524"/>
      <c r="E100" s="524"/>
    </row>
    <row r="101" spans="1:5" ht="12" customHeight="1">
      <c r="A101" s="542" t="s">
        <v>87</v>
      </c>
      <c r="B101" s="381" t="s">
        <v>433</v>
      </c>
      <c r="C101" s="524"/>
      <c r="D101" s="524"/>
      <c r="E101" s="524"/>
    </row>
    <row r="102" spans="1:5" ht="12" customHeight="1">
      <c r="A102" s="542" t="s">
        <v>88</v>
      </c>
      <c r="B102" s="381" t="s">
        <v>434</v>
      </c>
      <c r="C102" s="524"/>
      <c r="D102" s="524"/>
      <c r="E102" s="524"/>
    </row>
    <row r="103" spans="1:5" ht="12" customHeight="1">
      <c r="A103" s="542" t="s">
        <v>90</v>
      </c>
      <c r="B103" s="382" t="s">
        <v>435</v>
      </c>
      <c r="C103" s="524"/>
      <c r="D103" s="524"/>
      <c r="E103" s="524"/>
    </row>
    <row r="104" spans="1:5" ht="12" customHeight="1">
      <c r="A104" s="550" t="s">
        <v>137</v>
      </c>
      <c r="B104" s="383" t="s">
        <v>436</v>
      </c>
      <c r="C104" s="524"/>
      <c r="D104" s="524"/>
      <c r="E104" s="524"/>
    </row>
    <row r="105" spans="1:5" ht="12" customHeight="1">
      <c r="A105" s="542" t="s">
        <v>437</v>
      </c>
      <c r="B105" s="383" t="s">
        <v>438</v>
      </c>
      <c r="C105" s="524"/>
      <c r="D105" s="524"/>
      <c r="E105" s="524"/>
    </row>
    <row r="106" spans="1:5" s="333" customFormat="1" ht="12" customHeight="1" thickBot="1">
      <c r="A106" s="551" t="s">
        <v>439</v>
      </c>
      <c r="B106" s="384" t="s">
        <v>440</v>
      </c>
      <c r="C106" s="526"/>
      <c r="D106" s="526"/>
      <c r="E106" s="526"/>
    </row>
    <row r="107" spans="1:5" ht="12" customHeight="1" thickBot="1">
      <c r="A107" s="375" t="s">
        <v>8</v>
      </c>
      <c r="B107" s="373" t="s">
        <v>441</v>
      </c>
      <c r="C107" s="396">
        <f>+C108+C110+C112</f>
        <v>21703000</v>
      </c>
      <c r="D107" s="396">
        <f>+D108+D110+D112</f>
        <v>50946382</v>
      </c>
      <c r="E107" s="396">
        <f>+E108+E110+E112</f>
        <v>33527437</v>
      </c>
    </row>
    <row r="108" spans="1:5" ht="12" customHeight="1">
      <c r="A108" s="541" t="s">
        <v>78</v>
      </c>
      <c r="B108" s="358" t="s">
        <v>157</v>
      </c>
      <c r="C108" s="523">
        <v>21703000</v>
      </c>
      <c r="D108" s="523">
        <v>50946382</v>
      </c>
      <c r="E108" s="523">
        <v>33527437</v>
      </c>
    </row>
    <row r="109" spans="1:5" ht="12" customHeight="1">
      <c r="A109" s="541" t="s">
        <v>79</v>
      </c>
      <c r="B109" s="362" t="s">
        <v>442</v>
      </c>
      <c r="C109" s="523"/>
      <c r="D109" s="523"/>
      <c r="E109" s="523"/>
    </row>
    <row r="110" spans="1:5" ht="12" customHeight="1">
      <c r="A110" s="541" t="s">
        <v>80</v>
      </c>
      <c r="B110" s="362" t="s">
        <v>138</v>
      </c>
      <c r="C110" s="522"/>
      <c r="D110" s="522"/>
      <c r="E110" s="522"/>
    </row>
    <row r="111" spans="1:5" ht="12" customHeight="1">
      <c r="A111" s="541" t="s">
        <v>81</v>
      </c>
      <c r="B111" s="362" t="s">
        <v>443</v>
      </c>
      <c r="C111" s="386"/>
      <c r="D111" s="386"/>
      <c r="E111" s="386"/>
    </row>
    <row r="112" spans="1:5" ht="12" customHeight="1">
      <c r="A112" s="541" t="s">
        <v>82</v>
      </c>
      <c r="B112" s="394" t="s">
        <v>160</v>
      </c>
      <c r="C112" s="386"/>
      <c r="D112" s="386"/>
      <c r="E112" s="386"/>
    </row>
    <row r="113" spans="1:5" ht="12" customHeight="1">
      <c r="A113" s="541" t="s">
        <v>89</v>
      </c>
      <c r="B113" s="393" t="s">
        <v>444</v>
      </c>
      <c r="C113" s="386"/>
      <c r="D113" s="386"/>
      <c r="E113" s="386"/>
    </row>
    <row r="114" spans="1:5" ht="12" customHeight="1">
      <c r="A114" s="541" t="s">
        <v>91</v>
      </c>
      <c r="B114" s="409" t="s">
        <v>445</v>
      </c>
      <c r="C114" s="386"/>
      <c r="D114" s="386"/>
      <c r="E114" s="386"/>
    </row>
    <row r="115" spans="1:5" ht="12" customHeight="1">
      <c r="A115" s="541" t="s">
        <v>139</v>
      </c>
      <c r="B115" s="382" t="s">
        <v>432</v>
      </c>
      <c r="C115" s="386"/>
      <c r="D115" s="386"/>
      <c r="E115" s="386"/>
    </row>
    <row r="116" spans="1:5" ht="12" customHeight="1">
      <c r="A116" s="541" t="s">
        <v>140</v>
      </c>
      <c r="B116" s="382" t="s">
        <v>446</v>
      </c>
      <c r="C116" s="386"/>
      <c r="D116" s="386"/>
      <c r="E116" s="386"/>
    </row>
    <row r="117" spans="1:5" ht="12" customHeight="1">
      <c r="A117" s="541" t="s">
        <v>141</v>
      </c>
      <c r="B117" s="382" t="s">
        <v>447</v>
      </c>
      <c r="C117" s="386"/>
      <c r="D117" s="386"/>
      <c r="E117" s="386"/>
    </row>
    <row r="118" spans="1:5" ht="12" customHeight="1">
      <c r="A118" s="541" t="s">
        <v>448</v>
      </c>
      <c r="B118" s="382" t="s">
        <v>435</v>
      </c>
      <c r="C118" s="386"/>
      <c r="D118" s="386"/>
      <c r="E118" s="386"/>
    </row>
    <row r="119" spans="1:5" ht="12" customHeight="1">
      <c r="A119" s="541" t="s">
        <v>449</v>
      </c>
      <c r="B119" s="382" t="s">
        <v>450</v>
      </c>
      <c r="C119" s="386"/>
      <c r="D119" s="386"/>
      <c r="E119" s="386"/>
    </row>
    <row r="120" spans="1:5" ht="12" customHeight="1" thickBot="1">
      <c r="A120" s="550" t="s">
        <v>451</v>
      </c>
      <c r="B120" s="382" t="s">
        <v>452</v>
      </c>
      <c r="C120" s="388"/>
      <c r="D120" s="388"/>
      <c r="E120" s="388"/>
    </row>
    <row r="121" spans="1:5" ht="12" customHeight="1" thickBot="1">
      <c r="A121" s="375" t="s">
        <v>9</v>
      </c>
      <c r="B121" s="378" t="s">
        <v>453</v>
      </c>
      <c r="C121" s="396">
        <f>+C122+C123</f>
        <v>0</v>
      </c>
      <c r="D121" s="396">
        <f>+D122+D123</f>
        <v>0</v>
      </c>
      <c r="E121" s="396">
        <f>+E122+E123</f>
        <v>0</v>
      </c>
    </row>
    <row r="122" spans="1:5" ht="12" customHeight="1">
      <c r="A122" s="541" t="s">
        <v>61</v>
      </c>
      <c r="B122" s="359" t="s">
        <v>46</v>
      </c>
      <c r="C122" s="523"/>
      <c r="D122" s="523"/>
      <c r="E122" s="523"/>
    </row>
    <row r="123" spans="1:5" ht="12" customHeight="1" thickBot="1">
      <c r="A123" s="543" t="s">
        <v>62</v>
      </c>
      <c r="B123" s="362" t="s">
        <v>47</v>
      </c>
      <c r="C123" s="524"/>
      <c r="D123" s="524"/>
      <c r="E123" s="524"/>
    </row>
    <row r="124" spans="1:5" ht="12" customHeight="1" thickBot="1">
      <c r="A124" s="375" t="s">
        <v>10</v>
      </c>
      <c r="B124" s="378" t="s">
        <v>454</v>
      </c>
      <c r="C124" s="396">
        <f>+C91+C107+C121</f>
        <v>349268910</v>
      </c>
      <c r="D124" s="396">
        <f>+D91+D107+D121</f>
        <v>378628692</v>
      </c>
      <c r="E124" s="396">
        <f>+E91+E107+E121</f>
        <v>352703164</v>
      </c>
    </row>
    <row r="125" spans="1:5" ht="12" customHeight="1" thickBot="1">
      <c r="A125" s="375" t="s">
        <v>11</v>
      </c>
      <c r="B125" s="378" t="s">
        <v>559</v>
      </c>
      <c r="C125" s="396">
        <f>+C126+C127+C128</f>
        <v>0</v>
      </c>
      <c r="D125" s="396">
        <f>+D126+D127+D128</f>
        <v>0</v>
      </c>
      <c r="E125" s="396">
        <f>+E126+E127+E128</f>
        <v>0</v>
      </c>
    </row>
    <row r="126" spans="1:5" ht="12" customHeight="1">
      <c r="A126" s="541" t="s">
        <v>65</v>
      </c>
      <c r="B126" s="359" t="s">
        <v>456</v>
      </c>
      <c r="C126" s="386"/>
      <c r="D126" s="386"/>
      <c r="E126" s="386"/>
    </row>
    <row r="127" spans="1:5" ht="12" customHeight="1">
      <c r="A127" s="541" t="s">
        <v>66</v>
      </c>
      <c r="B127" s="359" t="s">
        <v>457</v>
      </c>
      <c r="C127" s="386"/>
      <c r="D127" s="386"/>
      <c r="E127" s="386"/>
    </row>
    <row r="128" spans="1:5" ht="12" customHeight="1" thickBot="1">
      <c r="A128" s="550" t="s">
        <v>67</v>
      </c>
      <c r="B128" s="357" t="s">
        <v>458</v>
      </c>
      <c r="C128" s="386"/>
      <c r="D128" s="386"/>
      <c r="E128" s="386"/>
    </row>
    <row r="129" spans="1:5" ht="12" customHeight="1" thickBot="1">
      <c r="A129" s="375" t="s">
        <v>12</v>
      </c>
      <c r="B129" s="378" t="s">
        <v>459</v>
      </c>
      <c r="C129" s="396">
        <f>+C130+C131+C132+C133</f>
        <v>0</v>
      </c>
      <c r="D129" s="396">
        <f>+D130+D131+D132+D133</f>
        <v>0</v>
      </c>
      <c r="E129" s="396">
        <f>+E130+E131+E132+E133</f>
        <v>0</v>
      </c>
    </row>
    <row r="130" spans="1:5" ht="12" customHeight="1">
      <c r="A130" s="541" t="s">
        <v>68</v>
      </c>
      <c r="B130" s="359" t="s">
        <v>460</v>
      </c>
      <c r="C130" s="386"/>
      <c r="D130" s="386"/>
      <c r="E130" s="386"/>
    </row>
    <row r="131" spans="1:5" ht="12" customHeight="1">
      <c r="A131" s="541" t="s">
        <v>69</v>
      </c>
      <c r="B131" s="359" t="s">
        <v>461</v>
      </c>
      <c r="C131" s="386"/>
      <c r="D131" s="386"/>
      <c r="E131" s="386"/>
    </row>
    <row r="132" spans="1:5" ht="12" customHeight="1">
      <c r="A132" s="541" t="s">
        <v>356</v>
      </c>
      <c r="B132" s="359" t="s">
        <v>462</v>
      </c>
      <c r="C132" s="386"/>
      <c r="D132" s="386"/>
      <c r="E132" s="386"/>
    </row>
    <row r="133" spans="1:5" s="333" customFormat="1" ht="12" customHeight="1" thickBot="1">
      <c r="A133" s="550" t="s">
        <v>358</v>
      </c>
      <c r="B133" s="357" t="s">
        <v>463</v>
      </c>
      <c r="C133" s="386"/>
      <c r="D133" s="386"/>
      <c r="E133" s="386"/>
    </row>
    <row r="134" spans="1:11" ht="13.5" thickBot="1">
      <c r="A134" s="375" t="s">
        <v>13</v>
      </c>
      <c r="B134" s="378" t="s">
        <v>678</v>
      </c>
      <c r="C134" s="525">
        <f>+C135+C136+C137+C139+C138</f>
        <v>96914400</v>
      </c>
      <c r="D134" s="525">
        <f>+D135+D136+D137+D139+D138</f>
        <v>103402648</v>
      </c>
      <c r="E134" s="525">
        <f>+E135+E136+E137+E139+E138</f>
        <v>103402648</v>
      </c>
      <c r="K134" s="504"/>
    </row>
    <row r="135" spans="1:5" ht="12.75">
      <c r="A135" s="541" t="s">
        <v>70</v>
      </c>
      <c r="B135" s="359" t="s">
        <v>465</v>
      </c>
      <c r="C135" s="386"/>
      <c r="D135" s="386"/>
      <c r="E135" s="386"/>
    </row>
    <row r="136" spans="1:5" ht="12" customHeight="1">
      <c r="A136" s="541" t="s">
        <v>71</v>
      </c>
      <c r="B136" s="359" t="s">
        <v>466</v>
      </c>
      <c r="C136" s="386"/>
      <c r="D136" s="386">
        <v>6232550</v>
      </c>
      <c r="E136" s="386">
        <v>6232550</v>
      </c>
    </row>
    <row r="137" spans="1:5" ht="12" customHeight="1">
      <c r="A137" s="541" t="s">
        <v>365</v>
      </c>
      <c r="B137" s="359" t="s">
        <v>677</v>
      </c>
      <c r="C137" s="386">
        <v>96914400</v>
      </c>
      <c r="D137" s="386">
        <v>97170098</v>
      </c>
      <c r="E137" s="386">
        <v>97170098</v>
      </c>
    </row>
    <row r="138" spans="1:5" s="333" customFormat="1" ht="12" customHeight="1">
      <c r="A138" s="541" t="s">
        <v>367</v>
      </c>
      <c r="B138" s="359" t="s">
        <v>467</v>
      </c>
      <c r="C138" s="386"/>
      <c r="D138" s="386"/>
      <c r="E138" s="386"/>
    </row>
    <row r="139" spans="1:5" s="333" customFormat="1" ht="12" customHeight="1" thickBot="1">
      <c r="A139" s="550" t="s">
        <v>676</v>
      </c>
      <c r="B139" s="357" t="s">
        <v>468</v>
      </c>
      <c r="C139" s="386"/>
      <c r="D139" s="386"/>
      <c r="E139" s="386"/>
    </row>
    <row r="140" spans="1:5" s="333" customFormat="1" ht="12" customHeight="1" thickBot="1">
      <c r="A140" s="375" t="s">
        <v>14</v>
      </c>
      <c r="B140" s="378" t="s">
        <v>560</v>
      </c>
      <c r="C140" s="527">
        <f>+C141+C142+C143+C144</f>
        <v>0</v>
      </c>
      <c r="D140" s="527">
        <f>+D141+D142+D143+D144</f>
        <v>0</v>
      </c>
      <c r="E140" s="527">
        <f>+E141+E142+E143+E144</f>
        <v>0</v>
      </c>
    </row>
    <row r="141" spans="1:5" s="333" customFormat="1" ht="12" customHeight="1">
      <c r="A141" s="541" t="s">
        <v>132</v>
      </c>
      <c r="B141" s="359" t="s">
        <v>470</v>
      </c>
      <c r="C141" s="386"/>
      <c r="D141" s="386"/>
      <c r="E141" s="386"/>
    </row>
    <row r="142" spans="1:5" s="333" customFormat="1" ht="12" customHeight="1">
      <c r="A142" s="541" t="s">
        <v>133</v>
      </c>
      <c r="B142" s="359" t="s">
        <v>471</v>
      </c>
      <c r="C142" s="386"/>
      <c r="D142" s="386"/>
      <c r="E142" s="386"/>
    </row>
    <row r="143" spans="1:5" s="333" customFormat="1" ht="12" customHeight="1">
      <c r="A143" s="541" t="s">
        <v>159</v>
      </c>
      <c r="B143" s="359" t="s">
        <v>472</v>
      </c>
      <c r="C143" s="386"/>
      <c r="D143" s="386"/>
      <c r="E143" s="386"/>
    </row>
    <row r="144" spans="1:5" ht="12.75" customHeight="1" thickBot="1">
      <c r="A144" s="541" t="s">
        <v>373</v>
      </c>
      <c r="B144" s="359" t="s">
        <v>473</v>
      </c>
      <c r="C144" s="386"/>
      <c r="D144" s="386"/>
      <c r="E144" s="386"/>
    </row>
    <row r="145" spans="1:5" ht="12" customHeight="1" thickBot="1">
      <c r="A145" s="375" t="s">
        <v>15</v>
      </c>
      <c r="B145" s="378" t="s">
        <v>474</v>
      </c>
      <c r="C145" s="540">
        <f>+C125+C129+C134+C140</f>
        <v>96914400</v>
      </c>
      <c r="D145" s="540">
        <f>+D125+D129+D134+D140</f>
        <v>103402648</v>
      </c>
      <c r="E145" s="540">
        <f>+E125+E129+E134+E140</f>
        <v>103402648</v>
      </c>
    </row>
    <row r="146" spans="1:5" ht="15" customHeight="1" thickBot="1">
      <c r="A146" s="552" t="s">
        <v>16</v>
      </c>
      <c r="B146" s="398" t="s">
        <v>475</v>
      </c>
      <c r="C146" s="540">
        <f>+C124+C145</f>
        <v>446183310</v>
      </c>
      <c r="D146" s="540">
        <f>+D124+D145</f>
        <v>482031340</v>
      </c>
      <c r="E146" s="540">
        <f>+E124+E145</f>
        <v>456105812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517" t="s">
        <v>747</v>
      </c>
      <c r="B148" s="518"/>
      <c r="C148" s="114"/>
      <c r="D148" s="115"/>
      <c r="E148" s="112"/>
    </row>
    <row r="149" spans="1:5" ht="14.25" customHeight="1" thickBot="1">
      <c r="A149" s="517" t="s">
        <v>746</v>
      </c>
      <c r="B149" s="518"/>
      <c r="C149" s="114"/>
      <c r="D149" s="115"/>
      <c r="E149" s="112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27">
      <selection activeCell="H14" sqref="H14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16384" width="9.375" style="33" customWidth="1"/>
  </cols>
  <sheetData>
    <row r="1" spans="1:5" s="508" customFormat="1" ht="16.5" customHeight="1" thickBot="1">
      <c r="A1" s="507"/>
      <c r="B1" s="509"/>
      <c r="C1" s="554"/>
      <c r="D1" s="519"/>
      <c r="E1" s="554" t="str">
        <f>+CONCATENATE("6.3. melléklet a ……/",LEFT(ÖSSZEFÜGGÉSEK!A4,4)+1,". (……) önkormányzati rendelethez")</f>
        <v>6.3. melléklet a ……/2017. (……) önkormányzati rendelethez</v>
      </c>
    </row>
    <row r="2" spans="1:5" s="555" customFormat="1" ht="15.75" customHeight="1">
      <c r="A2" s="535" t="s">
        <v>53</v>
      </c>
      <c r="B2" s="725" t="s">
        <v>154</v>
      </c>
      <c r="C2" s="726"/>
      <c r="D2" s="727"/>
      <c r="E2" s="528" t="s">
        <v>41</v>
      </c>
    </row>
    <row r="3" spans="1:5" s="555" customFormat="1" ht="24.75" thickBot="1">
      <c r="A3" s="553" t="s">
        <v>555</v>
      </c>
      <c r="B3" s="728" t="s">
        <v>680</v>
      </c>
      <c r="C3" s="729"/>
      <c r="D3" s="730"/>
      <c r="E3" s="503" t="s">
        <v>49</v>
      </c>
    </row>
    <row r="4" spans="1:5" s="556" customFormat="1" ht="15.75" customHeight="1" thickBot="1">
      <c r="A4" s="510"/>
      <c r="B4" s="510"/>
      <c r="C4" s="511"/>
      <c r="D4" s="511"/>
      <c r="E4" s="511" t="s">
        <v>750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57" customFormat="1" ht="12" customHeight="1" thickBot="1">
      <c r="A8" s="375" t="s">
        <v>7</v>
      </c>
      <c r="B8" s="371" t="s">
        <v>314</v>
      </c>
      <c r="C8" s="402">
        <f>SUM(C9:C14)</f>
        <v>0</v>
      </c>
      <c r="D8" s="402">
        <f>SUM(D9:D14)</f>
        <v>0</v>
      </c>
      <c r="E8" s="385">
        <f>SUM(E9:E14)</f>
        <v>0</v>
      </c>
    </row>
    <row r="9" spans="1:5" s="531" customFormat="1" ht="12" customHeight="1">
      <c r="A9" s="541" t="s">
        <v>72</v>
      </c>
      <c r="B9" s="413" t="s">
        <v>315</v>
      </c>
      <c r="C9" s="404"/>
      <c r="D9" s="404"/>
      <c r="E9" s="387"/>
    </row>
    <row r="10" spans="1:5" s="558" customFormat="1" ht="12" customHeight="1">
      <c r="A10" s="542" t="s">
        <v>73</v>
      </c>
      <c r="B10" s="414" t="s">
        <v>316</v>
      </c>
      <c r="C10" s="403"/>
      <c r="D10" s="403"/>
      <c r="E10" s="386"/>
    </row>
    <row r="11" spans="1:5" s="558" customFormat="1" ht="12" customHeight="1">
      <c r="A11" s="542" t="s">
        <v>74</v>
      </c>
      <c r="B11" s="414" t="s">
        <v>317</v>
      </c>
      <c r="C11" s="403"/>
      <c r="D11" s="403"/>
      <c r="E11" s="386"/>
    </row>
    <row r="12" spans="1:5" s="558" customFormat="1" ht="12" customHeight="1">
      <c r="A12" s="542" t="s">
        <v>75</v>
      </c>
      <c r="B12" s="414" t="s">
        <v>318</v>
      </c>
      <c r="C12" s="403"/>
      <c r="D12" s="403"/>
      <c r="E12" s="386"/>
    </row>
    <row r="13" spans="1:5" s="558" customFormat="1" ht="12" customHeight="1">
      <c r="A13" s="542" t="s">
        <v>108</v>
      </c>
      <c r="B13" s="414" t="s">
        <v>319</v>
      </c>
      <c r="C13" s="403"/>
      <c r="D13" s="403"/>
      <c r="E13" s="386"/>
    </row>
    <row r="14" spans="1:5" s="531" customFormat="1" ht="12" customHeight="1" thickBot="1">
      <c r="A14" s="543" t="s">
        <v>76</v>
      </c>
      <c r="B14" s="415" t="s">
        <v>320</v>
      </c>
      <c r="C14" s="405"/>
      <c r="D14" s="405"/>
      <c r="E14" s="388"/>
    </row>
    <row r="15" spans="1:5" s="531" customFormat="1" ht="12" customHeight="1" thickBot="1">
      <c r="A15" s="375" t="s">
        <v>8</v>
      </c>
      <c r="B15" s="392" t="s">
        <v>321</v>
      </c>
      <c r="C15" s="402">
        <f>SUM(C16:C20)</f>
        <v>0</v>
      </c>
      <c r="D15" s="402">
        <f>SUM(D16:D20)</f>
        <v>0</v>
      </c>
      <c r="E15" s="385">
        <f>SUM(E16:E20)</f>
        <v>0</v>
      </c>
    </row>
    <row r="16" spans="1:5" s="531" customFormat="1" ht="12" customHeight="1">
      <c r="A16" s="541" t="s">
        <v>78</v>
      </c>
      <c r="B16" s="413" t="s">
        <v>322</v>
      </c>
      <c r="C16" s="404"/>
      <c r="D16" s="404"/>
      <c r="E16" s="387"/>
    </row>
    <row r="17" spans="1:5" s="531" customFormat="1" ht="12" customHeight="1">
      <c r="A17" s="542" t="s">
        <v>79</v>
      </c>
      <c r="B17" s="414" t="s">
        <v>323</v>
      </c>
      <c r="C17" s="403"/>
      <c r="D17" s="403"/>
      <c r="E17" s="386"/>
    </row>
    <row r="18" spans="1:5" s="531" customFormat="1" ht="12" customHeight="1">
      <c r="A18" s="542" t="s">
        <v>80</v>
      </c>
      <c r="B18" s="414" t="s">
        <v>324</v>
      </c>
      <c r="C18" s="403"/>
      <c r="D18" s="403"/>
      <c r="E18" s="386"/>
    </row>
    <row r="19" spans="1:5" s="531" customFormat="1" ht="12" customHeight="1">
      <c r="A19" s="542" t="s">
        <v>81</v>
      </c>
      <c r="B19" s="414" t="s">
        <v>325</v>
      </c>
      <c r="C19" s="403"/>
      <c r="D19" s="403"/>
      <c r="E19" s="386"/>
    </row>
    <row r="20" spans="1:5" s="531" customFormat="1" ht="12" customHeight="1">
      <c r="A20" s="542" t="s">
        <v>82</v>
      </c>
      <c r="B20" s="414" t="s">
        <v>326</v>
      </c>
      <c r="C20" s="403"/>
      <c r="D20" s="403"/>
      <c r="E20" s="386"/>
    </row>
    <row r="21" spans="1:5" s="558" customFormat="1" ht="12" customHeight="1" thickBot="1">
      <c r="A21" s="543" t="s">
        <v>89</v>
      </c>
      <c r="B21" s="415" t="s">
        <v>327</v>
      </c>
      <c r="C21" s="405"/>
      <c r="D21" s="405"/>
      <c r="E21" s="388"/>
    </row>
    <row r="22" spans="1:5" s="558" customFormat="1" ht="12" customHeight="1" thickBot="1">
      <c r="A22" s="375" t="s">
        <v>9</v>
      </c>
      <c r="B22" s="371" t="s">
        <v>328</v>
      </c>
      <c r="C22" s="402">
        <f>SUM(C23:C27)</f>
        <v>0</v>
      </c>
      <c r="D22" s="402">
        <f>SUM(D23:D27)</f>
        <v>0</v>
      </c>
      <c r="E22" s="385">
        <f>SUM(E23:E27)</f>
        <v>0</v>
      </c>
    </row>
    <row r="23" spans="1:5" s="558" customFormat="1" ht="12" customHeight="1">
      <c r="A23" s="541" t="s">
        <v>61</v>
      </c>
      <c r="B23" s="413" t="s">
        <v>329</v>
      </c>
      <c r="C23" s="404"/>
      <c r="D23" s="404"/>
      <c r="E23" s="387"/>
    </row>
    <row r="24" spans="1:5" s="531" customFormat="1" ht="12" customHeight="1">
      <c r="A24" s="542" t="s">
        <v>62</v>
      </c>
      <c r="B24" s="414" t="s">
        <v>330</v>
      </c>
      <c r="C24" s="403"/>
      <c r="D24" s="403"/>
      <c r="E24" s="386"/>
    </row>
    <row r="25" spans="1:5" s="558" customFormat="1" ht="12" customHeight="1">
      <c r="A25" s="542" t="s">
        <v>63</v>
      </c>
      <c r="B25" s="414" t="s">
        <v>331</v>
      </c>
      <c r="C25" s="403"/>
      <c r="D25" s="403"/>
      <c r="E25" s="386"/>
    </row>
    <row r="26" spans="1:5" s="558" customFormat="1" ht="12" customHeight="1">
      <c r="A26" s="542" t="s">
        <v>64</v>
      </c>
      <c r="B26" s="414" t="s">
        <v>332</v>
      </c>
      <c r="C26" s="403"/>
      <c r="D26" s="403"/>
      <c r="E26" s="386"/>
    </row>
    <row r="27" spans="1:5" s="558" customFormat="1" ht="12" customHeight="1">
      <c r="A27" s="542" t="s">
        <v>122</v>
      </c>
      <c r="B27" s="414" t="s">
        <v>333</v>
      </c>
      <c r="C27" s="403"/>
      <c r="D27" s="403"/>
      <c r="E27" s="386"/>
    </row>
    <row r="28" spans="1:5" s="558" customFormat="1" ht="12" customHeight="1" thickBot="1">
      <c r="A28" s="543" t="s">
        <v>123</v>
      </c>
      <c r="B28" s="415" t="s">
        <v>334</v>
      </c>
      <c r="C28" s="405"/>
      <c r="D28" s="405"/>
      <c r="E28" s="388"/>
    </row>
    <row r="29" spans="1:5" s="558" customFormat="1" ht="12" customHeight="1" thickBot="1">
      <c r="A29" s="375" t="s">
        <v>124</v>
      </c>
      <c r="B29" s="371" t="s">
        <v>736</v>
      </c>
      <c r="C29" s="408">
        <f>SUM(C30:C35)</f>
        <v>0</v>
      </c>
      <c r="D29" s="408">
        <f>SUM(D30:D35)</f>
        <v>0</v>
      </c>
      <c r="E29" s="421">
        <f>SUM(E30:E35)</f>
        <v>0</v>
      </c>
    </row>
    <row r="30" spans="1:5" s="558" customFormat="1" ht="12" customHeight="1">
      <c r="A30" s="541" t="s">
        <v>335</v>
      </c>
      <c r="B30" s="413" t="s">
        <v>740</v>
      </c>
      <c r="C30" s="404"/>
      <c r="D30" s="404">
        <f>+D31+D32</f>
        <v>0</v>
      </c>
      <c r="E30" s="387">
        <f>+E31+E32</f>
        <v>0</v>
      </c>
    </row>
    <row r="31" spans="1:5" s="558" customFormat="1" ht="12" customHeight="1">
      <c r="A31" s="542" t="s">
        <v>336</v>
      </c>
      <c r="B31" s="414" t="s">
        <v>741</v>
      </c>
      <c r="C31" s="403"/>
      <c r="D31" s="403"/>
      <c r="E31" s="386"/>
    </row>
    <row r="32" spans="1:5" s="558" customFormat="1" ht="12" customHeight="1">
      <c r="A32" s="542" t="s">
        <v>337</v>
      </c>
      <c r="B32" s="414" t="s">
        <v>742</v>
      </c>
      <c r="C32" s="403"/>
      <c r="D32" s="403"/>
      <c r="E32" s="386"/>
    </row>
    <row r="33" spans="1:5" s="558" customFormat="1" ht="12" customHeight="1">
      <c r="A33" s="542" t="s">
        <v>737</v>
      </c>
      <c r="B33" s="414" t="s">
        <v>743</v>
      </c>
      <c r="C33" s="403"/>
      <c r="D33" s="403"/>
      <c r="E33" s="386"/>
    </row>
    <row r="34" spans="1:5" s="558" customFormat="1" ht="12" customHeight="1">
      <c r="A34" s="542" t="s">
        <v>738</v>
      </c>
      <c r="B34" s="414" t="s">
        <v>338</v>
      </c>
      <c r="C34" s="403"/>
      <c r="D34" s="403"/>
      <c r="E34" s="386"/>
    </row>
    <row r="35" spans="1:5" s="558" customFormat="1" ht="12" customHeight="1" thickBot="1">
      <c r="A35" s="543" t="s">
        <v>739</v>
      </c>
      <c r="B35" s="394" t="s">
        <v>339</v>
      </c>
      <c r="C35" s="405"/>
      <c r="D35" s="405"/>
      <c r="E35" s="388"/>
    </row>
    <row r="36" spans="1:5" s="558" customFormat="1" ht="12" customHeight="1" thickBot="1">
      <c r="A36" s="375" t="s">
        <v>11</v>
      </c>
      <c r="B36" s="371" t="s">
        <v>340</v>
      </c>
      <c r="C36" s="402">
        <f>SUM(C37:C46)</f>
        <v>0</v>
      </c>
      <c r="D36" s="402">
        <f>SUM(D37:D46)</f>
        <v>0</v>
      </c>
      <c r="E36" s="385">
        <f>SUM(E37:E46)</f>
        <v>0</v>
      </c>
    </row>
    <row r="37" spans="1:5" s="558" customFormat="1" ht="12" customHeight="1">
      <c r="A37" s="541" t="s">
        <v>65</v>
      </c>
      <c r="B37" s="413" t="s">
        <v>341</v>
      </c>
      <c r="C37" s="404"/>
      <c r="D37" s="404"/>
      <c r="E37" s="387"/>
    </row>
    <row r="38" spans="1:5" s="558" customFormat="1" ht="12" customHeight="1">
      <c r="A38" s="542" t="s">
        <v>66</v>
      </c>
      <c r="B38" s="414" t="s">
        <v>342</v>
      </c>
      <c r="C38" s="403"/>
      <c r="D38" s="403"/>
      <c r="E38" s="386"/>
    </row>
    <row r="39" spans="1:5" s="558" customFormat="1" ht="12" customHeight="1">
      <c r="A39" s="542" t="s">
        <v>67</v>
      </c>
      <c r="B39" s="414" t="s">
        <v>343</v>
      </c>
      <c r="C39" s="403"/>
      <c r="D39" s="403"/>
      <c r="E39" s="386"/>
    </row>
    <row r="40" spans="1:5" s="558" customFormat="1" ht="12" customHeight="1">
      <c r="A40" s="542" t="s">
        <v>126</v>
      </c>
      <c r="B40" s="414" t="s">
        <v>344</v>
      </c>
      <c r="C40" s="403"/>
      <c r="D40" s="403"/>
      <c r="E40" s="386"/>
    </row>
    <row r="41" spans="1:5" s="558" customFormat="1" ht="12" customHeight="1">
      <c r="A41" s="542" t="s">
        <v>127</v>
      </c>
      <c r="B41" s="414" t="s">
        <v>345</v>
      </c>
      <c r="C41" s="403"/>
      <c r="D41" s="403"/>
      <c r="E41" s="386"/>
    </row>
    <row r="42" spans="1:5" s="558" customFormat="1" ht="12" customHeight="1">
      <c r="A42" s="542" t="s">
        <v>128</v>
      </c>
      <c r="B42" s="414" t="s">
        <v>346</v>
      </c>
      <c r="C42" s="403"/>
      <c r="D42" s="403"/>
      <c r="E42" s="386"/>
    </row>
    <row r="43" spans="1:5" s="558" customFormat="1" ht="12" customHeight="1">
      <c r="A43" s="542" t="s">
        <v>129</v>
      </c>
      <c r="B43" s="414" t="s">
        <v>347</v>
      </c>
      <c r="C43" s="403"/>
      <c r="D43" s="403"/>
      <c r="E43" s="386"/>
    </row>
    <row r="44" spans="1:5" s="558" customFormat="1" ht="12" customHeight="1">
      <c r="A44" s="542" t="s">
        <v>130</v>
      </c>
      <c r="B44" s="414" t="s">
        <v>348</v>
      </c>
      <c r="C44" s="403"/>
      <c r="D44" s="403"/>
      <c r="E44" s="386"/>
    </row>
    <row r="45" spans="1:5" s="558" customFormat="1" ht="12" customHeight="1">
      <c r="A45" s="542" t="s">
        <v>349</v>
      </c>
      <c r="B45" s="414" t="s">
        <v>350</v>
      </c>
      <c r="C45" s="406"/>
      <c r="D45" s="406"/>
      <c r="E45" s="389"/>
    </row>
    <row r="46" spans="1:5" s="531" customFormat="1" ht="12" customHeight="1" thickBot="1">
      <c r="A46" s="543" t="s">
        <v>351</v>
      </c>
      <c r="B46" s="415" t="s">
        <v>352</v>
      </c>
      <c r="C46" s="407"/>
      <c r="D46" s="407"/>
      <c r="E46" s="390"/>
    </row>
    <row r="47" spans="1:5" s="558" customFormat="1" ht="12" customHeight="1" thickBot="1">
      <c r="A47" s="375" t="s">
        <v>12</v>
      </c>
      <c r="B47" s="371" t="s">
        <v>353</v>
      </c>
      <c r="C47" s="402">
        <f>SUM(C48:C52)</f>
        <v>0</v>
      </c>
      <c r="D47" s="402">
        <f>SUM(D48:D52)</f>
        <v>0</v>
      </c>
      <c r="E47" s="385">
        <f>SUM(E48:E52)</f>
        <v>0</v>
      </c>
    </row>
    <row r="48" spans="1:5" s="558" customFormat="1" ht="12" customHeight="1">
      <c r="A48" s="541" t="s">
        <v>68</v>
      </c>
      <c r="B48" s="413" t="s">
        <v>354</v>
      </c>
      <c r="C48" s="423"/>
      <c r="D48" s="423"/>
      <c r="E48" s="391"/>
    </row>
    <row r="49" spans="1:5" s="558" customFormat="1" ht="12" customHeight="1">
      <c r="A49" s="542" t="s">
        <v>69</v>
      </c>
      <c r="B49" s="414" t="s">
        <v>355</v>
      </c>
      <c r="C49" s="406"/>
      <c r="D49" s="406"/>
      <c r="E49" s="389"/>
    </row>
    <row r="50" spans="1:5" s="558" customFormat="1" ht="12" customHeight="1">
      <c r="A50" s="542" t="s">
        <v>356</v>
      </c>
      <c r="B50" s="414" t="s">
        <v>357</v>
      </c>
      <c r="C50" s="406"/>
      <c r="D50" s="406"/>
      <c r="E50" s="389"/>
    </row>
    <row r="51" spans="1:5" s="558" customFormat="1" ht="12" customHeight="1">
      <c r="A51" s="542" t="s">
        <v>358</v>
      </c>
      <c r="B51" s="414" t="s">
        <v>359</v>
      </c>
      <c r="C51" s="406"/>
      <c r="D51" s="406"/>
      <c r="E51" s="389"/>
    </row>
    <row r="52" spans="1:5" s="558" customFormat="1" ht="12" customHeight="1" thickBot="1">
      <c r="A52" s="543" t="s">
        <v>360</v>
      </c>
      <c r="B52" s="415" t="s">
        <v>361</v>
      </c>
      <c r="C52" s="407"/>
      <c r="D52" s="407"/>
      <c r="E52" s="390"/>
    </row>
    <row r="53" spans="1:5" s="558" customFormat="1" ht="12" customHeight="1" thickBot="1">
      <c r="A53" s="375" t="s">
        <v>131</v>
      </c>
      <c r="B53" s="371" t="s">
        <v>362</v>
      </c>
      <c r="C53" s="402">
        <f>SUM(C54:C56)</f>
        <v>0</v>
      </c>
      <c r="D53" s="402">
        <f>SUM(D54:D56)</f>
        <v>0</v>
      </c>
      <c r="E53" s="385">
        <f>SUM(E54:E56)</f>
        <v>0</v>
      </c>
    </row>
    <row r="54" spans="1:5" s="531" customFormat="1" ht="12" customHeight="1">
      <c r="A54" s="541" t="s">
        <v>70</v>
      </c>
      <c r="B54" s="413" t="s">
        <v>363</v>
      </c>
      <c r="C54" s="404"/>
      <c r="D54" s="404"/>
      <c r="E54" s="387"/>
    </row>
    <row r="55" spans="1:5" s="531" customFormat="1" ht="12" customHeight="1">
      <c r="A55" s="542" t="s">
        <v>71</v>
      </c>
      <c r="B55" s="414" t="s">
        <v>364</v>
      </c>
      <c r="C55" s="403"/>
      <c r="D55" s="403"/>
      <c r="E55" s="386"/>
    </row>
    <row r="56" spans="1:5" s="531" customFormat="1" ht="12" customHeight="1">
      <c r="A56" s="542" t="s">
        <v>365</v>
      </c>
      <c r="B56" s="414" t="s">
        <v>366</v>
      </c>
      <c r="C56" s="403"/>
      <c r="D56" s="403"/>
      <c r="E56" s="386"/>
    </row>
    <row r="57" spans="1:5" s="531" customFormat="1" ht="12" customHeight="1" thickBot="1">
      <c r="A57" s="543" t="s">
        <v>367</v>
      </c>
      <c r="B57" s="415" t="s">
        <v>368</v>
      </c>
      <c r="C57" s="405"/>
      <c r="D57" s="405"/>
      <c r="E57" s="388"/>
    </row>
    <row r="58" spans="1:5" s="558" customFormat="1" ht="12" customHeight="1" thickBot="1">
      <c r="A58" s="375" t="s">
        <v>14</v>
      </c>
      <c r="B58" s="392" t="s">
        <v>369</v>
      </c>
      <c r="C58" s="402">
        <f>SUM(C59:C61)</f>
        <v>0</v>
      </c>
      <c r="D58" s="402">
        <f>SUM(D59:D61)</f>
        <v>0</v>
      </c>
      <c r="E58" s="385">
        <f>SUM(E59:E61)</f>
        <v>0</v>
      </c>
    </row>
    <row r="59" spans="1:5" s="558" customFormat="1" ht="12" customHeight="1">
      <c r="A59" s="541" t="s">
        <v>132</v>
      </c>
      <c r="B59" s="413" t="s">
        <v>370</v>
      </c>
      <c r="C59" s="406"/>
      <c r="D59" s="406"/>
      <c r="E59" s="389"/>
    </row>
    <row r="60" spans="1:5" s="558" customFormat="1" ht="12" customHeight="1">
      <c r="A60" s="542" t="s">
        <v>133</v>
      </c>
      <c r="B60" s="414" t="s">
        <v>558</v>
      </c>
      <c r="C60" s="406"/>
      <c r="D60" s="406"/>
      <c r="E60" s="389"/>
    </row>
    <row r="61" spans="1:5" s="558" customFormat="1" ht="12" customHeight="1">
      <c r="A61" s="542" t="s">
        <v>159</v>
      </c>
      <c r="B61" s="414" t="s">
        <v>372</v>
      </c>
      <c r="C61" s="406"/>
      <c r="D61" s="406"/>
      <c r="E61" s="389"/>
    </row>
    <row r="62" spans="1:5" s="558" customFormat="1" ht="12" customHeight="1" thickBot="1">
      <c r="A62" s="543" t="s">
        <v>373</v>
      </c>
      <c r="B62" s="415" t="s">
        <v>374</v>
      </c>
      <c r="C62" s="406"/>
      <c r="D62" s="406"/>
      <c r="E62" s="389"/>
    </row>
    <row r="63" spans="1:5" s="558" customFormat="1" ht="12" customHeight="1" thickBot="1">
      <c r="A63" s="375" t="s">
        <v>15</v>
      </c>
      <c r="B63" s="371" t="s">
        <v>375</v>
      </c>
      <c r="C63" s="408">
        <f>+C8+C15+C22+C29+C36+C47+C53+C58</f>
        <v>0</v>
      </c>
      <c r="D63" s="408">
        <f>+D8+D15+D22+D29+D36+D47+D53+D58</f>
        <v>0</v>
      </c>
      <c r="E63" s="421">
        <f>+E8+E15+E22+E29+E36+E47+E53+E58</f>
        <v>0</v>
      </c>
    </row>
    <row r="64" spans="1:5" s="558" customFormat="1" ht="12" customHeight="1" thickBot="1">
      <c r="A64" s="544" t="s">
        <v>556</v>
      </c>
      <c r="B64" s="392" t="s">
        <v>377</v>
      </c>
      <c r="C64" s="402">
        <f>SUM(C65:C67)</f>
        <v>0</v>
      </c>
      <c r="D64" s="402">
        <f>SUM(D65:D67)</f>
        <v>0</v>
      </c>
      <c r="E64" s="385">
        <f>SUM(E65:E67)</f>
        <v>0</v>
      </c>
    </row>
    <row r="65" spans="1:5" s="558" customFormat="1" ht="12" customHeight="1">
      <c r="A65" s="541" t="s">
        <v>378</v>
      </c>
      <c r="B65" s="413" t="s">
        <v>379</v>
      </c>
      <c r="C65" s="406"/>
      <c r="D65" s="406"/>
      <c r="E65" s="389"/>
    </row>
    <row r="66" spans="1:5" s="558" customFormat="1" ht="12" customHeight="1">
      <c r="A66" s="542" t="s">
        <v>380</v>
      </c>
      <c r="B66" s="414" t="s">
        <v>381</v>
      </c>
      <c r="C66" s="406"/>
      <c r="D66" s="406"/>
      <c r="E66" s="389"/>
    </row>
    <row r="67" spans="1:5" s="558" customFormat="1" ht="12" customHeight="1" thickBot="1">
      <c r="A67" s="543" t="s">
        <v>382</v>
      </c>
      <c r="B67" s="537" t="s">
        <v>383</v>
      </c>
      <c r="C67" s="406"/>
      <c r="D67" s="406"/>
      <c r="E67" s="389"/>
    </row>
    <row r="68" spans="1:5" s="558" customFormat="1" ht="12" customHeight="1" thickBot="1">
      <c r="A68" s="544" t="s">
        <v>384</v>
      </c>
      <c r="B68" s="392" t="s">
        <v>385</v>
      </c>
      <c r="C68" s="402">
        <f>SUM(C69:C72)</f>
        <v>0</v>
      </c>
      <c r="D68" s="402">
        <f>SUM(D69:D72)</f>
        <v>0</v>
      </c>
      <c r="E68" s="385">
        <f>SUM(E69:E72)</f>
        <v>0</v>
      </c>
    </row>
    <row r="69" spans="1:5" s="558" customFormat="1" ht="12" customHeight="1">
      <c r="A69" s="541" t="s">
        <v>109</v>
      </c>
      <c r="B69" s="413" t="s">
        <v>386</v>
      </c>
      <c r="C69" s="406"/>
      <c r="D69" s="406"/>
      <c r="E69" s="389"/>
    </row>
    <row r="70" spans="1:5" s="558" customFormat="1" ht="12" customHeight="1">
      <c r="A70" s="542" t="s">
        <v>110</v>
      </c>
      <c r="B70" s="414" t="s">
        <v>387</v>
      </c>
      <c r="C70" s="406"/>
      <c r="D70" s="406"/>
      <c r="E70" s="389"/>
    </row>
    <row r="71" spans="1:5" s="558" customFormat="1" ht="12" customHeight="1">
      <c r="A71" s="542" t="s">
        <v>388</v>
      </c>
      <c r="B71" s="414" t="s">
        <v>389</v>
      </c>
      <c r="C71" s="406"/>
      <c r="D71" s="406"/>
      <c r="E71" s="389"/>
    </row>
    <row r="72" spans="1:5" s="558" customFormat="1" ht="12" customHeight="1" thickBot="1">
      <c r="A72" s="543" t="s">
        <v>390</v>
      </c>
      <c r="B72" s="415" t="s">
        <v>391</v>
      </c>
      <c r="C72" s="406"/>
      <c r="D72" s="406"/>
      <c r="E72" s="389"/>
    </row>
    <row r="73" spans="1:5" s="558" customFormat="1" ht="12" customHeight="1" thickBot="1">
      <c r="A73" s="544" t="s">
        <v>392</v>
      </c>
      <c r="B73" s="392" t="s">
        <v>393</v>
      </c>
      <c r="C73" s="402">
        <f>SUM(C74:C75)</f>
        <v>0</v>
      </c>
      <c r="D73" s="402">
        <f>SUM(D74:D75)</f>
        <v>0</v>
      </c>
      <c r="E73" s="385">
        <f>SUM(E74:E75)</f>
        <v>0</v>
      </c>
    </row>
    <row r="74" spans="1:5" s="558" customFormat="1" ht="12" customHeight="1">
      <c r="A74" s="541" t="s">
        <v>394</v>
      </c>
      <c r="B74" s="413" t="s">
        <v>395</v>
      </c>
      <c r="C74" s="406"/>
      <c r="D74" s="406"/>
      <c r="E74" s="389"/>
    </row>
    <row r="75" spans="1:5" s="558" customFormat="1" ht="12" customHeight="1" thickBot="1">
      <c r="A75" s="543" t="s">
        <v>396</v>
      </c>
      <c r="B75" s="415" t="s">
        <v>397</v>
      </c>
      <c r="C75" s="406"/>
      <c r="D75" s="406"/>
      <c r="E75" s="389"/>
    </row>
    <row r="76" spans="1:5" s="558" customFormat="1" ht="12" customHeight="1" thickBot="1">
      <c r="A76" s="544" t="s">
        <v>398</v>
      </c>
      <c r="B76" s="392" t="s">
        <v>399</v>
      </c>
      <c r="C76" s="402">
        <f>SUM(C77:C79)</f>
        <v>0</v>
      </c>
      <c r="D76" s="402">
        <f>SUM(D77:D79)</f>
        <v>0</v>
      </c>
      <c r="E76" s="385">
        <f>SUM(E77:E79)</f>
        <v>0</v>
      </c>
    </row>
    <row r="77" spans="1:5" s="558" customFormat="1" ht="12" customHeight="1">
      <c r="A77" s="541" t="s">
        <v>400</v>
      </c>
      <c r="B77" s="413" t="s">
        <v>401</v>
      </c>
      <c r="C77" s="406"/>
      <c r="D77" s="406"/>
      <c r="E77" s="389"/>
    </row>
    <row r="78" spans="1:5" s="558" customFormat="1" ht="12" customHeight="1">
      <c r="A78" s="542" t="s">
        <v>402</v>
      </c>
      <c r="B78" s="414" t="s">
        <v>403</v>
      </c>
      <c r="C78" s="406"/>
      <c r="D78" s="406"/>
      <c r="E78" s="389"/>
    </row>
    <row r="79" spans="1:5" s="558" customFormat="1" ht="12" customHeight="1" thickBot="1">
      <c r="A79" s="543" t="s">
        <v>404</v>
      </c>
      <c r="B79" s="415" t="s">
        <v>405</v>
      </c>
      <c r="C79" s="406"/>
      <c r="D79" s="406"/>
      <c r="E79" s="389"/>
    </row>
    <row r="80" spans="1:5" s="558" customFormat="1" ht="12" customHeight="1" thickBot="1">
      <c r="A80" s="544" t="s">
        <v>406</v>
      </c>
      <c r="B80" s="392" t="s">
        <v>407</v>
      </c>
      <c r="C80" s="402">
        <f>SUM(C81:C84)</f>
        <v>0</v>
      </c>
      <c r="D80" s="402">
        <f>SUM(D81:D84)</f>
        <v>0</v>
      </c>
      <c r="E80" s="385">
        <f>SUM(E81:E84)</f>
        <v>0</v>
      </c>
    </row>
    <row r="81" spans="1:5" s="558" customFormat="1" ht="12" customHeight="1">
      <c r="A81" s="545" t="s">
        <v>408</v>
      </c>
      <c r="B81" s="413" t="s">
        <v>409</v>
      </c>
      <c r="C81" s="406"/>
      <c r="D81" s="406"/>
      <c r="E81" s="389"/>
    </row>
    <row r="82" spans="1:5" s="558" customFormat="1" ht="12" customHeight="1">
      <c r="A82" s="546" t="s">
        <v>410</v>
      </c>
      <c r="B82" s="414" t="s">
        <v>411</v>
      </c>
      <c r="C82" s="406"/>
      <c r="D82" s="406"/>
      <c r="E82" s="389"/>
    </row>
    <row r="83" spans="1:5" s="558" customFormat="1" ht="12" customHeight="1">
      <c r="A83" s="546" t="s">
        <v>412</v>
      </c>
      <c r="B83" s="414" t="s">
        <v>413</v>
      </c>
      <c r="C83" s="406"/>
      <c r="D83" s="406"/>
      <c r="E83" s="389"/>
    </row>
    <row r="84" spans="1:5" s="558" customFormat="1" ht="12" customHeight="1" thickBot="1">
      <c r="A84" s="547" t="s">
        <v>414</v>
      </c>
      <c r="B84" s="415" t="s">
        <v>415</v>
      </c>
      <c r="C84" s="406"/>
      <c r="D84" s="406"/>
      <c r="E84" s="389"/>
    </row>
    <row r="85" spans="1:5" s="558" customFormat="1" ht="12" customHeight="1" thickBot="1">
      <c r="A85" s="544" t="s">
        <v>416</v>
      </c>
      <c r="B85" s="392" t="s">
        <v>417</v>
      </c>
      <c r="C85" s="427"/>
      <c r="D85" s="427"/>
      <c r="E85" s="428"/>
    </row>
    <row r="86" spans="1:5" s="558" customFormat="1" ht="12" customHeight="1" thickBot="1">
      <c r="A86" s="544" t="s">
        <v>418</v>
      </c>
      <c r="B86" s="538" t="s">
        <v>419</v>
      </c>
      <c r="C86" s="408">
        <f>+C64+C68+C73+C76+C80+C85</f>
        <v>0</v>
      </c>
      <c r="D86" s="408">
        <f>+D64+D68+D73+D76+D80+D85</f>
        <v>0</v>
      </c>
      <c r="E86" s="421">
        <f>+E64+E68+E73+E76+E80+E85</f>
        <v>0</v>
      </c>
    </row>
    <row r="87" spans="1:5" s="558" customFormat="1" ht="12" customHeight="1" thickBot="1">
      <c r="A87" s="548" t="s">
        <v>420</v>
      </c>
      <c r="B87" s="539" t="s">
        <v>557</v>
      </c>
      <c r="C87" s="408">
        <f>+C63+C86</f>
        <v>0</v>
      </c>
      <c r="D87" s="408">
        <f>+D63+D86</f>
        <v>0</v>
      </c>
      <c r="E87" s="421">
        <f>+E63+E86</f>
        <v>0</v>
      </c>
    </row>
    <row r="88" spans="1:5" s="558" customFormat="1" ht="15" customHeight="1">
      <c r="A88" s="513"/>
      <c r="B88" s="514"/>
      <c r="C88" s="529"/>
      <c r="D88" s="529"/>
      <c r="E88" s="529"/>
    </row>
    <row r="89" spans="1:5" ht="13.5" thickBot="1">
      <c r="A89" s="515"/>
      <c r="B89" s="516"/>
      <c r="C89" s="530"/>
      <c r="D89" s="530"/>
      <c r="E89" s="530"/>
    </row>
    <row r="90" spans="1:5" s="557" customFormat="1" ht="16.5" customHeight="1" thickBot="1">
      <c r="A90" s="722" t="s">
        <v>44</v>
      </c>
      <c r="B90" s="723"/>
      <c r="C90" s="723"/>
      <c r="D90" s="723"/>
      <c r="E90" s="724"/>
    </row>
    <row r="91" spans="1:5" s="333" customFormat="1" ht="12" customHeight="1" thickBot="1">
      <c r="A91" s="536" t="s">
        <v>7</v>
      </c>
      <c r="B91" s="374" t="s">
        <v>428</v>
      </c>
      <c r="C91" s="520">
        <f>SUM(C92:C96)</f>
        <v>0</v>
      </c>
      <c r="D91" s="520">
        <f>SUM(D92:D96)</f>
        <v>0</v>
      </c>
      <c r="E91" s="520">
        <f>SUM(E92:E96)</f>
        <v>0</v>
      </c>
    </row>
    <row r="92" spans="1:5" ht="12" customHeight="1">
      <c r="A92" s="549" t="s">
        <v>72</v>
      </c>
      <c r="B92" s="360" t="s">
        <v>37</v>
      </c>
      <c r="C92" s="521"/>
      <c r="D92" s="521"/>
      <c r="E92" s="521"/>
    </row>
    <row r="93" spans="1:5" ht="12" customHeight="1">
      <c r="A93" s="542" t="s">
        <v>73</v>
      </c>
      <c r="B93" s="358" t="s">
        <v>134</v>
      </c>
      <c r="C93" s="522"/>
      <c r="D93" s="522"/>
      <c r="E93" s="522"/>
    </row>
    <row r="94" spans="1:5" ht="12" customHeight="1">
      <c r="A94" s="542" t="s">
        <v>74</v>
      </c>
      <c r="B94" s="358" t="s">
        <v>101</v>
      </c>
      <c r="C94" s="524"/>
      <c r="D94" s="524"/>
      <c r="E94" s="524"/>
    </row>
    <row r="95" spans="1:5" ht="12" customHeight="1">
      <c r="A95" s="542" t="s">
        <v>75</v>
      </c>
      <c r="B95" s="361" t="s">
        <v>135</v>
      </c>
      <c r="C95" s="524"/>
      <c r="D95" s="524"/>
      <c r="E95" s="524"/>
    </row>
    <row r="96" spans="1:5" ht="12" customHeight="1">
      <c r="A96" s="542" t="s">
        <v>84</v>
      </c>
      <c r="B96" s="369" t="s">
        <v>136</v>
      </c>
      <c r="C96" s="524"/>
      <c r="D96" s="524"/>
      <c r="E96" s="524"/>
    </row>
    <row r="97" spans="1:5" ht="12" customHeight="1">
      <c r="A97" s="542" t="s">
        <v>76</v>
      </c>
      <c r="B97" s="358" t="s">
        <v>429</v>
      </c>
      <c r="C97" s="524"/>
      <c r="D97" s="524"/>
      <c r="E97" s="524"/>
    </row>
    <row r="98" spans="1:5" ht="12" customHeight="1">
      <c r="A98" s="542" t="s">
        <v>77</v>
      </c>
      <c r="B98" s="381" t="s">
        <v>430</v>
      </c>
      <c r="C98" s="524"/>
      <c r="D98" s="524"/>
      <c r="E98" s="524"/>
    </row>
    <row r="99" spans="1:5" ht="12" customHeight="1">
      <c r="A99" s="542" t="s">
        <v>85</v>
      </c>
      <c r="B99" s="382" t="s">
        <v>431</v>
      </c>
      <c r="C99" s="524"/>
      <c r="D99" s="524"/>
      <c r="E99" s="524"/>
    </row>
    <row r="100" spans="1:5" ht="12" customHeight="1">
      <c r="A100" s="542" t="s">
        <v>86</v>
      </c>
      <c r="B100" s="382" t="s">
        <v>432</v>
      </c>
      <c r="C100" s="524"/>
      <c r="D100" s="524"/>
      <c r="E100" s="524"/>
    </row>
    <row r="101" spans="1:5" ht="12" customHeight="1">
      <c r="A101" s="542" t="s">
        <v>87</v>
      </c>
      <c r="B101" s="381" t="s">
        <v>433</v>
      </c>
      <c r="C101" s="524"/>
      <c r="D101" s="524"/>
      <c r="E101" s="524"/>
    </row>
    <row r="102" spans="1:5" ht="12" customHeight="1">
      <c r="A102" s="542" t="s">
        <v>88</v>
      </c>
      <c r="B102" s="381" t="s">
        <v>434</v>
      </c>
      <c r="C102" s="524"/>
      <c r="D102" s="524"/>
      <c r="E102" s="524"/>
    </row>
    <row r="103" spans="1:5" ht="12" customHeight="1">
      <c r="A103" s="542" t="s">
        <v>90</v>
      </c>
      <c r="B103" s="382" t="s">
        <v>435</v>
      </c>
      <c r="C103" s="524"/>
      <c r="D103" s="524"/>
      <c r="E103" s="524"/>
    </row>
    <row r="104" spans="1:5" ht="12" customHeight="1">
      <c r="A104" s="550" t="s">
        <v>137</v>
      </c>
      <c r="B104" s="383" t="s">
        <v>436</v>
      </c>
      <c r="C104" s="524"/>
      <c r="D104" s="524"/>
      <c r="E104" s="524"/>
    </row>
    <row r="105" spans="1:5" ht="12" customHeight="1">
      <c r="A105" s="542" t="s">
        <v>437</v>
      </c>
      <c r="B105" s="383" t="s">
        <v>438</v>
      </c>
      <c r="C105" s="524"/>
      <c r="D105" s="524"/>
      <c r="E105" s="524"/>
    </row>
    <row r="106" spans="1:5" s="333" customFormat="1" ht="12" customHeight="1" thickBot="1">
      <c r="A106" s="551" t="s">
        <v>439</v>
      </c>
      <c r="B106" s="384" t="s">
        <v>440</v>
      </c>
      <c r="C106" s="526"/>
      <c r="D106" s="526"/>
      <c r="E106" s="526"/>
    </row>
    <row r="107" spans="1:5" ht="12" customHeight="1" thickBot="1">
      <c r="A107" s="375" t="s">
        <v>8</v>
      </c>
      <c r="B107" s="373" t="s">
        <v>441</v>
      </c>
      <c r="C107" s="396">
        <f>+C108+C110+C112</f>
        <v>0</v>
      </c>
      <c r="D107" s="396">
        <f>+D108+D110+D112</f>
        <v>0</v>
      </c>
      <c r="E107" s="396">
        <f>+E108+E110+E112</f>
        <v>0</v>
      </c>
    </row>
    <row r="108" spans="1:5" ht="12" customHeight="1">
      <c r="A108" s="541" t="s">
        <v>78</v>
      </c>
      <c r="B108" s="358" t="s">
        <v>157</v>
      </c>
      <c r="C108" s="523"/>
      <c r="D108" s="523"/>
      <c r="E108" s="523"/>
    </row>
    <row r="109" spans="1:5" ht="12" customHeight="1">
      <c r="A109" s="541" t="s">
        <v>79</v>
      </c>
      <c r="B109" s="362" t="s">
        <v>442</v>
      </c>
      <c r="C109" s="523"/>
      <c r="D109" s="523"/>
      <c r="E109" s="523"/>
    </row>
    <row r="110" spans="1:5" ht="12" customHeight="1">
      <c r="A110" s="541" t="s">
        <v>80</v>
      </c>
      <c r="B110" s="362" t="s">
        <v>138</v>
      </c>
      <c r="C110" s="522"/>
      <c r="D110" s="522"/>
      <c r="E110" s="522"/>
    </row>
    <row r="111" spans="1:5" ht="12" customHeight="1">
      <c r="A111" s="541" t="s">
        <v>81</v>
      </c>
      <c r="B111" s="362" t="s">
        <v>443</v>
      </c>
      <c r="C111" s="386"/>
      <c r="D111" s="386"/>
      <c r="E111" s="386"/>
    </row>
    <row r="112" spans="1:5" ht="12" customHeight="1">
      <c r="A112" s="541" t="s">
        <v>82</v>
      </c>
      <c r="B112" s="394" t="s">
        <v>160</v>
      </c>
      <c r="C112" s="386"/>
      <c r="D112" s="386"/>
      <c r="E112" s="386"/>
    </row>
    <row r="113" spans="1:5" ht="12" customHeight="1">
      <c r="A113" s="541" t="s">
        <v>89</v>
      </c>
      <c r="B113" s="393" t="s">
        <v>444</v>
      </c>
      <c r="C113" s="386"/>
      <c r="D113" s="386"/>
      <c r="E113" s="386"/>
    </row>
    <row r="114" spans="1:5" ht="12" customHeight="1">
      <c r="A114" s="541" t="s">
        <v>91</v>
      </c>
      <c r="B114" s="409" t="s">
        <v>445</v>
      </c>
      <c r="C114" s="386"/>
      <c r="D114" s="386"/>
      <c r="E114" s="386"/>
    </row>
    <row r="115" spans="1:5" ht="12" customHeight="1">
      <c r="A115" s="541" t="s">
        <v>139</v>
      </c>
      <c r="B115" s="382" t="s">
        <v>432</v>
      </c>
      <c r="C115" s="386"/>
      <c r="D115" s="386"/>
      <c r="E115" s="386"/>
    </row>
    <row r="116" spans="1:5" ht="12" customHeight="1">
      <c r="A116" s="541" t="s">
        <v>140</v>
      </c>
      <c r="B116" s="382" t="s">
        <v>446</v>
      </c>
      <c r="C116" s="386"/>
      <c r="D116" s="386"/>
      <c r="E116" s="386"/>
    </row>
    <row r="117" spans="1:5" ht="12" customHeight="1">
      <c r="A117" s="541" t="s">
        <v>141</v>
      </c>
      <c r="B117" s="382" t="s">
        <v>447</v>
      </c>
      <c r="C117" s="386"/>
      <c r="D117" s="386"/>
      <c r="E117" s="386"/>
    </row>
    <row r="118" spans="1:5" ht="12" customHeight="1">
      <c r="A118" s="541" t="s">
        <v>448</v>
      </c>
      <c r="B118" s="382" t="s">
        <v>435</v>
      </c>
      <c r="C118" s="386"/>
      <c r="D118" s="386"/>
      <c r="E118" s="386"/>
    </row>
    <row r="119" spans="1:5" ht="12" customHeight="1">
      <c r="A119" s="541" t="s">
        <v>449</v>
      </c>
      <c r="B119" s="382" t="s">
        <v>450</v>
      </c>
      <c r="C119" s="386"/>
      <c r="D119" s="386"/>
      <c r="E119" s="386"/>
    </row>
    <row r="120" spans="1:5" ht="12" customHeight="1" thickBot="1">
      <c r="A120" s="550" t="s">
        <v>451</v>
      </c>
      <c r="B120" s="382" t="s">
        <v>452</v>
      </c>
      <c r="C120" s="388"/>
      <c r="D120" s="388"/>
      <c r="E120" s="388"/>
    </row>
    <row r="121" spans="1:5" ht="12" customHeight="1" thickBot="1">
      <c r="A121" s="375" t="s">
        <v>9</v>
      </c>
      <c r="B121" s="378" t="s">
        <v>453</v>
      </c>
      <c r="C121" s="396">
        <f>+C122+C123</f>
        <v>0</v>
      </c>
      <c r="D121" s="396">
        <f>+D122+D123</f>
        <v>0</v>
      </c>
      <c r="E121" s="396">
        <f>+E122+E123</f>
        <v>0</v>
      </c>
    </row>
    <row r="122" spans="1:5" ht="12" customHeight="1">
      <c r="A122" s="541" t="s">
        <v>61</v>
      </c>
      <c r="B122" s="359" t="s">
        <v>46</v>
      </c>
      <c r="C122" s="523"/>
      <c r="D122" s="523"/>
      <c r="E122" s="523"/>
    </row>
    <row r="123" spans="1:5" ht="12" customHeight="1" thickBot="1">
      <c r="A123" s="543" t="s">
        <v>62</v>
      </c>
      <c r="B123" s="362" t="s">
        <v>47</v>
      </c>
      <c r="C123" s="524"/>
      <c r="D123" s="524"/>
      <c r="E123" s="524"/>
    </row>
    <row r="124" spans="1:5" ht="12" customHeight="1" thickBot="1">
      <c r="A124" s="375" t="s">
        <v>10</v>
      </c>
      <c r="B124" s="378" t="s">
        <v>454</v>
      </c>
      <c r="C124" s="396">
        <f>+C91+C107+C121</f>
        <v>0</v>
      </c>
      <c r="D124" s="396">
        <f>+D91+D107+D121</f>
        <v>0</v>
      </c>
      <c r="E124" s="396">
        <f>+E91+E107+E121</f>
        <v>0</v>
      </c>
    </row>
    <row r="125" spans="1:5" ht="12" customHeight="1" thickBot="1">
      <c r="A125" s="375" t="s">
        <v>11</v>
      </c>
      <c r="B125" s="378" t="s">
        <v>559</v>
      </c>
      <c r="C125" s="396">
        <f>+C126+C127+C128</f>
        <v>0</v>
      </c>
      <c r="D125" s="396">
        <f>+D126+D127+D128</f>
        <v>0</v>
      </c>
      <c r="E125" s="396">
        <f>+E126+E127+E128</f>
        <v>0</v>
      </c>
    </row>
    <row r="126" spans="1:5" ht="12" customHeight="1">
      <c r="A126" s="541" t="s">
        <v>65</v>
      </c>
      <c r="B126" s="359" t="s">
        <v>456</v>
      </c>
      <c r="C126" s="386"/>
      <c r="D126" s="386"/>
      <c r="E126" s="386"/>
    </row>
    <row r="127" spans="1:5" ht="12" customHeight="1">
      <c r="A127" s="541" t="s">
        <v>66</v>
      </c>
      <c r="B127" s="359" t="s">
        <v>457</v>
      </c>
      <c r="C127" s="386"/>
      <c r="D127" s="386"/>
      <c r="E127" s="386"/>
    </row>
    <row r="128" spans="1:5" ht="12" customHeight="1" thickBot="1">
      <c r="A128" s="550" t="s">
        <v>67</v>
      </c>
      <c r="B128" s="357" t="s">
        <v>458</v>
      </c>
      <c r="C128" s="386"/>
      <c r="D128" s="386"/>
      <c r="E128" s="386"/>
    </row>
    <row r="129" spans="1:5" ht="12" customHeight="1" thickBot="1">
      <c r="A129" s="375" t="s">
        <v>12</v>
      </c>
      <c r="B129" s="378" t="s">
        <v>459</v>
      </c>
      <c r="C129" s="396">
        <f>+C130+C131+C132+C133</f>
        <v>0</v>
      </c>
      <c r="D129" s="396">
        <f>+D130+D131+D132+D133</f>
        <v>0</v>
      </c>
      <c r="E129" s="396">
        <f>+E130+E131+E132+E133</f>
        <v>0</v>
      </c>
    </row>
    <row r="130" spans="1:5" ht="12" customHeight="1">
      <c r="A130" s="541" t="s">
        <v>68</v>
      </c>
      <c r="B130" s="359" t="s">
        <v>460</v>
      </c>
      <c r="C130" s="386"/>
      <c r="D130" s="386"/>
      <c r="E130" s="386"/>
    </row>
    <row r="131" spans="1:5" ht="12" customHeight="1">
      <c r="A131" s="541" t="s">
        <v>69</v>
      </c>
      <c r="B131" s="359" t="s">
        <v>461</v>
      </c>
      <c r="C131" s="386"/>
      <c r="D131" s="386"/>
      <c r="E131" s="386"/>
    </row>
    <row r="132" spans="1:5" ht="12" customHeight="1">
      <c r="A132" s="541" t="s">
        <v>356</v>
      </c>
      <c r="B132" s="359" t="s">
        <v>462</v>
      </c>
      <c r="C132" s="386"/>
      <c r="D132" s="386"/>
      <c r="E132" s="386"/>
    </row>
    <row r="133" spans="1:5" s="333" customFormat="1" ht="12" customHeight="1" thickBot="1">
      <c r="A133" s="550" t="s">
        <v>358</v>
      </c>
      <c r="B133" s="357" t="s">
        <v>463</v>
      </c>
      <c r="C133" s="386"/>
      <c r="D133" s="386"/>
      <c r="E133" s="386"/>
    </row>
    <row r="134" spans="1:11" ht="13.5" thickBot="1">
      <c r="A134" s="375" t="s">
        <v>13</v>
      </c>
      <c r="B134" s="378" t="s">
        <v>678</v>
      </c>
      <c r="C134" s="525">
        <f>+C135+C136+C138+C139+C137</f>
        <v>0</v>
      </c>
      <c r="D134" s="525">
        <f>+D135+D136+D138+D139+D137</f>
        <v>0</v>
      </c>
      <c r="E134" s="525">
        <f>+E135+E136+E138+E139+E137</f>
        <v>0</v>
      </c>
      <c r="K134" s="504"/>
    </row>
    <row r="135" spans="1:5" ht="12.75">
      <c r="A135" s="541" t="s">
        <v>70</v>
      </c>
      <c r="B135" s="359" t="s">
        <v>465</v>
      </c>
      <c r="C135" s="386"/>
      <c r="D135" s="386"/>
      <c r="E135" s="386"/>
    </row>
    <row r="136" spans="1:5" ht="12" customHeight="1">
      <c r="A136" s="541" t="s">
        <v>71</v>
      </c>
      <c r="B136" s="359" t="s">
        <v>466</v>
      </c>
      <c r="C136" s="386"/>
      <c r="D136" s="386"/>
      <c r="E136" s="386"/>
    </row>
    <row r="137" spans="1:5" ht="12" customHeight="1">
      <c r="A137" s="541" t="s">
        <v>365</v>
      </c>
      <c r="B137" s="359" t="s">
        <v>677</v>
      </c>
      <c r="C137" s="386"/>
      <c r="D137" s="386"/>
      <c r="E137" s="386"/>
    </row>
    <row r="138" spans="1:5" s="333" customFormat="1" ht="12" customHeight="1">
      <c r="A138" s="541" t="s">
        <v>367</v>
      </c>
      <c r="B138" s="359" t="s">
        <v>467</v>
      </c>
      <c r="C138" s="386"/>
      <c r="D138" s="386"/>
      <c r="E138" s="386"/>
    </row>
    <row r="139" spans="1:5" s="333" customFormat="1" ht="12" customHeight="1" thickBot="1">
      <c r="A139" s="550" t="s">
        <v>676</v>
      </c>
      <c r="B139" s="357" t="s">
        <v>468</v>
      </c>
      <c r="C139" s="386"/>
      <c r="D139" s="386"/>
      <c r="E139" s="386"/>
    </row>
    <row r="140" spans="1:5" s="333" customFormat="1" ht="12" customHeight="1" thickBot="1">
      <c r="A140" s="375" t="s">
        <v>14</v>
      </c>
      <c r="B140" s="378" t="s">
        <v>560</v>
      </c>
      <c r="C140" s="527">
        <f>+C141+C142+C143+C144</f>
        <v>0</v>
      </c>
      <c r="D140" s="527">
        <f>+D141+D142+D143+D144</f>
        <v>0</v>
      </c>
      <c r="E140" s="527">
        <f>+E141+E142+E143+E144</f>
        <v>0</v>
      </c>
    </row>
    <row r="141" spans="1:5" s="333" customFormat="1" ht="12" customHeight="1">
      <c r="A141" s="541" t="s">
        <v>132</v>
      </c>
      <c r="B141" s="359" t="s">
        <v>470</v>
      </c>
      <c r="C141" s="386"/>
      <c r="D141" s="386"/>
      <c r="E141" s="386"/>
    </row>
    <row r="142" spans="1:5" s="333" customFormat="1" ht="12" customHeight="1">
      <c r="A142" s="541" t="s">
        <v>133</v>
      </c>
      <c r="B142" s="359" t="s">
        <v>471</v>
      </c>
      <c r="C142" s="386"/>
      <c r="D142" s="386"/>
      <c r="E142" s="386"/>
    </row>
    <row r="143" spans="1:5" s="333" customFormat="1" ht="12" customHeight="1">
      <c r="A143" s="541" t="s">
        <v>159</v>
      </c>
      <c r="B143" s="359" t="s">
        <v>472</v>
      </c>
      <c r="C143" s="386"/>
      <c r="D143" s="386"/>
      <c r="E143" s="386"/>
    </row>
    <row r="144" spans="1:5" ht="12.75" customHeight="1" thickBot="1">
      <c r="A144" s="541" t="s">
        <v>373</v>
      </c>
      <c r="B144" s="359" t="s">
        <v>473</v>
      </c>
      <c r="C144" s="386"/>
      <c r="D144" s="386"/>
      <c r="E144" s="386"/>
    </row>
    <row r="145" spans="1:5" ht="12" customHeight="1" thickBot="1">
      <c r="A145" s="375" t="s">
        <v>15</v>
      </c>
      <c r="B145" s="378" t="s">
        <v>474</v>
      </c>
      <c r="C145" s="540">
        <f>+C125+C129+C134+C140</f>
        <v>0</v>
      </c>
      <c r="D145" s="540">
        <f>+D125+D129+D134+D140</f>
        <v>0</v>
      </c>
      <c r="E145" s="540">
        <f>+E125+E129+E134+E140</f>
        <v>0</v>
      </c>
    </row>
    <row r="146" spans="1:5" ht="15" customHeight="1" thickBot="1">
      <c r="A146" s="552" t="s">
        <v>16</v>
      </c>
      <c r="B146" s="398" t="s">
        <v>475</v>
      </c>
      <c r="C146" s="540">
        <f>+C124+C145</f>
        <v>0</v>
      </c>
      <c r="D146" s="540">
        <f>+D124+D145</f>
        <v>0</v>
      </c>
      <c r="E146" s="540">
        <f>+E124+E145</f>
        <v>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61" t="s">
        <v>747</v>
      </c>
      <c r="B148" s="662"/>
      <c r="C148" s="114"/>
      <c r="D148" s="115"/>
      <c r="E148" s="112"/>
    </row>
    <row r="149" spans="1:5" ht="14.25" customHeight="1" thickBot="1">
      <c r="A149" s="663" t="s">
        <v>746</v>
      </c>
      <c r="B149" s="664"/>
      <c r="C149" s="114"/>
      <c r="D149" s="115"/>
      <c r="E149" s="112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H10" sqref="H10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16384" width="9.375" style="33" customWidth="1"/>
  </cols>
  <sheetData>
    <row r="1" spans="1:5" s="508" customFormat="1" ht="16.5" customHeight="1" thickBot="1">
      <c r="A1" s="507"/>
      <c r="B1" s="509"/>
      <c r="C1" s="554"/>
      <c r="D1" s="519"/>
      <c r="E1" s="554" t="str">
        <f>+CONCATENATE("6.4. melléklet a ……/",LEFT(ÖSSZEFÜGGÉSEK!A4,4)+1,". (……) önkormányzati rendelethez")</f>
        <v>6.4. melléklet a ……/2017. (……) önkormányzati rendelethez</v>
      </c>
    </row>
    <row r="2" spans="1:5" s="555" customFormat="1" ht="15.75" customHeight="1">
      <c r="A2" s="535" t="s">
        <v>53</v>
      </c>
      <c r="B2" s="725" t="s">
        <v>154</v>
      </c>
      <c r="C2" s="726"/>
      <c r="D2" s="727"/>
      <c r="E2" s="528" t="s">
        <v>41</v>
      </c>
    </row>
    <row r="3" spans="1:5" s="555" customFormat="1" ht="24.75" thickBot="1">
      <c r="A3" s="553" t="s">
        <v>555</v>
      </c>
      <c r="B3" s="728" t="s">
        <v>681</v>
      </c>
      <c r="C3" s="729"/>
      <c r="D3" s="730"/>
      <c r="E3" s="503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750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57" customFormat="1" ht="12" customHeight="1" thickBot="1">
      <c r="A8" s="375" t="s">
        <v>7</v>
      </c>
      <c r="B8" s="371" t="s">
        <v>314</v>
      </c>
      <c r="C8" s="402">
        <f>SUM(C9:C14)</f>
        <v>0</v>
      </c>
      <c r="D8" s="402">
        <f>SUM(D9:D14)</f>
        <v>0</v>
      </c>
      <c r="E8" s="385">
        <f>SUM(E9:E14)</f>
        <v>0</v>
      </c>
    </row>
    <row r="9" spans="1:5" s="531" customFormat="1" ht="12" customHeight="1">
      <c r="A9" s="541" t="s">
        <v>72</v>
      </c>
      <c r="B9" s="413" t="s">
        <v>315</v>
      </c>
      <c r="C9" s="404"/>
      <c r="D9" s="404"/>
      <c r="E9" s="387"/>
    </row>
    <row r="10" spans="1:5" s="558" customFormat="1" ht="12" customHeight="1">
      <c r="A10" s="542" t="s">
        <v>73</v>
      </c>
      <c r="B10" s="414" t="s">
        <v>316</v>
      </c>
      <c r="C10" s="403"/>
      <c r="D10" s="403"/>
      <c r="E10" s="386"/>
    </row>
    <row r="11" spans="1:5" s="558" customFormat="1" ht="12" customHeight="1">
      <c r="A11" s="542" t="s">
        <v>74</v>
      </c>
      <c r="B11" s="414" t="s">
        <v>317</v>
      </c>
      <c r="C11" s="403"/>
      <c r="D11" s="403"/>
      <c r="E11" s="386"/>
    </row>
    <row r="12" spans="1:5" s="558" customFormat="1" ht="12" customHeight="1">
      <c r="A12" s="542" t="s">
        <v>75</v>
      </c>
      <c r="B12" s="414" t="s">
        <v>318</v>
      </c>
      <c r="C12" s="403"/>
      <c r="D12" s="403"/>
      <c r="E12" s="386"/>
    </row>
    <row r="13" spans="1:5" s="558" customFormat="1" ht="12" customHeight="1">
      <c r="A13" s="542" t="s">
        <v>108</v>
      </c>
      <c r="B13" s="414" t="s">
        <v>319</v>
      </c>
      <c r="C13" s="403"/>
      <c r="D13" s="403"/>
      <c r="E13" s="386"/>
    </row>
    <row r="14" spans="1:5" s="531" customFormat="1" ht="12" customHeight="1" thickBot="1">
      <c r="A14" s="543" t="s">
        <v>76</v>
      </c>
      <c r="B14" s="415" t="s">
        <v>320</v>
      </c>
      <c r="C14" s="405"/>
      <c r="D14" s="405"/>
      <c r="E14" s="388"/>
    </row>
    <row r="15" spans="1:5" s="531" customFormat="1" ht="12" customHeight="1" thickBot="1">
      <c r="A15" s="375" t="s">
        <v>8</v>
      </c>
      <c r="B15" s="392" t="s">
        <v>321</v>
      </c>
      <c r="C15" s="402">
        <f>SUM(C16:C20)</f>
        <v>0</v>
      </c>
      <c r="D15" s="402">
        <f>SUM(D16:D20)</f>
        <v>0</v>
      </c>
      <c r="E15" s="385">
        <f>SUM(E16:E20)</f>
        <v>0</v>
      </c>
    </row>
    <row r="16" spans="1:5" s="531" customFormat="1" ht="12" customHeight="1">
      <c r="A16" s="541" t="s">
        <v>78</v>
      </c>
      <c r="B16" s="413" t="s">
        <v>322</v>
      </c>
      <c r="C16" s="404"/>
      <c r="D16" s="404"/>
      <c r="E16" s="387"/>
    </row>
    <row r="17" spans="1:5" s="531" customFormat="1" ht="12" customHeight="1">
      <c r="A17" s="542" t="s">
        <v>79</v>
      </c>
      <c r="B17" s="414" t="s">
        <v>323</v>
      </c>
      <c r="C17" s="403"/>
      <c r="D17" s="403"/>
      <c r="E17" s="386"/>
    </row>
    <row r="18" spans="1:5" s="531" customFormat="1" ht="12" customHeight="1">
      <c r="A18" s="542" t="s">
        <v>80</v>
      </c>
      <c r="B18" s="414" t="s">
        <v>324</v>
      </c>
      <c r="C18" s="403"/>
      <c r="D18" s="403"/>
      <c r="E18" s="386"/>
    </row>
    <row r="19" spans="1:5" s="531" customFormat="1" ht="12" customHeight="1">
      <c r="A19" s="542" t="s">
        <v>81</v>
      </c>
      <c r="B19" s="414" t="s">
        <v>325</v>
      </c>
      <c r="C19" s="403"/>
      <c r="D19" s="403"/>
      <c r="E19" s="386"/>
    </row>
    <row r="20" spans="1:5" s="531" customFormat="1" ht="12" customHeight="1">
      <c r="A20" s="542" t="s">
        <v>82</v>
      </c>
      <c r="B20" s="414" t="s">
        <v>326</v>
      </c>
      <c r="C20" s="403"/>
      <c r="D20" s="403"/>
      <c r="E20" s="386"/>
    </row>
    <row r="21" spans="1:5" s="558" customFormat="1" ht="12" customHeight="1" thickBot="1">
      <c r="A21" s="543" t="s">
        <v>89</v>
      </c>
      <c r="B21" s="415" t="s">
        <v>327</v>
      </c>
      <c r="C21" s="405"/>
      <c r="D21" s="405"/>
      <c r="E21" s="388"/>
    </row>
    <row r="22" spans="1:5" s="558" customFormat="1" ht="12" customHeight="1" thickBot="1">
      <c r="A22" s="375" t="s">
        <v>9</v>
      </c>
      <c r="B22" s="371" t="s">
        <v>328</v>
      </c>
      <c r="C22" s="402">
        <f>SUM(C23:C27)</f>
        <v>0</v>
      </c>
      <c r="D22" s="402">
        <f>SUM(D23:D27)</f>
        <v>0</v>
      </c>
      <c r="E22" s="385">
        <f>SUM(E23:E27)</f>
        <v>0</v>
      </c>
    </row>
    <row r="23" spans="1:5" s="558" customFormat="1" ht="12" customHeight="1">
      <c r="A23" s="541" t="s">
        <v>61</v>
      </c>
      <c r="B23" s="413" t="s">
        <v>329</v>
      </c>
      <c r="C23" s="404"/>
      <c r="D23" s="404"/>
      <c r="E23" s="387"/>
    </row>
    <row r="24" spans="1:5" s="531" customFormat="1" ht="12" customHeight="1">
      <c r="A24" s="542" t="s">
        <v>62</v>
      </c>
      <c r="B24" s="414" t="s">
        <v>330</v>
      </c>
      <c r="C24" s="403"/>
      <c r="D24" s="403"/>
      <c r="E24" s="386"/>
    </row>
    <row r="25" spans="1:5" s="558" customFormat="1" ht="12" customHeight="1">
      <c r="A25" s="542" t="s">
        <v>63</v>
      </c>
      <c r="B25" s="414" t="s">
        <v>331</v>
      </c>
      <c r="C25" s="403"/>
      <c r="D25" s="403"/>
      <c r="E25" s="386"/>
    </row>
    <row r="26" spans="1:5" s="558" customFormat="1" ht="12" customHeight="1">
      <c r="A26" s="542" t="s">
        <v>64</v>
      </c>
      <c r="B26" s="414" t="s">
        <v>332</v>
      </c>
      <c r="C26" s="403"/>
      <c r="D26" s="403"/>
      <c r="E26" s="386"/>
    </row>
    <row r="27" spans="1:5" s="558" customFormat="1" ht="12" customHeight="1">
      <c r="A27" s="542" t="s">
        <v>122</v>
      </c>
      <c r="B27" s="414" t="s">
        <v>333</v>
      </c>
      <c r="C27" s="403"/>
      <c r="D27" s="403"/>
      <c r="E27" s="386"/>
    </row>
    <row r="28" spans="1:5" s="558" customFormat="1" ht="12" customHeight="1" thickBot="1">
      <c r="A28" s="543" t="s">
        <v>123</v>
      </c>
      <c r="B28" s="415" t="s">
        <v>334</v>
      </c>
      <c r="C28" s="405"/>
      <c r="D28" s="405"/>
      <c r="E28" s="388"/>
    </row>
    <row r="29" spans="1:5" s="558" customFormat="1" ht="12" customHeight="1" thickBot="1">
      <c r="A29" s="375" t="s">
        <v>124</v>
      </c>
      <c r="B29" s="371" t="s">
        <v>736</v>
      </c>
      <c r="C29" s="408">
        <f>SUM(C30:C35)</f>
        <v>0</v>
      </c>
      <c r="D29" s="408">
        <f>SUM(D30:D35)</f>
        <v>0</v>
      </c>
      <c r="E29" s="421">
        <f>SUM(E30:E35)</f>
        <v>0</v>
      </c>
    </row>
    <row r="30" spans="1:5" s="558" customFormat="1" ht="12" customHeight="1">
      <c r="A30" s="541" t="s">
        <v>335</v>
      </c>
      <c r="B30" s="413" t="s">
        <v>740</v>
      </c>
      <c r="C30" s="404"/>
      <c r="D30" s="404">
        <f>+D31+D32</f>
        <v>0</v>
      </c>
      <c r="E30" s="387">
        <f>+E31+E32</f>
        <v>0</v>
      </c>
    </row>
    <row r="31" spans="1:5" s="558" customFormat="1" ht="12" customHeight="1">
      <c r="A31" s="542" t="s">
        <v>336</v>
      </c>
      <c r="B31" s="414" t="s">
        <v>741</v>
      </c>
      <c r="C31" s="403"/>
      <c r="D31" s="403"/>
      <c r="E31" s="386"/>
    </row>
    <row r="32" spans="1:5" s="558" customFormat="1" ht="12" customHeight="1">
      <c r="A32" s="542" t="s">
        <v>337</v>
      </c>
      <c r="B32" s="414" t="s">
        <v>742</v>
      </c>
      <c r="C32" s="403"/>
      <c r="D32" s="403"/>
      <c r="E32" s="386"/>
    </row>
    <row r="33" spans="1:5" s="558" customFormat="1" ht="12" customHeight="1">
      <c r="A33" s="542" t="s">
        <v>737</v>
      </c>
      <c r="B33" s="414" t="s">
        <v>743</v>
      </c>
      <c r="C33" s="403"/>
      <c r="D33" s="403"/>
      <c r="E33" s="386"/>
    </row>
    <row r="34" spans="1:5" s="558" customFormat="1" ht="12" customHeight="1">
      <c r="A34" s="542" t="s">
        <v>738</v>
      </c>
      <c r="B34" s="414" t="s">
        <v>338</v>
      </c>
      <c r="C34" s="403"/>
      <c r="D34" s="403"/>
      <c r="E34" s="386"/>
    </row>
    <row r="35" spans="1:5" s="558" customFormat="1" ht="12" customHeight="1" thickBot="1">
      <c r="A35" s="543" t="s">
        <v>739</v>
      </c>
      <c r="B35" s="394" t="s">
        <v>339</v>
      </c>
      <c r="C35" s="405"/>
      <c r="D35" s="405"/>
      <c r="E35" s="388"/>
    </row>
    <row r="36" spans="1:5" s="558" customFormat="1" ht="12" customHeight="1" thickBot="1">
      <c r="A36" s="375" t="s">
        <v>11</v>
      </c>
      <c r="B36" s="371" t="s">
        <v>340</v>
      </c>
      <c r="C36" s="402">
        <f>SUM(C37:C46)</f>
        <v>0</v>
      </c>
      <c r="D36" s="402">
        <f>SUM(D37:D46)</f>
        <v>0</v>
      </c>
      <c r="E36" s="385">
        <f>SUM(E37:E46)</f>
        <v>0</v>
      </c>
    </row>
    <row r="37" spans="1:5" s="558" customFormat="1" ht="12" customHeight="1">
      <c r="A37" s="541" t="s">
        <v>65</v>
      </c>
      <c r="B37" s="413" t="s">
        <v>341</v>
      </c>
      <c r="C37" s="404"/>
      <c r="D37" s="404"/>
      <c r="E37" s="387"/>
    </row>
    <row r="38" spans="1:5" s="558" customFormat="1" ht="12" customHeight="1">
      <c r="A38" s="542" t="s">
        <v>66</v>
      </c>
      <c r="B38" s="414" t="s">
        <v>342</v>
      </c>
      <c r="C38" s="403"/>
      <c r="D38" s="403"/>
      <c r="E38" s="386"/>
    </row>
    <row r="39" spans="1:5" s="558" customFormat="1" ht="12" customHeight="1">
      <c r="A39" s="542" t="s">
        <v>67</v>
      </c>
      <c r="B39" s="414" t="s">
        <v>343</v>
      </c>
      <c r="C39" s="403"/>
      <c r="D39" s="403"/>
      <c r="E39" s="386"/>
    </row>
    <row r="40" spans="1:5" s="558" customFormat="1" ht="12" customHeight="1">
      <c r="A40" s="542" t="s">
        <v>126</v>
      </c>
      <c r="B40" s="414" t="s">
        <v>344</v>
      </c>
      <c r="C40" s="403"/>
      <c r="D40" s="403"/>
      <c r="E40" s="386"/>
    </row>
    <row r="41" spans="1:5" s="558" customFormat="1" ht="12" customHeight="1">
      <c r="A41" s="542" t="s">
        <v>127</v>
      </c>
      <c r="B41" s="414" t="s">
        <v>345</v>
      </c>
      <c r="C41" s="403"/>
      <c r="D41" s="403"/>
      <c r="E41" s="386"/>
    </row>
    <row r="42" spans="1:5" s="558" customFormat="1" ht="12" customHeight="1">
      <c r="A42" s="542" t="s">
        <v>128</v>
      </c>
      <c r="B42" s="414" t="s">
        <v>346</v>
      </c>
      <c r="C42" s="403"/>
      <c r="D42" s="403"/>
      <c r="E42" s="386"/>
    </row>
    <row r="43" spans="1:5" s="558" customFormat="1" ht="12" customHeight="1">
      <c r="A43" s="542" t="s">
        <v>129</v>
      </c>
      <c r="B43" s="414" t="s">
        <v>347</v>
      </c>
      <c r="C43" s="403"/>
      <c r="D43" s="403"/>
      <c r="E43" s="386"/>
    </row>
    <row r="44" spans="1:5" s="558" customFormat="1" ht="12" customHeight="1">
      <c r="A44" s="542" t="s">
        <v>130</v>
      </c>
      <c r="B44" s="414" t="s">
        <v>348</v>
      </c>
      <c r="C44" s="403"/>
      <c r="D44" s="403"/>
      <c r="E44" s="386"/>
    </row>
    <row r="45" spans="1:5" s="558" customFormat="1" ht="12" customHeight="1">
      <c r="A45" s="542" t="s">
        <v>349</v>
      </c>
      <c r="B45" s="414" t="s">
        <v>350</v>
      </c>
      <c r="C45" s="406"/>
      <c r="D45" s="406"/>
      <c r="E45" s="389"/>
    </row>
    <row r="46" spans="1:5" s="531" customFormat="1" ht="12" customHeight="1" thickBot="1">
      <c r="A46" s="543" t="s">
        <v>351</v>
      </c>
      <c r="B46" s="415" t="s">
        <v>352</v>
      </c>
      <c r="C46" s="407"/>
      <c r="D46" s="407"/>
      <c r="E46" s="390"/>
    </row>
    <row r="47" spans="1:5" s="558" customFormat="1" ht="12" customHeight="1" thickBot="1">
      <c r="A47" s="375" t="s">
        <v>12</v>
      </c>
      <c r="B47" s="371" t="s">
        <v>353</v>
      </c>
      <c r="C47" s="402">
        <f>SUM(C48:C52)</f>
        <v>0</v>
      </c>
      <c r="D47" s="402">
        <f>SUM(D48:D52)</f>
        <v>0</v>
      </c>
      <c r="E47" s="385">
        <f>SUM(E48:E52)</f>
        <v>0</v>
      </c>
    </row>
    <row r="48" spans="1:5" s="558" customFormat="1" ht="12" customHeight="1">
      <c r="A48" s="541" t="s">
        <v>68</v>
      </c>
      <c r="B48" s="413" t="s">
        <v>354</v>
      </c>
      <c r="C48" s="423"/>
      <c r="D48" s="423"/>
      <c r="E48" s="391"/>
    </row>
    <row r="49" spans="1:5" s="558" customFormat="1" ht="12" customHeight="1">
      <c r="A49" s="542" t="s">
        <v>69</v>
      </c>
      <c r="B49" s="414" t="s">
        <v>355</v>
      </c>
      <c r="C49" s="406"/>
      <c r="D49" s="406"/>
      <c r="E49" s="389"/>
    </row>
    <row r="50" spans="1:5" s="558" customFormat="1" ht="12" customHeight="1">
      <c r="A50" s="542" t="s">
        <v>356</v>
      </c>
      <c r="B50" s="414" t="s">
        <v>357</v>
      </c>
      <c r="C50" s="406"/>
      <c r="D50" s="406"/>
      <c r="E50" s="389"/>
    </row>
    <row r="51" spans="1:5" s="558" customFormat="1" ht="12" customHeight="1">
      <c r="A51" s="542" t="s">
        <v>358</v>
      </c>
      <c r="B51" s="414" t="s">
        <v>359</v>
      </c>
      <c r="C51" s="406"/>
      <c r="D51" s="406"/>
      <c r="E51" s="389"/>
    </row>
    <row r="52" spans="1:5" s="558" customFormat="1" ht="12" customHeight="1" thickBot="1">
      <c r="A52" s="543" t="s">
        <v>360</v>
      </c>
      <c r="B52" s="415" t="s">
        <v>361</v>
      </c>
      <c r="C52" s="407"/>
      <c r="D52" s="407"/>
      <c r="E52" s="390"/>
    </row>
    <row r="53" spans="1:5" s="558" customFormat="1" ht="12" customHeight="1" thickBot="1">
      <c r="A53" s="375" t="s">
        <v>131</v>
      </c>
      <c r="B53" s="371" t="s">
        <v>362</v>
      </c>
      <c r="C53" s="402">
        <f>SUM(C54:C56)</f>
        <v>0</v>
      </c>
      <c r="D53" s="402">
        <f>SUM(D54:D56)</f>
        <v>0</v>
      </c>
      <c r="E53" s="385">
        <f>SUM(E54:E56)</f>
        <v>0</v>
      </c>
    </row>
    <row r="54" spans="1:5" s="531" customFormat="1" ht="12" customHeight="1">
      <c r="A54" s="541" t="s">
        <v>70</v>
      </c>
      <c r="B54" s="413" t="s">
        <v>363</v>
      </c>
      <c r="C54" s="404"/>
      <c r="D54" s="404"/>
      <c r="E54" s="387"/>
    </row>
    <row r="55" spans="1:5" s="531" customFormat="1" ht="12" customHeight="1">
      <c r="A55" s="542" t="s">
        <v>71</v>
      </c>
      <c r="B55" s="414" t="s">
        <v>364</v>
      </c>
      <c r="C55" s="403"/>
      <c r="D55" s="403"/>
      <c r="E55" s="386"/>
    </row>
    <row r="56" spans="1:5" s="531" customFormat="1" ht="12" customHeight="1">
      <c r="A56" s="542" t="s">
        <v>365</v>
      </c>
      <c r="B56" s="414" t="s">
        <v>366</v>
      </c>
      <c r="C56" s="403"/>
      <c r="D56" s="403"/>
      <c r="E56" s="386"/>
    </row>
    <row r="57" spans="1:5" s="531" customFormat="1" ht="12" customHeight="1" thickBot="1">
      <c r="A57" s="543" t="s">
        <v>367</v>
      </c>
      <c r="B57" s="415" t="s">
        <v>368</v>
      </c>
      <c r="C57" s="405"/>
      <c r="D57" s="405"/>
      <c r="E57" s="388"/>
    </row>
    <row r="58" spans="1:5" s="558" customFormat="1" ht="12" customHeight="1" thickBot="1">
      <c r="A58" s="375" t="s">
        <v>14</v>
      </c>
      <c r="B58" s="392" t="s">
        <v>369</v>
      </c>
      <c r="C58" s="402">
        <f>SUM(C59:C61)</f>
        <v>0</v>
      </c>
      <c r="D58" s="402">
        <f>SUM(D59:D61)</f>
        <v>0</v>
      </c>
      <c r="E58" s="385">
        <f>SUM(E59:E61)</f>
        <v>0</v>
      </c>
    </row>
    <row r="59" spans="1:5" s="558" customFormat="1" ht="12" customHeight="1">
      <c r="A59" s="541" t="s">
        <v>132</v>
      </c>
      <c r="B59" s="413" t="s">
        <v>370</v>
      </c>
      <c r="C59" s="406"/>
      <c r="D59" s="406"/>
      <c r="E59" s="389"/>
    </row>
    <row r="60" spans="1:5" s="558" customFormat="1" ht="12" customHeight="1">
      <c r="A60" s="542" t="s">
        <v>133</v>
      </c>
      <c r="B60" s="414" t="s">
        <v>558</v>
      </c>
      <c r="C60" s="406"/>
      <c r="D60" s="406"/>
      <c r="E60" s="389"/>
    </row>
    <row r="61" spans="1:5" s="558" customFormat="1" ht="12" customHeight="1">
      <c r="A61" s="542" t="s">
        <v>159</v>
      </c>
      <c r="B61" s="414" t="s">
        <v>372</v>
      </c>
      <c r="C61" s="406"/>
      <c r="D61" s="406"/>
      <c r="E61" s="389"/>
    </row>
    <row r="62" spans="1:5" s="558" customFormat="1" ht="12" customHeight="1" thickBot="1">
      <c r="A62" s="543" t="s">
        <v>373</v>
      </c>
      <c r="B62" s="415" t="s">
        <v>374</v>
      </c>
      <c r="C62" s="406"/>
      <c r="D62" s="406"/>
      <c r="E62" s="389"/>
    </row>
    <row r="63" spans="1:5" s="558" customFormat="1" ht="12" customHeight="1" thickBot="1">
      <c r="A63" s="375" t="s">
        <v>15</v>
      </c>
      <c r="B63" s="371" t="s">
        <v>375</v>
      </c>
      <c r="C63" s="408">
        <f>+C8+C15+C22+C29+C36+C47+C53+C58</f>
        <v>0</v>
      </c>
      <c r="D63" s="408">
        <f>+D8+D15+D22+D29+D36+D47+D53+D58</f>
        <v>0</v>
      </c>
      <c r="E63" s="421">
        <f>+E8+E15+E22+E29+E36+E47+E53+E58</f>
        <v>0</v>
      </c>
    </row>
    <row r="64" spans="1:5" s="558" customFormat="1" ht="12" customHeight="1" thickBot="1">
      <c r="A64" s="544" t="s">
        <v>556</v>
      </c>
      <c r="B64" s="392" t="s">
        <v>377</v>
      </c>
      <c r="C64" s="402">
        <f>SUM(C65:C67)</f>
        <v>0</v>
      </c>
      <c r="D64" s="402">
        <f>SUM(D65:D67)</f>
        <v>0</v>
      </c>
      <c r="E64" s="385">
        <f>SUM(E65:E67)</f>
        <v>0</v>
      </c>
    </row>
    <row r="65" spans="1:5" s="558" customFormat="1" ht="12" customHeight="1">
      <c r="A65" s="541" t="s">
        <v>378</v>
      </c>
      <c r="B65" s="413" t="s">
        <v>379</v>
      </c>
      <c r="C65" s="406"/>
      <c r="D65" s="406"/>
      <c r="E65" s="389"/>
    </row>
    <row r="66" spans="1:5" s="558" customFormat="1" ht="12" customHeight="1">
      <c r="A66" s="542" t="s">
        <v>380</v>
      </c>
      <c r="B66" s="414" t="s">
        <v>381</v>
      </c>
      <c r="C66" s="406"/>
      <c r="D66" s="406"/>
      <c r="E66" s="389"/>
    </row>
    <row r="67" spans="1:5" s="558" customFormat="1" ht="12" customHeight="1" thickBot="1">
      <c r="A67" s="543" t="s">
        <v>382</v>
      </c>
      <c r="B67" s="537" t="s">
        <v>383</v>
      </c>
      <c r="C67" s="406"/>
      <c r="D67" s="406"/>
      <c r="E67" s="389"/>
    </row>
    <row r="68" spans="1:5" s="558" customFormat="1" ht="12" customHeight="1" thickBot="1">
      <c r="A68" s="544" t="s">
        <v>384</v>
      </c>
      <c r="B68" s="392" t="s">
        <v>385</v>
      </c>
      <c r="C68" s="402">
        <f>SUM(C69:C72)</f>
        <v>0</v>
      </c>
      <c r="D68" s="402">
        <f>SUM(D69:D72)</f>
        <v>0</v>
      </c>
      <c r="E68" s="385">
        <f>SUM(E69:E72)</f>
        <v>0</v>
      </c>
    </row>
    <row r="69" spans="1:5" s="558" customFormat="1" ht="12" customHeight="1">
      <c r="A69" s="541" t="s">
        <v>109</v>
      </c>
      <c r="B69" s="413" t="s">
        <v>386</v>
      </c>
      <c r="C69" s="406"/>
      <c r="D69" s="406"/>
      <c r="E69" s="389"/>
    </row>
    <row r="70" spans="1:5" s="558" customFormat="1" ht="12" customHeight="1">
      <c r="A70" s="542" t="s">
        <v>110</v>
      </c>
      <c r="B70" s="414" t="s">
        <v>387</v>
      </c>
      <c r="C70" s="406"/>
      <c r="D70" s="406"/>
      <c r="E70" s="389"/>
    </row>
    <row r="71" spans="1:5" s="558" customFormat="1" ht="12" customHeight="1">
      <c r="A71" s="542" t="s">
        <v>388</v>
      </c>
      <c r="B71" s="414" t="s">
        <v>389</v>
      </c>
      <c r="C71" s="406"/>
      <c r="D71" s="406"/>
      <c r="E71" s="389"/>
    </row>
    <row r="72" spans="1:5" s="558" customFormat="1" ht="12" customHeight="1" thickBot="1">
      <c r="A72" s="543" t="s">
        <v>390</v>
      </c>
      <c r="B72" s="415" t="s">
        <v>391</v>
      </c>
      <c r="C72" s="406"/>
      <c r="D72" s="406"/>
      <c r="E72" s="389"/>
    </row>
    <row r="73" spans="1:5" s="558" customFormat="1" ht="12" customHeight="1" thickBot="1">
      <c r="A73" s="544" t="s">
        <v>392</v>
      </c>
      <c r="B73" s="392" t="s">
        <v>393</v>
      </c>
      <c r="C73" s="402">
        <f>SUM(C74:C75)</f>
        <v>0</v>
      </c>
      <c r="D73" s="402">
        <f>SUM(D74:D75)</f>
        <v>0</v>
      </c>
      <c r="E73" s="385">
        <f>SUM(E74:E75)</f>
        <v>0</v>
      </c>
    </row>
    <row r="74" spans="1:5" s="558" customFormat="1" ht="12" customHeight="1">
      <c r="A74" s="541" t="s">
        <v>394</v>
      </c>
      <c r="B74" s="413" t="s">
        <v>395</v>
      </c>
      <c r="C74" s="406"/>
      <c r="D74" s="406"/>
      <c r="E74" s="389"/>
    </row>
    <row r="75" spans="1:5" s="558" customFormat="1" ht="12" customHeight="1" thickBot="1">
      <c r="A75" s="543" t="s">
        <v>396</v>
      </c>
      <c r="B75" s="415" t="s">
        <v>397</v>
      </c>
      <c r="C75" s="406"/>
      <c r="D75" s="406"/>
      <c r="E75" s="389"/>
    </row>
    <row r="76" spans="1:5" s="558" customFormat="1" ht="12" customHeight="1" thickBot="1">
      <c r="A76" s="544" t="s">
        <v>398</v>
      </c>
      <c r="B76" s="392" t="s">
        <v>399</v>
      </c>
      <c r="C76" s="402">
        <f>SUM(C77:C79)</f>
        <v>0</v>
      </c>
      <c r="D76" s="402">
        <f>SUM(D77:D79)</f>
        <v>0</v>
      </c>
      <c r="E76" s="385">
        <f>SUM(E77:E79)</f>
        <v>0</v>
      </c>
    </row>
    <row r="77" spans="1:5" s="558" customFormat="1" ht="12" customHeight="1">
      <c r="A77" s="541" t="s">
        <v>400</v>
      </c>
      <c r="B77" s="413" t="s">
        <v>401</v>
      </c>
      <c r="C77" s="406"/>
      <c r="D77" s="406"/>
      <c r="E77" s="389"/>
    </row>
    <row r="78" spans="1:5" s="558" customFormat="1" ht="12" customHeight="1">
      <c r="A78" s="542" t="s">
        <v>402</v>
      </c>
      <c r="B78" s="414" t="s">
        <v>403</v>
      </c>
      <c r="C78" s="406"/>
      <c r="D78" s="406"/>
      <c r="E78" s="389"/>
    </row>
    <row r="79" spans="1:5" s="558" customFormat="1" ht="12" customHeight="1" thickBot="1">
      <c r="A79" s="543" t="s">
        <v>404</v>
      </c>
      <c r="B79" s="415" t="s">
        <v>405</v>
      </c>
      <c r="C79" s="406"/>
      <c r="D79" s="406"/>
      <c r="E79" s="389"/>
    </row>
    <row r="80" spans="1:5" s="558" customFormat="1" ht="12" customHeight="1" thickBot="1">
      <c r="A80" s="544" t="s">
        <v>406</v>
      </c>
      <c r="B80" s="392" t="s">
        <v>407</v>
      </c>
      <c r="C80" s="402">
        <f>SUM(C81:C84)</f>
        <v>0</v>
      </c>
      <c r="D80" s="402">
        <f>SUM(D81:D84)</f>
        <v>0</v>
      </c>
      <c r="E80" s="385">
        <f>SUM(E81:E84)</f>
        <v>0</v>
      </c>
    </row>
    <row r="81" spans="1:5" s="558" customFormat="1" ht="12" customHeight="1">
      <c r="A81" s="545" t="s">
        <v>408</v>
      </c>
      <c r="B81" s="413" t="s">
        <v>409</v>
      </c>
      <c r="C81" s="406"/>
      <c r="D81" s="406"/>
      <c r="E81" s="389"/>
    </row>
    <row r="82" spans="1:5" s="558" customFormat="1" ht="12" customHeight="1">
      <c r="A82" s="546" t="s">
        <v>410</v>
      </c>
      <c r="B82" s="414" t="s">
        <v>411</v>
      </c>
      <c r="C82" s="406"/>
      <c r="D82" s="406"/>
      <c r="E82" s="389"/>
    </row>
    <row r="83" spans="1:5" s="558" customFormat="1" ht="12" customHeight="1">
      <c r="A83" s="546" t="s">
        <v>412</v>
      </c>
      <c r="B83" s="414" t="s">
        <v>413</v>
      </c>
      <c r="C83" s="406"/>
      <c r="D83" s="406"/>
      <c r="E83" s="389"/>
    </row>
    <row r="84" spans="1:5" s="558" customFormat="1" ht="12" customHeight="1" thickBot="1">
      <c r="A84" s="547" t="s">
        <v>414</v>
      </c>
      <c r="B84" s="415" t="s">
        <v>415</v>
      </c>
      <c r="C84" s="406"/>
      <c r="D84" s="406"/>
      <c r="E84" s="389"/>
    </row>
    <row r="85" spans="1:5" s="558" customFormat="1" ht="12" customHeight="1" thickBot="1">
      <c r="A85" s="544" t="s">
        <v>416</v>
      </c>
      <c r="B85" s="392" t="s">
        <v>417</v>
      </c>
      <c r="C85" s="427"/>
      <c r="D85" s="427"/>
      <c r="E85" s="428"/>
    </row>
    <row r="86" spans="1:5" s="558" customFormat="1" ht="12" customHeight="1" thickBot="1">
      <c r="A86" s="544" t="s">
        <v>418</v>
      </c>
      <c r="B86" s="538" t="s">
        <v>419</v>
      </c>
      <c r="C86" s="408">
        <f>+C64+C68+C73+C76+C80+C85</f>
        <v>0</v>
      </c>
      <c r="D86" s="408">
        <f>+D64+D68+D73+D76+D80+D85</f>
        <v>0</v>
      </c>
      <c r="E86" s="421">
        <f>+E64+E68+E73+E76+E80+E85</f>
        <v>0</v>
      </c>
    </row>
    <row r="87" spans="1:5" s="558" customFormat="1" ht="12" customHeight="1" thickBot="1">
      <c r="A87" s="548" t="s">
        <v>420</v>
      </c>
      <c r="B87" s="539" t="s">
        <v>557</v>
      </c>
      <c r="C87" s="408">
        <f>+C63+C86</f>
        <v>0</v>
      </c>
      <c r="D87" s="408">
        <f>+D63+D86</f>
        <v>0</v>
      </c>
      <c r="E87" s="421">
        <f>+E63+E86</f>
        <v>0</v>
      </c>
    </row>
    <row r="88" spans="1:5" s="558" customFormat="1" ht="15" customHeight="1">
      <c r="A88" s="513"/>
      <c r="B88" s="514"/>
      <c r="C88" s="529"/>
      <c r="D88" s="529"/>
      <c r="E88" s="529"/>
    </row>
    <row r="89" spans="1:5" ht="13.5" thickBot="1">
      <c r="A89" s="515"/>
      <c r="B89" s="516"/>
      <c r="C89" s="530"/>
      <c r="D89" s="530"/>
      <c r="E89" s="530"/>
    </row>
    <row r="90" spans="1:5" s="557" customFormat="1" ht="16.5" customHeight="1" thickBot="1">
      <c r="A90" s="722" t="s">
        <v>44</v>
      </c>
      <c r="B90" s="723"/>
      <c r="C90" s="723"/>
      <c r="D90" s="723"/>
      <c r="E90" s="724"/>
    </row>
    <row r="91" spans="1:5" s="333" customFormat="1" ht="12" customHeight="1" thickBot="1">
      <c r="A91" s="536" t="s">
        <v>7</v>
      </c>
      <c r="B91" s="374" t="s">
        <v>428</v>
      </c>
      <c r="C91" s="401">
        <f>SUM(C92:C96)</f>
        <v>0</v>
      </c>
      <c r="D91" s="401">
        <f>SUM(D92:D96)</f>
        <v>0</v>
      </c>
      <c r="E91" s="356">
        <f>SUM(E92:E96)</f>
        <v>0</v>
      </c>
    </row>
    <row r="92" spans="1:5" ht="12" customHeight="1">
      <c r="A92" s="549" t="s">
        <v>72</v>
      </c>
      <c r="B92" s="360" t="s">
        <v>37</v>
      </c>
      <c r="C92" s="99"/>
      <c r="D92" s="99"/>
      <c r="E92" s="355"/>
    </row>
    <row r="93" spans="1:5" ht="12" customHeight="1">
      <c r="A93" s="542" t="s">
        <v>73</v>
      </c>
      <c r="B93" s="358" t="s">
        <v>134</v>
      </c>
      <c r="C93" s="403"/>
      <c r="D93" s="403"/>
      <c r="E93" s="386"/>
    </row>
    <row r="94" spans="1:5" ht="12" customHeight="1">
      <c r="A94" s="542" t="s">
        <v>74</v>
      </c>
      <c r="B94" s="358" t="s">
        <v>101</v>
      </c>
      <c r="C94" s="405"/>
      <c r="D94" s="405"/>
      <c r="E94" s="388"/>
    </row>
    <row r="95" spans="1:5" ht="12" customHeight="1">
      <c r="A95" s="542" t="s">
        <v>75</v>
      </c>
      <c r="B95" s="361" t="s">
        <v>135</v>
      </c>
      <c r="C95" s="405"/>
      <c r="D95" s="405"/>
      <c r="E95" s="388"/>
    </row>
    <row r="96" spans="1:5" ht="12" customHeight="1">
      <c r="A96" s="542" t="s">
        <v>84</v>
      </c>
      <c r="B96" s="369" t="s">
        <v>136</v>
      </c>
      <c r="C96" s="405"/>
      <c r="D96" s="405"/>
      <c r="E96" s="388"/>
    </row>
    <row r="97" spans="1:5" ht="12" customHeight="1">
      <c r="A97" s="542" t="s">
        <v>76</v>
      </c>
      <c r="B97" s="358" t="s">
        <v>429</v>
      </c>
      <c r="C97" s="405"/>
      <c r="D97" s="405"/>
      <c r="E97" s="388"/>
    </row>
    <row r="98" spans="1:5" ht="12" customHeight="1">
      <c r="A98" s="542" t="s">
        <v>77</v>
      </c>
      <c r="B98" s="381" t="s">
        <v>430</v>
      </c>
      <c r="C98" s="405"/>
      <c r="D98" s="405"/>
      <c r="E98" s="388"/>
    </row>
    <row r="99" spans="1:5" ht="12" customHeight="1">
      <c r="A99" s="542" t="s">
        <v>85</v>
      </c>
      <c r="B99" s="382" t="s">
        <v>431</v>
      </c>
      <c r="C99" s="405"/>
      <c r="D99" s="405"/>
      <c r="E99" s="388"/>
    </row>
    <row r="100" spans="1:5" ht="12" customHeight="1">
      <c r="A100" s="542" t="s">
        <v>86</v>
      </c>
      <c r="B100" s="382" t="s">
        <v>432</v>
      </c>
      <c r="C100" s="405"/>
      <c r="D100" s="405"/>
      <c r="E100" s="388"/>
    </row>
    <row r="101" spans="1:5" ht="12" customHeight="1">
      <c r="A101" s="542" t="s">
        <v>87</v>
      </c>
      <c r="B101" s="381" t="s">
        <v>433</v>
      </c>
      <c r="C101" s="405"/>
      <c r="D101" s="405"/>
      <c r="E101" s="388"/>
    </row>
    <row r="102" spans="1:5" ht="12" customHeight="1">
      <c r="A102" s="542" t="s">
        <v>88</v>
      </c>
      <c r="B102" s="381" t="s">
        <v>434</v>
      </c>
      <c r="C102" s="405"/>
      <c r="D102" s="405"/>
      <c r="E102" s="388"/>
    </row>
    <row r="103" spans="1:5" ht="12" customHeight="1">
      <c r="A103" s="542" t="s">
        <v>90</v>
      </c>
      <c r="B103" s="382" t="s">
        <v>435</v>
      </c>
      <c r="C103" s="405"/>
      <c r="D103" s="405"/>
      <c r="E103" s="388"/>
    </row>
    <row r="104" spans="1:5" ht="12" customHeight="1">
      <c r="A104" s="550" t="s">
        <v>137</v>
      </c>
      <c r="B104" s="383" t="s">
        <v>436</v>
      </c>
      <c r="C104" s="405"/>
      <c r="D104" s="405"/>
      <c r="E104" s="388"/>
    </row>
    <row r="105" spans="1:5" ht="12" customHeight="1">
      <c r="A105" s="542" t="s">
        <v>437</v>
      </c>
      <c r="B105" s="383" t="s">
        <v>438</v>
      </c>
      <c r="C105" s="405"/>
      <c r="D105" s="405"/>
      <c r="E105" s="388"/>
    </row>
    <row r="106" spans="1:5" s="333" customFormat="1" ht="12" customHeight="1" thickBot="1">
      <c r="A106" s="551" t="s">
        <v>439</v>
      </c>
      <c r="B106" s="384" t="s">
        <v>440</v>
      </c>
      <c r="C106" s="100"/>
      <c r="D106" s="100"/>
      <c r="E106" s="349"/>
    </row>
    <row r="107" spans="1:5" ht="12" customHeight="1" thickBot="1">
      <c r="A107" s="375" t="s">
        <v>8</v>
      </c>
      <c r="B107" s="373" t="s">
        <v>441</v>
      </c>
      <c r="C107" s="402">
        <f>+C108+C110+C112</f>
        <v>0</v>
      </c>
      <c r="D107" s="402">
        <f>+D108+D110+D112</f>
        <v>0</v>
      </c>
      <c r="E107" s="385">
        <f>+E108+E110+E112</f>
        <v>0</v>
      </c>
    </row>
    <row r="108" spans="1:5" ht="12" customHeight="1">
      <c r="A108" s="541" t="s">
        <v>78</v>
      </c>
      <c r="B108" s="358" t="s">
        <v>157</v>
      </c>
      <c r="C108" s="404"/>
      <c r="D108" s="404"/>
      <c r="E108" s="387"/>
    </row>
    <row r="109" spans="1:5" ht="12" customHeight="1">
      <c r="A109" s="541" t="s">
        <v>79</v>
      </c>
      <c r="B109" s="362" t="s">
        <v>442</v>
      </c>
      <c r="C109" s="404"/>
      <c r="D109" s="404"/>
      <c r="E109" s="387"/>
    </row>
    <row r="110" spans="1:5" ht="12" customHeight="1">
      <c r="A110" s="541" t="s">
        <v>80</v>
      </c>
      <c r="B110" s="362" t="s">
        <v>138</v>
      </c>
      <c r="C110" s="403"/>
      <c r="D110" s="403"/>
      <c r="E110" s="386"/>
    </row>
    <row r="111" spans="1:5" ht="12" customHeight="1">
      <c r="A111" s="541" t="s">
        <v>81</v>
      </c>
      <c r="B111" s="362" t="s">
        <v>443</v>
      </c>
      <c r="C111" s="403"/>
      <c r="D111" s="403"/>
      <c r="E111" s="386"/>
    </row>
    <row r="112" spans="1:5" ht="12" customHeight="1">
      <c r="A112" s="541" t="s">
        <v>82</v>
      </c>
      <c r="B112" s="394" t="s">
        <v>160</v>
      </c>
      <c r="C112" s="403"/>
      <c r="D112" s="403"/>
      <c r="E112" s="386"/>
    </row>
    <row r="113" spans="1:5" ht="12" customHeight="1">
      <c r="A113" s="541" t="s">
        <v>89</v>
      </c>
      <c r="B113" s="393" t="s">
        <v>444</v>
      </c>
      <c r="C113" s="403"/>
      <c r="D113" s="403"/>
      <c r="E113" s="386"/>
    </row>
    <row r="114" spans="1:5" ht="12" customHeight="1">
      <c r="A114" s="541" t="s">
        <v>91</v>
      </c>
      <c r="B114" s="409" t="s">
        <v>445</v>
      </c>
      <c r="C114" s="403"/>
      <c r="D114" s="403"/>
      <c r="E114" s="386"/>
    </row>
    <row r="115" spans="1:5" ht="12" customHeight="1">
      <c r="A115" s="541" t="s">
        <v>139</v>
      </c>
      <c r="B115" s="382" t="s">
        <v>432</v>
      </c>
      <c r="C115" s="403"/>
      <c r="D115" s="403"/>
      <c r="E115" s="386"/>
    </row>
    <row r="116" spans="1:5" ht="12" customHeight="1">
      <c r="A116" s="541" t="s">
        <v>140</v>
      </c>
      <c r="B116" s="382" t="s">
        <v>446</v>
      </c>
      <c r="C116" s="403"/>
      <c r="D116" s="403"/>
      <c r="E116" s="386"/>
    </row>
    <row r="117" spans="1:5" ht="12" customHeight="1">
      <c r="A117" s="541" t="s">
        <v>141</v>
      </c>
      <c r="B117" s="382" t="s">
        <v>447</v>
      </c>
      <c r="C117" s="403"/>
      <c r="D117" s="403"/>
      <c r="E117" s="386"/>
    </row>
    <row r="118" spans="1:5" ht="12" customHeight="1">
      <c r="A118" s="541" t="s">
        <v>448</v>
      </c>
      <c r="B118" s="382" t="s">
        <v>435</v>
      </c>
      <c r="C118" s="403"/>
      <c r="D118" s="403"/>
      <c r="E118" s="386"/>
    </row>
    <row r="119" spans="1:5" ht="12" customHeight="1">
      <c r="A119" s="541" t="s">
        <v>449</v>
      </c>
      <c r="B119" s="382" t="s">
        <v>450</v>
      </c>
      <c r="C119" s="403"/>
      <c r="D119" s="403"/>
      <c r="E119" s="386"/>
    </row>
    <row r="120" spans="1:5" ht="12" customHeight="1" thickBot="1">
      <c r="A120" s="550" t="s">
        <v>451</v>
      </c>
      <c r="B120" s="382" t="s">
        <v>452</v>
      </c>
      <c r="C120" s="405"/>
      <c r="D120" s="405"/>
      <c r="E120" s="388"/>
    </row>
    <row r="121" spans="1:5" ht="12" customHeight="1" thickBot="1">
      <c r="A121" s="375" t="s">
        <v>9</v>
      </c>
      <c r="B121" s="378" t="s">
        <v>453</v>
      </c>
      <c r="C121" s="402">
        <f>+C122+C123</f>
        <v>0</v>
      </c>
      <c r="D121" s="402">
        <f>+D122+D123</f>
        <v>0</v>
      </c>
      <c r="E121" s="385">
        <f>+E122+E123</f>
        <v>0</v>
      </c>
    </row>
    <row r="122" spans="1:5" ht="12" customHeight="1">
      <c r="A122" s="541" t="s">
        <v>61</v>
      </c>
      <c r="B122" s="359" t="s">
        <v>46</v>
      </c>
      <c r="C122" s="404"/>
      <c r="D122" s="404"/>
      <c r="E122" s="387"/>
    </row>
    <row r="123" spans="1:5" ht="12" customHeight="1" thickBot="1">
      <c r="A123" s="543" t="s">
        <v>62</v>
      </c>
      <c r="B123" s="362" t="s">
        <v>47</v>
      </c>
      <c r="C123" s="405"/>
      <c r="D123" s="405"/>
      <c r="E123" s="388"/>
    </row>
    <row r="124" spans="1:5" ht="12" customHeight="1" thickBot="1">
      <c r="A124" s="375" t="s">
        <v>10</v>
      </c>
      <c r="B124" s="378" t="s">
        <v>454</v>
      </c>
      <c r="C124" s="402">
        <f>+C91+C107+C121</f>
        <v>0</v>
      </c>
      <c r="D124" s="402">
        <f>+D91+D107+D121</f>
        <v>0</v>
      </c>
      <c r="E124" s="385">
        <f>+E91+E107+E121</f>
        <v>0</v>
      </c>
    </row>
    <row r="125" spans="1:5" ht="12" customHeight="1" thickBot="1">
      <c r="A125" s="375" t="s">
        <v>11</v>
      </c>
      <c r="B125" s="378" t="s">
        <v>559</v>
      </c>
      <c r="C125" s="402">
        <f>+C126+C127+C128</f>
        <v>0</v>
      </c>
      <c r="D125" s="402">
        <f>+D126+D127+D128</f>
        <v>0</v>
      </c>
      <c r="E125" s="385">
        <f>+E126+E127+E128</f>
        <v>0</v>
      </c>
    </row>
    <row r="126" spans="1:5" ht="12" customHeight="1">
      <c r="A126" s="541" t="s">
        <v>65</v>
      </c>
      <c r="B126" s="359" t="s">
        <v>456</v>
      </c>
      <c r="C126" s="403"/>
      <c r="D126" s="403"/>
      <c r="E126" s="386"/>
    </row>
    <row r="127" spans="1:5" ht="12" customHeight="1">
      <c r="A127" s="541" t="s">
        <v>66</v>
      </c>
      <c r="B127" s="359" t="s">
        <v>457</v>
      </c>
      <c r="C127" s="403"/>
      <c r="D127" s="403"/>
      <c r="E127" s="386"/>
    </row>
    <row r="128" spans="1:5" ht="12" customHeight="1" thickBot="1">
      <c r="A128" s="550" t="s">
        <v>67</v>
      </c>
      <c r="B128" s="357" t="s">
        <v>458</v>
      </c>
      <c r="C128" s="403"/>
      <c r="D128" s="403"/>
      <c r="E128" s="386"/>
    </row>
    <row r="129" spans="1:5" ht="12" customHeight="1" thickBot="1">
      <c r="A129" s="375" t="s">
        <v>12</v>
      </c>
      <c r="B129" s="378" t="s">
        <v>459</v>
      </c>
      <c r="C129" s="402">
        <f>+C130+C131+C132+C133</f>
        <v>0</v>
      </c>
      <c r="D129" s="402">
        <f>+D130+D131+D132+D133</f>
        <v>0</v>
      </c>
      <c r="E129" s="385">
        <f>+E130+E131+E132+E133</f>
        <v>0</v>
      </c>
    </row>
    <row r="130" spans="1:5" ht="12" customHeight="1">
      <c r="A130" s="541" t="s">
        <v>68</v>
      </c>
      <c r="B130" s="359" t="s">
        <v>460</v>
      </c>
      <c r="C130" s="403"/>
      <c r="D130" s="403"/>
      <c r="E130" s="386"/>
    </row>
    <row r="131" spans="1:5" ht="12" customHeight="1">
      <c r="A131" s="541" t="s">
        <v>69</v>
      </c>
      <c r="B131" s="359" t="s">
        <v>461</v>
      </c>
      <c r="C131" s="403"/>
      <c r="D131" s="403"/>
      <c r="E131" s="386"/>
    </row>
    <row r="132" spans="1:5" ht="12" customHeight="1">
      <c r="A132" s="541" t="s">
        <v>356</v>
      </c>
      <c r="B132" s="359" t="s">
        <v>462</v>
      </c>
      <c r="C132" s="403"/>
      <c r="D132" s="403"/>
      <c r="E132" s="386"/>
    </row>
    <row r="133" spans="1:5" s="333" customFormat="1" ht="12" customHeight="1" thickBot="1">
      <c r="A133" s="550" t="s">
        <v>358</v>
      </c>
      <c r="B133" s="357" t="s">
        <v>463</v>
      </c>
      <c r="C133" s="403"/>
      <c r="D133" s="403"/>
      <c r="E133" s="386"/>
    </row>
    <row r="134" spans="1:11" ht="13.5" thickBot="1">
      <c r="A134" s="375" t="s">
        <v>13</v>
      </c>
      <c r="B134" s="378" t="s">
        <v>678</v>
      </c>
      <c r="C134" s="408">
        <f>+C135+C136+C138+C139+C137</f>
        <v>0</v>
      </c>
      <c r="D134" s="408">
        <f>+D135+D136+D138+D139+D137</f>
        <v>0</v>
      </c>
      <c r="E134" s="421">
        <f>+E135+E136+E138+E139+E137</f>
        <v>0</v>
      </c>
      <c r="K134" s="504"/>
    </row>
    <row r="135" spans="1:5" ht="12.75">
      <c r="A135" s="541" t="s">
        <v>70</v>
      </c>
      <c r="B135" s="359" t="s">
        <v>465</v>
      </c>
      <c r="C135" s="403"/>
      <c r="D135" s="403"/>
      <c r="E135" s="386"/>
    </row>
    <row r="136" spans="1:5" ht="12" customHeight="1">
      <c r="A136" s="541" t="s">
        <v>71</v>
      </c>
      <c r="B136" s="359" t="s">
        <v>466</v>
      </c>
      <c r="C136" s="403"/>
      <c r="D136" s="403"/>
      <c r="E136" s="386"/>
    </row>
    <row r="137" spans="1:5" ht="12" customHeight="1">
      <c r="A137" s="541" t="s">
        <v>365</v>
      </c>
      <c r="B137" s="359" t="s">
        <v>677</v>
      </c>
      <c r="C137" s="403"/>
      <c r="D137" s="403"/>
      <c r="E137" s="386"/>
    </row>
    <row r="138" spans="1:5" s="333" customFormat="1" ht="12" customHeight="1">
      <c r="A138" s="541" t="s">
        <v>367</v>
      </c>
      <c r="B138" s="359" t="s">
        <v>467</v>
      </c>
      <c r="C138" s="403"/>
      <c r="D138" s="403"/>
      <c r="E138" s="386"/>
    </row>
    <row r="139" spans="1:5" s="333" customFormat="1" ht="12" customHeight="1" thickBot="1">
      <c r="A139" s="550" t="s">
        <v>676</v>
      </c>
      <c r="B139" s="357" t="s">
        <v>468</v>
      </c>
      <c r="C139" s="403"/>
      <c r="D139" s="403"/>
      <c r="E139" s="386"/>
    </row>
    <row r="140" spans="1:5" s="333" customFormat="1" ht="12" customHeight="1" thickBot="1">
      <c r="A140" s="375" t="s">
        <v>14</v>
      </c>
      <c r="B140" s="378" t="s">
        <v>560</v>
      </c>
      <c r="C140" s="101">
        <f>+C141+C142+C143+C144</f>
        <v>0</v>
      </c>
      <c r="D140" s="101">
        <f>+D141+D142+D143+D144</f>
        <v>0</v>
      </c>
      <c r="E140" s="354">
        <f>+E141+E142+E143+E144</f>
        <v>0</v>
      </c>
    </row>
    <row r="141" spans="1:5" s="333" customFormat="1" ht="12" customHeight="1">
      <c r="A141" s="541" t="s">
        <v>132</v>
      </c>
      <c r="B141" s="359" t="s">
        <v>470</v>
      </c>
      <c r="C141" s="403"/>
      <c r="D141" s="403"/>
      <c r="E141" s="386"/>
    </row>
    <row r="142" spans="1:5" s="333" customFormat="1" ht="12" customHeight="1">
      <c r="A142" s="541" t="s">
        <v>133</v>
      </c>
      <c r="B142" s="359" t="s">
        <v>471</v>
      </c>
      <c r="C142" s="403"/>
      <c r="D142" s="403"/>
      <c r="E142" s="386"/>
    </row>
    <row r="143" spans="1:5" s="333" customFormat="1" ht="12" customHeight="1">
      <c r="A143" s="541" t="s">
        <v>159</v>
      </c>
      <c r="B143" s="359" t="s">
        <v>472</v>
      </c>
      <c r="C143" s="403"/>
      <c r="D143" s="403"/>
      <c r="E143" s="386"/>
    </row>
    <row r="144" spans="1:5" ht="12.75" customHeight="1" thickBot="1">
      <c r="A144" s="541" t="s">
        <v>373</v>
      </c>
      <c r="B144" s="359" t="s">
        <v>473</v>
      </c>
      <c r="C144" s="403"/>
      <c r="D144" s="403"/>
      <c r="E144" s="386"/>
    </row>
    <row r="145" spans="1:5" ht="12" customHeight="1" thickBot="1">
      <c r="A145" s="375" t="s">
        <v>15</v>
      </c>
      <c r="B145" s="378" t="s">
        <v>474</v>
      </c>
      <c r="C145" s="352">
        <f>+C125+C129+C134+C140</f>
        <v>0</v>
      </c>
      <c r="D145" s="352">
        <f>+D125+D129+D134+D140</f>
        <v>0</v>
      </c>
      <c r="E145" s="353">
        <f>+E125+E129+E134+E140</f>
        <v>0</v>
      </c>
    </row>
    <row r="146" spans="1:5" ht="15" customHeight="1" thickBot="1">
      <c r="A146" s="552" t="s">
        <v>16</v>
      </c>
      <c r="B146" s="398" t="s">
        <v>475</v>
      </c>
      <c r="C146" s="352">
        <f>+C124+C145</f>
        <v>0</v>
      </c>
      <c r="D146" s="352">
        <f>+D124+D145</f>
        <v>0</v>
      </c>
      <c r="E146" s="353">
        <f>+E124+E145</f>
        <v>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61" t="s">
        <v>747</v>
      </c>
      <c r="B148" s="662"/>
      <c r="C148" s="114"/>
      <c r="D148" s="115"/>
      <c r="E148" s="112"/>
    </row>
    <row r="149" spans="1:5" ht="14.25" customHeight="1" thickBot="1">
      <c r="A149" s="663" t="s">
        <v>746</v>
      </c>
      <c r="B149" s="664"/>
      <c r="C149" s="114"/>
      <c r="D149" s="115"/>
      <c r="E149" s="112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28">
      <selection activeCell="K28" sqref="K28"/>
    </sheetView>
  </sheetViews>
  <sheetFormatPr defaultColWidth="9.00390625" defaultRowHeight="12.75"/>
  <cols>
    <col min="1" max="1" width="16.00390625" style="573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08" customFormat="1" ht="21" customHeight="1" thickBot="1">
      <c r="A1" s="507"/>
      <c r="B1" s="509"/>
      <c r="C1" s="554"/>
      <c r="D1" s="554"/>
      <c r="E1" s="645" t="str">
        <f>+CONCATENATE("7.1. melléklet a ……/",LEFT(ÖSSZEFÜGGÉSEK!A4,4)+1,". (……) önkormányzati rendelethez")</f>
        <v>7.1. melléklet a ……/2017. (……) önkormányzati rendelethez</v>
      </c>
    </row>
    <row r="2" spans="1:5" s="555" customFormat="1" ht="25.5" customHeight="1">
      <c r="A2" s="535" t="s">
        <v>148</v>
      </c>
      <c r="B2" s="725" t="s">
        <v>759</v>
      </c>
      <c r="C2" s="726"/>
      <c r="D2" s="727"/>
      <c r="E2" s="578" t="s">
        <v>48</v>
      </c>
    </row>
    <row r="3" spans="1:5" s="555" customFormat="1" ht="24.75" thickBot="1">
      <c r="A3" s="553" t="s">
        <v>561</v>
      </c>
      <c r="B3" s="728" t="s">
        <v>554</v>
      </c>
      <c r="C3" s="731"/>
      <c r="D3" s="732"/>
      <c r="E3" s="579" t="s">
        <v>41</v>
      </c>
    </row>
    <row r="4" spans="1:5" s="556" customFormat="1" ht="15.75" customHeight="1" thickBot="1">
      <c r="A4" s="510"/>
      <c r="B4" s="510"/>
      <c r="C4" s="511"/>
      <c r="D4" s="511"/>
      <c r="E4" s="511" t="s">
        <v>750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31" customFormat="1" ht="12" customHeight="1" thickBot="1">
      <c r="A8" s="505" t="s">
        <v>7</v>
      </c>
      <c r="B8" s="569" t="s">
        <v>562</v>
      </c>
      <c r="C8" s="437">
        <f>SUM(C9:C18)</f>
        <v>0</v>
      </c>
      <c r="D8" s="437">
        <f>SUM(D9:D18)</f>
        <v>51636</v>
      </c>
      <c r="E8" s="575">
        <f>SUM(E9:E18)</f>
        <v>51627</v>
      </c>
    </row>
    <row r="9" spans="1:5" s="531" customFormat="1" ht="12" customHeight="1">
      <c r="A9" s="580" t="s">
        <v>72</v>
      </c>
      <c r="B9" s="360" t="s">
        <v>341</v>
      </c>
      <c r="C9" s="107"/>
      <c r="D9" s="107"/>
      <c r="E9" s="564"/>
    </row>
    <row r="10" spans="1:5" s="531" customFormat="1" ht="12" customHeight="1">
      <c r="A10" s="581" t="s">
        <v>73</v>
      </c>
      <c r="B10" s="358" t="s">
        <v>342</v>
      </c>
      <c r="C10" s="434">
        <v>0</v>
      </c>
      <c r="D10" s="434"/>
      <c r="E10" s="116"/>
    </row>
    <row r="11" spans="1:5" s="531" customFormat="1" ht="12" customHeight="1">
      <c r="A11" s="581" t="s">
        <v>74</v>
      </c>
      <c r="B11" s="358" t="s">
        <v>343</v>
      </c>
      <c r="C11" s="434"/>
      <c r="D11" s="434"/>
      <c r="E11" s="116"/>
    </row>
    <row r="12" spans="1:5" s="531" customFormat="1" ht="12" customHeight="1">
      <c r="A12" s="581" t="s">
        <v>75</v>
      </c>
      <c r="B12" s="358" t="s">
        <v>344</v>
      </c>
      <c r="C12" s="434"/>
      <c r="D12" s="434"/>
      <c r="E12" s="116"/>
    </row>
    <row r="13" spans="1:5" s="531" customFormat="1" ht="12" customHeight="1">
      <c r="A13" s="581" t="s">
        <v>108</v>
      </c>
      <c r="B13" s="358" t="s">
        <v>345</v>
      </c>
      <c r="C13" s="434"/>
      <c r="D13" s="434"/>
      <c r="E13" s="116"/>
    </row>
    <row r="14" spans="1:5" s="531" customFormat="1" ht="12" customHeight="1">
      <c r="A14" s="581" t="s">
        <v>76</v>
      </c>
      <c r="B14" s="358" t="s">
        <v>563</v>
      </c>
      <c r="C14" s="434"/>
      <c r="D14" s="434"/>
      <c r="E14" s="116"/>
    </row>
    <row r="15" spans="1:5" s="558" customFormat="1" ht="12" customHeight="1">
      <c r="A15" s="581" t="s">
        <v>77</v>
      </c>
      <c r="B15" s="357" t="s">
        <v>564</v>
      </c>
      <c r="C15" s="434"/>
      <c r="D15" s="434"/>
      <c r="E15" s="116"/>
    </row>
    <row r="16" spans="1:5" s="558" customFormat="1" ht="12" customHeight="1">
      <c r="A16" s="581" t="s">
        <v>85</v>
      </c>
      <c r="B16" s="358" t="s">
        <v>348</v>
      </c>
      <c r="C16" s="108"/>
      <c r="D16" s="108">
        <v>27</v>
      </c>
      <c r="E16" s="563">
        <v>27</v>
      </c>
    </row>
    <row r="17" spans="1:5" s="531" customFormat="1" ht="12" customHeight="1">
      <c r="A17" s="581" t="s">
        <v>86</v>
      </c>
      <c r="B17" s="358" t="s">
        <v>350</v>
      </c>
      <c r="C17" s="434"/>
      <c r="D17" s="434">
        <v>51609</v>
      </c>
      <c r="E17" s="116">
        <v>51600</v>
      </c>
    </row>
    <row r="18" spans="1:5" s="558" customFormat="1" ht="12" customHeight="1" thickBot="1">
      <c r="A18" s="581" t="s">
        <v>87</v>
      </c>
      <c r="B18" s="357" t="s">
        <v>352</v>
      </c>
      <c r="C18" s="436"/>
      <c r="D18" s="436"/>
      <c r="E18" s="559"/>
    </row>
    <row r="19" spans="1:5" s="558" customFormat="1" ht="12" customHeight="1" thickBot="1">
      <c r="A19" s="505" t="s">
        <v>8</v>
      </c>
      <c r="B19" s="569" t="s">
        <v>565</v>
      </c>
      <c r="C19" s="437">
        <f>SUM(C20:C22)</f>
        <v>0</v>
      </c>
      <c r="D19" s="437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9" t="s">
        <v>322</v>
      </c>
      <c r="C20" s="434"/>
      <c r="D20" s="434"/>
      <c r="E20" s="116"/>
    </row>
    <row r="21" spans="1:5" s="558" customFormat="1" ht="12" customHeight="1">
      <c r="A21" s="581" t="s">
        <v>79</v>
      </c>
      <c r="B21" s="358" t="s">
        <v>566</v>
      </c>
      <c r="C21" s="434"/>
      <c r="D21" s="434"/>
      <c r="E21" s="116"/>
    </row>
    <row r="22" spans="1:5" s="558" customFormat="1" ht="12" customHeight="1">
      <c r="A22" s="581" t="s">
        <v>80</v>
      </c>
      <c r="B22" s="358" t="s">
        <v>567</v>
      </c>
      <c r="C22" s="434"/>
      <c r="D22" s="434"/>
      <c r="E22" s="116"/>
    </row>
    <row r="23" spans="1:5" s="558" customFormat="1" ht="12" customHeight="1" thickBot="1">
      <c r="A23" s="581" t="s">
        <v>81</v>
      </c>
      <c r="B23" s="358" t="s">
        <v>682</v>
      </c>
      <c r="C23" s="434"/>
      <c r="D23" s="434"/>
      <c r="E23" s="116"/>
    </row>
    <row r="24" spans="1:5" s="558" customFormat="1" ht="12" customHeight="1" thickBot="1">
      <c r="A24" s="568" t="s">
        <v>9</v>
      </c>
      <c r="B24" s="378" t="s">
        <v>125</v>
      </c>
      <c r="C24" s="42"/>
      <c r="D24" s="42"/>
      <c r="E24" s="574"/>
    </row>
    <row r="25" spans="1:5" s="558" customFormat="1" ht="12" customHeight="1" thickBot="1">
      <c r="A25" s="568" t="s">
        <v>10</v>
      </c>
      <c r="B25" s="378" t="s">
        <v>568</v>
      </c>
      <c r="C25" s="437">
        <f>SUM(C26:C27)</f>
        <v>0</v>
      </c>
      <c r="D25" s="437">
        <f>SUM(D26:D27)</f>
        <v>0</v>
      </c>
      <c r="E25" s="575">
        <f>SUM(E26:E27)</f>
        <v>0</v>
      </c>
    </row>
    <row r="26" spans="1:5" s="558" customFormat="1" ht="12" customHeight="1">
      <c r="A26" s="582" t="s">
        <v>335</v>
      </c>
      <c r="B26" s="583" t="s">
        <v>566</v>
      </c>
      <c r="C26" s="104"/>
      <c r="D26" s="104"/>
      <c r="E26" s="562"/>
    </row>
    <row r="27" spans="1:5" s="558" customFormat="1" ht="12" customHeight="1">
      <c r="A27" s="582" t="s">
        <v>336</v>
      </c>
      <c r="B27" s="584" t="s">
        <v>569</v>
      </c>
      <c r="C27" s="438"/>
      <c r="D27" s="438"/>
      <c r="E27" s="561"/>
    </row>
    <row r="28" spans="1:5" s="558" customFormat="1" ht="12" customHeight="1" thickBot="1">
      <c r="A28" s="581" t="s">
        <v>337</v>
      </c>
      <c r="B28" s="585" t="s">
        <v>683</v>
      </c>
      <c r="C28" s="565"/>
      <c r="D28" s="565"/>
      <c r="E28" s="560"/>
    </row>
    <row r="29" spans="1:5" s="558" customFormat="1" ht="12" customHeight="1" thickBot="1">
      <c r="A29" s="568" t="s">
        <v>11</v>
      </c>
      <c r="B29" s="378" t="s">
        <v>570</v>
      </c>
      <c r="C29" s="437">
        <f>SUM(C30:C32)</f>
        <v>0</v>
      </c>
      <c r="D29" s="437">
        <f>SUM(D30:D32)</f>
        <v>0</v>
      </c>
      <c r="E29" s="575">
        <f>SUM(E30:E32)</f>
        <v>0</v>
      </c>
    </row>
    <row r="30" spans="1:5" s="558" customFormat="1" ht="12" customHeight="1">
      <c r="A30" s="582" t="s">
        <v>65</v>
      </c>
      <c r="B30" s="583" t="s">
        <v>354</v>
      </c>
      <c r="C30" s="104"/>
      <c r="D30" s="104"/>
      <c r="E30" s="562"/>
    </row>
    <row r="31" spans="1:5" s="558" customFormat="1" ht="12" customHeight="1">
      <c r="A31" s="582" t="s">
        <v>66</v>
      </c>
      <c r="B31" s="584" t="s">
        <v>355</v>
      </c>
      <c r="C31" s="438"/>
      <c r="D31" s="438"/>
      <c r="E31" s="561"/>
    </row>
    <row r="32" spans="1:5" s="558" customFormat="1" ht="12" customHeight="1" thickBot="1">
      <c r="A32" s="581" t="s">
        <v>67</v>
      </c>
      <c r="B32" s="567" t="s">
        <v>357</v>
      </c>
      <c r="C32" s="565"/>
      <c r="D32" s="565"/>
      <c r="E32" s="560"/>
    </row>
    <row r="33" spans="1:5" s="558" customFormat="1" ht="12" customHeight="1" thickBot="1">
      <c r="A33" s="568" t="s">
        <v>12</v>
      </c>
      <c r="B33" s="378" t="s">
        <v>482</v>
      </c>
      <c r="C33" s="42"/>
      <c r="D33" s="42"/>
      <c r="E33" s="574"/>
    </row>
    <row r="34" spans="1:5" s="531" customFormat="1" ht="12" customHeight="1" thickBot="1">
      <c r="A34" s="568" t="s">
        <v>13</v>
      </c>
      <c r="B34" s="378" t="s">
        <v>571</v>
      </c>
      <c r="C34" s="42"/>
      <c r="D34" s="42"/>
      <c r="E34" s="574"/>
    </row>
    <row r="35" spans="1:5" s="531" customFormat="1" ht="12" customHeight="1" thickBot="1">
      <c r="A35" s="505" t="s">
        <v>14</v>
      </c>
      <c r="B35" s="378" t="s">
        <v>684</v>
      </c>
      <c r="C35" s="437">
        <f>+C8+C19+C24+C25+C29+C33+C34</f>
        <v>0</v>
      </c>
      <c r="D35" s="437">
        <f>+D8+D19+D24+D25+D29+D33+D34</f>
        <v>51636</v>
      </c>
      <c r="E35" s="575">
        <f>+E8+E19+E24+E25+E29+E33+E34</f>
        <v>51627</v>
      </c>
    </row>
    <row r="36" spans="1:5" s="531" customFormat="1" ht="12" customHeight="1" thickBot="1">
      <c r="A36" s="570" t="s">
        <v>15</v>
      </c>
      <c r="B36" s="378" t="s">
        <v>573</v>
      </c>
      <c r="C36" s="437">
        <f>+C37+C38+C39</f>
        <v>29541000</v>
      </c>
      <c r="D36" s="437">
        <f>+D37+D38+D39</f>
        <v>35045556</v>
      </c>
      <c r="E36" s="575">
        <f>+E37+E38+E39</f>
        <v>33652451</v>
      </c>
    </row>
    <row r="37" spans="1:5" s="531" customFormat="1" ht="12" customHeight="1">
      <c r="A37" s="582" t="s">
        <v>574</v>
      </c>
      <c r="B37" s="583" t="s">
        <v>167</v>
      </c>
      <c r="C37" s="104"/>
      <c r="D37" s="104">
        <v>1015000</v>
      </c>
      <c r="E37" s="562">
        <v>1015000</v>
      </c>
    </row>
    <row r="38" spans="1:5" s="558" customFormat="1" ht="12" customHeight="1">
      <c r="A38" s="582" t="s">
        <v>575</v>
      </c>
      <c r="B38" s="584" t="s">
        <v>3</v>
      </c>
      <c r="C38" s="438"/>
      <c r="D38" s="438"/>
      <c r="E38" s="561"/>
    </row>
    <row r="39" spans="1:5" s="558" customFormat="1" ht="12" customHeight="1" thickBot="1">
      <c r="A39" s="581" t="s">
        <v>576</v>
      </c>
      <c r="B39" s="567" t="s">
        <v>577</v>
      </c>
      <c r="C39" s="565">
        <v>29541000</v>
      </c>
      <c r="D39" s="565">
        <v>34030556</v>
      </c>
      <c r="E39" s="560">
        <v>32637451</v>
      </c>
    </row>
    <row r="40" spans="1:5" s="558" customFormat="1" ht="15" customHeight="1" thickBot="1">
      <c r="A40" s="570" t="s">
        <v>16</v>
      </c>
      <c r="B40" s="571" t="s">
        <v>578</v>
      </c>
      <c r="C40" s="110">
        <f>+C35+C36</f>
        <v>29541000</v>
      </c>
      <c r="D40" s="110">
        <f>+D35+D36</f>
        <v>35097192</v>
      </c>
      <c r="E40" s="576">
        <f>+E35+E36</f>
        <v>33704078</v>
      </c>
    </row>
    <row r="41" spans="1:5" s="558" customFormat="1" ht="15" customHeight="1">
      <c r="A41" s="513"/>
      <c r="B41" s="514"/>
      <c r="C41" s="529"/>
      <c r="D41" s="529"/>
      <c r="E41" s="529"/>
    </row>
    <row r="42" spans="1:5" ht="13.5" thickBot="1">
      <c r="A42" s="515"/>
      <c r="B42" s="516"/>
      <c r="C42" s="530"/>
      <c r="D42" s="530"/>
      <c r="E42" s="530"/>
    </row>
    <row r="43" spans="1:5" s="557" customFormat="1" ht="16.5" customHeight="1" thickBot="1">
      <c r="A43" s="722" t="s">
        <v>44</v>
      </c>
      <c r="B43" s="723"/>
      <c r="C43" s="723"/>
      <c r="D43" s="723"/>
      <c r="E43" s="724"/>
    </row>
    <row r="44" spans="1:5" s="333" customFormat="1" ht="12" customHeight="1" thickBot="1">
      <c r="A44" s="568" t="s">
        <v>7</v>
      </c>
      <c r="B44" s="378" t="s">
        <v>579</v>
      </c>
      <c r="C44" s="437">
        <f>SUM(C45:C49)</f>
        <v>29541000</v>
      </c>
      <c r="D44" s="437">
        <f>SUM(D45:D49)</f>
        <v>34953936</v>
      </c>
      <c r="E44" s="468">
        <f>SUM(E45:E49)</f>
        <v>31435233</v>
      </c>
    </row>
    <row r="45" spans="1:5" ht="12" customHeight="1">
      <c r="A45" s="581" t="s">
        <v>72</v>
      </c>
      <c r="B45" s="359" t="s">
        <v>37</v>
      </c>
      <c r="C45" s="104">
        <v>21223000</v>
      </c>
      <c r="D45" s="104">
        <v>16867350</v>
      </c>
      <c r="E45" s="463">
        <v>15608438</v>
      </c>
    </row>
    <row r="46" spans="1:5" ht="12" customHeight="1">
      <c r="A46" s="581" t="s">
        <v>73</v>
      </c>
      <c r="B46" s="358" t="s">
        <v>134</v>
      </c>
      <c r="C46" s="431">
        <v>5730000</v>
      </c>
      <c r="D46" s="431">
        <v>4285000</v>
      </c>
      <c r="E46" s="464">
        <v>4284151</v>
      </c>
    </row>
    <row r="47" spans="1:5" ht="12" customHeight="1">
      <c r="A47" s="581" t="s">
        <v>74</v>
      </c>
      <c r="B47" s="358" t="s">
        <v>101</v>
      </c>
      <c r="C47" s="431">
        <v>2588000</v>
      </c>
      <c r="D47" s="431">
        <v>13801586</v>
      </c>
      <c r="E47" s="464">
        <v>11542644</v>
      </c>
    </row>
    <row r="48" spans="1:5" ht="12" customHeight="1">
      <c r="A48" s="581" t="s">
        <v>75</v>
      </c>
      <c r="B48" s="358" t="s">
        <v>135</v>
      </c>
      <c r="C48" s="431"/>
      <c r="D48" s="431"/>
      <c r="E48" s="464"/>
    </row>
    <row r="49" spans="1:5" ht="12" customHeight="1" thickBot="1">
      <c r="A49" s="581" t="s">
        <v>108</v>
      </c>
      <c r="B49" s="358" t="s">
        <v>136</v>
      </c>
      <c r="C49" s="431"/>
      <c r="D49" s="431"/>
      <c r="E49" s="464"/>
    </row>
    <row r="50" spans="1:5" ht="12" customHeight="1" thickBot="1">
      <c r="A50" s="568" t="s">
        <v>8</v>
      </c>
      <c r="B50" s="378" t="s">
        <v>580</v>
      </c>
      <c r="C50" s="437">
        <f>SUM(C51:C53)</f>
        <v>0</v>
      </c>
      <c r="D50" s="437">
        <f>SUM(D51:D53)</f>
        <v>143256</v>
      </c>
      <c r="E50" s="468">
        <f>SUM(E51:E53)</f>
        <v>143256</v>
      </c>
    </row>
    <row r="51" spans="1:5" s="333" customFormat="1" ht="12" customHeight="1">
      <c r="A51" s="581" t="s">
        <v>78</v>
      </c>
      <c r="B51" s="359" t="s">
        <v>157</v>
      </c>
      <c r="C51" s="104"/>
      <c r="D51" s="104">
        <v>143256</v>
      </c>
      <c r="E51" s="463">
        <v>143256</v>
      </c>
    </row>
    <row r="52" spans="1:5" ht="12" customHeight="1">
      <c r="A52" s="581" t="s">
        <v>79</v>
      </c>
      <c r="B52" s="358" t="s">
        <v>138</v>
      </c>
      <c r="C52" s="431"/>
      <c r="D52" s="431"/>
      <c r="E52" s="464"/>
    </row>
    <row r="53" spans="1:5" ht="12" customHeight="1">
      <c r="A53" s="581" t="s">
        <v>80</v>
      </c>
      <c r="B53" s="358" t="s">
        <v>45</v>
      </c>
      <c r="C53" s="431"/>
      <c r="D53" s="431"/>
      <c r="E53" s="464"/>
    </row>
    <row r="54" spans="1:5" ht="12" customHeight="1" thickBot="1">
      <c r="A54" s="581" t="s">
        <v>81</v>
      </c>
      <c r="B54" s="358" t="s">
        <v>685</v>
      </c>
      <c r="C54" s="431"/>
      <c r="D54" s="431"/>
      <c r="E54" s="464"/>
    </row>
    <row r="55" spans="1:5" ht="12" customHeight="1" thickBot="1">
      <c r="A55" s="568" t="s">
        <v>9</v>
      </c>
      <c r="B55" s="572" t="s">
        <v>581</v>
      </c>
      <c r="C55" s="437">
        <f>+C44+C50</f>
        <v>29541000</v>
      </c>
      <c r="D55" s="437">
        <f>+D44+D50</f>
        <v>35097192</v>
      </c>
      <c r="E55" s="468">
        <f>+E44+E50</f>
        <v>31578489</v>
      </c>
    </row>
    <row r="56" spans="3:5" ht="13.5" thickBot="1">
      <c r="C56" s="577"/>
      <c r="D56" s="577"/>
      <c r="E56" s="577"/>
    </row>
    <row r="57" spans="1:5" ht="15" customHeight="1" thickBot="1">
      <c r="A57" s="661" t="s">
        <v>747</v>
      </c>
      <c r="B57" s="662"/>
      <c r="C57" s="114"/>
      <c r="D57" s="114"/>
      <c r="E57" s="566"/>
    </row>
    <row r="58" spans="1:5" ht="14.25" customHeight="1" thickBot="1">
      <c r="A58" s="663" t="s">
        <v>746</v>
      </c>
      <c r="B58" s="664"/>
      <c r="C58" s="114"/>
      <c r="D58" s="114"/>
      <c r="E58" s="566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28">
      <selection activeCell="A8" sqref="A8:E58"/>
    </sheetView>
  </sheetViews>
  <sheetFormatPr defaultColWidth="9.00390625" defaultRowHeight="12.75"/>
  <cols>
    <col min="1" max="1" width="16.00390625" style="573" customWidth="1"/>
    <col min="2" max="2" width="53.50390625" style="33" customWidth="1"/>
    <col min="3" max="5" width="15.875" style="33" customWidth="1"/>
    <col min="6" max="16384" width="9.375" style="33" customWidth="1"/>
  </cols>
  <sheetData>
    <row r="1" spans="1:5" s="508" customFormat="1" ht="21" customHeight="1" thickBot="1">
      <c r="A1" s="507"/>
      <c r="B1" s="509"/>
      <c r="C1" s="554"/>
      <c r="D1" s="554"/>
      <c r="E1" s="645" t="str">
        <f>+CONCATENATE("7.2. melléklet a ……/",LEFT(ÖSSZEFÜGGÉSEK!A4,4)+1,". (……) önkormányzati rendelethez")</f>
        <v>7.2. melléklet a ……/2017. (……) önkormányzati rendelethez</v>
      </c>
    </row>
    <row r="2" spans="1:5" s="555" customFormat="1" ht="25.5" customHeight="1">
      <c r="A2" s="535" t="s">
        <v>148</v>
      </c>
      <c r="B2" s="725" t="s">
        <v>759</v>
      </c>
      <c r="C2" s="726"/>
      <c r="D2" s="727"/>
      <c r="E2" s="578" t="s">
        <v>48</v>
      </c>
    </row>
    <row r="3" spans="1:5" s="555" customFormat="1" ht="24.75" thickBot="1">
      <c r="A3" s="553" t="s">
        <v>561</v>
      </c>
      <c r="B3" s="728" t="s">
        <v>679</v>
      </c>
      <c r="C3" s="731"/>
      <c r="D3" s="732"/>
      <c r="E3" s="579" t="s">
        <v>48</v>
      </c>
    </row>
    <row r="4" spans="1:5" s="556" customFormat="1" ht="15.75" customHeight="1" thickBot="1">
      <c r="A4" s="510"/>
      <c r="B4" s="510"/>
      <c r="C4" s="511"/>
      <c r="D4" s="511"/>
      <c r="E4" s="511" t="s">
        <v>750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31" customFormat="1" ht="12" customHeight="1" thickBot="1">
      <c r="A8" s="505" t="s">
        <v>7</v>
      </c>
      <c r="B8" s="569" t="s">
        <v>562</v>
      </c>
      <c r="C8" s="437">
        <f>SUM(C9:C18)</f>
        <v>0</v>
      </c>
      <c r="D8" s="437">
        <f>SUM(D9:D18)</f>
        <v>51636</v>
      </c>
      <c r="E8" s="575">
        <f>SUM(E9:E18)</f>
        <v>51627</v>
      </c>
    </row>
    <row r="9" spans="1:5" s="531" customFormat="1" ht="12" customHeight="1">
      <c r="A9" s="580" t="s">
        <v>72</v>
      </c>
      <c r="B9" s="360" t="s">
        <v>341</v>
      </c>
      <c r="C9" s="107"/>
      <c r="D9" s="107"/>
      <c r="E9" s="564"/>
    </row>
    <row r="10" spans="1:5" s="531" customFormat="1" ht="12" customHeight="1">
      <c r="A10" s="581" t="s">
        <v>73</v>
      </c>
      <c r="B10" s="358" t="s">
        <v>342</v>
      </c>
      <c r="C10" s="434">
        <v>0</v>
      </c>
      <c r="D10" s="434"/>
      <c r="E10" s="116"/>
    </row>
    <row r="11" spans="1:5" s="531" customFormat="1" ht="12" customHeight="1">
      <c r="A11" s="581" t="s">
        <v>74</v>
      </c>
      <c r="B11" s="358" t="s">
        <v>343</v>
      </c>
      <c r="C11" s="434"/>
      <c r="D11" s="434"/>
      <c r="E11" s="116"/>
    </row>
    <row r="12" spans="1:5" s="531" customFormat="1" ht="12" customHeight="1">
      <c r="A12" s="581" t="s">
        <v>75</v>
      </c>
      <c r="B12" s="358" t="s">
        <v>344</v>
      </c>
      <c r="C12" s="434"/>
      <c r="D12" s="434"/>
      <c r="E12" s="116"/>
    </row>
    <row r="13" spans="1:5" s="531" customFormat="1" ht="12" customHeight="1">
      <c r="A13" s="581" t="s">
        <v>108</v>
      </c>
      <c r="B13" s="358" t="s">
        <v>345</v>
      </c>
      <c r="C13" s="434"/>
      <c r="D13" s="434"/>
      <c r="E13" s="116"/>
    </row>
    <row r="14" spans="1:5" s="531" customFormat="1" ht="12" customHeight="1">
      <c r="A14" s="581" t="s">
        <v>76</v>
      </c>
      <c r="B14" s="358" t="s">
        <v>563</v>
      </c>
      <c r="C14" s="434"/>
      <c r="D14" s="434"/>
      <c r="E14" s="116"/>
    </row>
    <row r="15" spans="1:5" s="558" customFormat="1" ht="12" customHeight="1">
      <c r="A15" s="581" t="s">
        <v>77</v>
      </c>
      <c r="B15" s="357" t="s">
        <v>564</v>
      </c>
      <c r="C15" s="434"/>
      <c r="D15" s="434"/>
      <c r="E15" s="116"/>
    </row>
    <row r="16" spans="1:5" s="558" customFormat="1" ht="12" customHeight="1">
      <c r="A16" s="581" t="s">
        <v>85</v>
      </c>
      <c r="B16" s="358" t="s">
        <v>348</v>
      </c>
      <c r="C16" s="108"/>
      <c r="D16" s="108">
        <v>27</v>
      </c>
      <c r="E16" s="563">
        <v>27</v>
      </c>
    </row>
    <row r="17" spans="1:5" s="531" customFormat="1" ht="12" customHeight="1">
      <c r="A17" s="581" t="s">
        <v>86</v>
      </c>
      <c r="B17" s="358" t="s">
        <v>350</v>
      </c>
      <c r="C17" s="434"/>
      <c r="D17" s="434">
        <v>51609</v>
      </c>
      <c r="E17" s="116">
        <v>51600</v>
      </c>
    </row>
    <row r="18" spans="1:5" s="558" customFormat="1" ht="12" customHeight="1" thickBot="1">
      <c r="A18" s="581" t="s">
        <v>87</v>
      </c>
      <c r="B18" s="357" t="s">
        <v>352</v>
      </c>
      <c r="C18" s="436"/>
      <c r="D18" s="436"/>
      <c r="E18" s="559"/>
    </row>
    <row r="19" spans="1:5" s="558" customFormat="1" ht="12" customHeight="1" thickBot="1">
      <c r="A19" s="505" t="s">
        <v>8</v>
      </c>
      <c r="B19" s="569" t="s">
        <v>565</v>
      </c>
      <c r="C19" s="437">
        <f>SUM(C20:C22)</f>
        <v>0</v>
      </c>
      <c r="D19" s="437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9" t="s">
        <v>322</v>
      </c>
      <c r="C20" s="434"/>
      <c r="D20" s="434"/>
      <c r="E20" s="116"/>
    </row>
    <row r="21" spans="1:5" s="558" customFormat="1" ht="12" customHeight="1">
      <c r="A21" s="581" t="s">
        <v>79</v>
      </c>
      <c r="B21" s="358" t="s">
        <v>566</v>
      </c>
      <c r="C21" s="434"/>
      <c r="D21" s="434"/>
      <c r="E21" s="116"/>
    </row>
    <row r="22" spans="1:5" s="558" customFormat="1" ht="12" customHeight="1">
      <c r="A22" s="581" t="s">
        <v>80</v>
      </c>
      <c r="B22" s="358" t="s">
        <v>567</v>
      </c>
      <c r="C22" s="434"/>
      <c r="D22" s="434"/>
      <c r="E22" s="116"/>
    </row>
    <row r="23" spans="1:5" s="558" customFormat="1" ht="12" customHeight="1" thickBot="1">
      <c r="A23" s="581" t="s">
        <v>81</v>
      </c>
      <c r="B23" s="358" t="s">
        <v>682</v>
      </c>
      <c r="C23" s="434"/>
      <c r="D23" s="434"/>
      <c r="E23" s="116"/>
    </row>
    <row r="24" spans="1:5" s="558" customFormat="1" ht="12" customHeight="1" thickBot="1">
      <c r="A24" s="568" t="s">
        <v>9</v>
      </c>
      <c r="B24" s="378" t="s">
        <v>125</v>
      </c>
      <c r="C24" s="42"/>
      <c r="D24" s="42"/>
      <c r="E24" s="574"/>
    </row>
    <row r="25" spans="1:5" s="558" customFormat="1" ht="12" customHeight="1" thickBot="1">
      <c r="A25" s="568" t="s">
        <v>10</v>
      </c>
      <c r="B25" s="378" t="s">
        <v>568</v>
      </c>
      <c r="C25" s="437">
        <f>SUM(C26:C27)</f>
        <v>0</v>
      </c>
      <c r="D25" s="437">
        <f>SUM(D26:D27)</f>
        <v>0</v>
      </c>
      <c r="E25" s="575">
        <f>SUM(E26:E27)</f>
        <v>0</v>
      </c>
    </row>
    <row r="26" spans="1:5" s="558" customFormat="1" ht="12" customHeight="1">
      <c r="A26" s="582" t="s">
        <v>335</v>
      </c>
      <c r="B26" s="583" t="s">
        <v>566</v>
      </c>
      <c r="C26" s="104"/>
      <c r="D26" s="104"/>
      <c r="E26" s="562"/>
    </row>
    <row r="27" spans="1:5" s="558" customFormat="1" ht="12" customHeight="1">
      <c r="A27" s="582" t="s">
        <v>336</v>
      </c>
      <c r="B27" s="584" t="s">
        <v>569</v>
      </c>
      <c r="C27" s="438"/>
      <c r="D27" s="438"/>
      <c r="E27" s="561"/>
    </row>
    <row r="28" spans="1:5" s="558" customFormat="1" ht="12" customHeight="1" thickBot="1">
      <c r="A28" s="581" t="s">
        <v>337</v>
      </c>
      <c r="B28" s="585" t="s">
        <v>683</v>
      </c>
      <c r="C28" s="565"/>
      <c r="D28" s="565"/>
      <c r="E28" s="560"/>
    </row>
    <row r="29" spans="1:5" s="558" customFormat="1" ht="12" customHeight="1" thickBot="1">
      <c r="A29" s="568" t="s">
        <v>11</v>
      </c>
      <c r="B29" s="378" t="s">
        <v>570</v>
      </c>
      <c r="C29" s="437">
        <f>SUM(C30:C32)</f>
        <v>0</v>
      </c>
      <c r="D29" s="437">
        <f>SUM(D30:D32)</f>
        <v>0</v>
      </c>
      <c r="E29" s="575">
        <f>SUM(E30:E32)</f>
        <v>0</v>
      </c>
    </row>
    <row r="30" spans="1:5" s="558" customFormat="1" ht="12" customHeight="1">
      <c r="A30" s="582" t="s">
        <v>65</v>
      </c>
      <c r="B30" s="583" t="s">
        <v>354</v>
      </c>
      <c r="C30" s="104"/>
      <c r="D30" s="104"/>
      <c r="E30" s="562"/>
    </row>
    <row r="31" spans="1:5" s="558" customFormat="1" ht="12" customHeight="1">
      <c r="A31" s="582" t="s">
        <v>66</v>
      </c>
      <c r="B31" s="584" t="s">
        <v>355</v>
      </c>
      <c r="C31" s="438"/>
      <c r="D31" s="438"/>
      <c r="E31" s="561"/>
    </row>
    <row r="32" spans="1:5" s="558" customFormat="1" ht="12" customHeight="1" thickBot="1">
      <c r="A32" s="581" t="s">
        <v>67</v>
      </c>
      <c r="B32" s="567" t="s">
        <v>357</v>
      </c>
      <c r="C32" s="565"/>
      <c r="D32" s="565"/>
      <c r="E32" s="560"/>
    </row>
    <row r="33" spans="1:5" s="558" customFormat="1" ht="12" customHeight="1" thickBot="1">
      <c r="A33" s="568" t="s">
        <v>12</v>
      </c>
      <c r="B33" s="378" t="s">
        <v>482</v>
      </c>
      <c r="C33" s="42"/>
      <c r="D33" s="42"/>
      <c r="E33" s="574"/>
    </row>
    <row r="34" spans="1:5" s="531" customFormat="1" ht="12" customHeight="1" thickBot="1">
      <c r="A34" s="568" t="s">
        <v>13</v>
      </c>
      <c r="B34" s="378" t="s">
        <v>571</v>
      </c>
      <c r="C34" s="42"/>
      <c r="D34" s="42"/>
      <c r="E34" s="574"/>
    </row>
    <row r="35" spans="1:5" s="531" customFormat="1" ht="12" customHeight="1" thickBot="1">
      <c r="A35" s="505" t="s">
        <v>14</v>
      </c>
      <c r="B35" s="378" t="s">
        <v>684</v>
      </c>
      <c r="C35" s="437">
        <f>+C8+C19+C24+C25+C29+C33+C34</f>
        <v>0</v>
      </c>
      <c r="D35" s="437">
        <f>+D8+D19+D24+D25+D29+D33+D34</f>
        <v>51636</v>
      </c>
      <c r="E35" s="575">
        <f>+E8+E19+E24+E25+E29+E33+E34</f>
        <v>51627</v>
      </c>
    </row>
    <row r="36" spans="1:5" s="531" customFormat="1" ht="12" customHeight="1" thickBot="1">
      <c r="A36" s="570" t="s">
        <v>15</v>
      </c>
      <c r="B36" s="378" t="s">
        <v>573</v>
      </c>
      <c r="C36" s="437">
        <f>+C37+C38+C39</f>
        <v>29541000</v>
      </c>
      <c r="D36" s="437">
        <f>+D37+D38+D39</f>
        <v>35045556</v>
      </c>
      <c r="E36" s="575">
        <f>+E37+E38+E39</f>
        <v>33652451</v>
      </c>
    </row>
    <row r="37" spans="1:5" s="531" customFormat="1" ht="12" customHeight="1">
      <c r="A37" s="582" t="s">
        <v>574</v>
      </c>
      <c r="B37" s="583" t="s">
        <v>167</v>
      </c>
      <c r="C37" s="104"/>
      <c r="D37" s="104">
        <v>1015000</v>
      </c>
      <c r="E37" s="562">
        <v>1015000</v>
      </c>
    </row>
    <row r="38" spans="1:5" s="558" customFormat="1" ht="12" customHeight="1">
      <c r="A38" s="582" t="s">
        <v>575</v>
      </c>
      <c r="B38" s="584" t="s">
        <v>3</v>
      </c>
      <c r="C38" s="438"/>
      <c r="D38" s="438"/>
      <c r="E38" s="561"/>
    </row>
    <row r="39" spans="1:5" s="558" customFormat="1" ht="12" customHeight="1" thickBot="1">
      <c r="A39" s="581" t="s">
        <v>576</v>
      </c>
      <c r="B39" s="567" t="s">
        <v>577</v>
      </c>
      <c r="C39" s="565">
        <v>29541000</v>
      </c>
      <c r="D39" s="565">
        <v>34030556</v>
      </c>
      <c r="E39" s="560">
        <v>32637451</v>
      </c>
    </row>
    <row r="40" spans="1:5" s="558" customFormat="1" ht="15" customHeight="1" thickBot="1">
      <c r="A40" s="570" t="s">
        <v>16</v>
      </c>
      <c r="B40" s="571" t="s">
        <v>578</v>
      </c>
      <c r="C40" s="110">
        <f>+C35+C36</f>
        <v>29541000</v>
      </c>
      <c r="D40" s="110">
        <f>+D35+D36</f>
        <v>35097192</v>
      </c>
      <c r="E40" s="576">
        <f>+E35+E36</f>
        <v>33704078</v>
      </c>
    </row>
    <row r="41" spans="1:5" s="558" customFormat="1" ht="15" customHeight="1">
      <c r="A41" s="513"/>
      <c r="B41" s="514"/>
      <c r="C41" s="529"/>
      <c r="D41" s="529"/>
      <c r="E41" s="529"/>
    </row>
    <row r="42" spans="1:5" ht="13.5" thickBot="1">
      <c r="A42" s="515"/>
      <c r="B42" s="516"/>
      <c r="C42" s="530"/>
      <c r="D42" s="530"/>
      <c r="E42" s="530"/>
    </row>
    <row r="43" spans="1:5" s="557" customFormat="1" ht="16.5" customHeight="1" thickBot="1">
      <c r="A43" s="722" t="s">
        <v>44</v>
      </c>
      <c r="B43" s="723"/>
      <c r="C43" s="723"/>
      <c r="D43" s="723"/>
      <c r="E43" s="724"/>
    </row>
    <row r="44" spans="1:5" s="333" customFormat="1" ht="12" customHeight="1" thickBot="1">
      <c r="A44" s="568" t="s">
        <v>7</v>
      </c>
      <c r="B44" s="378" t="s">
        <v>579</v>
      </c>
      <c r="C44" s="437">
        <f>SUM(C45:C49)</f>
        <v>29541000</v>
      </c>
      <c r="D44" s="437">
        <f>SUM(D45:D49)</f>
        <v>34953936</v>
      </c>
      <c r="E44" s="468">
        <f>SUM(E45:E49)</f>
        <v>31435233</v>
      </c>
    </row>
    <row r="45" spans="1:5" ht="12" customHeight="1">
      <c r="A45" s="581" t="s">
        <v>72</v>
      </c>
      <c r="B45" s="359" t="s">
        <v>37</v>
      </c>
      <c r="C45" s="104">
        <v>21223000</v>
      </c>
      <c r="D45" s="104">
        <v>16867350</v>
      </c>
      <c r="E45" s="463">
        <v>15608438</v>
      </c>
    </row>
    <row r="46" spans="1:5" ht="12" customHeight="1">
      <c r="A46" s="581" t="s">
        <v>73</v>
      </c>
      <c r="B46" s="358" t="s">
        <v>134</v>
      </c>
      <c r="C46" s="431">
        <v>5730000</v>
      </c>
      <c r="D46" s="431">
        <v>4285000</v>
      </c>
      <c r="E46" s="464">
        <v>4284151</v>
      </c>
    </row>
    <row r="47" spans="1:5" ht="12" customHeight="1">
      <c r="A47" s="581" t="s">
        <v>74</v>
      </c>
      <c r="B47" s="358" t="s">
        <v>101</v>
      </c>
      <c r="C47" s="431">
        <v>2588000</v>
      </c>
      <c r="D47" s="431">
        <v>13801586</v>
      </c>
      <c r="E47" s="464">
        <v>11542644</v>
      </c>
    </row>
    <row r="48" spans="1:5" ht="12" customHeight="1">
      <c r="A48" s="581" t="s">
        <v>75</v>
      </c>
      <c r="B48" s="358" t="s">
        <v>135</v>
      </c>
      <c r="C48" s="431"/>
      <c r="D48" s="431"/>
      <c r="E48" s="464"/>
    </row>
    <row r="49" spans="1:5" ht="12" customHeight="1" thickBot="1">
      <c r="A49" s="581" t="s">
        <v>108</v>
      </c>
      <c r="B49" s="358" t="s">
        <v>136</v>
      </c>
      <c r="C49" s="431"/>
      <c r="D49" s="431"/>
      <c r="E49" s="464"/>
    </row>
    <row r="50" spans="1:5" ht="12" customHeight="1" thickBot="1">
      <c r="A50" s="568" t="s">
        <v>8</v>
      </c>
      <c r="B50" s="378" t="s">
        <v>580</v>
      </c>
      <c r="C50" s="437">
        <f>SUM(C51:C53)</f>
        <v>0</v>
      </c>
      <c r="D50" s="437">
        <f>SUM(D51:D53)</f>
        <v>143256</v>
      </c>
      <c r="E50" s="468">
        <f>SUM(E51:E53)</f>
        <v>143256</v>
      </c>
    </row>
    <row r="51" spans="1:5" s="333" customFormat="1" ht="12" customHeight="1">
      <c r="A51" s="581" t="s">
        <v>78</v>
      </c>
      <c r="B51" s="359" t="s">
        <v>157</v>
      </c>
      <c r="C51" s="104"/>
      <c r="D51" s="104">
        <v>143256</v>
      </c>
      <c r="E51" s="463">
        <v>143256</v>
      </c>
    </row>
    <row r="52" spans="1:5" ht="12" customHeight="1">
      <c r="A52" s="581" t="s">
        <v>79</v>
      </c>
      <c r="B52" s="358" t="s">
        <v>138</v>
      </c>
      <c r="C52" s="431"/>
      <c r="D52" s="431"/>
      <c r="E52" s="464"/>
    </row>
    <row r="53" spans="1:5" ht="12" customHeight="1">
      <c r="A53" s="581" t="s">
        <v>80</v>
      </c>
      <c r="B53" s="358" t="s">
        <v>45</v>
      </c>
      <c r="C53" s="431"/>
      <c r="D53" s="431"/>
      <c r="E53" s="464"/>
    </row>
    <row r="54" spans="1:5" ht="12" customHeight="1" thickBot="1">
      <c r="A54" s="581" t="s">
        <v>81</v>
      </c>
      <c r="B54" s="358" t="s">
        <v>685</v>
      </c>
      <c r="C54" s="431"/>
      <c r="D54" s="431"/>
      <c r="E54" s="464"/>
    </row>
    <row r="55" spans="1:5" ht="12" customHeight="1" thickBot="1">
      <c r="A55" s="568" t="s">
        <v>9</v>
      </c>
      <c r="B55" s="572" t="s">
        <v>581</v>
      </c>
      <c r="C55" s="437">
        <f>+C44+C50</f>
        <v>29541000</v>
      </c>
      <c r="D55" s="437">
        <f>+D44+D50</f>
        <v>35097192</v>
      </c>
      <c r="E55" s="468">
        <f>+E44+E50</f>
        <v>31578489</v>
      </c>
    </row>
    <row r="56" spans="3:5" ht="13.5" thickBot="1">
      <c r="C56" s="577"/>
      <c r="D56" s="577"/>
      <c r="E56" s="577"/>
    </row>
    <row r="57" spans="1:5" ht="15" customHeight="1" thickBot="1">
      <c r="A57" s="661" t="s">
        <v>747</v>
      </c>
      <c r="B57" s="662"/>
      <c r="C57" s="114"/>
      <c r="D57" s="114"/>
      <c r="E57" s="566"/>
    </row>
    <row r="58" spans="1:5" ht="14.25" customHeight="1" thickBot="1">
      <c r="A58" s="663" t="s">
        <v>746</v>
      </c>
      <c r="B58" s="664"/>
      <c r="C58" s="114"/>
      <c r="D58" s="114"/>
      <c r="E58" s="566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H19" sqref="H19"/>
    </sheetView>
  </sheetViews>
  <sheetFormatPr defaultColWidth="9.00390625" defaultRowHeight="12.75"/>
  <cols>
    <col min="1" max="1" width="16.00390625" style="573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08" customFormat="1" ht="21" customHeight="1" thickBot="1">
      <c r="A1" s="507"/>
      <c r="B1" s="509"/>
      <c r="C1" s="554"/>
      <c r="D1" s="554"/>
      <c r="E1" s="645" t="str">
        <f>+CONCATENATE("7.3. melléklet a ……/",LEFT(ÖSSZEFÜGGÉSEK!A4,4)+1,". (……) önkormányzati rendelethez")</f>
        <v>7.3. melléklet a ……/2017. (……) önkormányzati rendelethez</v>
      </c>
    </row>
    <row r="2" spans="1:5" s="555" customFormat="1" ht="25.5" customHeight="1">
      <c r="A2" s="535" t="s">
        <v>148</v>
      </c>
      <c r="B2" s="725" t="s">
        <v>759</v>
      </c>
      <c r="C2" s="726"/>
      <c r="D2" s="727"/>
      <c r="E2" s="578" t="s">
        <v>48</v>
      </c>
    </row>
    <row r="3" spans="1:5" s="555" customFormat="1" ht="24.75" thickBot="1">
      <c r="A3" s="553" t="s">
        <v>561</v>
      </c>
      <c r="B3" s="728" t="s">
        <v>686</v>
      </c>
      <c r="C3" s="731"/>
      <c r="D3" s="732"/>
      <c r="E3" s="579" t="s">
        <v>49</v>
      </c>
    </row>
    <row r="4" spans="1:5" s="556" customFormat="1" ht="15.75" customHeight="1" thickBot="1">
      <c r="A4" s="510"/>
      <c r="B4" s="510"/>
      <c r="C4" s="511"/>
      <c r="D4" s="511"/>
      <c r="E4" s="511" t="s">
        <v>750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31" customFormat="1" ht="12" customHeight="1" thickBot="1">
      <c r="A8" s="505" t="s">
        <v>7</v>
      </c>
      <c r="B8" s="569" t="s">
        <v>562</v>
      </c>
      <c r="C8" s="437">
        <f>SUM(C9:C18)</f>
        <v>0</v>
      </c>
      <c r="D8" s="437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60" t="s">
        <v>341</v>
      </c>
      <c r="C9" s="107"/>
      <c r="D9" s="107"/>
      <c r="E9" s="564"/>
    </row>
    <row r="10" spans="1:5" s="531" customFormat="1" ht="12" customHeight="1">
      <c r="A10" s="581" t="s">
        <v>73</v>
      </c>
      <c r="B10" s="358" t="s">
        <v>342</v>
      </c>
      <c r="C10" s="434"/>
      <c r="D10" s="434"/>
      <c r="E10" s="116"/>
    </row>
    <row r="11" spans="1:5" s="531" customFormat="1" ht="12" customHeight="1">
      <c r="A11" s="581" t="s">
        <v>74</v>
      </c>
      <c r="B11" s="358" t="s">
        <v>343</v>
      </c>
      <c r="C11" s="434"/>
      <c r="D11" s="434"/>
      <c r="E11" s="116"/>
    </row>
    <row r="12" spans="1:5" s="531" customFormat="1" ht="12" customHeight="1">
      <c r="A12" s="581" t="s">
        <v>75</v>
      </c>
      <c r="B12" s="358" t="s">
        <v>344</v>
      </c>
      <c r="C12" s="434"/>
      <c r="D12" s="434"/>
      <c r="E12" s="116"/>
    </row>
    <row r="13" spans="1:5" s="531" customFormat="1" ht="12" customHeight="1">
      <c r="A13" s="581" t="s">
        <v>108</v>
      </c>
      <c r="B13" s="358" t="s">
        <v>345</v>
      </c>
      <c r="C13" s="434"/>
      <c r="D13" s="434"/>
      <c r="E13" s="116"/>
    </row>
    <row r="14" spans="1:5" s="531" customFormat="1" ht="12" customHeight="1">
      <c r="A14" s="581" t="s">
        <v>76</v>
      </c>
      <c r="B14" s="358" t="s">
        <v>563</v>
      </c>
      <c r="C14" s="434"/>
      <c r="D14" s="434"/>
      <c r="E14" s="116"/>
    </row>
    <row r="15" spans="1:5" s="558" customFormat="1" ht="12" customHeight="1">
      <c r="A15" s="581" t="s">
        <v>77</v>
      </c>
      <c r="B15" s="357" t="s">
        <v>564</v>
      </c>
      <c r="C15" s="434"/>
      <c r="D15" s="434"/>
      <c r="E15" s="116"/>
    </row>
    <row r="16" spans="1:5" s="558" customFormat="1" ht="12" customHeight="1">
      <c r="A16" s="581" t="s">
        <v>85</v>
      </c>
      <c r="B16" s="358" t="s">
        <v>348</v>
      </c>
      <c r="C16" s="108"/>
      <c r="D16" s="108"/>
      <c r="E16" s="563"/>
    </row>
    <row r="17" spans="1:5" s="531" customFormat="1" ht="12" customHeight="1">
      <c r="A17" s="581" t="s">
        <v>86</v>
      </c>
      <c r="B17" s="358" t="s">
        <v>350</v>
      </c>
      <c r="C17" s="434"/>
      <c r="D17" s="434"/>
      <c r="E17" s="116"/>
    </row>
    <row r="18" spans="1:5" s="558" customFormat="1" ht="12" customHeight="1" thickBot="1">
      <c r="A18" s="581" t="s">
        <v>87</v>
      </c>
      <c r="B18" s="357" t="s">
        <v>352</v>
      </c>
      <c r="C18" s="436"/>
      <c r="D18" s="436"/>
      <c r="E18" s="559"/>
    </row>
    <row r="19" spans="1:5" s="558" customFormat="1" ht="12" customHeight="1" thickBot="1">
      <c r="A19" s="505" t="s">
        <v>8</v>
      </c>
      <c r="B19" s="569" t="s">
        <v>565</v>
      </c>
      <c r="C19" s="437">
        <f>SUM(C20:C22)</f>
        <v>0</v>
      </c>
      <c r="D19" s="437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9" t="s">
        <v>322</v>
      </c>
      <c r="C20" s="434"/>
      <c r="D20" s="434"/>
      <c r="E20" s="116"/>
    </row>
    <row r="21" spans="1:5" s="558" customFormat="1" ht="12" customHeight="1">
      <c r="A21" s="581" t="s">
        <v>79</v>
      </c>
      <c r="B21" s="358" t="s">
        <v>566</v>
      </c>
      <c r="C21" s="434"/>
      <c r="D21" s="434"/>
      <c r="E21" s="116"/>
    </row>
    <row r="22" spans="1:5" s="558" customFormat="1" ht="12" customHeight="1">
      <c r="A22" s="581" t="s">
        <v>80</v>
      </c>
      <c r="B22" s="358" t="s">
        <v>567</v>
      </c>
      <c r="C22" s="434"/>
      <c r="D22" s="434"/>
      <c r="E22" s="116"/>
    </row>
    <row r="23" spans="1:5" s="558" customFormat="1" ht="12" customHeight="1" thickBot="1">
      <c r="A23" s="581" t="s">
        <v>81</v>
      </c>
      <c r="B23" s="358" t="s">
        <v>682</v>
      </c>
      <c r="C23" s="434"/>
      <c r="D23" s="434"/>
      <c r="E23" s="116"/>
    </row>
    <row r="24" spans="1:5" s="558" customFormat="1" ht="12" customHeight="1" thickBot="1">
      <c r="A24" s="568" t="s">
        <v>9</v>
      </c>
      <c r="B24" s="378" t="s">
        <v>125</v>
      </c>
      <c r="C24" s="42"/>
      <c r="D24" s="42"/>
      <c r="E24" s="574"/>
    </row>
    <row r="25" spans="1:5" s="558" customFormat="1" ht="12" customHeight="1" thickBot="1">
      <c r="A25" s="568" t="s">
        <v>10</v>
      </c>
      <c r="B25" s="378" t="s">
        <v>568</v>
      </c>
      <c r="C25" s="437">
        <f>SUM(C26:C27)</f>
        <v>0</v>
      </c>
      <c r="D25" s="437">
        <f>SUM(D26:D27)</f>
        <v>0</v>
      </c>
      <c r="E25" s="575">
        <f>SUM(E26:E27)</f>
        <v>0</v>
      </c>
    </row>
    <row r="26" spans="1:5" s="558" customFormat="1" ht="12" customHeight="1">
      <c r="A26" s="582" t="s">
        <v>335</v>
      </c>
      <c r="B26" s="583" t="s">
        <v>566</v>
      </c>
      <c r="C26" s="104"/>
      <c r="D26" s="104"/>
      <c r="E26" s="562"/>
    </row>
    <row r="27" spans="1:5" s="558" customFormat="1" ht="12" customHeight="1">
      <c r="A27" s="582" t="s">
        <v>336</v>
      </c>
      <c r="B27" s="584" t="s">
        <v>569</v>
      </c>
      <c r="C27" s="438"/>
      <c r="D27" s="438"/>
      <c r="E27" s="561"/>
    </row>
    <row r="28" spans="1:5" s="558" customFormat="1" ht="12" customHeight="1" thickBot="1">
      <c r="A28" s="581" t="s">
        <v>337</v>
      </c>
      <c r="B28" s="585" t="s">
        <v>683</v>
      </c>
      <c r="C28" s="565"/>
      <c r="D28" s="565"/>
      <c r="E28" s="560"/>
    </row>
    <row r="29" spans="1:5" s="558" customFormat="1" ht="12" customHeight="1" thickBot="1">
      <c r="A29" s="568" t="s">
        <v>11</v>
      </c>
      <c r="B29" s="378" t="s">
        <v>570</v>
      </c>
      <c r="C29" s="437">
        <f>SUM(C30:C32)</f>
        <v>0</v>
      </c>
      <c r="D29" s="437">
        <f>SUM(D30:D32)</f>
        <v>0</v>
      </c>
      <c r="E29" s="575">
        <f>SUM(E30:E32)</f>
        <v>0</v>
      </c>
    </row>
    <row r="30" spans="1:5" s="558" customFormat="1" ht="12" customHeight="1">
      <c r="A30" s="582" t="s">
        <v>65</v>
      </c>
      <c r="B30" s="583" t="s">
        <v>354</v>
      </c>
      <c r="C30" s="104"/>
      <c r="D30" s="104"/>
      <c r="E30" s="562"/>
    </row>
    <row r="31" spans="1:5" s="558" customFormat="1" ht="12" customHeight="1">
      <c r="A31" s="582" t="s">
        <v>66</v>
      </c>
      <c r="B31" s="584" t="s">
        <v>355</v>
      </c>
      <c r="C31" s="438"/>
      <c r="D31" s="438"/>
      <c r="E31" s="561"/>
    </row>
    <row r="32" spans="1:5" s="558" customFormat="1" ht="12" customHeight="1" thickBot="1">
      <c r="A32" s="581" t="s">
        <v>67</v>
      </c>
      <c r="B32" s="567" t="s">
        <v>357</v>
      </c>
      <c r="C32" s="565"/>
      <c r="D32" s="565"/>
      <c r="E32" s="560"/>
    </row>
    <row r="33" spans="1:5" s="558" customFormat="1" ht="12" customHeight="1" thickBot="1">
      <c r="A33" s="568" t="s">
        <v>12</v>
      </c>
      <c r="B33" s="378" t="s">
        <v>482</v>
      </c>
      <c r="C33" s="42"/>
      <c r="D33" s="42"/>
      <c r="E33" s="574"/>
    </row>
    <row r="34" spans="1:5" s="531" customFormat="1" ht="12" customHeight="1" thickBot="1">
      <c r="A34" s="568" t="s">
        <v>13</v>
      </c>
      <c r="B34" s="378" t="s">
        <v>571</v>
      </c>
      <c r="C34" s="42"/>
      <c r="D34" s="42"/>
      <c r="E34" s="574"/>
    </row>
    <row r="35" spans="1:5" s="531" customFormat="1" ht="12" customHeight="1" thickBot="1">
      <c r="A35" s="505" t="s">
        <v>14</v>
      </c>
      <c r="B35" s="378" t="s">
        <v>684</v>
      </c>
      <c r="C35" s="437">
        <f>+C8+C19+C24+C25+C29+C33+C34</f>
        <v>0</v>
      </c>
      <c r="D35" s="437">
        <f>+D8+D19+D24+D25+D29+D33+D34</f>
        <v>0</v>
      </c>
      <c r="E35" s="575">
        <f>+E8+E19+E24+E25+E29+E33+E34</f>
        <v>0</v>
      </c>
    </row>
    <row r="36" spans="1:5" s="531" customFormat="1" ht="12" customHeight="1" thickBot="1">
      <c r="A36" s="570" t="s">
        <v>15</v>
      </c>
      <c r="B36" s="378" t="s">
        <v>573</v>
      </c>
      <c r="C36" s="437">
        <f>+C37+C38+C39</f>
        <v>0</v>
      </c>
      <c r="D36" s="437">
        <f>+D37+D38+D39</f>
        <v>0</v>
      </c>
      <c r="E36" s="575">
        <f>+E37+E38+E39</f>
        <v>0</v>
      </c>
    </row>
    <row r="37" spans="1:5" s="531" customFormat="1" ht="12" customHeight="1">
      <c r="A37" s="582" t="s">
        <v>574</v>
      </c>
      <c r="B37" s="583" t="s">
        <v>167</v>
      </c>
      <c r="C37" s="104"/>
      <c r="D37" s="104"/>
      <c r="E37" s="562"/>
    </row>
    <row r="38" spans="1:5" s="558" customFormat="1" ht="12" customHeight="1">
      <c r="A38" s="582" t="s">
        <v>575</v>
      </c>
      <c r="B38" s="584" t="s">
        <v>3</v>
      </c>
      <c r="C38" s="438"/>
      <c r="D38" s="438"/>
      <c r="E38" s="561"/>
    </row>
    <row r="39" spans="1:5" s="558" customFormat="1" ht="12" customHeight="1" thickBot="1">
      <c r="A39" s="581" t="s">
        <v>576</v>
      </c>
      <c r="B39" s="567" t="s">
        <v>577</v>
      </c>
      <c r="C39" s="565"/>
      <c r="D39" s="565"/>
      <c r="E39" s="560"/>
    </row>
    <row r="40" spans="1:5" s="558" customFormat="1" ht="15" customHeight="1" thickBot="1">
      <c r="A40" s="570" t="s">
        <v>16</v>
      </c>
      <c r="B40" s="571" t="s">
        <v>578</v>
      </c>
      <c r="C40" s="110">
        <f>+C35+C36</f>
        <v>0</v>
      </c>
      <c r="D40" s="110">
        <f>+D35+D36</f>
        <v>0</v>
      </c>
      <c r="E40" s="576">
        <f>+E35+E36</f>
        <v>0</v>
      </c>
    </row>
    <row r="41" spans="1:5" s="558" customFormat="1" ht="15" customHeight="1">
      <c r="A41" s="513"/>
      <c r="B41" s="514"/>
      <c r="C41" s="529"/>
      <c r="D41" s="529"/>
      <c r="E41" s="529"/>
    </row>
    <row r="42" spans="1:5" ht="13.5" thickBot="1">
      <c r="A42" s="515"/>
      <c r="B42" s="516"/>
      <c r="C42" s="530"/>
      <c r="D42" s="530"/>
      <c r="E42" s="530"/>
    </row>
    <row r="43" spans="1:5" s="557" customFormat="1" ht="16.5" customHeight="1" thickBot="1">
      <c r="A43" s="722" t="s">
        <v>44</v>
      </c>
      <c r="B43" s="723"/>
      <c r="C43" s="723"/>
      <c r="D43" s="723"/>
      <c r="E43" s="724"/>
    </row>
    <row r="44" spans="1:5" s="333" customFormat="1" ht="12" customHeight="1" thickBot="1">
      <c r="A44" s="568" t="s">
        <v>7</v>
      </c>
      <c r="B44" s="378" t="s">
        <v>579</v>
      </c>
      <c r="C44" s="437">
        <f>SUM(C45:C49)</f>
        <v>0</v>
      </c>
      <c r="D44" s="437">
        <f>SUM(D45:D49)</f>
        <v>0</v>
      </c>
      <c r="E44" s="468">
        <f>SUM(E45:E49)</f>
        <v>0</v>
      </c>
    </row>
    <row r="45" spans="1:5" ht="12" customHeight="1">
      <c r="A45" s="581" t="s">
        <v>72</v>
      </c>
      <c r="B45" s="359" t="s">
        <v>37</v>
      </c>
      <c r="C45" s="104"/>
      <c r="D45" s="104"/>
      <c r="E45" s="463"/>
    </row>
    <row r="46" spans="1:5" ht="12" customHeight="1">
      <c r="A46" s="581" t="s">
        <v>73</v>
      </c>
      <c r="B46" s="358" t="s">
        <v>134</v>
      </c>
      <c r="C46" s="431"/>
      <c r="D46" s="431"/>
      <c r="E46" s="464"/>
    </row>
    <row r="47" spans="1:5" ht="12" customHeight="1">
      <c r="A47" s="581" t="s">
        <v>74</v>
      </c>
      <c r="B47" s="358" t="s">
        <v>101</v>
      </c>
      <c r="C47" s="431"/>
      <c r="D47" s="431"/>
      <c r="E47" s="464"/>
    </row>
    <row r="48" spans="1:5" ht="12" customHeight="1">
      <c r="A48" s="581" t="s">
        <v>75</v>
      </c>
      <c r="B48" s="358" t="s">
        <v>135</v>
      </c>
      <c r="C48" s="431"/>
      <c r="D48" s="431"/>
      <c r="E48" s="464"/>
    </row>
    <row r="49" spans="1:5" ht="12" customHeight="1" thickBot="1">
      <c r="A49" s="581" t="s">
        <v>108</v>
      </c>
      <c r="B49" s="358" t="s">
        <v>136</v>
      </c>
      <c r="C49" s="431"/>
      <c r="D49" s="431"/>
      <c r="E49" s="464"/>
    </row>
    <row r="50" spans="1:5" ht="12" customHeight="1" thickBot="1">
      <c r="A50" s="568" t="s">
        <v>8</v>
      </c>
      <c r="B50" s="378" t="s">
        <v>580</v>
      </c>
      <c r="C50" s="437">
        <f>SUM(C51:C53)</f>
        <v>0</v>
      </c>
      <c r="D50" s="437">
        <f>SUM(D51:D53)</f>
        <v>0</v>
      </c>
      <c r="E50" s="468">
        <f>SUM(E51:E53)</f>
        <v>0</v>
      </c>
    </row>
    <row r="51" spans="1:5" s="333" customFormat="1" ht="12" customHeight="1">
      <c r="A51" s="581" t="s">
        <v>78</v>
      </c>
      <c r="B51" s="359" t="s">
        <v>157</v>
      </c>
      <c r="C51" s="104"/>
      <c r="D51" s="104"/>
      <c r="E51" s="463"/>
    </row>
    <row r="52" spans="1:5" ht="12" customHeight="1">
      <c r="A52" s="581" t="s">
        <v>79</v>
      </c>
      <c r="B52" s="358" t="s">
        <v>138</v>
      </c>
      <c r="C52" s="431"/>
      <c r="D52" s="431"/>
      <c r="E52" s="464"/>
    </row>
    <row r="53" spans="1:5" ht="12" customHeight="1">
      <c r="A53" s="581" t="s">
        <v>80</v>
      </c>
      <c r="B53" s="358" t="s">
        <v>45</v>
      </c>
      <c r="C53" s="431"/>
      <c r="D53" s="431"/>
      <c r="E53" s="464"/>
    </row>
    <row r="54" spans="1:5" ht="12" customHeight="1" thickBot="1">
      <c r="A54" s="581" t="s">
        <v>81</v>
      </c>
      <c r="B54" s="358" t="s">
        <v>685</v>
      </c>
      <c r="C54" s="431"/>
      <c r="D54" s="431"/>
      <c r="E54" s="464"/>
    </row>
    <row r="55" spans="1:5" ht="12" customHeight="1" thickBot="1">
      <c r="A55" s="568" t="s">
        <v>9</v>
      </c>
      <c r="B55" s="572" t="s">
        <v>581</v>
      </c>
      <c r="C55" s="437">
        <f>+C44+C50</f>
        <v>0</v>
      </c>
      <c r="D55" s="437">
        <f>+D44+D50</f>
        <v>0</v>
      </c>
      <c r="E55" s="468">
        <f>+E44+E50</f>
        <v>0</v>
      </c>
    </row>
    <row r="56" spans="3:5" ht="13.5" thickBot="1">
      <c r="C56" s="577"/>
      <c r="D56" s="577"/>
      <c r="E56" s="577"/>
    </row>
    <row r="57" spans="1:5" ht="15" customHeight="1" thickBot="1">
      <c r="A57" s="661" t="s">
        <v>747</v>
      </c>
      <c r="B57" s="662"/>
      <c r="C57" s="114"/>
      <c r="D57" s="114"/>
      <c r="E57" s="566"/>
    </row>
    <row r="58" spans="1:5" ht="14.25" customHeight="1" thickBot="1">
      <c r="A58" s="663" t="s">
        <v>746</v>
      </c>
      <c r="B58" s="664"/>
      <c r="C58" s="114"/>
      <c r="D58" s="114"/>
      <c r="E58" s="566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F16" sqref="F16"/>
    </sheetView>
  </sheetViews>
  <sheetFormatPr defaultColWidth="9.00390625" defaultRowHeight="12.75"/>
  <cols>
    <col min="1" max="1" width="16.00390625" style="573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08" customFormat="1" ht="21" customHeight="1" thickBot="1">
      <c r="A1" s="507"/>
      <c r="B1" s="509"/>
      <c r="C1" s="554"/>
      <c r="D1" s="554"/>
      <c r="E1" s="645" t="str">
        <f>+CONCATENATE("7.4. melléklet a ……/",LEFT(ÖSSZEFÜGGÉSEK!A4,4)+1,". (……) önkormányzati rendelethez")</f>
        <v>7.4. melléklet a ……/2017. (……) önkormányzati rendelethez</v>
      </c>
    </row>
    <row r="2" spans="1:5" s="555" customFormat="1" ht="25.5" customHeight="1">
      <c r="A2" s="535" t="s">
        <v>148</v>
      </c>
      <c r="B2" s="725" t="s">
        <v>759</v>
      </c>
      <c r="C2" s="726"/>
      <c r="D2" s="727"/>
      <c r="E2" s="578" t="s">
        <v>48</v>
      </c>
    </row>
    <row r="3" spans="1:5" s="555" customFormat="1" ht="24.75" thickBot="1">
      <c r="A3" s="553" t="s">
        <v>561</v>
      </c>
      <c r="B3" s="728" t="s">
        <v>681</v>
      </c>
      <c r="C3" s="731"/>
      <c r="D3" s="732"/>
      <c r="E3" s="579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750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31" customFormat="1" ht="12" customHeight="1" thickBot="1">
      <c r="A8" s="505" t="s">
        <v>7</v>
      </c>
      <c r="B8" s="569" t="s">
        <v>562</v>
      </c>
      <c r="C8" s="437">
        <f>SUM(C9:C18)</f>
        <v>0</v>
      </c>
      <c r="D8" s="437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60" t="s">
        <v>341</v>
      </c>
      <c r="C9" s="107"/>
      <c r="D9" s="107"/>
      <c r="E9" s="564"/>
    </row>
    <row r="10" spans="1:5" s="531" customFormat="1" ht="12" customHeight="1">
      <c r="A10" s="581" t="s">
        <v>73</v>
      </c>
      <c r="B10" s="358" t="s">
        <v>342</v>
      </c>
      <c r="C10" s="434"/>
      <c r="D10" s="434"/>
      <c r="E10" s="116"/>
    </row>
    <row r="11" spans="1:5" s="531" customFormat="1" ht="12" customHeight="1">
      <c r="A11" s="581" t="s">
        <v>74</v>
      </c>
      <c r="B11" s="358" t="s">
        <v>343</v>
      </c>
      <c r="C11" s="434"/>
      <c r="D11" s="434"/>
      <c r="E11" s="116"/>
    </row>
    <row r="12" spans="1:5" s="531" customFormat="1" ht="12" customHeight="1">
      <c r="A12" s="581" t="s">
        <v>75</v>
      </c>
      <c r="B12" s="358" t="s">
        <v>344</v>
      </c>
      <c r="C12" s="434"/>
      <c r="D12" s="434"/>
      <c r="E12" s="116"/>
    </row>
    <row r="13" spans="1:5" s="531" customFormat="1" ht="12" customHeight="1">
      <c r="A13" s="581" t="s">
        <v>108</v>
      </c>
      <c r="B13" s="358" t="s">
        <v>345</v>
      </c>
      <c r="C13" s="434"/>
      <c r="D13" s="434"/>
      <c r="E13" s="116"/>
    </row>
    <row r="14" spans="1:5" s="531" customFormat="1" ht="12" customHeight="1">
      <c r="A14" s="581" t="s">
        <v>76</v>
      </c>
      <c r="B14" s="358" t="s">
        <v>563</v>
      </c>
      <c r="C14" s="434"/>
      <c r="D14" s="434"/>
      <c r="E14" s="116"/>
    </row>
    <row r="15" spans="1:5" s="558" customFormat="1" ht="12" customHeight="1">
      <c r="A15" s="581" t="s">
        <v>77</v>
      </c>
      <c r="B15" s="357" t="s">
        <v>564</v>
      </c>
      <c r="C15" s="434"/>
      <c r="D15" s="434"/>
      <c r="E15" s="116"/>
    </row>
    <row r="16" spans="1:5" s="558" customFormat="1" ht="12" customHeight="1">
      <c r="A16" s="581" t="s">
        <v>85</v>
      </c>
      <c r="B16" s="358" t="s">
        <v>348</v>
      </c>
      <c r="C16" s="108"/>
      <c r="D16" s="108"/>
      <c r="E16" s="563"/>
    </row>
    <row r="17" spans="1:5" s="531" customFormat="1" ht="12" customHeight="1">
      <c r="A17" s="581" t="s">
        <v>86</v>
      </c>
      <c r="B17" s="358" t="s">
        <v>350</v>
      </c>
      <c r="C17" s="434"/>
      <c r="D17" s="434"/>
      <c r="E17" s="116"/>
    </row>
    <row r="18" spans="1:5" s="558" customFormat="1" ht="12" customHeight="1" thickBot="1">
      <c r="A18" s="581" t="s">
        <v>87</v>
      </c>
      <c r="B18" s="357" t="s">
        <v>352</v>
      </c>
      <c r="C18" s="436"/>
      <c r="D18" s="436"/>
      <c r="E18" s="559"/>
    </row>
    <row r="19" spans="1:5" s="558" customFormat="1" ht="12" customHeight="1" thickBot="1">
      <c r="A19" s="505" t="s">
        <v>8</v>
      </c>
      <c r="B19" s="569" t="s">
        <v>565</v>
      </c>
      <c r="C19" s="437">
        <f>SUM(C20:C22)</f>
        <v>0</v>
      </c>
      <c r="D19" s="437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9" t="s">
        <v>322</v>
      </c>
      <c r="C20" s="434"/>
      <c r="D20" s="434"/>
      <c r="E20" s="116"/>
    </row>
    <row r="21" spans="1:5" s="558" customFormat="1" ht="12" customHeight="1">
      <c r="A21" s="581" t="s">
        <v>79</v>
      </c>
      <c r="B21" s="358" t="s">
        <v>566</v>
      </c>
      <c r="C21" s="434"/>
      <c r="D21" s="434"/>
      <c r="E21" s="116"/>
    </row>
    <row r="22" spans="1:5" s="558" customFormat="1" ht="12" customHeight="1">
      <c r="A22" s="581" t="s">
        <v>80</v>
      </c>
      <c r="B22" s="358" t="s">
        <v>567</v>
      </c>
      <c r="C22" s="434"/>
      <c r="D22" s="434"/>
      <c r="E22" s="116"/>
    </row>
    <row r="23" spans="1:5" s="558" customFormat="1" ht="12" customHeight="1" thickBot="1">
      <c r="A23" s="581" t="s">
        <v>81</v>
      </c>
      <c r="B23" s="358" t="s">
        <v>682</v>
      </c>
      <c r="C23" s="434"/>
      <c r="D23" s="434"/>
      <c r="E23" s="116"/>
    </row>
    <row r="24" spans="1:5" s="558" customFormat="1" ht="12" customHeight="1" thickBot="1">
      <c r="A24" s="568" t="s">
        <v>9</v>
      </c>
      <c r="B24" s="378" t="s">
        <v>125</v>
      </c>
      <c r="C24" s="42"/>
      <c r="D24" s="42"/>
      <c r="E24" s="574"/>
    </row>
    <row r="25" spans="1:5" s="558" customFormat="1" ht="12" customHeight="1" thickBot="1">
      <c r="A25" s="568" t="s">
        <v>10</v>
      </c>
      <c r="B25" s="378" t="s">
        <v>568</v>
      </c>
      <c r="C25" s="437">
        <f>SUM(C26:C27)</f>
        <v>0</v>
      </c>
      <c r="D25" s="437">
        <f>SUM(D26:D27)</f>
        <v>0</v>
      </c>
      <c r="E25" s="575">
        <f>SUM(E26:E27)</f>
        <v>0</v>
      </c>
    </row>
    <row r="26" spans="1:5" s="558" customFormat="1" ht="12" customHeight="1">
      <c r="A26" s="582" t="s">
        <v>335</v>
      </c>
      <c r="B26" s="583" t="s">
        <v>566</v>
      </c>
      <c r="C26" s="104"/>
      <c r="D26" s="104"/>
      <c r="E26" s="562"/>
    </row>
    <row r="27" spans="1:5" s="558" customFormat="1" ht="12" customHeight="1">
      <c r="A27" s="582" t="s">
        <v>336</v>
      </c>
      <c r="B27" s="584" t="s">
        <v>569</v>
      </c>
      <c r="C27" s="438"/>
      <c r="D27" s="438"/>
      <c r="E27" s="561"/>
    </row>
    <row r="28" spans="1:5" s="558" customFormat="1" ht="12" customHeight="1" thickBot="1">
      <c r="A28" s="581" t="s">
        <v>337</v>
      </c>
      <c r="B28" s="585" t="s">
        <v>683</v>
      </c>
      <c r="C28" s="565"/>
      <c r="D28" s="565"/>
      <c r="E28" s="560"/>
    </row>
    <row r="29" spans="1:5" s="558" customFormat="1" ht="12" customHeight="1" thickBot="1">
      <c r="A29" s="568" t="s">
        <v>11</v>
      </c>
      <c r="B29" s="378" t="s">
        <v>570</v>
      </c>
      <c r="C29" s="437">
        <f>SUM(C30:C32)</f>
        <v>0</v>
      </c>
      <c r="D29" s="437">
        <f>SUM(D30:D32)</f>
        <v>0</v>
      </c>
      <c r="E29" s="575">
        <f>SUM(E30:E32)</f>
        <v>0</v>
      </c>
    </row>
    <row r="30" spans="1:5" s="558" customFormat="1" ht="12" customHeight="1">
      <c r="A30" s="582" t="s">
        <v>65</v>
      </c>
      <c r="B30" s="583" t="s">
        <v>354</v>
      </c>
      <c r="C30" s="104"/>
      <c r="D30" s="104"/>
      <c r="E30" s="562"/>
    </row>
    <row r="31" spans="1:5" s="558" customFormat="1" ht="12" customHeight="1">
      <c r="A31" s="582" t="s">
        <v>66</v>
      </c>
      <c r="B31" s="584" t="s">
        <v>355</v>
      </c>
      <c r="C31" s="438"/>
      <c r="D31" s="438"/>
      <c r="E31" s="561"/>
    </row>
    <row r="32" spans="1:5" s="558" customFormat="1" ht="12" customHeight="1" thickBot="1">
      <c r="A32" s="581" t="s">
        <v>67</v>
      </c>
      <c r="B32" s="567" t="s">
        <v>357</v>
      </c>
      <c r="C32" s="565"/>
      <c r="D32" s="565"/>
      <c r="E32" s="560"/>
    </row>
    <row r="33" spans="1:5" s="558" customFormat="1" ht="12" customHeight="1" thickBot="1">
      <c r="A33" s="568" t="s">
        <v>12</v>
      </c>
      <c r="B33" s="378" t="s">
        <v>482</v>
      </c>
      <c r="C33" s="42"/>
      <c r="D33" s="42"/>
      <c r="E33" s="574"/>
    </row>
    <row r="34" spans="1:5" s="531" customFormat="1" ht="12" customHeight="1" thickBot="1">
      <c r="A34" s="568" t="s">
        <v>13</v>
      </c>
      <c r="B34" s="378" t="s">
        <v>571</v>
      </c>
      <c r="C34" s="42"/>
      <c r="D34" s="42"/>
      <c r="E34" s="574"/>
    </row>
    <row r="35" spans="1:5" s="531" customFormat="1" ht="12" customHeight="1" thickBot="1">
      <c r="A35" s="505" t="s">
        <v>14</v>
      </c>
      <c r="B35" s="378" t="s">
        <v>684</v>
      </c>
      <c r="C35" s="437">
        <f>+C8+C19+C24+C25+C29+C33+C34</f>
        <v>0</v>
      </c>
      <c r="D35" s="437">
        <f>+D8+D19+D24+D25+D29+D33+D34</f>
        <v>0</v>
      </c>
      <c r="E35" s="575">
        <f>+E8+E19+E24+E25+E29+E33+E34</f>
        <v>0</v>
      </c>
    </row>
    <row r="36" spans="1:5" s="531" customFormat="1" ht="12" customHeight="1" thickBot="1">
      <c r="A36" s="570" t="s">
        <v>15</v>
      </c>
      <c r="B36" s="378" t="s">
        <v>573</v>
      </c>
      <c r="C36" s="437">
        <f>+C37+C38+C39</f>
        <v>0</v>
      </c>
      <c r="D36" s="437">
        <f>+D37+D38+D39</f>
        <v>0</v>
      </c>
      <c r="E36" s="575">
        <f>+E37+E38+E39</f>
        <v>0</v>
      </c>
    </row>
    <row r="37" spans="1:5" s="531" customFormat="1" ht="12" customHeight="1">
      <c r="A37" s="582" t="s">
        <v>574</v>
      </c>
      <c r="B37" s="583" t="s">
        <v>167</v>
      </c>
      <c r="C37" s="104"/>
      <c r="D37" s="104"/>
      <c r="E37" s="562"/>
    </row>
    <row r="38" spans="1:5" s="558" customFormat="1" ht="12" customHeight="1">
      <c r="A38" s="582" t="s">
        <v>575</v>
      </c>
      <c r="B38" s="584" t="s">
        <v>3</v>
      </c>
      <c r="C38" s="438"/>
      <c r="D38" s="438"/>
      <c r="E38" s="561"/>
    </row>
    <row r="39" spans="1:5" s="558" customFormat="1" ht="12" customHeight="1" thickBot="1">
      <c r="A39" s="581" t="s">
        <v>576</v>
      </c>
      <c r="B39" s="567" t="s">
        <v>577</v>
      </c>
      <c r="C39" s="565"/>
      <c r="D39" s="565"/>
      <c r="E39" s="560"/>
    </row>
    <row r="40" spans="1:5" s="558" customFormat="1" ht="15" customHeight="1" thickBot="1">
      <c r="A40" s="570" t="s">
        <v>16</v>
      </c>
      <c r="B40" s="571" t="s">
        <v>578</v>
      </c>
      <c r="C40" s="110">
        <f>+C35+C36</f>
        <v>0</v>
      </c>
      <c r="D40" s="110">
        <f>+D35+D36</f>
        <v>0</v>
      </c>
      <c r="E40" s="576">
        <f>+E35+E36</f>
        <v>0</v>
      </c>
    </row>
    <row r="41" spans="1:5" s="558" customFormat="1" ht="15" customHeight="1">
      <c r="A41" s="513"/>
      <c r="B41" s="514"/>
      <c r="C41" s="529"/>
      <c r="D41" s="529"/>
      <c r="E41" s="529"/>
    </row>
    <row r="42" spans="1:5" ht="13.5" thickBot="1">
      <c r="A42" s="515"/>
      <c r="B42" s="516"/>
      <c r="C42" s="530"/>
      <c r="D42" s="530"/>
      <c r="E42" s="530"/>
    </row>
    <row r="43" spans="1:5" s="557" customFormat="1" ht="16.5" customHeight="1" thickBot="1">
      <c r="A43" s="722" t="s">
        <v>44</v>
      </c>
      <c r="B43" s="723"/>
      <c r="C43" s="723"/>
      <c r="D43" s="723"/>
      <c r="E43" s="724"/>
    </row>
    <row r="44" spans="1:5" s="333" customFormat="1" ht="12" customHeight="1" thickBot="1">
      <c r="A44" s="568" t="s">
        <v>7</v>
      </c>
      <c r="B44" s="378" t="s">
        <v>579</v>
      </c>
      <c r="C44" s="437">
        <f>SUM(C45:C49)</f>
        <v>0</v>
      </c>
      <c r="D44" s="437">
        <f>SUM(D45:D49)</f>
        <v>0</v>
      </c>
      <c r="E44" s="468">
        <f>SUM(E45:E49)</f>
        <v>0</v>
      </c>
    </row>
    <row r="45" spans="1:5" ht="12" customHeight="1">
      <c r="A45" s="581" t="s">
        <v>72</v>
      </c>
      <c r="B45" s="359" t="s">
        <v>37</v>
      </c>
      <c r="C45" s="104"/>
      <c r="D45" s="104"/>
      <c r="E45" s="463"/>
    </row>
    <row r="46" spans="1:5" ht="12" customHeight="1">
      <c r="A46" s="581" t="s">
        <v>73</v>
      </c>
      <c r="B46" s="358" t="s">
        <v>134</v>
      </c>
      <c r="C46" s="431"/>
      <c r="D46" s="431"/>
      <c r="E46" s="464"/>
    </row>
    <row r="47" spans="1:5" ht="12" customHeight="1">
      <c r="A47" s="581" t="s">
        <v>74</v>
      </c>
      <c r="B47" s="358" t="s">
        <v>101</v>
      </c>
      <c r="C47" s="431"/>
      <c r="D47" s="431"/>
      <c r="E47" s="464"/>
    </row>
    <row r="48" spans="1:5" ht="12" customHeight="1">
      <c r="A48" s="581" t="s">
        <v>75</v>
      </c>
      <c r="B48" s="358" t="s">
        <v>135</v>
      </c>
      <c r="C48" s="431"/>
      <c r="D48" s="431"/>
      <c r="E48" s="464"/>
    </row>
    <row r="49" spans="1:5" ht="12" customHeight="1" thickBot="1">
      <c r="A49" s="581" t="s">
        <v>108</v>
      </c>
      <c r="B49" s="358" t="s">
        <v>136</v>
      </c>
      <c r="C49" s="431"/>
      <c r="D49" s="431"/>
      <c r="E49" s="464"/>
    </row>
    <row r="50" spans="1:5" ht="12" customHeight="1" thickBot="1">
      <c r="A50" s="568" t="s">
        <v>8</v>
      </c>
      <c r="B50" s="378" t="s">
        <v>580</v>
      </c>
      <c r="C50" s="437">
        <f>SUM(C51:C53)</f>
        <v>0</v>
      </c>
      <c r="D50" s="437">
        <f>SUM(D51:D53)</f>
        <v>0</v>
      </c>
      <c r="E50" s="468">
        <f>SUM(E51:E53)</f>
        <v>0</v>
      </c>
    </row>
    <row r="51" spans="1:5" s="333" customFormat="1" ht="12" customHeight="1">
      <c r="A51" s="581" t="s">
        <v>78</v>
      </c>
      <c r="B51" s="359" t="s">
        <v>157</v>
      </c>
      <c r="C51" s="104"/>
      <c r="D51" s="104"/>
      <c r="E51" s="463"/>
    </row>
    <row r="52" spans="1:5" ht="12" customHeight="1">
      <c r="A52" s="581" t="s">
        <v>79</v>
      </c>
      <c r="B52" s="358" t="s">
        <v>138</v>
      </c>
      <c r="C52" s="431"/>
      <c r="D52" s="431"/>
      <c r="E52" s="464"/>
    </row>
    <row r="53" spans="1:5" ht="12" customHeight="1">
      <c r="A53" s="581" t="s">
        <v>80</v>
      </c>
      <c r="B53" s="358" t="s">
        <v>45</v>
      </c>
      <c r="C53" s="431"/>
      <c r="D53" s="431"/>
      <c r="E53" s="464"/>
    </row>
    <row r="54" spans="1:5" ht="12" customHeight="1" thickBot="1">
      <c r="A54" s="581" t="s">
        <v>81</v>
      </c>
      <c r="B54" s="358" t="s">
        <v>685</v>
      </c>
      <c r="C54" s="431"/>
      <c r="D54" s="431"/>
      <c r="E54" s="464"/>
    </row>
    <row r="55" spans="1:5" ht="12" customHeight="1" thickBot="1">
      <c r="A55" s="568" t="s">
        <v>9</v>
      </c>
      <c r="B55" s="572" t="s">
        <v>581</v>
      </c>
      <c r="C55" s="437">
        <f>+C44+C50</f>
        <v>0</v>
      </c>
      <c r="D55" s="437">
        <f>+D44+D50</f>
        <v>0</v>
      </c>
      <c r="E55" s="468">
        <f>+E44+E50</f>
        <v>0</v>
      </c>
    </row>
    <row r="56" spans="3:5" ht="13.5" thickBot="1">
      <c r="C56" s="577"/>
      <c r="D56" s="577"/>
      <c r="E56" s="577"/>
    </row>
    <row r="57" spans="1:5" ht="15" customHeight="1" thickBot="1">
      <c r="A57" s="661" t="s">
        <v>747</v>
      </c>
      <c r="B57" s="662"/>
      <c r="C57" s="114"/>
      <c r="D57" s="114"/>
      <c r="E57" s="566"/>
    </row>
    <row r="58" spans="1:5" ht="14.25" customHeight="1" thickBot="1">
      <c r="A58" s="663" t="s">
        <v>746</v>
      </c>
      <c r="B58" s="664"/>
      <c r="C58" s="114"/>
      <c r="D58" s="114"/>
      <c r="E58" s="566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zoomScale="130" zoomScaleNormal="130" zoomScaleSheetLayoutView="100" workbookViewId="0" topLeftCell="A25">
      <selection activeCell="H38" sqref="H38"/>
    </sheetView>
  </sheetViews>
  <sheetFormatPr defaultColWidth="9.00390625" defaultRowHeight="12.75"/>
  <cols>
    <col min="1" max="1" width="9.50390625" style="399" customWidth="1"/>
    <col min="2" max="2" width="60.875" style="399" customWidth="1"/>
    <col min="3" max="5" width="15.875" style="400" customWidth="1"/>
    <col min="6" max="6" width="9.375" style="410" customWidth="1"/>
    <col min="7" max="7" width="12.375" style="410" bestFit="1" customWidth="1"/>
    <col min="8" max="8" width="14.00390625" style="410" customWidth="1"/>
    <col min="9" max="9" width="16.875" style="410" customWidth="1"/>
    <col min="10" max="16384" width="9.375" style="410" customWidth="1"/>
  </cols>
  <sheetData>
    <row r="1" spans="1:5" ht="15.75" customHeight="1">
      <c r="A1" s="688" t="s">
        <v>4</v>
      </c>
      <c r="B1" s="688"/>
      <c r="C1" s="688"/>
      <c r="D1" s="688"/>
      <c r="E1" s="688"/>
    </row>
    <row r="2" spans="1:5" ht="15.75" customHeight="1" thickBot="1">
      <c r="A2" s="46" t="s">
        <v>112</v>
      </c>
      <c r="B2" s="46"/>
      <c r="C2" s="397"/>
      <c r="D2" s="397"/>
      <c r="E2" s="397" t="s">
        <v>752</v>
      </c>
    </row>
    <row r="3" spans="1:5" ht="15.75" customHeight="1">
      <c r="A3" s="689" t="s">
        <v>60</v>
      </c>
      <c r="B3" s="691" t="s">
        <v>6</v>
      </c>
      <c r="C3" s="693" t="str">
        <f>+CONCATENATE(LEFT(ÖSSZEFÜGGÉSEK!A4,4),". évi")</f>
        <v>2016. évi</v>
      </c>
      <c r="D3" s="693"/>
      <c r="E3" s="694"/>
    </row>
    <row r="4" spans="1:5" ht="37.5" customHeight="1" thickBot="1">
      <c r="A4" s="690"/>
      <c r="B4" s="692"/>
      <c r="C4" s="48" t="s">
        <v>180</v>
      </c>
      <c r="D4" s="48" t="s">
        <v>185</v>
      </c>
      <c r="E4" s="49" t="s">
        <v>186</v>
      </c>
    </row>
    <row r="5" spans="1:5" s="411" customFormat="1" ht="12" customHeight="1" thickBot="1">
      <c r="A5" s="375" t="s">
        <v>422</v>
      </c>
      <c r="B5" s="376" t="s">
        <v>423</v>
      </c>
      <c r="C5" s="376" t="s">
        <v>424</v>
      </c>
      <c r="D5" s="376" t="s">
        <v>425</v>
      </c>
      <c r="E5" s="422" t="s">
        <v>426</v>
      </c>
    </row>
    <row r="6" spans="1:5" s="412" customFormat="1" ht="12" customHeight="1" thickBot="1">
      <c r="A6" s="370" t="s">
        <v>7</v>
      </c>
      <c r="B6" s="371" t="s">
        <v>314</v>
      </c>
      <c r="C6" s="402">
        <f>SUM(C7:C12)</f>
        <v>183044810</v>
      </c>
      <c r="D6" s="402">
        <f>SUM(D7:D12)</f>
        <v>189319306</v>
      </c>
      <c r="E6" s="385">
        <f>SUM(E7:E12)</f>
        <v>189319306</v>
      </c>
    </row>
    <row r="7" spans="1:5" s="412" customFormat="1" ht="12" customHeight="1">
      <c r="A7" s="365" t="s">
        <v>72</v>
      </c>
      <c r="B7" s="413" t="s">
        <v>315</v>
      </c>
      <c r="C7" s="404">
        <f>'6.1. sz. mell'!C9</f>
        <v>60051662</v>
      </c>
      <c r="D7" s="404">
        <f>'6.1. sz. mell'!D9</f>
        <v>60051662</v>
      </c>
      <c r="E7" s="404">
        <f>'6.1. sz. mell'!E9</f>
        <v>60051662</v>
      </c>
    </row>
    <row r="8" spans="1:5" s="412" customFormat="1" ht="12" customHeight="1">
      <c r="A8" s="364" t="s">
        <v>73</v>
      </c>
      <c r="B8" s="414" t="s">
        <v>316</v>
      </c>
      <c r="C8" s="404">
        <f>'6.1. sz. mell'!C10</f>
        <v>49595400</v>
      </c>
      <c r="D8" s="404">
        <f>'6.1. sz. mell'!D10</f>
        <v>49595400</v>
      </c>
      <c r="E8" s="404">
        <f>'6.1. sz. mell'!E10</f>
        <v>49595400</v>
      </c>
    </row>
    <row r="9" spans="1:5" s="412" customFormat="1" ht="12" customHeight="1">
      <c r="A9" s="364" t="s">
        <v>74</v>
      </c>
      <c r="B9" s="414" t="s">
        <v>317</v>
      </c>
      <c r="C9" s="404">
        <f>'6.1. sz. mell'!C11</f>
        <v>70862388</v>
      </c>
      <c r="D9" s="404">
        <f>'6.1. sz. mell'!D11</f>
        <v>71434260</v>
      </c>
      <c r="E9" s="404">
        <f>'6.1. sz. mell'!E11</f>
        <v>71434260</v>
      </c>
    </row>
    <row r="10" spans="1:5" s="412" customFormat="1" ht="12" customHeight="1">
      <c r="A10" s="364" t="s">
        <v>75</v>
      </c>
      <c r="B10" s="414" t="s">
        <v>318</v>
      </c>
      <c r="C10" s="404">
        <f>'6.1. sz. mell'!C12</f>
        <v>2535360</v>
      </c>
      <c r="D10" s="404">
        <f>'6.1. sz. mell'!D12</f>
        <v>2711519</v>
      </c>
      <c r="E10" s="404">
        <f>'6.1. sz. mell'!E12</f>
        <v>2711519</v>
      </c>
    </row>
    <row r="11" spans="1:5" s="412" customFormat="1" ht="12" customHeight="1">
      <c r="A11" s="364" t="s">
        <v>108</v>
      </c>
      <c r="B11" s="414" t="s">
        <v>319</v>
      </c>
      <c r="C11" s="404">
        <f>'6.1. sz. mell'!C13</f>
        <v>0</v>
      </c>
      <c r="D11" s="404">
        <f>'6.1. sz. mell'!D13</f>
        <v>5227576</v>
      </c>
      <c r="E11" s="404">
        <f>'6.1. sz. mell'!E13</f>
        <v>5227576</v>
      </c>
    </row>
    <row r="12" spans="1:5" s="412" customFormat="1" ht="12" customHeight="1" thickBot="1">
      <c r="A12" s="366" t="s">
        <v>76</v>
      </c>
      <c r="B12" s="415" t="s">
        <v>320</v>
      </c>
      <c r="C12" s="404">
        <f>'6.1. sz. mell'!C14</f>
        <v>0</v>
      </c>
      <c r="D12" s="404">
        <f>'6.1. sz. mell'!D14</f>
        <v>298889</v>
      </c>
      <c r="E12" s="404">
        <f>'6.1. sz. mell'!E14</f>
        <v>298889</v>
      </c>
    </row>
    <row r="13" spans="1:5" s="412" customFormat="1" ht="12" customHeight="1" thickBot="1">
      <c r="A13" s="370" t="s">
        <v>8</v>
      </c>
      <c r="B13" s="392" t="s">
        <v>321</v>
      </c>
      <c r="C13" s="402">
        <f>SUM(C14:C18)</f>
        <v>182948000</v>
      </c>
      <c r="D13" s="402">
        <f>SUM(D14:D18)</f>
        <v>174146394</v>
      </c>
      <c r="E13" s="385">
        <f>SUM(E14:E18)</f>
        <v>172200651</v>
      </c>
    </row>
    <row r="14" spans="1:5" s="412" customFormat="1" ht="12" customHeight="1">
      <c r="A14" s="365" t="s">
        <v>78</v>
      </c>
      <c r="B14" s="413" t="s">
        <v>322</v>
      </c>
      <c r="C14" s="404">
        <f>'6.1. sz. mell'!C16+'8.1. sz. mell.'!C15+'7.1. sz. mell'!C18+'8.2. sz. mell.'!C18</f>
        <v>0</v>
      </c>
      <c r="D14" s="404"/>
      <c r="E14" s="404"/>
    </row>
    <row r="15" spans="1:5" s="412" customFormat="1" ht="12" customHeight="1">
      <c r="A15" s="364" t="s">
        <v>79</v>
      </c>
      <c r="B15" s="414" t="s">
        <v>323</v>
      </c>
      <c r="C15" s="404">
        <f>'6.1. sz. mell'!C17+'8.1. sz. mell.'!C16+'7.1. sz. mell'!C19+'8.2. sz. mell.'!C19</f>
        <v>0</v>
      </c>
      <c r="D15" s="404"/>
      <c r="E15" s="404"/>
    </row>
    <row r="16" spans="1:5" s="412" customFormat="1" ht="12" customHeight="1">
      <c r="A16" s="364" t="s">
        <v>80</v>
      </c>
      <c r="B16" s="414" t="s">
        <v>324</v>
      </c>
      <c r="C16" s="404">
        <f>'6.1. sz. mell'!C18+'8.1. sz. mell.'!C17+'7.1. sz. mell'!C20+'8.2. sz. mell.'!C20</f>
        <v>0</v>
      </c>
      <c r="D16" s="404"/>
      <c r="E16" s="404"/>
    </row>
    <row r="17" spans="1:5" s="412" customFormat="1" ht="12" customHeight="1">
      <c r="A17" s="364" t="s">
        <v>81</v>
      </c>
      <c r="B17" s="414" t="s">
        <v>325</v>
      </c>
      <c r="C17" s="404">
        <f>'6.1. sz. mell'!C19+'8.1. sz. mell.'!C18+'7.1. sz. mell'!C21+'8.2. sz. mell.'!C21</f>
        <v>0</v>
      </c>
      <c r="D17" s="404"/>
      <c r="E17" s="404"/>
    </row>
    <row r="18" spans="1:5" s="412" customFormat="1" ht="12" customHeight="1">
      <c r="A18" s="364" t="s">
        <v>82</v>
      </c>
      <c r="B18" s="414" t="s">
        <v>326</v>
      </c>
      <c r="C18" s="404">
        <f>'6.1. sz. mell'!C20+'8.1. sz. mell.'!C19+'7.1. sz. mell'!C22+'8.2. sz. mell.'!C22</f>
        <v>182948000</v>
      </c>
      <c r="D18" s="404">
        <f>'6.1. sz. mell'!D20+'8.1. sz. mell.'!D19+'7.1. sz. mell'!D22+'8.2. sz. mell.'!D22</f>
        <v>174146394</v>
      </c>
      <c r="E18" s="404">
        <f>'6.1. sz. mell'!E20+'8.1. sz. mell.'!E19+'7.1. sz. mell'!E22+'8.2. sz. mell.'!E22</f>
        <v>172200651</v>
      </c>
    </row>
    <row r="19" spans="1:5" s="412" customFormat="1" ht="12" customHeight="1" thickBot="1">
      <c r="A19" s="366" t="s">
        <v>89</v>
      </c>
      <c r="B19" s="415" t="s">
        <v>327</v>
      </c>
      <c r="C19" s="404">
        <f>'6.1. sz. mell'!C21</f>
        <v>0</v>
      </c>
      <c r="D19" s="404">
        <f>'6.1. sz. mell'!D21</f>
        <v>0</v>
      </c>
      <c r="E19" s="404">
        <f>'6.1. sz. mell'!E21</f>
        <v>0</v>
      </c>
    </row>
    <row r="20" spans="1:5" s="412" customFormat="1" ht="12" customHeight="1" thickBot="1">
      <c r="A20" s="370" t="s">
        <v>9</v>
      </c>
      <c r="B20" s="371" t="s">
        <v>328</v>
      </c>
      <c r="C20" s="402">
        <f>SUM(C21:C25)</f>
        <v>0</v>
      </c>
      <c r="D20" s="402">
        <f>SUM(D21:D25)</f>
        <v>2558000</v>
      </c>
      <c r="E20" s="385">
        <f>SUM(E21:E25)</f>
        <v>2558000</v>
      </c>
    </row>
    <row r="21" spans="1:5" s="412" customFormat="1" ht="12" customHeight="1">
      <c r="A21" s="365" t="s">
        <v>61</v>
      </c>
      <c r="B21" s="413" t="s">
        <v>329</v>
      </c>
      <c r="C21" s="404">
        <f>'6.1. sz. mell'!C23</f>
        <v>0</v>
      </c>
      <c r="D21" s="404">
        <v>2558000</v>
      </c>
      <c r="E21" s="387">
        <v>2558000</v>
      </c>
    </row>
    <row r="22" spans="1:5" s="412" customFormat="1" ht="12" customHeight="1">
      <c r="A22" s="364" t="s">
        <v>62</v>
      </c>
      <c r="B22" s="414" t="s">
        <v>330</v>
      </c>
      <c r="C22" s="403"/>
      <c r="D22" s="403"/>
      <c r="E22" s="386"/>
    </row>
    <row r="23" spans="1:5" s="412" customFormat="1" ht="12" customHeight="1">
      <c r="A23" s="364" t="s">
        <v>63</v>
      </c>
      <c r="B23" s="414" t="s">
        <v>331</v>
      </c>
      <c r="C23" s="403"/>
      <c r="D23" s="403"/>
      <c r="E23" s="386"/>
    </row>
    <row r="24" spans="1:5" s="412" customFormat="1" ht="12" customHeight="1">
      <c r="A24" s="364" t="s">
        <v>64</v>
      </c>
      <c r="B24" s="414" t="s">
        <v>332</v>
      </c>
      <c r="C24" s="403"/>
      <c r="D24" s="403"/>
      <c r="E24" s="386"/>
    </row>
    <row r="25" spans="1:5" s="412" customFormat="1" ht="12" customHeight="1">
      <c r="A25" s="364" t="s">
        <v>122</v>
      </c>
      <c r="B25" s="414" t="s">
        <v>333</v>
      </c>
      <c r="C25" s="403"/>
      <c r="D25" s="403"/>
      <c r="E25" s="386"/>
    </row>
    <row r="26" spans="1:5" s="412" customFormat="1" ht="12" customHeight="1" thickBot="1">
      <c r="A26" s="366" t="s">
        <v>123</v>
      </c>
      <c r="B26" s="394" t="s">
        <v>334</v>
      </c>
      <c r="C26" s="405"/>
      <c r="D26" s="405"/>
      <c r="E26" s="388"/>
    </row>
    <row r="27" spans="1:5" s="412" customFormat="1" ht="12" customHeight="1" thickBot="1">
      <c r="A27" s="370" t="s">
        <v>124</v>
      </c>
      <c r="B27" s="371" t="s">
        <v>736</v>
      </c>
      <c r="C27" s="408">
        <f>SUM(C28:C33)</f>
        <v>22600000</v>
      </c>
      <c r="D27" s="408">
        <f>SUM(D28:D33)</f>
        <v>25197716</v>
      </c>
      <c r="E27" s="421">
        <f>SUM(E28:E33)</f>
        <v>21946924</v>
      </c>
    </row>
    <row r="28" spans="1:5" s="412" customFormat="1" ht="12" customHeight="1">
      <c r="A28" s="365" t="s">
        <v>335</v>
      </c>
      <c r="B28" s="413" t="s">
        <v>740</v>
      </c>
      <c r="C28" s="404">
        <f>'6.1. sz. mell'!C30</f>
        <v>3000000</v>
      </c>
      <c r="D28" s="404">
        <f>'6.1. sz. mell'!D30</f>
        <v>5870694</v>
      </c>
      <c r="E28" s="404">
        <f>'6.1. sz. mell'!E30</f>
        <v>3158137</v>
      </c>
    </row>
    <row r="29" spans="1:5" s="412" customFormat="1" ht="12" customHeight="1">
      <c r="A29" s="364" t="s">
        <v>336</v>
      </c>
      <c r="B29" s="414" t="s">
        <v>741</v>
      </c>
      <c r="C29" s="404">
        <f>'6.1. sz. mell'!C31</f>
        <v>0</v>
      </c>
      <c r="D29" s="404">
        <f>'6.1. sz. mell'!D31</f>
        <v>0</v>
      </c>
      <c r="E29" s="404">
        <f>'6.1. sz. mell'!E31</f>
        <v>0</v>
      </c>
    </row>
    <row r="30" spans="1:5" s="412" customFormat="1" ht="12" customHeight="1">
      <c r="A30" s="364" t="s">
        <v>337</v>
      </c>
      <c r="B30" s="414" t="s">
        <v>742</v>
      </c>
      <c r="C30" s="404">
        <f>'6.1. sz. mell'!C32</f>
        <v>15000000</v>
      </c>
      <c r="D30" s="404">
        <f>'6.1. sz. mell'!D32</f>
        <v>15542751</v>
      </c>
      <c r="E30" s="404">
        <f>'6.1. sz. mell'!E32</f>
        <v>15574651</v>
      </c>
    </row>
    <row r="31" spans="1:5" s="412" customFormat="1" ht="12" customHeight="1">
      <c r="A31" s="364" t="s">
        <v>737</v>
      </c>
      <c r="B31" s="414" t="s">
        <v>743</v>
      </c>
      <c r="C31" s="404">
        <f>'6.1. sz. mell'!C33</f>
        <v>0</v>
      </c>
      <c r="D31" s="404">
        <f>'6.1. sz. mell'!D33</f>
        <v>0</v>
      </c>
      <c r="E31" s="404">
        <f>'6.1. sz. mell'!E33</f>
        <v>0</v>
      </c>
    </row>
    <row r="32" spans="1:5" s="412" customFormat="1" ht="12" customHeight="1">
      <c r="A32" s="364" t="s">
        <v>738</v>
      </c>
      <c r="B32" s="414" t="s">
        <v>748</v>
      </c>
      <c r="C32" s="404">
        <f>'6.1. sz. mell'!C34</f>
        <v>4000000</v>
      </c>
      <c r="D32" s="404">
        <f>'6.1. sz. mell'!D34</f>
        <v>2976249</v>
      </c>
      <c r="E32" s="404">
        <f>'6.1. sz. mell'!E34</f>
        <v>2976249</v>
      </c>
    </row>
    <row r="33" spans="1:5" s="412" customFormat="1" ht="12" customHeight="1" thickBot="1">
      <c r="A33" s="366" t="s">
        <v>739</v>
      </c>
      <c r="B33" s="394" t="s">
        <v>339</v>
      </c>
      <c r="C33" s="404">
        <f>'6.1. sz. mell'!C35</f>
        <v>600000</v>
      </c>
      <c r="D33" s="404">
        <f>'6.1. sz. mell'!D35</f>
        <v>808022</v>
      </c>
      <c r="E33" s="404">
        <f>'6.1. sz. mell'!E35</f>
        <v>237887</v>
      </c>
    </row>
    <row r="34" spans="1:5" s="412" customFormat="1" ht="12" customHeight="1" thickBot="1">
      <c r="A34" s="370" t="s">
        <v>11</v>
      </c>
      <c r="B34" s="371" t="s">
        <v>340</v>
      </c>
      <c r="C34" s="402">
        <f>SUM(C35:C44)</f>
        <v>16712500</v>
      </c>
      <c r="D34" s="402">
        <f>SUM(D35:D44)</f>
        <v>58418616</v>
      </c>
      <c r="E34" s="385">
        <f>SUM(E35:E44)</f>
        <v>46055734</v>
      </c>
    </row>
    <row r="35" spans="1:5" s="412" customFormat="1" ht="12" customHeight="1">
      <c r="A35" s="365" t="s">
        <v>65</v>
      </c>
      <c r="B35" s="413" t="s">
        <v>341</v>
      </c>
      <c r="C35" s="404">
        <f>'6.1. sz. mell'!C37+'7.1. sz. mell'!C9+'8.1. sz. mell.'!C9+'8.2. sz. mell.'!C9</f>
        <v>1878000</v>
      </c>
      <c r="D35" s="404">
        <f>'6.1. sz. mell'!D37+'7.1. sz. mell'!D9+'8.1. sz. mell.'!D9+'8.2. sz. mell.'!D9</f>
        <v>15094004</v>
      </c>
      <c r="E35" s="404">
        <f>'6.1. sz. mell'!E37+'7.1. sz. mell'!E9+'8.1. sz. mell.'!E9+'8.2. sz. mell.'!E9</f>
        <v>12940193</v>
      </c>
    </row>
    <row r="36" spans="1:5" s="412" customFormat="1" ht="12" customHeight="1">
      <c r="A36" s="364" t="s">
        <v>66</v>
      </c>
      <c r="B36" s="414" t="s">
        <v>342</v>
      </c>
      <c r="C36" s="404">
        <f>'6.1. sz. mell'!C38+'7.1. sz. mell'!C10+'8.1. sz. mell.'!C10+'8.2. sz. mell.'!C10</f>
        <v>3690000</v>
      </c>
      <c r="D36" s="404">
        <f>'6.1. sz. mell'!D38+'7.1. sz. mell'!D10+'8.1. sz. mell.'!D10+'8.2. sz. mell.'!D10</f>
        <v>9009214</v>
      </c>
      <c r="E36" s="404">
        <f>'6.1. sz. mell'!E38+'7.1. sz. mell'!E10+'8.1. sz. mell.'!E10+'8.2. sz. mell.'!E10</f>
        <v>6140300</v>
      </c>
    </row>
    <row r="37" spans="1:5" s="412" customFormat="1" ht="12" customHeight="1">
      <c r="A37" s="364" t="s">
        <v>67</v>
      </c>
      <c r="B37" s="414" t="s">
        <v>343</v>
      </c>
      <c r="C37" s="404">
        <f>'6.1. sz. mell'!C39+'7.1. sz. mell'!C11+'8.1. sz. mell.'!C11+'8.2. sz. mell.'!C11</f>
        <v>0</v>
      </c>
      <c r="D37" s="404">
        <f>'6.1. sz. mell'!D39+'7.1. sz. mell'!D11+'8.1. sz. mell.'!D11+'8.2. sz. mell.'!D11</f>
        <v>770739</v>
      </c>
      <c r="E37" s="404">
        <f>'6.1. sz. mell'!E39+'7.1. sz. mell'!E11+'8.1. sz. mell.'!E11+'8.2. sz. mell.'!E11</f>
        <v>477319</v>
      </c>
    </row>
    <row r="38" spans="1:5" s="412" customFormat="1" ht="12" customHeight="1">
      <c r="A38" s="364" t="s">
        <v>126</v>
      </c>
      <c r="B38" s="414" t="s">
        <v>344</v>
      </c>
      <c r="C38" s="404">
        <f>'6.1. sz. mell'!C40+'7.1. sz. mell'!C12+'8.1. sz. mell.'!C12+'8.2. sz. mell.'!C12</f>
        <v>5239000</v>
      </c>
      <c r="D38" s="404">
        <f>'6.1. sz. mell'!D40+'7.1. sz. mell'!D12+'8.1. sz. mell.'!D12+'8.2. sz. mell.'!D12</f>
        <v>5239000</v>
      </c>
      <c r="E38" s="404">
        <f>'6.1. sz. mell'!E40+'7.1. sz. mell'!E12+'8.1. sz. mell.'!E12+'8.2. sz. mell.'!E12</f>
        <v>0</v>
      </c>
    </row>
    <row r="39" spans="1:5" s="412" customFormat="1" ht="12" customHeight="1">
      <c r="A39" s="364" t="s">
        <v>127</v>
      </c>
      <c r="B39" s="414" t="s">
        <v>345</v>
      </c>
      <c r="C39" s="404">
        <f>'6.1. sz. mell'!C41+'7.1. sz. mell'!C13+'8.1. sz. mell.'!C13+'8.2. sz. mell.'!C13</f>
        <v>3885500</v>
      </c>
      <c r="D39" s="404">
        <f>'6.1. sz. mell'!D41+'7.1. sz. mell'!D13+'8.1. sz. mell.'!D13+'8.2. sz. mell.'!D13</f>
        <v>5667403</v>
      </c>
      <c r="E39" s="404">
        <f>'6.1. sz. mell'!E41+'7.1. sz. mell'!E13+'8.1. sz. mell.'!E13+'8.2. sz. mell.'!E13</f>
        <v>4259030</v>
      </c>
    </row>
    <row r="40" spans="1:5" s="412" customFormat="1" ht="12" customHeight="1">
      <c r="A40" s="364" t="s">
        <v>128</v>
      </c>
      <c r="B40" s="414" t="s">
        <v>346</v>
      </c>
      <c r="C40" s="404">
        <f>'6.1. sz. mell'!C42+'7.1. sz. mell'!C14+'8.1. sz. mell.'!C14+'8.2. sz. mell.'!C14</f>
        <v>2020000</v>
      </c>
      <c r="D40" s="404">
        <f>'6.1. sz. mell'!D42+'7.1. sz. mell'!D14+'8.1. sz. mell.'!D14+'8.2. sz. mell.'!D14</f>
        <v>4857923</v>
      </c>
      <c r="E40" s="404">
        <f>'6.1. sz. mell'!E42+'7.1. sz. mell'!E14+'8.1. sz. mell.'!E14+'8.2. sz. mell.'!E14</f>
        <v>4457661</v>
      </c>
    </row>
    <row r="41" spans="1:5" s="412" customFormat="1" ht="12" customHeight="1">
      <c r="A41" s="364" t="s">
        <v>129</v>
      </c>
      <c r="B41" s="414" t="s">
        <v>347</v>
      </c>
      <c r="C41" s="404">
        <f>'6.1. sz. mell'!C43+'7.1. sz. mell'!C15+'8.1. sz. mell.'!C15+'8.2. sz. mell.'!C15</f>
        <v>0</v>
      </c>
      <c r="D41" s="404">
        <f>'6.1. sz. mell'!D43+'7.1. sz. mell'!D15+'8.1. sz. mell.'!D15+'8.2. sz. mell.'!D15</f>
        <v>0</v>
      </c>
      <c r="E41" s="404">
        <f>'6.1. sz. mell'!E43+'7.1. sz. mell'!E15+'8.1. sz. mell.'!E15+'8.2. sz. mell.'!E15</f>
        <v>0</v>
      </c>
    </row>
    <row r="42" spans="1:5" s="412" customFormat="1" ht="12" customHeight="1">
      <c r="A42" s="364" t="s">
        <v>130</v>
      </c>
      <c r="B42" s="414" t="s">
        <v>348</v>
      </c>
      <c r="C42" s="404">
        <f>'6.1. sz. mell'!C44+'7.1. sz. mell'!C16+'8.1. sz. mell.'!C16+'8.2. sz. mell.'!C16</f>
        <v>0</v>
      </c>
      <c r="D42" s="404">
        <f>'6.1. sz. mell'!D44+'7.1. sz. mell'!D16+'8.1. sz. mell.'!D16+'8.2. sz. mell.'!D16</f>
        <v>4101</v>
      </c>
      <c r="E42" s="404">
        <f>'6.1. sz. mell'!E44+'7.1. sz. mell'!E16+'8.1. sz. mell.'!E16+'8.2. sz. mell.'!E16</f>
        <v>5008</v>
      </c>
    </row>
    <row r="43" spans="1:5" s="412" customFormat="1" ht="12" customHeight="1">
      <c r="A43" s="364" t="s">
        <v>349</v>
      </c>
      <c r="B43" s="414" t="s">
        <v>350</v>
      </c>
      <c r="C43" s="404">
        <f>'6.1. sz. mell'!C45+'7.1. sz. mell'!C17+'8.1. sz. mell.'!C17+'8.2. sz. mell.'!C17</f>
        <v>0</v>
      </c>
      <c r="D43" s="404">
        <f>'6.1. sz. mell'!D45+'7.1. sz. mell'!D17+'8.1. sz. mell.'!D17+'8.2. sz. mell.'!D17</f>
        <v>51611</v>
      </c>
      <c r="E43" s="404">
        <f>'6.1. sz. mell'!E45+'7.1. sz. mell'!E17+'8.1. sz. mell.'!E17+'8.2. sz. mell.'!E17</f>
        <v>51602</v>
      </c>
    </row>
    <row r="44" spans="1:5" s="412" customFormat="1" ht="12" customHeight="1" thickBot="1">
      <c r="A44" s="366" t="s">
        <v>351</v>
      </c>
      <c r="B44" s="415" t="s">
        <v>352</v>
      </c>
      <c r="C44" s="404">
        <f>'6.1. sz. mell'!C46+'7.1. sz. mell'!C18+'8.1. sz. mell.'!C18+'8.2. sz. mell.'!C18</f>
        <v>0</v>
      </c>
      <c r="D44" s="404">
        <f>'6.1. sz. mell'!D46+'7.1. sz. mell'!D18+'8.1. sz. mell.'!D18+'8.2. sz. mell.'!D18</f>
        <v>17724621</v>
      </c>
      <c r="E44" s="404">
        <f>'6.1. sz. mell'!E46+'7.1. sz. mell'!E18+'8.1. sz. mell.'!E18+'8.2. sz. mell.'!E18</f>
        <v>17724621</v>
      </c>
    </row>
    <row r="45" spans="1:5" s="412" customFormat="1" ht="12" customHeight="1" thickBot="1">
      <c r="A45" s="370" t="s">
        <v>12</v>
      </c>
      <c r="B45" s="371" t="s">
        <v>353</v>
      </c>
      <c r="C45" s="402">
        <f>SUM(C46:C50)</f>
        <v>2000000</v>
      </c>
      <c r="D45" s="402">
        <f>SUM(D46:D50)</f>
        <v>4000000</v>
      </c>
      <c r="E45" s="385">
        <f>SUM(E46:E50)</f>
        <v>2000000</v>
      </c>
    </row>
    <row r="46" spans="1:5" s="412" customFormat="1" ht="12" customHeight="1">
      <c r="A46" s="365" t="s">
        <v>68</v>
      </c>
      <c r="B46" s="413" t="s">
        <v>354</v>
      </c>
      <c r="C46" s="423"/>
      <c r="D46" s="423"/>
      <c r="E46" s="391"/>
    </row>
    <row r="47" spans="1:5" s="412" customFormat="1" ht="12" customHeight="1">
      <c r="A47" s="364" t="s">
        <v>69</v>
      </c>
      <c r="B47" s="414" t="s">
        <v>355</v>
      </c>
      <c r="C47" s="406">
        <f>'6.1. sz. mell'!C49</f>
        <v>2000000</v>
      </c>
      <c r="D47" s="406">
        <f>'6.1. sz. mell'!D49</f>
        <v>4000000</v>
      </c>
      <c r="E47" s="406">
        <f>'6.1. sz. mell'!E49</f>
        <v>2000000</v>
      </c>
    </row>
    <row r="48" spans="1:5" s="412" customFormat="1" ht="12" customHeight="1">
      <c r="A48" s="364" t="s">
        <v>356</v>
      </c>
      <c r="B48" s="414" t="s">
        <v>357</v>
      </c>
      <c r="C48" s="406"/>
      <c r="D48" s="406"/>
      <c r="E48" s="389"/>
    </row>
    <row r="49" spans="1:5" s="412" customFormat="1" ht="12" customHeight="1">
      <c r="A49" s="364" t="s">
        <v>358</v>
      </c>
      <c r="B49" s="414" t="s">
        <v>359</v>
      </c>
      <c r="C49" s="406"/>
      <c r="D49" s="406"/>
      <c r="E49" s="389"/>
    </row>
    <row r="50" spans="1:5" s="412" customFormat="1" ht="12" customHeight="1" thickBot="1">
      <c r="A50" s="366" t="s">
        <v>360</v>
      </c>
      <c r="B50" s="415" t="s">
        <v>361</v>
      </c>
      <c r="C50" s="407"/>
      <c r="D50" s="407"/>
      <c r="E50" s="390"/>
    </row>
    <row r="51" spans="1:5" s="412" customFormat="1" ht="17.25" customHeight="1" thickBot="1">
      <c r="A51" s="370" t="s">
        <v>131</v>
      </c>
      <c r="B51" s="371" t="s">
        <v>362</v>
      </c>
      <c r="C51" s="402">
        <f>SUM(C52:C54)</f>
        <v>0</v>
      </c>
      <c r="D51" s="402">
        <f>SUM(D52:D54)</f>
        <v>1146000</v>
      </c>
      <c r="E51" s="385">
        <f>SUM(E52:E54)</f>
        <v>748000</v>
      </c>
    </row>
    <row r="52" spans="1:5" s="412" customFormat="1" ht="12" customHeight="1">
      <c r="A52" s="365" t="s">
        <v>70</v>
      </c>
      <c r="B52" s="413" t="s">
        <v>363</v>
      </c>
      <c r="C52" s="404"/>
      <c r="D52" s="404"/>
      <c r="E52" s="387"/>
    </row>
    <row r="53" spans="1:5" s="412" customFormat="1" ht="12" customHeight="1">
      <c r="A53" s="364" t="s">
        <v>71</v>
      </c>
      <c r="B53" s="414" t="s">
        <v>364</v>
      </c>
      <c r="C53" s="403"/>
      <c r="D53" s="403"/>
      <c r="E53" s="386"/>
    </row>
    <row r="54" spans="1:5" s="412" customFormat="1" ht="12" customHeight="1">
      <c r="A54" s="364" t="s">
        <v>365</v>
      </c>
      <c r="B54" s="414" t="s">
        <v>366</v>
      </c>
      <c r="C54" s="403"/>
      <c r="D54" s="403">
        <v>1146000</v>
      </c>
      <c r="E54" s="386">
        <v>748000</v>
      </c>
    </row>
    <row r="55" spans="1:5" s="412" customFormat="1" ht="12" customHeight="1" thickBot="1">
      <c r="A55" s="366" t="s">
        <v>367</v>
      </c>
      <c r="B55" s="415" t="s">
        <v>368</v>
      </c>
      <c r="C55" s="405"/>
      <c r="D55" s="405"/>
      <c r="E55" s="388"/>
    </row>
    <row r="56" spans="1:5" s="412" customFormat="1" ht="12" customHeight="1" thickBot="1">
      <c r="A56" s="370" t="s">
        <v>14</v>
      </c>
      <c r="B56" s="392" t="s">
        <v>369</v>
      </c>
      <c r="C56" s="402">
        <f>SUM(C57:C59)</f>
        <v>0</v>
      </c>
      <c r="D56" s="402">
        <f>SUM(D57:D59)</f>
        <v>0</v>
      </c>
      <c r="E56" s="385">
        <f>SUM(E57:E59)</f>
        <v>0</v>
      </c>
    </row>
    <row r="57" spans="1:5" s="412" customFormat="1" ht="12" customHeight="1">
      <c r="A57" s="365" t="s">
        <v>132</v>
      </c>
      <c r="B57" s="413" t="s">
        <v>370</v>
      </c>
      <c r="C57" s="406"/>
      <c r="D57" s="406"/>
      <c r="E57" s="389"/>
    </row>
    <row r="58" spans="1:5" s="412" customFormat="1" ht="12" customHeight="1">
      <c r="A58" s="364" t="s">
        <v>133</v>
      </c>
      <c r="B58" s="414" t="s">
        <v>371</v>
      </c>
      <c r="C58" s="406"/>
      <c r="D58" s="406"/>
      <c r="E58" s="389"/>
    </row>
    <row r="59" spans="1:5" s="412" customFormat="1" ht="12" customHeight="1">
      <c r="A59" s="364" t="s">
        <v>159</v>
      </c>
      <c r="B59" s="414" t="s">
        <v>372</v>
      </c>
      <c r="C59" s="406"/>
      <c r="D59" s="406"/>
      <c r="E59" s="389"/>
    </row>
    <row r="60" spans="1:5" s="412" customFormat="1" ht="12" customHeight="1" thickBot="1">
      <c r="A60" s="366" t="s">
        <v>373</v>
      </c>
      <c r="B60" s="415" t="s">
        <v>374</v>
      </c>
      <c r="C60" s="406"/>
      <c r="D60" s="406"/>
      <c r="E60" s="389"/>
    </row>
    <row r="61" spans="1:5" s="412" customFormat="1" ht="12" customHeight="1" thickBot="1">
      <c r="A61" s="370" t="s">
        <v>15</v>
      </c>
      <c r="B61" s="371" t="s">
        <v>375</v>
      </c>
      <c r="C61" s="408">
        <f>+C6+C13+C20+C27+C34+C45+C51+C56</f>
        <v>407305310</v>
      </c>
      <c r="D61" s="408">
        <f>+D6+D13+D20+D27+D34+D45+D51+D56</f>
        <v>454786032</v>
      </c>
      <c r="E61" s="421">
        <f>+E6+E13+E20+E27+E34+E45+E51+E56</f>
        <v>434828615</v>
      </c>
    </row>
    <row r="62" spans="1:5" s="412" customFormat="1" ht="12" customHeight="1" thickBot="1">
      <c r="A62" s="424" t="s">
        <v>376</v>
      </c>
      <c r="B62" s="392" t="s">
        <v>377</v>
      </c>
      <c r="C62" s="402">
        <f>+C63+C64+C65</f>
        <v>0</v>
      </c>
      <c r="D62" s="402">
        <f>+D63+D64+D65</f>
        <v>0</v>
      </c>
      <c r="E62" s="385">
        <f>+E63+E64+E65</f>
        <v>0</v>
      </c>
    </row>
    <row r="63" spans="1:5" s="412" customFormat="1" ht="12" customHeight="1">
      <c r="A63" s="365" t="s">
        <v>378</v>
      </c>
      <c r="B63" s="413" t="s">
        <v>379</v>
      </c>
      <c r="C63" s="406"/>
      <c r="D63" s="406"/>
      <c r="E63" s="389"/>
    </row>
    <row r="64" spans="1:5" s="412" customFormat="1" ht="12" customHeight="1">
      <c r="A64" s="364" t="s">
        <v>380</v>
      </c>
      <c r="B64" s="414" t="s">
        <v>381</v>
      </c>
      <c r="C64" s="406"/>
      <c r="D64" s="406">
        <f>'6.1. sz. mell'!D66</f>
        <v>0</v>
      </c>
      <c r="E64" s="406">
        <f>'6.1. sz. mell'!E66</f>
        <v>0</v>
      </c>
    </row>
    <row r="65" spans="1:5" s="412" customFormat="1" ht="12" customHeight="1" thickBot="1">
      <c r="A65" s="366" t="s">
        <v>382</v>
      </c>
      <c r="B65" s="350" t="s">
        <v>427</v>
      </c>
      <c r="C65" s="406"/>
      <c r="D65" s="406"/>
      <c r="E65" s="389"/>
    </row>
    <row r="66" spans="1:5" s="412" customFormat="1" ht="12" customHeight="1" thickBot="1">
      <c r="A66" s="424" t="s">
        <v>384</v>
      </c>
      <c r="B66" s="392" t="s">
        <v>385</v>
      </c>
      <c r="C66" s="402">
        <f>+C67+C68+C69+C70</f>
        <v>0</v>
      </c>
      <c r="D66" s="402">
        <f>+D67+D68+D69+D70</f>
        <v>0</v>
      </c>
      <c r="E66" s="385">
        <f>+E67+E68+E69+E70</f>
        <v>0</v>
      </c>
    </row>
    <row r="67" spans="1:5" s="412" customFormat="1" ht="13.5" customHeight="1">
      <c r="A67" s="365" t="s">
        <v>109</v>
      </c>
      <c r="B67" s="413" t="s">
        <v>386</v>
      </c>
      <c r="C67" s="406"/>
      <c r="D67" s="406"/>
      <c r="E67" s="389"/>
    </row>
    <row r="68" spans="1:5" s="412" customFormat="1" ht="12" customHeight="1">
      <c r="A68" s="364" t="s">
        <v>110</v>
      </c>
      <c r="B68" s="414" t="s">
        <v>387</v>
      </c>
      <c r="C68" s="406"/>
      <c r="D68" s="406"/>
      <c r="E68" s="389"/>
    </row>
    <row r="69" spans="1:5" s="412" customFormat="1" ht="12" customHeight="1">
      <c r="A69" s="364" t="s">
        <v>388</v>
      </c>
      <c r="B69" s="414" t="s">
        <v>389</v>
      </c>
      <c r="C69" s="406"/>
      <c r="D69" s="406"/>
      <c r="E69" s="389"/>
    </row>
    <row r="70" spans="1:5" s="412" customFormat="1" ht="12" customHeight="1" thickBot="1">
      <c r="A70" s="366" t="s">
        <v>390</v>
      </c>
      <c r="B70" s="415" t="s">
        <v>391</v>
      </c>
      <c r="C70" s="406"/>
      <c r="D70" s="406"/>
      <c r="E70" s="389"/>
    </row>
    <row r="71" spans="1:5" s="412" customFormat="1" ht="12" customHeight="1" thickBot="1">
      <c r="A71" s="424" t="s">
        <v>392</v>
      </c>
      <c r="B71" s="392" t="s">
        <v>393</v>
      </c>
      <c r="C71" s="402">
        <f>+C72+C73</f>
        <v>40040000</v>
      </c>
      <c r="D71" s="402">
        <f>+D72+D73</f>
        <v>26572676</v>
      </c>
      <c r="E71" s="385">
        <f>+E72+E73</f>
        <v>19067000</v>
      </c>
    </row>
    <row r="72" spans="1:5" s="412" customFormat="1" ht="12" customHeight="1">
      <c r="A72" s="365" t="s">
        <v>394</v>
      </c>
      <c r="B72" s="413" t="s">
        <v>395</v>
      </c>
      <c r="C72" s="406">
        <f>'6.1. sz. mell'!C74+'7.1. sz. mell'!C37+'8.1. sz. mell.'!C37+'8.2. sz. mell.'!C37</f>
        <v>40040000</v>
      </c>
      <c r="D72" s="406">
        <f>'6.1. sz. mell'!D74+'7.1. sz. mell'!D37+'8.1. sz. mell.'!D37+'8.2. sz. mell.'!D37</f>
        <v>26572676</v>
      </c>
      <c r="E72" s="406">
        <f>'6.1. sz. mell'!E74+'7.1. sz. mell'!E37+'8.1. sz. mell.'!E37+'8.2. sz. mell.'!E37</f>
        <v>19067000</v>
      </c>
    </row>
    <row r="73" spans="1:5" s="412" customFormat="1" ht="12" customHeight="1" thickBot="1">
      <c r="A73" s="366" t="s">
        <v>396</v>
      </c>
      <c r="B73" s="415" t="s">
        <v>397</v>
      </c>
      <c r="C73" s="406"/>
      <c r="D73" s="406"/>
      <c r="E73" s="389"/>
    </row>
    <row r="74" spans="1:5" s="412" customFormat="1" ht="12" customHeight="1" thickBot="1">
      <c r="A74" s="424" t="s">
        <v>398</v>
      </c>
      <c r="B74" s="392" t="s">
        <v>399</v>
      </c>
      <c r="C74" s="402">
        <f>+C75+C76+C77</f>
        <v>0</v>
      </c>
      <c r="D74" s="402">
        <f>+D75+D76+D77</f>
        <v>7883713</v>
      </c>
      <c r="E74" s="385">
        <f>+E75+E76+E77</f>
        <v>7883713</v>
      </c>
    </row>
    <row r="75" spans="1:5" s="412" customFormat="1" ht="12" customHeight="1">
      <c r="A75" s="365" t="s">
        <v>400</v>
      </c>
      <c r="B75" s="413" t="s">
        <v>401</v>
      </c>
      <c r="C75" s="406"/>
      <c r="D75" s="406">
        <f>'6.1. sz. mell'!D77</f>
        <v>7883713</v>
      </c>
      <c r="E75" s="406">
        <f>'6.1. sz. mell'!E77</f>
        <v>7883713</v>
      </c>
    </row>
    <row r="76" spans="1:5" s="412" customFormat="1" ht="12" customHeight="1">
      <c r="A76" s="364" t="s">
        <v>402</v>
      </c>
      <c r="B76" s="414" t="s">
        <v>403</v>
      </c>
      <c r="C76" s="406"/>
      <c r="D76" s="406"/>
      <c r="E76" s="389"/>
    </row>
    <row r="77" spans="1:5" s="412" customFormat="1" ht="12" customHeight="1" thickBot="1">
      <c r="A77" s="366" t="s">
        <v>404</v>
      </c>
      <c r="B77" s="394" t="s">
        <v>405</v>
      </c>
      <c r="C77" s="406"/>
      <c r="D77" s="406"/>
      <c r="E77" s="389"/>
    </row>
    <row r="78" spans="1:5" s="412" customFormat="1" ht="12" customHeight="1" thickBot="1">
      <c r="A78" s="424" t="s">
        <v>406</v>
      </c>
      <c r="B78" s="392" t="s">
        <v>407</v>
      </c>
      <c r="C78" s="402">
        <f>+C79+C80+C81+C82</f>
        <v>0</v>
      </c>
      <c r="D78" s="402">
        <f>+D79+D80+D81+D82</f>
        <v>0</v>
      </c>
      <c r="E78" s="385">
        <f>+E79+E80+E81+E82</f>
        <v>0</v>
      </c>
    </row>
    <row r="79" spans="1:5" s="412" customFormat="1" ht="12" customHeight="1">
      <c r="A79" s="416" t="s">
        <v>408</v>
      </c>
      <c r="B79" s="413" t="s">
        <v>409</v>
      </c>
      <c r="C79" s="406"/>
      <c r="D79" s="406"/>
      <c r="E79" s="389"/>
    </row>
    <row r="80" spans="1:5" s="412" customFormat="1" ht="12" customHeight="1">
      <c r="A80" s="417" t="s">
        <v>410</v>
      </c>
      <c r="B80" s="414" t="s">
        <v>411</v>
      </c>
      <c r="C80" s="406"/>
      <c r="D80" s="406"/>
      <c r="E80" s="389"/>
    </row>
    <row r="81" spans="1:5" s="412" customFormat="1" ht="12" customHeight="1">
      <c r="A81" s="417" t="s">
        <v>412</v>
      </c>
      <c r="B81" s="414" t="s">
        <v>413</v>
      </c>
      <c r="C81" s="406"/>
      <c r="D81" s="406"/>
      <c r="E81" s="389"/>
    </row>
    <row r="82" spans="1:5" s="412" customFormat="1" ht="12" customHeight="1" thickBot="1">
      <c r="A82" s="425" t="s">
        <v>414</v>
      </c>
      <c r="B82" s="394" t="s">
        <v>415</v>
      </c>
      <c r="C82" s="406"/>
      <c r="D82" s="406"/>
      <c r="E82" s="389"/>
    </row>
    <row r="83" spans="1:5" s="412" customFormat="1" ht="12" customHeight="1" thickBot="1">
      <c r="A83" s="424" t="s">
        <v>416</v>
      </c>
      <c r="B83" s="392" t="s">
        <v>417</v>
      </c>
      <c r="C83" s="427"/>
      <c r="D83" s="427"/>
      <c r="E83" s="428"/>
    </row>
    <row r="84" spans="1:5" s="412" customFormat="1" ht="12" customHeight="1" thickBot="1">
      <c r="A84" s="424" t="s">
        <v>418</v>
      </c>
      <c r="B84" s="348" t="s">
        <v>419</v>
      </c>
      <c r="C84" s="408">
        <f>+C62+C66+C71+C74+C78+C83</f>
        <v>40040000</v>
      </c>
      <c r="D84" s="408">
        <f>+D62+D66+D71+D74+D78+D83</f>
        <v>34456389</v>
      </c>
      <c r="E84" s="421">
        <f>+E62+E66+E71+E74+E78+E83</f>
        <v>26950713</v>
      </c>
    </row>
    <row r="85" spans="1:5" s="412" customFormat="1" ht="12" customHeight="1" thickBot="1">
      <c r="A85" s="426" t="s">
        <v>420</v>
      </c>
      <c r="B85" s="351" t="s">
        <v>421</v>
      </c>
      <c r="C85" s="408">
        <f>+C61+C84</f>
        <v>447345310</v>
      </c>
      <c r="D85" s="408">
        <f>+D61+D84</f>
        <v>489242421</v>
      </c>
      <c r="E85" s="421">
        <f>+E61+E84</f>
        <v>461779328</v>
      </c>
    </row>
    <row r="86" spans="1:5" s="412" customFormat="1" ht="12" customHeight="1">
      <c r="A86" s="346"/>
      <c r="B86" s="346"/>
      <c r="C86" s="347"/>
      <c r="D86" s="347"/>
      <c r="E86" s="347"/>
    </row>
    <row r="87" spans="1:5" ht="16.5" customHeight="1">
      <c r="A87" s="688" t="s">
        <v>36</v>
      </c>
      <c r="B87" s="688"/>
      <c r="C87" s="688"/>
      <c r="D87" s="688"/>
      <c r="E87" s="688"/>
    </row>
    <row r="88" spans="1:5" s="418" customFormat="1" ht="16.5" customHeight="1" thickBot="1">
      <c r="A88" s="47" t="s">
        <v>113</v>
      </c>
      <c r="B88" s="47"/>
      <c r="C88" s="379"/>
      <c r="D88" s="379"/>
      <c r="E88" s="379" t="s">
        <v>158</v>
      </c>
    </row>
    <row r="89" spans="1:5" s="418" customFormat="1" ht="16.5" customHeight="1">
      <c r="A89" s="689" t="s">
        <v>60</v>
      </c>
      <c r="B89" s="691" t="s">
        <v>179</v>
      </c>
      <c r="C89" s="693" t="str">
        <f>+C3</f>
        <v>2016. évi</v>
      </c>
      <c r="D89" s="693"/>
      <c r="E89" s="694"/>
    </row>
    <row r="90" spans="1:5" ht="37.5" customHeight="1" thickBot="1">
      <c r="A90" s="690"/>
      <c r="B90" s="692"/>
      <c r="C90" s="48" t="s">
        <v>180</v>
      </c>
      <c r="D90" s="48" t="s">
        <v>185</v>
      </c>
      <c r="E90" s="49" t="s">
        <v>186</v>
      </c>
    </row>
    <row r="91" spans="1:5" s="411" customFormat="1" ht="12" customHeight="1" thickBot="1">
      <c r="A91" s="375" t="s">
        <v>422</v>
      </c>
      <c r="B91" s="376" t="s">
        <v>423</v>
      </c>
      <c r="C91" s="376" t="s">
        <v>424</v>
      </c>
      <c r="D91" s="376" t="s">
        <v>425</v>
      </c>
      <c r="E91" s="377" t="s">
        <v>426</v>
      </c>
    </row>
    <row r="92" spans="1:5" ht="12" customHeight="1" thickBot="1">
      <c r="A92" s="372" t="s">
        <v>7</v>
      </c>
      <c r="B92" s="665" t="s">
        <v>428</v>
      </c>
      <c r="C92" s="673">
        <f>SUM(C93:C97)</f>
        <v>425642310</v>
      </c>
      <c r="D92" s="401">
        <f>SUM(D93:D97)</f>
        <v>431411158</v>
      </c>
      <c r="E92" s="356">
        <f>SUM(E93:E97)</f>
        <v>419489129</v>
      </c>
    </row>
    <row r="93" spans="1:5" ht="12" customHeight="1" thickBot="1">
      <c r="A93" s="367" t="s">
        <v>72</v>
      </c>
      <c r="B93" s="666" t="s">
        <v>37</v>
      </c>
      <c r="C93" s="674">
        <f>'6.1. sz. mell'!C92+'7.1. sz. mell'!C45+'8.1. sz. mell.'!C45+'8.2. sz. mell.'!C45</f>
        <v>250410000</v>
      </c>
      <c r="D93" s="674">
        <f>'6.1. sz. mell'!D92+'7.1. sz. mell'!D45+'8.1. sz. mell.'!D45+'8.2. sz. mell.'!D45</f>
        <v>221831931</v>
      </c>
      <c r="E93" s="674">
        <f>'6.1. sz. mell'!E92+'7.1. sz. mell'!E45+'8.1. sz. mell.'!E45+'8.2. sz. mell.'!E45</f>
        <v>218266892</v>
      </c>
    </row>
    <row r="94" spans="1:5" ht="12" customHeight="1" thickBot="1">
      <c r="A94" s="364" t="s">
        <v>73</v>
      </c>
      <c r="B94" s="667" t="s">
        <v>134</v>
      </c>
      <c r="C94" s="674">
        <f>'6.1. sz. mell'!C93+'7.1. sz. mell'!C46+'8.1. sz. mell.'!C46+'8.2. sz. mell.'!C46</f>
        <v>41508000</v>
      </c>
      <c r="D94" s="674">
        <f>'6.1. sz. mell'!D93+'7.1. sz. mell'!D46+'8.1. sz. mell.'!D46+'8.2. sz. mell.'!D46</f>
        <v>46572800</v>
      </c>
      <c r="E94" s="674">
        <f>'6.1. sz. mell'!E93+'7.1. sz. mell'!E46+'8.1. sz. mell.'!E46+'8.2. sz. mell.'!E46</f>
        <v>46372969</v>
      </c>
    </row>
    <row r="95" spans="1:5" ht="12" customHeight="1" thickBot="1">
      <c r="A95" s="364" t="s">
        <v>74</v>
      </c>
      <c r="B95" s="667" t="s">
        <v>101</v>
      </c>
      <c r="C95" s="674">
        <f>'6.1. sz. mell'!C94+'7.1. sz. mell'!C47+'8.1. sz. mell.'!C47+'8.2. sz. mell.'!C47</f>
        <v>106400444</v>
      </c>
      <c r="D95" s="674">
        <f>'6.1. sz. mell'!D94+'7.1. sz. mell'!D47+'8.1. sz. mell.'!D47+'8.2. sz. mell.'!D47-4233858</f>
        <v>144471077</v>
      </c>
      <c r="E95" s="674">
        <f>'6.1. sz. mell'!E94+'7.1. sz. mell'!E47+'8.1. sz. mell.'!E47+'8.2. sz. mell.'!E47</f>
        <v>136420918</v>
      </c>
    </row>
    <row r="96" spans="1:5" ht="12" customHeight="1" thickBot="1">
      <c r="A96" s="364" t="s">
        <v>75</v>
      </c>
      <c r="B96" s="668" t="s">
        <v>135</v>
      </c>
      <c r="C96" s="674">
        <f>'6.1. sz. mell'!C95+'7.1. sz. mell'!C48+'8.1. sz. mell.'!C48+'8.2. sz. mell.'!C48</f>
        <v>25123866</v>
      </c>
      <c r="D96" s="674">
        <f>'6.1. sz. mell'!D95+'7.1. sz. mell'!D48+'8.1. sz. mell.'!D48+'8.2. sz. mell.'!D48</f>
        <v>9572593</v>
      </c>
      <c r="E96" s="674">
        <f>'6.1. sz. mell'!E95+'7.1. sz. mell'!E48+'8.1. sz. mell.'!E48+'8.2. sz. mell.'!E48</f>
        <v>9572593</v>
      </c>
    </row>
    <row r="97" spans="1:5" ht="12" customHeight="1" thickBot="1">
      <c r="A97" s="364" t="s">
        <v>84</v>
      </c>
      <c r="B97" s="369" t="s">
        <v>136</v>
      </c>
      <c r="C97" s="674">
        <f>'6.1. sz. mell'!C96+'7.1. sz. mell'!C49+'8.1. sz. mell.'!C49+'8.2. sz. mell.'!C49</f>
        <v>2200000</v>
      </c>
      <c r="D97" s="674">
        <f>'6.1. sz. mell'!D96+'7.1. sz. mell'!D49+'8.1. sz. mell.'!D49+'8.2. sz. mell.'!D49</f>
        <v>8962757</v>
      </c>
      <c r="E97" s="674">
        <f>'6.1. sz. mell'!E96+'7.1. sz. mell'!E49+'8.1. sz. mell.'!E49+'8.2. sz. mell.'!E49</f>
        <v>8855757</v>
      </c>
    </row>
    <row r="98" spans="1:5" ht="12" customHeight="1" thickBot="1">
      <c r="A98" s="364" t="s">
        <v>76</v>
      </c>
      <c r="B98" s="667" t="s">
        <v>429</v>
      </c>
      <c r="C98" s="675">
        <f>'6.1. sz. mell'!C97+'7.1. sz. mell'!C50+'8.1. sz. mell.'!C50</f>
        <v>0</v>
      </c>
      <c r="D98" s="403"/>
      <c r="E98" s="521"/>
    </row>
    <row r="99" spans="1:5" ht="12" customHeight="1" thickBot="1">
      <c r="A99" s="364" t="s">
        <v>77</v>
      </c>
      <c r="B99" s="669" t="s">
        <v>430</v>
      </c>
      <c r="C99" s="676"/>
      <c r="D99" s="405"/>
      <c r="E99" s="521"/>
    </row>
    <row r="100" spans="1:5" ht="12" customHeight="1" thickBot="1">
      <c r="A100" s="364" t="s">
        <v>85</v>
      </c>
      <c r="B100" s="670" t="s">
        <v>431</v>
      </c>
      <c r="C100" s="676"/>
      <c r="D100" s="405"/>
      <c r="E100" s="521">
        <f>'6.1. sz. mell'!E99+'7.1. sz. mell'!E52+'8.1. sz. mell.'!E52</f>
        <v>0</v>
      </c>
    </row>
    <row r="101" spans="1:5" ht="12" customHeight="1" thickBot="1">
      <c r="A101" s="364" t="s">
        <v>86</v>
      </c>
      <c r="B101" s="670" t="s">
        <v>432</v>
      </c>
      <c r="C101" s="676"/>
      <c r="D101" s="405"/>
      <c r="E101" s="521">
        <f>'6.1. sz. mell'!E100+'7.1. sz. mell'!E53+'8.1. sz. mell.'!E53</f>
        <v>0</v>
      </c>
    </row>
    <row r="102" spans="1:5" ht="12" customHeight="1" thickBot="1">
      <c r="A102" s="364" t="s">
        <v>87</v>
      </c>
      <c r="B102" s="669" t="s">
        <v>433</v>
      </c>
      <c r="C102" s="676"/>
      <c r="D102" s="405"/>
      <c r="E102" s="521">
        <f>'6.1. sz. mell'!E101+'7.1. sz. mell'!E54+'8.1. sz. mell.'!E54</f>
        <v>0</v>
      </c>
    </row>
    <row r="103" spans="1:5" ht="12" customHeight="1" thickBot="1">
      <c r="A103" s="364" t="s">
        <v>88</v>
      </c>
      <c r="B103" s="669" t="s">
        <v>434</v>
      </c>
      <c r="C103" s="676"/>
      <c r="D103" s="405"/>
      <c r="E103" s="521"/>
    </row>
    <row r="104" spans="1:5" ht="12" customHeight="1" thickBot="1">
      <c r="A104" s="364" t="s">
        <v>90</v>
      </c>
      <c r="B104" s="670" t="s">
        <v>435</v>
      </c>
      <c r="C104" s="676"/>
      <c r="D104" s="405"/>
      <c r="E104" s="521">
        <f>'6.1. sz. mell'!E103+'7.1. sz. mell'!E56+'8.1. sz. mell.'!E56</f>
        <v>0</v>
      </c>
    </row>
    <row r="105" spans="1:5" ht="12" customHeight="1" thickBot="1">
      <c r="A105" s="363" t="s">
        <v>137</v>
      </c>
      <c r="B105" s="671" t="s">
        <v>436</v>
      </c>
      <c r="C105" s="676"/>
      <c r="D105" s="405"/>
      <c r="E105" s="521">
        <f>'6.1. sz. mell'!E104+'7.1. sz. mell'!E57+'8.1. sz. mell.'!E57</f>
        <v>0</v>
      </c>
    </row>
    <row r="106" spans="1:5" ht="12" customHeight="1" thickBot="1">
      <c r="A106" s="364" t="s">
        <v>437</v>
      </c>
      <c r="B106" s="671" t="s">
        <v>438</v>
      </c>
      <c r="C106" s="676"/>
      <c r="D106" s="405"/>
      <c r="E106" s="521">
        <f>'6.1. sz. mell'!E105+'7.1. sz. mell'!E58+'8.1. sz. mell.'!E58</f>
        <v>0</v>
      </c>
    </row>
    <row r="107" spans="1:5" ht="12" customHeight="1" thickBot="1">
      <c r="A107" s="368" t="s">
        <v>439</v>
      </c>
      <c r="B107" s="672" t="s">
        <v>440</v>
      </c>
      <c r="C107" s="677"/>
      <c r="D107" s="100"/>
      <c r="E107" s="521">
        <f>'6.1. sz. mell'!E106+'7.1. sz. mell'!E59+'8.1. sz. mell.'!E59</f>
        <v>0</v>
      </c>
    </row>
    <row r="108" spans="1:5" ht="12" customHeight="1" thickBot="1">
      <c r="A108" s="370" t="s">
        <v>8</v>
      </c>
      <c r="B108" s="373" t="s">
        <v>441</v>
      </c>
      <c r="C108" s="402">
        <f>+C109+C111+C113</f>
        <v>21703000</v>
      </c>
      <c r="D108" s="402">
        <f>+D109+D111+D113</f>
        <v>51598713</v>
      </c>
      <c r="E108" s="385">
        <f>+E109+E111+E113</f>
        <v>34179768</v>
      </c>
    </row>
    <row r="109" spans="1:5" ht="12" customHeight="1">
      <c r="A109" s="365" t="s">
        <v>78</v>
      </c>
      <c r="B109" s="358" t="s">
        <v>157</v>
      </c>
      <c r="C109" s="404">
        <f>'6.1. sz. mell'!C108+'7.1. sz. mell'!C51+'8.1. sz. mell.'!C51+'8.2. sz. mell.'!C51</f>
        <v>21703000</v>
      </c>
      <c r="D109" s="404">
        <f>'6.1. sz. mell'!D108+'7.1. sz. mell'!D51+'8.1. sz. mell.'!D51+'8.2. sz. mell.'!D51</f>
        <v>51598713</v>
      </c>
      <c r="E109" s="404">
        <f>'6.1. sz. mell'!E108+'7.1. sz. mell'!E51+'8.1. sz. mell.'!E51+'8.2. sz. mell.'!E51</f>
        <v>34179768</v>
      </c>
    </row>
    <row r="110" spans="1:5" ht="12" customHeight="1">
      <c r="A110" s="365" t="s">
        <v>79</v>
      </c>
      <c r="B110" s="362" t="s">
        <v>442</v>
      </c>
      <c r="C110" s="404">
        <f>'6.1. sz. mell'!C109+'7.1. sz. mell'!C52+'8.1. sz. mell.'!C52</f>
        <v>0</v>
      </c>
      <c r="D110" s="404">
        <f>'6.1. sz. mell'!D109+'7.1. sz. mell'!D52+'8.1. sz. mell.'!D52</f>
        <v>0</v>
      </c>
      <c r="E110" s="404">
        <f>'6.1. sz. mell'!E109+'7.1. sz. mell'!E52+'8.1. sz. mell.'!E52</f>
        <v>0</v>
      </c>
    </row>
    <row r="111" spans="1:5" ht="15.75">
      <c r="A111" s="365" t="s">
        <v>80</v>
      </c>
      <c r="B111" s="362" t="s">
        <v>138</v>
      </c>
      <c r="C111" s="404">
        <f>'6.1. sz. mell'!C110+'7.1. sz. mell'!C53+'8.1. sz. mell.'!C53</f>
        <v>0</v>
      </c>
      <c r="D111" s="404">
        <f>'6.1. sz. mell'!D110+'7.1. sz. mell'!D53+'8.1. sz. mell.'!D53</f>
        <v>0</v>
      </c>
      <c r="E111" s="404">
        <f>'6.1. sz. mell'!E110+'7.1. sz. mell'!E53+'8.1. sz. mell.'!E53</f>
        <v>0</v>
      </c>
    </row>
    <row r="112" spans="1:5" ht="12" customHeight="1">
      <c r="A112" s="365" t="s">
        <v>81</v>
      </c>
      <c r="B112" s="362" t="s">
        <v>443</v>
      </c>
      <c r="C112" s="403"/>
      <c r="D112" s="403"/>
      <c r="E112" s="386"/>
    </row>
    <row r="113" spans="1:5" ht="12" customHeight="1">
      <c r="A113" s="365" t="s">
        <v>82</v>
      </c>
      <c r="B113" s="394" t="s">
        <v>160</v>
      </c>
      <c r="C113" s="403"/>
      <c r="D113" s="403"/>
      <c r="E113" s="386"/>
    </row>
    <row r="114" spans="1:5" ht="21.75" customHeight="1">
      <c r="A114" s="365" t="s">
        <v>89</v>
      </c>
      <c r="B114" s="393" t="s">
        <v>444</v>
      </c>
      <c r="C114" s="403"/>
      <c r="D114" s="403"/>
      <c r="E114" s="386"/>
    </row>
    <row r="115" spans="1:5" ht="24" customHeight="1">
      <c r="A115" s="365" t="s">
        <v>91</v>
      </c>
      <c r="B115" s="409" t="s">
        <v>445</v>
      </c>
      <c r="C115" s="403"/>
      <c r="D115" s="403"/>
      <c r="E115" s="386"/>
    </row>
    <row r="116" spans="1:5" ht="12" customHeight="1">
      <c r="A116" s="365" t="s">
        <v>139</v>
      </c>
      <c r="B116" s="382" t="s">
        <v>432</v>
      </c>
      <c r="C116" s="403"/>
      <c r="D116" s="403"/>
      <c r="E116" s="386"/>
    </row>
    <row r="117" spans="1:5" ht="12" customHeight="1">
      <c r="A117" s="365" t="s">
        <v>140</v>
      </c>
      <c r="B117" s="382" t="s">
        <v>446</v>
      </c>
      <c r="C117" s="403"/>
      <c r="D117" s="403"/>
      <c r="E117" s="386"/>
    </row>
    <row r="118" spans="1:5" ht="12" customHeight="1">
      <c r="A118" s="365" t="s">
        <v>141</v>
      </c>
      <c r="B118" s="382" t="s">
        <v>447</v>
      </c>
      <c r="C118" s="403"/>
      <c r="D118" s="403"/>
      <c r="E118" s="386"/>
    </row>
    <row r="119" spans="1:5" s="429" customFormat="1" ht="12" customHeight="1">
      <c r="A119" s="365" t="s">
        <v>448</v>
      </c>
      <c r="B119" s="382" t="s">
        <v>435</v>
      </c>
      <c r="C119" s="403"/>
      <c r="D119" s="403"/>
      <c r="E119" s="386"/>
    </row>
    <row r="120" spans="1:5" ht="12" customHeight="1">
      <c r="A120" s="365" t="s">
        <v>449</v>
      </c>
      <c r="B120" s="382" t="s">
        <v>450</v>
      </c>
      <c r="C120" s="403"/>
      <c r="D120" s="403"/>
      <c r="E120" s="386"/>
    </row>
    <row r="121" spans="1:5" ht="12" customHeight="1" thickBot="1">
      <c r="A121" s="363" t="s">
        <v>451</v>
      </c>
      <c r="B121" s="382" t="s">
        <v>452</v>
      </c>
      <c r="C121" s="405"/>
      <c r="D121" s="405"/>
      <c r="E121" s="388"/>
    </row>
    <row r="122" spans="1:5" ht="12" customHeight="1" thickBot="1">
      <c r="A122" s="370" t="s">
        <v>9</v>
      </c>
      <c r="B122" s="378" t="s">
        <v>453</v>
      </c>
      <c r="C122" s="402">
        <f>+C123+C124</f>
        <v>0</v>
      </c>
      <c r="D122" s="402">
        <f>+D123+D124</f>
        <v>0</v>
      </c>
      <c r="E122" s="385">
        <f>+E123+E124</f>
        <v>0</v>
      </c>
    </row>
    <row r="123" spans="1:5" ht="12" customHeight="1">
      <c r="A123" s="365" t="s">
        <v>61</v>
      </c>
      <c r="B123" s="359" t="s">
        <v>46</v>
      </c>
      <c r="C123" s="404"/>
      <c r="D123" s="404"/>
      <c r="E123" s="387"/>
    </row>
    <row r="124" spans="1:5" ht="12" customHeight="1" thickBot="1">
      <c r="A124" s="366" t="s">
        <v>62</v>
      </c>
      <c r="B124" s="362" t="s">
        <v>47</v>
      </c>
      <c r="C124" s="405"/>
      <c r="D124" s="405"/>
      <c r="E124" s="388"/>
    </row>
    <row r="125" spans="1:5" ht="12" customHeight="1" thickBot="1">
      <c r="A125" s="370" t="s">
        <v>10</v>
      </c>
      <c r="B125" s="378" t="s">
        <v>454</v>
      </c>
      <c r="C125" s="402">
        <f>+C92+C108+C122</f>
        <v>447345310</v>
      </c>
      <c r="D125" s="402">
        <f>+D92+D108+D122</f>
        <v>483009871</v>
      </c>
      <c r="E125" s="385">
        <f>+E92+E108+E122</f>
        <v>453668897</v>
      </c>
    </row>
    <row r="126" spans="1:5" ht="12" customHeight="1" thickBot="1">
      <c r="A126" s="370" t="s">
        <v>11</v>
      </c>
      <c r="B126" s="378" t="s">
        <v>455</v>
      </c>
      <c r="C126" s="402">
        <f>+C127+C128+C129</f>
        <v>0</v>
      </c>
      <c r="D126" s="402">
        <f>+D127+D128+D129</f>
        <v>0</v>
      </c>
      <c r="E126" s="385">
        <f>+E127+E128+E129</f>
        <v>0</v>
      </c>
    </row>
    <row r="127" spans="1:5" ht="12" customHeight="1">
      <c r="A127" s="365" t="s">
        <v>65</v>
      </c>
      <c r="B127" s="359" t="s">
        <v>456</v>
      </c>
      <c r="C127" s="403"/>
      <c r="D127" s="403"/>
      <c r="E127" s="386"/>
    </row>
    <row r="128" spans="1:5" ht="12" customHeight="1">
      <c r="A128" s="365" t="s">
        <v>66</v>
      </c>
      <c r="B128" s="359" t="s">
        <v>457</v>
      </c>
      <c r="C128" s="403"/>
      <c r="D128" s="403">
        <f>'6.1. sz. mell'!E127</f>
        <v>0</v>
      </c>
      <c r="E128" s="403">
        <f>'6.1. sz. mell'!E127</f>
        <v>0</v>
      </c>
    </row>
    <row r="129" spans="1:5" ht="12" customHeight="1" thickBot="1">
      <c r="A129" s="363" t="s">
        <v>67</v>
      </c>
      <c r="B129" s="357" t="s">
        <v>458</v>
      </c>
      <c r="C129" s="403"/>
      <c r="D129" s="386"/>
      <c r="E129" s="386"/>
    </row>
    <row r="130" spans="1:5" ht="12" customHeight="1" thickBot="1">
      <c r="A130" s="370" t="s">
        <v>12</v>
      </c>
      <c r="B130" s="378" t="s">
        <v>459</v>
      </c>
      <c r="C130" s="402">
        <f>+C131+C132+C134+C133</f>
        <v>0</v>
      </c>
      <c r="D130" s="402">
        <f>+D131+D132+D134+D133</f>
        <v>0</v>
      </c>
      <c r="E130" s="385">
        <f>+E131+E132+E134+E133</f>
        <v>0</v>
      </c>
    </row>
    <row r="131" spans="1:5" ht="12" customHeight="1">
      <c r="A131" s="365" t="s">
        <v>68</v>
      </c>
      <c r="B131" s="359" t="s">
        <v>460</v>
      </c>
      <c r="C131" s="403"/>
      <c r="D131" s="403"/>
      <c r="E131" s="386"/>
    </row>
    <row r="132" spans="1:5" ht="12" customHeight="1">
      <c r="A132" s="365" t="s">
        <v>69</v>
      </c>
      <c r="B132" s="359" t="s">
        <v>461</v>
      </c>
      <c r="C132" s="403"/>
      <c r="D132" s="403"/>
      <c r="E132" s="386"/>
    </row>
    <row r="133" spans="1:5" ht="12" customHeight="1">
      <c r="A133" s="365" t="s">
        <v>356</v>
      </c>
      <c r="B133" s="359" t="s">
        <v>462</v>
      </c>
      <c r="C133" s="403"/>
      <c r="D133" s="403"/>
      <c r="E133" s="386"/>
    </row>
    <row r="134" spans="1:5" ht="12" customHeight="1" thickBot="1">
      <c r="A134" s="363" t="s">
        <v>358</v>
      </c>
      <c r="B134" s="357" t="s">
        <v>463</v>
      </c>
      <c r="C134" s="403"/>
      <c r="D134" s="403"/>
      <c r="E134" s="386"/>
    </row>
    <row r="135" spans="1:5" ht="12" customHeight="1" thickBot="1">
      <c r="A135" s="370" t="s">
        <v>13</v>
      </c>
      <c r="B135" s="378" t="s">
        <v>464</v>
      </c>
      <c r="C135" s="408">
        <f>+C136+C137+C138+C139</f>
        <v>0</v>
      </c>
      <c r="D135" s="408">
        <f>+D136+D137+D138+D139</f>
        <v>6232550</v>
      </c>
      <c r="E135" s="421">
        <f>+E136+E137+E138+E139</f>
        <v>6232550</v>
      </c>
    </row>
    <row r="136" spans="1:5" ht="12" customHeight="1">
      <c r="A136" s="365" t="s">
        <v>70</v>
      </c>
      <c r="B136" s="359" t="s">
        <v>465</v>
      </c>
      <c r="C136" s="403"/>
      <c r="D136" s="403"/>
      <c r="E136" s="386"/>
    </row>
    <row r="137" spans="1:5" ht="12" customHeight="1">
      <c r="A137" s="365" t="s">
        <v>71</v>
      </c>
      <c r="B137" s="359" t="s">
        <v>466</v>
      </c>
      <c r="C137" s="386"/>
      <c r="D137" s="386">
        <f>'6.1. sz. mell'!D136</f>
        <v>6232550</v>
      </c>
      <c r="E137" s="386">
        <f>'6.1. sz. mell'!E136</f>
        <v>6232550</v>
      </c>
    </row>
    <row r="138" spans="1:5" ht="12" customHeight="1">
      <c r="A138" s="365" t="s">
        <v>365</v>
      </c>
      <c r="B138" s="359" t="s">
        <v>467</v>
      </c>
      <c r="C138" s="403"/>
      <c r="D138" s="386"/>
      <c r="E138" s="386"/>
    </row>
    <row r="139" spans="1:5" ht="12" customHeight="1" thickBot="1">
      <c r="A139" s="363" t="s">
        <v>367</v>
      </c>
      <c r="B139" s="357" t="s">
        <v>468</v>
      </c>
      <c r="C139" s="403"/>
      <c r="D139" s="403"/>
      <c r="E139" s="386"/>
    </row>
    <row r="140" spans="1:9" ht="15" customHeight="1" thickBot="1">
      <c r="A140" s="370" t="s">
        <v>14</v>
      </c>
      <c r="B140" s="378" t="s">
        <v>469</v>
      </c>
      <c r="C140" s="101">
        <f>+C141+C142+C143+C144</f>
        <v>0</v>
      </c>
      <c r="D140" s="101">
        <f>+D141+D142+D143+D144</f>
        <v>0</v>
      </c>
      <c r="E140" s="354">
        <f>+E141+E142+E143+E144</f>
        <v>0</v>
      </c>
      <c r="F140" s="419"/>
      <c r="G140" s="420"/>
      <c r="H140" s="420"/>
      <c r="I140" s="420"/>
    </row>
    <row r="141" spans="1:5" s="412" customFormat="1" ht="12.75" customHeight="1">
      <c r="A141" s="365" t="s">
        <v>132</v>
      </c>
      <c r="B141" s="359" t="s">
        <v>470</v>
      </c>
      <c r="C141" s="403"/>
      <c r="D141" s="403"/>
      <c r="E141" s="386"/>
    </row>
    <row r="142" spans="1:5" ht="12.75" customHeight="1">
      <c r="A142" s="365" t="s">
        <v>133</v>
      </c>
      <c r="B142" s="359" t="s">
        <v>471</v>
      </c>
      <c r="C142" s="403"/>
      <c r="D142" s="403"/>
      <c r="E142" s="386"/>
    </row>
    <row r="143" spans="1:5" ht="12.75" customHeight="1">
      <c r="A143" s="365" t="s">
        <v>159</v>
      </c>
      <c r="B143" s="359" t="s">
        <v>472</v>
      </c>
      <c r="C143" s="403"/>
      <c r="D143" s="403"/>
      <c r="E143" s="386"/>
    </row>
    <row r="144" spans="1:5" ht="12.75" customHeight="1" thickBot="1">
      <c r="A144" s="365" t="s">
        <v>373</v>
      </c>
      <c r="B144" s="359" t="s">
        <v>473</v>
      </c>
      <c r="C144" s="403"/>
      <c r="D144" s="403"/>
      <c r="E144" s="386"/>
    </row>
    <row r="145" spans="1:5" ht="16.5" thickBot="1">
      <c r="A145" s="370" t="s">
        <v>15</v>
      </c>
      <c r="B145" s="378" t="s">
        <v>474</v>
      </c>
      <c r="C145" s="352">
        <f>+C126+C130+C135+C140</f>
        <v>0</v>
      </c>
      <c r="D145" s="352">
        <f>+D126+D130+D135+D140</f>
        <v>6232550</v>
      </c>
      <c r="E145" s="353">
        <f>+E126+E130+E135+E140</f>
        <v>6232550</v>
      </c>
    </row>
    <row r="146" spans="1:9" ht="16.5" thickBot="1">
      <c r="A146" s="395" t="s">
        <v>16</v>
      </c>
      <c r="B146" s="398" t="s">
        <v>475</v>
      </c>
      <c r="C146" s="352">
        <f>+C125+C145</f>
        <v>447345310</v>
      </c>
      <c r="D146" s="352">
        <f>+D125+D145</f>
        <v>489242421</v>
      </c>
      <c r="E146" s="353">
        <f>+E125+E145</f>
        <v>459901447</v>
      </c>
      <c r="G146" s="678">
        <f>C146-C85</f>
        <v>0</v>
      </c>
      <c r="H146" s="678">
        <f>D146-D85</f>
        <v>0</v>
      </c>
      <c r="I146" s="678"/>
    </row>
    <row r="148" spans="1:5" ht="18.75" customHeight="1">
      <c r="A148" s="687" t="s">
        <v>476</v>
      </c>
      <c r="B148" s="687"/>
      <c r="C148" s="687"/>
      <c r="D148" s="687"/>
      <c r="E148" s="687"/>
    </row>
    <row r="149" spans="1:5" ht="13.5" customHeight="1" thickBot="1">
      <c r="A149" s="380" t="s">
        <v>114</v>
      </c>
      <c r="B149" s="380"/>
      <c r="C149" s="410"/>
      <c r="E149" s="397" t="s">
        <v>158</v>
      </c>
    </row>
    <row r="150" spans="1:5" ht="21.75" thickBot="1">
      <c r="A150" s="370">
        <v>1</v>
      </c>
      <c r="B150" s="373" t="s">
        <v>477</v>
      </c>
      <c r="C150" s="396">
        <f>+C61-C125</f>
        <v>-40040000</v>
      </c>
      <c r="D150" s="396">
        <f>+D61-D125</f>
        <v>-28223839</v>
      </c>
      <c r="E150" s="396">
        <f>+E61-E125</f>
        <v>-18840282</v>
      </c>
    </row>
    <row r="151" spans="1:5" ht="21.75" thickBot="1">
      <c r="A151" s="370" t="s">
        <v>8</v>
      </c>
      <c r="B151" s="373" t="s">
        <v>478</v>
      </c>
      <c r="C151" s="396">
        <f>+C84-C145</f>
        <v>40040000</v>
      </c>
      <c r="D151" s="396">
        <f>+D84-D145</f>
        <v>28223839</v>
      </c>
      <c r="E151" s="396">
        <f>+E84-E145</f>
        <v>20718163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KONYÁR KÖZSÉGI KORMÁNYZAT
2016. ÉVI ZÁRSZÁMADÁSÁNAK PÉNZÜGYI MÉRLEGE&amp;10
&amp;R&amp;"Times New Roman CE,Félkövér dőlt"&amp;11 1.1. melléklet a ....../2017. (......)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45" zoomScaleSheetLayoutView="145" workbookViewId="0" topLeftCell="A1">
      <selection activeCell="H24" sqref="H24"/>
    </sheetView>
  </sheetViews>
  <sheetFormatPr defaultColWidth="9.00390625" defaultRowHeight="12.75"/>
  <cols>
    <col min="1" max="1" width="18.625" style="573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08" customFormat="1" ht="21" customHeight="1" thickBot="1">
      <c r="A1" s="507"/>
      <c r="B1" s="509"/>
      <c r="C1" s="554"/>
      <c r="D1" s="554"/>
      <c r="E1" s="645" t="str">
        <f>+CONCATENATE("8.1. melléklet a ……/",LEFT(ÖSSZEFÜGGÉSEK!A4,4)+1,". (……) önkormányzati rendelethez")</f>
        <v>8.1. melléklet a ……/2017. (……) önkormányzati rendelethez</v>
      </c>
    </row>
    <row r="2" spans="1:5" s="555" customFormat="1" ht="25.5" customHeight="1">
      <c r="A2" s="535" t="s">
        <v>148</v>
      </c>
      <c r="B2" s="725" t="s">
        <v>760</v>
      </c>
      <c r="C2" s="726"/>
      <c r="D2" s="727"/>
      <c r="E2" s="578" t="s">
        <v>49</v>
      </c>
    </row>
    <row r="3" spans="1:5" s="555" customFormat="1" ht="24.75" thickBot="1">
      <c r="A3" s="553" t="s">
        <v>147</v>
      </c>
      <c r="B3" s="728" t="s">
        <v>554</v>
      </c>
      <c r="C3" s="731"/>
      <c r="D3" s="732"/>
      <c r="E3" s="579" t="s">
        <v>41</v>
      </c>
    </row>
    <row r="4" spans="1:5" s="556" customFormat="1" ht="15.75" customHeight="1" thickBot="1">
      <c r="A4" s="510"/>
      <c r="B4" s="510"/>
      <c r="C4" s="511"/>
      <c r="D4" s="511"/>
      <c r="E4" s="511" t="s">
        <v>750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31" customFormat="1" ht="12" customHeight="1" thickBot="1">
      <c r="A8" s="505" t="s">
        <v>7</v>
      </c>
      <c r="B8" s="569" t="s">
        <v>562</v>
      </c>
      <c r="C8" s="437">
        <f>SUM(C9:C18)</f>
        <v>0</v>
      </c>
      <c r="D8" s="596">
        <f>SUM(D9:D18)</f>
        <v>26</v>
      </c>
      <c r="E8" s="575">
        <f>SUM(E9:E18)</f>
        <v>26</v>
      </c>
    </row>
    <row r="9" spans="1:5" s="531" customFormat="1" ht="12" customHeight="1">
      <c r="A9" s="580" t="s">
        <v>72</v>
      </c>
      <c r="B9" s="360" t="s">
        <v>341</v>
      </c>
      <c r="C9" s="107"/>
      <c r="D9" s="597"/>
      <c r="E9" s="564"/>
    </row>
    <row r="10" spans="1:5" s="531" customFormat="1" ht="12" customHeight="1">
      <c r="A10" s="581" t="s">
        <v>73</v>
      </c>
      <c r="B10" s="358" t="s">
        <v>342</v>
      </c>
      <c r="C10" s="434"/>
      <c r="D10" s="598"/>
      <c r="E10" s="116"/>
    </row>
    <row r="11" spans="1:5" s="531" customFormat="1" ht="12" customHeight="1">
      <c r="A11" s="581" t="s">
        <v>74</v>
      </c>
      <c r="B11" s="358" t="s">
        <v>343</v>
      </c>
      <c r="C11" s="434"/>
      <c r="D11" s="598"/>
      <c r="E11" s="116"/>
    </row>
    <row r="12" spans="1:5" s="531" customFormat="1" ht="12" customHeight="1">
      <c r="A12" s="581" t="s">
        <v>75</v>
      </c>
      <c r="B12" s="358" t="s">
        <v>344</v>
      </c>
      <c r="C12" s="434"/>
      <c r="D12" s="598"/>
      <c r="E12" s="116"/>
    </row>
    <row r="13" spans="1:5" s="531" customFormat="1" ht="12" customHeight="1">
      <c r="A13" s="581" t="s">
        <v>108</v>
      </c>
      <c r="B13" s="358" t="s">
        <v>345</v>
      </c>
      <c r="C13" s="434"/>
      <c r="D13" s="598"/>
      <c r="E13" s="116"/>
    </row>
    <row r="14" spans="1:5" s="531" customFormat="1" ht="12" customHeight="1">
      <c r="A14" s="581" t="s">
        <v>76</v>
      </c>
      <c r="B14" s="358" t="s">
        <v>563</v>
      </c>
      <c r="C14" s="434"/>
      <c r="D14" s="598"/>
      <c r="E14" s="116"/>
    </row>
    <row r="15" spans="1:5" s="558" customFormat="1" ht="12" customHeight="1">
      <c r="A15" s="581" t="s">
        <v>77</v>
      </c>
      <c r="B15" s="357" t="s">
        <v>564</v>
      </c>
      <c r="C15" s="434"/>
      <c r="D15" s="598"/>
      <c r="E15" s="116"/>
    </row>
    <row r="16" spans="1:5" s="558" customFormat="1" ht="12" customHeight="1">
      <c r="A16" s="581" t="s">
        <v>85</v>
      </c>
      <c r="B16" s="358" t="s">
        <v>348</v>
      </c>
      <c r="C16" s="108"/>
      <c r="D16" s="599">
        <v>23</v>
      </c>
      <c r="E16" s="563">
        <v>23</v>
      </c>
    </row>
    <row r="17" spans="1:5" s="531" customFormat="1" ht="12" customHeight="1">
      <c r="A17" s="581" t="s">
        <v>86</v>
      </c>
      <c r="B17" s="358" t="s">
        <v>350</v>
      </c>
      <c r="C17" s="434"/>
      <c r="D17" s="598"/>
      <c r="E17" s="116"/>
    </row>
    <row r="18" spans="1:5" s="558" customFormat="1" ht="12" customHeight="1" thickBot="1">
      <c r="A18" s="581" t="s">
        <v>87</v>
      </c>
      <c r="B18" s="357" t="s">
        <v>352</v>
      </c>
      <c r="C18" s="436"/>
      <c r="D18" s="117">
        <v>3</v>
      </c>
      <c r="E18" s="559">
        <v>3</v>
      </c>
    </row>
    <row r="19" spans="1:5" s="558" customFormat="1" ht="12" customHeight="1" thickBot="1">
      <c r="A19" s="505" t="s">
        <v>8</v>
      </c>
      <c r="B19" s="569" t="s">
        <v>565</v>
      </c>
      <c r="C19" s="437">
        <f>SUM(C20:C23)</f>
        <v>0</v>
      </c>
      <c r="D19" s="437">
        <f>SUM(D20:D23)</f>
        <v>0</v>
      </c>
      <c r="E19" s="437">
        <f>SUM(E20:E23)</f>
        <v>0</v>
      </c>
    </row>
    <row r="20" spans="1:5" s="558" customFormat="1" ht="12" customHeight="1">
      <c r="A20" s="581" t="s">
        <v>78</v>
      </c>
      <c r="B20" s="359" t="s">
        <v>322</v>
      </c>
      <c r="C20" s="434"/>
      <c r="D20" s="598"/>
      <c r="E20" s="116"/>
    </row>
    <row r="21" spans="1:5" s="558" customFormat="1" ht="12" customHeight="1">
      <c r="A21" s="581" t="s">
        <v>79</v>
      </c>
      <c r="B21" s="358" t="s">
        <v>566</v>
      </c>
      <c r="C21" s="434"/>
      <c r="D21" s="598"/>
      <c r="E21" s="116"/>
    </row>
    <row r="22" spans="1:5" s="558" customFormat="1" ht="12" customHeight="1">
      <c r="A22" s="581" t="s">
        <v>80</v>
      </c>
      <c r="B22" s="358" t="s">
        <v>567</v>
      </c>
      <c r="C22" s="434"/>
      <c r="D22" s="598"/>
      <c r="E22" s="116"/>
    </row>
    <row r="23" spans="1:5" s="531" customFormat="1" ht="12" customHeight="1" thickBot="1">
      <c r="A23" s="581" t="s">
        <v>81</v>
      </c>
      <c r="B23" s="358" t="s">
        <v>687</v>
      </c>
      <c r="C23" s="434"/>
      <c r="D23" s="598"/>
      <c r="E23" s="116"/>
    </row>
    <row r="24" spans="1:5" s="531" customFormat="1" ht="12" customHeight="1" thickBot="1">
      <c r="A24" s="568" t="s">
        <v>9</v>
      </c>
      <c r="B24" s="378" t="s">
        <v>125</v>
      </c>
      <c r="C24" s="42"/>
      <c r="D24" s="600"/>
      <c r="E24" s="574"/>
    </row>
    <row r="25" spans="1:5" s="531" customFormat="1" ht="12" customHeight="1" thickBot="1">
      <c r="A25" s="568" t="s">
        <v>10</v>
      </c>
      <c r="B25" s="378" t="s">
        <v>568</v>
      </c>
      <c r="C25" s="437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335</v>
      </c>
      <c r="B26" s="583" t="s">
        <v>566</v>
      </c>
      <c r="C26" s="104"/>
      <c r="D26" s="589"/>
      <c r="E26" s="562"/>
    </row>
    <row r="27" spans="1:5" s="531" customFormat="1" ht="12" customHeight="1">
      <c r="A27" s="582" t="s">
        <v>336</v>
      </c>
      <c r="B27" s="584" t="s">
        <v>569</v>
      </c>
      <c r="C27" s="438"/>
      <c r="D27" s="601"/>
      <c r="E27" s="561"/>
    </row>
    <row r="28" spans="1:5" s="531" customFormat="1" ht="12" customHeight="1" thickBot="1">
      <c r="A28" s="581" t="s">
        <v>337</v>
      </c>
      <c r="B28" s="585" t="s">
        <v>688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8" t="s">
        <v>570</v>
      </c>
      <c r="C29" s="437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354</v>
      </c>
      <c r="C30" s="104"/>
      <c r="D30" s="589"/>
      <c r="E30" s="562"/>
    </row>
    <row r="31" spans="1:5" s="531" customFormat="1" ht="12" customHeight="1">
      <c r="A31" s="582" t="s">
        <v>66</v>
      </c>
      <c r="B31" s="584" t="s">
        <v>355</v>
      </c>
      <c r="C31" s="438"/>
      <c r="D31" s="601"/>
      <c r="E31" s="561"/>
    </row>
    <row r="32" spans="1:5" s="531" customFormat="1" ht="12" customHeight="1" thickBot="1">
      <c r="A32" s="581" t="s">
        <v>67</v>
      </c>
      <c r="B32" s="567" t="s">
        <v>357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8" t="s">
        <v>482</v>
      </c>
      <c r="C33" s="42"/>
      <c r="D33" s="600"/>
      <c r="E33" s="574"/>
    </row>
    <row r="34" spans="1:5" s="531" customFormat="1" ht="12" customHeight="1" thickBot="1">
      <c r="A34" s="568" t="s">
        <v>13</v>
      </c>
      <c r="B34" s="378" t="s">
        <v>571</v>
      </c>
      <c r="C34" s="42"/>
      <c r="D34" s="600"/>
      <c r="E34" s="574"/>
    </row>
    <row r="35" spans="1:5" s="531" customFormat="1" ht="12" customHeight="1" thickBot="1">
      <c r="A35" s="505" t="s">
        <v>14</v>
      </c>
      <c r="B35" s="378" t="s">
        <v>572</v>
      </c>
      <c r="C35" s="437"/>
      <c r="D35" s="596">
        <f>+D8+D19+D24+D25+D29+D33+D34</f>
        <v>26</v>
      </c>
      <c r="E35" s="575">
        <f>+E8+E19+E24+E25+E29+E33+E34</f>
        <v>26</v>
      </c>
    </row>
    <row r="36" spans="1:5" s="558" customFormat="1" ht="12" customHeight="1" thickBot="1">
      <c r="A36" s="570" t="s">
        <v>15</v>
      </c>
      <c r="B36" s="378" t="s">
        <v>573</v>
      </c>
      <c r="C36" s="437">
        <f>+C37+C38+C39</f>
        <v>49595400</v>
      </c>
      <c r="D36" s="596">
        <f>+D37+D38+D39</f>
        <v>52366400</v>
      </c>
      <c r="E36" s="575">
        <f>+E37+E38+E39</f>
        <v>51275058</v>
      </c>
    </row>
    <row r="37" spans="1:5" s="558" customFormat="1" ht="15" customHeight="1">
      <c r="A37" s="582" t="s">
        <v>574</v>
      </c>
      <c r="B37" s="583" t="s">
        <v>167</v>
      </c>
      <c r="C37" s="104"/>
      <c r="D37" s="589">
        <v>2771000</v>
      </c>
      <c r="E37" s="562">
        <v>2771000</v>
      </c>
    </row>
    <row r="38" spans="1:5" s="558" customFormat="1" ht="15" customHeight="1">
      <c r="A38" s="582" t="s">
        <v>575</v>
      </c>
      <c r="B38" s="584" t="s">
        <v>3</v>
      </c>
      <c r="C38" s="438"/>
      <c r="D38" s="601"/>
      <c r="E38" s="561"/>
    </row>
    <row r="39" spans="1:5" ht="13.5" thickBot="1">
      <c r="A39" s="581" t="s">
        <v>576</v>
      </c>
      <c r="B39" s="567" t="s">
        <v>577</v>
      </c>
      <c r="C39" s="565">
        <v>49595400</v>
      </c>
      <c r="D39" s="602">
        <v>49595400</v>
      </c>
      <c r="E39" s="560">
        <v>48504058</v>
      </c>
    </row>
    <row r="40" spans="1:5" s="557" customFormat="1" ht="16.5" customHeight="1" thickBot="1">
      <c r="A40" s="570" t="s">
        <v>16</v>
      </c>
      <c r="B40" s="571" t="s">
        <v>578</v>
      </c>
      <c r="C40" s="110">
        <f>+C35+C36</f>
        <v>49595400</v>
      </c>
      <c r="D40" s="603">
        <f>+D35+D36</f>
        <v>52366426</v>
      </c>
      <c r="E40" s="576">
        <f>+E35+E36</f>
        <v>51275084</v>
      </c>
    </row>
    <row r="41" spans="1:5" s="333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722" t="s">
        <v>44</v>
      </c>
      <c r="B43" s="723"/>
      <c r="C43" s="723"/>
      <c r="D43" s="723"/>
      <c r="E43" s="724"/>
    </row>
    <row r="44" spans="1:5" ht="12" customHeight="1" thickBot="1">
      <c r="A44" s="568" t="s">
        <v>7</v>
      </c>
      <c r="B44" s="378" t="s">
        <v>579</v>
      </c>
      <c r="C44" s="437">
        <f>SUM(C45:C49)</f>
        <v>49595400</v>
      </c>
      <c r="D44" s="437">
        <f>SUM(D45:D49)</f>
        <v>52366426</v>
      </c>
      <c r="E44" s="575">
        <f>SUM(E45:E49)</f>
        <v>50884343</v>
      </c>
    </row>
    <row r="45" spans="1:5" ht="12" customHeight="1">
      <c r="A45" s="581" t="s">
        <v>72</v>
      </c>
      <c r="B45" s="359" t="s">
        <v>37</v>
      </c>
      <c r="C45" s="104">
        <v>33760000</v>
      </c>
      <c r="D45" s="104">
        <v>39209480</v>
      </c>
      <c r="E45" s="562">
        <v>38698521</v>
      </c>
    </row>
    <row r="46" spans="1:5" ht="12" customHeight="1">
      <c r="A46" s="581" t="s">
        <v>73</v>
      </c>
      <c r="B46" s="358" t="s">
        <v>134</v>
      </c>
      <c r="C46" s="431">
        <v>9115000</v>
      </c>
      <c r="D46" s="431">
        <v>10366449</v>
      </c>
      <c r="E46" s="586">
        <v>10167467</v>
      </c>
    </row>
    <row r="47" spans="1:5" ht="12" customHeight="1">
      <c r="A47" s="581" t="s">
        <v>74</v>
      </c>
      <c r="B47" s="358" t="s">
        <v>101</v>
      </c>
      <c r="C47" s="431">
        <v>6720400</v>
      </c>
      <c r="D47" s="431">
        <v>2790497</v>
      </c>
      <c r="E47" s="586">
        <v>2018355</v>
      </c>
    </row>
    <row r="48" spans="1:5" s="333" customFormat="1" ht="12" customHeight="1">
      <c r="A48" s="581" t="s">
        <v>75</v>
      </c>
      <c r="B48" s="358" t="s">
        <v>135</v>
      </c>
      <c r="C48" s="431"/>
      <c r="D48" s="431"/>
      <c r="E48" s="586"/>
    </row>
    <row r="49" spans="1:5" ht="12" customHeight="1" thickBot="1">
      <c r="A49" s="581" t="s">
        <v>108</v>
      </c>
      <c r="B49" s="358" t="s">
        <v>136</v>
      </c>
      <c r="C49" s="431"/>
      <c r="D49" s="431"/>
      <c r="E49" s="586"/>
    </row>
    <row r="50" spans="1:5" ht="12" customHeight="1" thickBot="1">
      <c r="A50" s="568" t="s">
        <v>8</v>
      </c>
      <c r="B50" s="378" t="s">
        <v>580</v>
      </c>
      <c r="C50" s="437">
        <f>SUM(C51:C53)</f>
        <v>0</v>
      </c>
      <c r="D50" s="437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9" t="s">
        <v>157</v>
      </c>
      <c r="C51" s="104"/>
      <c r="D51" s="104"/>
      <c r="E51" s="562"/>
    </row>
    <row r="52" spans="1:5" ht="12" customHeight="1">
      <c r="A52" s="581" t="s">
        <v>79</v>
      </c>
      <c r="B52" s="358" t="s">
        <v>138</v>
      </c>
      <c r="C52" s="431"/>
      <c r="D52" s="431"/>
      <c r="E52" s="586"/>
    </row>
    <row r="53" spans="1:5" ht="15" customHeight="1">
      <c r="A53" s="581" t="s">
        <v>80</v>
      </c>
      <c r="B53" s="358" t="s">
        <v>45</v>
      </c>
      <c r="C53" s="431"/>
      <c r="D53" s="431"/>
      <c r="E53" s="586"/>
    </row>
    <row r="54" spans="1:5" ht="23.25" thickBot="1">
      <c r="A54" s="581" t="s">
        <v>81</v>
      </c>
      <c r="B54" s="358" t="s">
        <v>689</v>
      </c>
      <c r="C54" s="431"/>
      <c r="D54" s="431"/>
      <c r="E54" s="586"/>
    </row>
    <row r="55" spans="1:5" ht="15" customHeight="1" thickBot="1">
      <c r="A55" s="568" t="s">
        <v>9</v>
      </c>
      <c r="B55" s="572" t="s">
        <v>581</v>
      </c>
      <c r="C55" s="110">
        <f>+C44+C50</f>
        <v>49595400</v>
      </c>
      <c r="D55" s="110">
        <f>+D44+D50</f>
        <v>52366426</v>
      </c>
      <c r="E55" s="576">
        <f>+E44+E50</f>
        <v>50884343</v>
      </c>
    </row>
    <row r="56" spans="3:5" ht="13.5" thickBot="1">
      <c r="C56" s="577"/>
      <c r="D56" s="577"/>
      <c r="E56" s="577"/>
    </row>
    <row r="57" spans="1:5" ht="13.5" thickBot="1">
      <c r="A57" s="661" t="s">
        <v>747</v>
      </c>
      <c r="B57" s="662"/>
      <c r="C57" s="114"/>
      <c r="D57" s="114"/>
      <c r="E57" s="566"/>
    </row>
    <row r="58" spans="1:5" ht="13.5" thickBot="1">
      <c r="A58" s="663" t="s">
        <v>746</v>
      </c>
      <c r="B58" s="664"/>
      <c r="C58" s="114"/>
      <c r="D58" s="114"/>
      <c r="E58" s="566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45" zoomScaleSheetLayoutView="145" workbookViewId="0" topLeftCell="A31">
      <selection activeCell="J58" sqref="J58"/>
    </sheetView>
  </sheetViews>
  <sheetFormatPr defaultColWidth="9.00390625" defaultRowHeight="12.75"/>
  <cols>
    <col min="1" max="1" width="18.625" style="573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08" customFormat="1" ht="21" customHeight="1" thickBot="1">
      <c r="A1" s="507"/>
      <c r="B1" s="509"/>
      <c r="C1" s="554"/>
      <c r="D1" s="554"/>
      <c r="E1" s="645" t="str">
        <f>+CONCATENATE("8.1.1. melléklet a ……/",LEFT(ÖSSZEFÜGGÉSEK!A4,4)+1,". (……) önkormányzati rendelethez")</f>
        <v>8.1.1. melléklet a ……/2017. (……) önkormányzati rendelethez</v>
      </c>
    </row>
    <row r="2" spans="1:5" s="555" customFormat="1" ht="25.5" customHeight="1">
      <c r="A2" s="535" t="s">
        <v>148</v>
      </c>
      <c r="B2" s="725" t="s">
        <v>760</v>
      </c>
      <c r="C2" s="726"/>
      <c r="D2" s="727"/>
      <c r="E2" s="578" t="s">
        <v>49</v>
      </c>
    </row>
    <row r="3" spans="1:5" s="555" customFormat="1" ht="24.75" thickBot="1">
      <c r="A3" s="553" t="s">
        <v>147</v>
      </c>
      <c r="B3" s="728" t="s">
        <v>696</v>
      </c>
      <c r="C3" s="731"/>
      <c r="D3" s="732"/>
      <c r="E3" s="579" t="s">
        <v>48</v>
      </c>
    </row>
    <row r="4" spans="1:5" s="556" customFormat="1" ht="15.75" customHeight="1" thickBot="1">
      <c r="A4" s="510"/>
      <c r="B4" s="510"/>
      <c r="C4" s="511"/>
      <c r="D4" s="511"/>
      <c r="E4" s="511" t="s">
        <v>750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31" customFormat="1" ht="12" customHeight="1" thickBot="1">
      <c r="A8" s="505" t="s">
        <v>7</v>
      </c>
      <c r="B8" s="569" t="s">
        <v>562</v>
      </c>
      <c r="C8" s="437">
        <f>SUM(C9:C18)</f>
        <v>0</v>
      </c>
      <c r="D8" s="596">
        <f>SUM(D9:D18)</f>
        <v>26</v>
      </c>
      <c r="E8" s="575">
        <f>SUM(E9:E18)</f>
        <v>26</v>
      </c>
    </row>
    <row r="9" spans="1:5" s="531" customFormat="1" ht="12" customHeight="1">
      <c r="A9" s="580" t="s">
        <v>72</v>
      </c>
      <c r="B9" s="360" t="s">
        <v>341</v>
      </c>
      <c r="C9" s="107"/>
      <c r="D9" s="597"/>
      <c r="E9" s="564"/>
    </row>
    <row r="10" spans="1:5" s="531" customFormat="1" ht="12" customHeight="1">
      <c r="A10" s="581" t="s">
        <v>73</v>
      </c>
      <c r="B10" s="358" t="s">
        <v>342</v>
      </c>
      <c r="C10" s="434"/>
      <c r="D10" s="598"/>
      <c r="E10" s="116"/>
    </row>
    <row r="11" spans="1:5" s="531" customFormat="1" ht="12" customHeight="1">
      <c r="A11" s="581" t="s">
        <v>74</v>
      </c>
      <c r="B11" s="358" t="s">
        <v>343</v>
      </c>
      <c r="C11" s="434"/>
      <c r="D11" s="598"/>
      <c r="E11" s="116"/>
    </row>
    <row r="12" spans="1:5" s="531" customFormat="1" ht="12" customHeight="1">
      <c r="A12" s="581" t="s">
        <v>75</v>
      </c>
      <c r="B12" s="358" t="s">
        <v>344</v>
      </c>
      <c r="C12" s="434"/>
      <c r="D12" s="598"/>
      <c r="E12" s="116"/>
    </row>
    <row r="13" spans="1:5" s="531" customFormat="1" ht="12" customHeight="1">
      <c r="A13" s="581" t="s">
        <v>108</v>
      </c>
      <c r="B13" s="358" t="s">
        <v>345</v>
      </c>
      <c r="C13" s="434"/>
      <c r="D13" s="598"/>
      <c r="E13" s="116"/>
    </row>
    <row r="14" spans="1:5" s="531" customFormat="1" ht="12" customHeight="1">
      <c r="A14" s="581" t="s">
        <v>76</v>
      </c>
      <c r="B14" s="358" t="s">
        <v>563</v>
      </c>
      <c r="C14" s="434"/>
      <c r="D14" s="598"/>
      <c r="E14" s="116"/>
    </row>
    <row r="15" spans="1:5" s="558" customFormat="1" ht="12" customHeight="1">
      <c r="A15" s="581" t="s">
        <v>77</v>
      </c>
      <c r="B15" s="357" t="s">
        <v>564</v>
      </c>
      <c r="C15" s="434"/>
      <c r="D15" s="598"/>
      <c r="E15" s="116"/>
    </row>
    <row r="16" spans="1:5" s="558" customFormat="1" ht="12" customHeight="1">
      <c r="A16" s="581" t="s">
        <v>85</v>
      </c>
      <c r="B16" s="358" t="s">
        <v>348</v>
      </c>
      <c r="C16" s="108"/>
      <c r="D16" s="599">
        <v>23</v>
      </c>
      <c r="E16" s="563">
        <v>23</v>
      </c>
    </row>
    <row r="17" spans="1:5" s="531" customFormat="1" ht="12" customHeight="1">
      <c r="A17" s="581" t="s">
        <v>86</v>
      </c>
      <c r="B17" s="358" t="s">
        <v>350</v>
      </c>
      <c r="C17" s="434"/>
      <c r="D17" s="598"/>
      <c r="E17" s="116"/>
    </row>
    <row r="18" spans="1:5" s="558" customFormat="1" ht="12" customHeight="1" thickBot="1">
      <c r="A18" s="581" t="s">
        <v>87</v>
      </c>
      <c r="B18" s="357" t="s">
        <v>352</v>
      </c>
      <c r="C18" s="436"/>
      <c r="D18" s="117">
        <v>3</v>
      </c>
      <c r="E18" s="559">
        <v>3</v>
      </c>
    </row>
    <row r="19" spans="1:5" s="558" customFormat="1" ht="12" customHeight="1" thickBot="1">
      <c r="A19" s="505" t="s">
        <v>8</v>
      </c>
      <c r="B19" s="569" t="s">
        <v>565</v>
      </c>
      <c r="C19" s="437">
        <f>SUM(C20:C23)</f>
        <v>0</v>
      </c>
      <c r="D19" s="437">
        <f>SUM(D20:D23)</f>
        <v>0</v>
      </c>
      <c r="E19" s="437">
        <f>SUM(E20:E23)</f>
        <v>0</v>
      </c>
    </row>
    <row r="20" spans="1:5" s="558" customFormat="1" ht="12" customHeight="1">
      <c r="A20" s="581" t="s">
        <v>78</v>
      </c>
      <c r="B20" s="359" t="s">
        <v>322</v>
      </c>
      <c r="C20" s="434"/>
      <c r="D20" s="598"/>
      <c r="E20" s="116"/>
    </row>
    <row r="21" spans="1:5" s="558" customFormat="1" ht="12" customHeight="1">
      <c r="A21" s="581" t="s">
        <v>79</v>
      </c>
      <c r="B21" s="358" t="s">
        <v>566</v>
      </c>
      <c r="C21" s="434"/>
      <c r="D21" s="598"/>
      <c r="E21" s="116"/>
    </row>
    <row r="22" spans="1:5" s="558" customFormat="1" ht="12" customHeight="1">
      <c r="A22" s="581" t="s">
        <v>80</v>
      </c>
      <c r="B22" s="358" t="s">
        <v>567</v>
      </c>
      <c r="C22" s="434"/>
      <c r="D22" s="598"/>
      <c r="E22" s="116"/>
    </row>
    <row r="23" spans="1:5" s="531" customFormat="1" ht="12" customHeight="1" thickBot="1">
      <c r="A23" s="581" t="s">
        <v>81</v>
      </c>
      <c r="B23" s="358" t="s">
        <v>687</v>
      </c>
      <c r="C23" s="434"/>
      <c r="D23" s="598"/>
      <c r="E23" s="116"/>
    </row>
    <row r="24" spans="1:5" s="531" customFormat="1" ht="12" customHeight="1" thickBot="1">
      <c r="A24" s="568" t="s">
        <v>9</v>
      </c>
      <c r="B24" s="378" t="s">
        <v>125</v>
      </c>
      <c r="C24" s="42"/>
      <c r="D24" s="600"/>
      <c r="E24" s="574"/>
    </row>
    <row r="25" spans="1:5" s="531" customFormat="1" ht="12" customHeight="1" thickBot="1">
      <c r="A25" s="568" t="s">
        <v>10</v>
      </c>
      <c r="B25" s="378" t="s">
        <v>568</v>
      </c>
      <c r="C25" s="437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335</v>
      </c>
      <c r="B26" s="583" t="s">
        <v>566</v>
      </c>
      <c r="C26" s="104"/>
      <c r="D26" s="589"/>
      <c r="E26" s="562"/>
    </row>
    <row r="27" spans="1:5" s="531" customFormat="1" ht="12" customHeight="1">
      <c r="A27" s="582" t="s">
        <v>336</v>
      </c>
      <c r="B27" s="584" t="s">
        <v>569</v>
      </c>
      <c r="C27" s="438"/>
      <c r="D27" s="601"/>
      <c r="E27" s="561"/>
    </row>
    <row r="28" spans="1:5" s="531" customFormat="1" ht="12" customHeight="1" thickBot="1">
      <c r="A28" s="581" t="s">
        <v>337</v>
      </c>
      <c r="B28" s="585" t="s">
        <v>688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8" t="s">
        <v>570</v>
      </c>
      <c r="C29" s="437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354</v>
      </c>
      <c r="C30" s="104"/>
      <c r="D30" s="589"/>
      <c r="E30" s="562"/>
    </row>
    <row r="31" spans="1:5" s="531" customFormat="1" ht="12" customHeight="1">
      <c r="A31" s="582" t="s">
        <v>66</v>
      </c>
      <c r="B31" s="584" t="s">
        <v>355</v>
      </c>
      <c r="C31" s="438"/>
      <c r="D31" s="601"/>
      <c r="E31" s="561"/>
    </row>
    <row r="32" spans="1:5" s="531" customFormat="1" ht="12" customHeight="1" thickBot="1">
      <c r="A32" s="581" t="s">
        <v>67</v>
      </c>
      <c r="B32" s="567" t="s">
        <v>357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8" t="s">
        <v>482</v>
      </c>
      <c r="C33" s="42"/>
      <c r="D33" s="600"/>
      <c r="E33" s="574"/>
    </row>
    <row r="34" spans="1:5" s="531" customFormat="1" ht="12" customHeight="1" thickBot="1">
      <c r="A34" s="568" t="s">
        <v>13</v>
      </c>
      <c r="B34" s="378" t="s">
        <v>571</v>
      </c>
      <c r="C34" s="42"/>
      <c r="D34" s="600"/>
      <c r="E34" s="574"/>
    </row>
    <row r="35" spans="1:5" s="531" customFormat="1" ht="12" customHeight="1" thickBot="1">
      <c r="A35" s="505" t="s">
        <v>14</v>
      </c>
      <c r="B35" s="378" t="s">
        <v>572</v>
      </c>
      <c r="C35" s="437"/>
      <c r="D35" s="596">
        <f>+D8+D19+D24+D25+D29+D33+D34</f>
        <v>26</v>
      </c>
      <c r="E35" s="575">
        <f>+E8+E19+E24+E25+E29+E33+E34</f>
        <v>26</v>
      </c>
    </row>
    <row r="36" spans="1:5" s="558" customFormat="1" ht="12" customHeight="1" thickBot="1">
      <c r="A36" s="570" t="s">
        <v>15</v>
      </c>
      <c r="B36" s="378" t="s">
        <v>573</v>
      </c>
      <c r="C36" s="437">
        <f>+C37+C38+C39</f>
        <v>49595400</v>
      </c>
      <c r="D36" s="596">
        <f>+D37+D38+D39</f>
        <v>52366400</v>
      </c>
      <c r="E36" s="575">
        <f>+E37+E38+E39</f>
        <v>51275058</v>
      </c>
    </row>
    <row r="37" spans="1:5" s="558" customFormat="1" ht="15" customHeight="1">
      <c r="A37" s="582" t="s">
        <v>574</v>
      </c>
      <c r="B37" s="583" t="s">
        <v>167</v>
      </c>
      <c r="C37" s="104"/>
      <c r="D37" s="589">
        <v>2771000</v>
      </c>
      <c r="E37" s="562">
        <v>2771000</v>
      </c>
    </row>
    <row r="38" spans="1:5" s="558" customFormat="1" ht="15" customHeight="1">
      <c r="A38" s="582" t="s">
        <v>575</v>
      </c>
      <c r="B38" s="584" t="s">
        <v>3</v>
      </c>
      <c r="C38" s="438"/>
      <c r="D38" s="601"/>
      <c r="E38" s="561"/>
    </row>
    <row r="39" spans="1:5" ht="13.5" thickBot="1">
      <c r="A39" s="581" t="s">
        <v>576</v>
      </c>
      <c r="B39" s="567" t="s">
        <v>577</v>
      </c>
      <c r="C39" s="565">
        <v>49595400</v>
      </c>
      <c r="D39" s="602">
        <v>49595400</v>
      </c>
      <c r="E39" s="560">
        <v>48504058</v>
      </c>
    </row>
    <row r="40" spans="1:5" s="557" customFormat="1" ht="16.5" customHeight="1" thickBot="1">
      <c r="A40" s="570" t="s">
        <v>16</v>
      </c>
      <c r="B40" s="571" t="s">
        <v>578</v>
      </c>
      <c r="C40" s="110">
        <f>+C35+C36</f>
        <v>49595400</v>
      </c>
      <c r="D40" s="603">
        <f>+D35+D36</f>
        <v>52366426</v>
      </c>
      <c r="E40" s="576">
        <f>+E35+E36</f>
        <v>51275084</v>
      </c>
    </row>
    <row r="41" spans="1:5" s="333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722" t="s">
        <v>44</v>
      </c>
      <c r="B43" s="723"/>
      <c r="C43" s="723"/>
      <c r="D43" s="723"/>
      <c r="E43" s="724"/>
    </row>
    <row r="44" spans="1:5" ht="12" customHeight="1" thickBot="1">
      <c r="A44" s="568" t="s">
        <v>7</v>
      </c>
      <c r="B44" s="378" t="s">
        <v>579</v>
      </c>
      <c r="C44" s="437">
        <f>SUM(C45:C49)</f>
        <v>49595400</v>
      </c>
      <c r="D44" s="437">
        <f>SUM(D45:D49)</f>
        <v>52366426</v>
      </c>
      <c r="E44" s="575">
        <f>SUM(E45:E49)</f>
        <v>50884343</v>
      </c>
    </row>
    <row r="45" spans="1:5" ht="12" customHeight="1">
      <c r="A45" s="581" t="s">
        <v>72</v>
      </c>
      <c r="B45" s="359" t="s">
        <v>37</v>
      </c>
      <c r="C45" s="104">
        <v>33760000</v>
      </c>
      <c r="D45" s="104">
        <v>39209480</v>
      </c>
      <c r="E45" s="562">
        <v>38698521</v>
      </c>
    </row>
    <row r="46" spans="1:5" ht="12" customHeight="1">
      <c r="A46" s="581" t="s">
        <v>73</v>
      </c>
      <c r="B46" s="358" t="s">
        <v>134</v>
      </c>
      <c r="C46" s="431">
        <v>9115000</v>
      </c>
      <c r="D46" s="431">
        <v>10366449</v>
      </c>
      <c r="E46" s="586">
        <v>10167467</v>
      </c>
    </row>
    <row r="47" spans="1:5" ht="12" customHeight="1">
      <c r="A47" s="581" t="s">
        <v>74</v>
      </c>
      <c r="B47" s="358" t="s">
        <v>101</v>
      </c>
      <c r="C47" s="431">
        <v>6720400</v>
      </c>
      <c r="D47" s="431">
        <v>2790497</v>
      </c>
      <c r="E47" s="586">
        <v>2018355</v>
      </c>
    </row>
    <row r="48" spans="1:5" s="333" customFormat="1" ht="12" customHeight="1">
      <c r="A48" s="581" t="s">
        <v>75</v>
      </c>
      <c r="B48" s="358" t="s">
        <v>135</v>
      </c>
      <c r="C48" s="431"/>
      <c r="D48" s="431"/>
      <c r="E48" s="586"/>
    </row>
    <row r="49" spans="1:5" ht="12" customHeight="1" thickBot="1">
      <c r="A49" s="581" t="s">
        <v>108</v>
      </c>
      <c r="B49" s="358" t="s">
        <v>136</v>
      </c>
      <c r="C49" s="431"/>
      <c r="D49" s="431"/>
      <c r="E49" s="586"/>
    </row>
    <row r="50" spans="1:5" ht="12" customHeight="1" thickBot="1">
      <c r="A50" s="568" t="s">
        <v>8</v>
      </c>
      <c r="B50" s="378" t="s">
        <v>580</v>
      </c>
      <c r="C50" s="437">
        <f>SUM(C51:C53)</f>
        <v>0</v>
      </c>
      <c r="D50" s="437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9" t="s">
        <v>157</v>
      </c>
      <c r="C51" s="104"/>
      <c r="D51" s="104"/>
      <c r="E51" s="562"/>
    </row>
    <row r="52" spans="1:5" ht="12" customHeight="1">
      <c r="A52" s="581" t="s">
        <v>79</v>
      </c>
      <c r="B52" s="358" t="s">
        <v>138</v>
      </c>
      <c r="C52" s="431"/>
      <c r="D52" s="431"/>
      <c r="E52" s="586"/>
    </row>
    <row r="53" spans="1:5" ht="15" customHeight="1">
      <c r="A53" s="581" t="s">
        <v>80</v>
      </c>
      <c r="B53" s="358" t="s">
        <v>45</v>
      </c>
      <c r="C53" s="431"/>
      <c r="D53" s="431"/>
      <c r="E53" s="586"/>
    </row>
    <row r="54" spans="1:5" ht="23.25" customHeight="1" thickBot="1">
      <c r="A54" s="581" t="s">
        <v>81</v>
      </c>
      <c r="B54" s="358" t="s">
        <v>689</v>
      </c>
      <c r="C54" s="431"/>
      <c r="D54" s="431"/>
      <c r="E54" s="586"/>
    </row>
    <row r="55" spans="1:5" ht="15" customHeight="1" thickBot="1">
      <c r="A55" s="568" t="s">
        <v>9</v>
      </c>
      <c r="B55" s="572" t="s">
        <v>581</v>
      </c>
      <c r="C55" s="110">
        <f>+C44+C50</f>
        <v>49595400</v>
      </c>
      <c r="D55" s="110">
        <f>+D44+D50</f>
        <v>52366426</v>
      </c>
      <c r="E55" s="576">
        <f>+E44+E50</f>
        <v>50884343</v>
      </c>
    </row>
    <row r="56" spans="3:5" ht="13.5" thickBot="1">
      <c r="C56" s="577"/>
      <c r="D56" s="577"/>
      <c r="E56" s="577"/>
    </row>
    <row r="57" spans="1:5" ht="13.5" thickBot="1">
      <c r="A57" s="661" t="s">
        <v>747</v>
      </c>
      <c r="B57" s="662"/>
      <c r="C57" s="114"/>
      <c r="D57" s="114"/>
      <c r="E57" s="566"/>
    </row>
    <row r="58" spans="1:5" ht="13.5" thickBot="1">
      <c r="A58" s="663" t="s">
        <v>746</v>
      </c>
      <c r="B58" s="664"/>
      <c r="C58" s="114"/>
      <c r="D58" s="114"/>
      <c r="E58" s="566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M27" sqref="M27"/>
    </sheetView>
  </sheetViews>
  <sheetFormatPr defaultColWidth="9.00390625" defaultRowHeight="12.75"/>
  <cols>
    <col min="1" max="1" width="18.625" style="573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08" customFormat="1" ht="21" customHeight="1" thickBot="1">
      <c r="A1" s="507"/>
      <c r="B1" s="509"/>
      <c r="C1" s="554"/>
      <c r="D1" s="554"/>
      <c r="E1" s="645" t="str">
        <f>+CONCATENATE("8.1.2. melléklet a ……/",LEFT(ÖSSZEFÜGGÉSEK!A4,4)+1,". (……) önkormányzati rendelethez")</f>
        <v>8.1.2. melléklet a ……/2017. (……) önkormányzati rendelethez</v>
      </c>
    </row>
    <row r="2" spans="1:5" s="555" customFormat="1" ht="25.5" customHeight="1">
      <c r="A2" s="535" t="s">
        <v>148</v>
      </c>
      <c r="B2" s="725" t="s">
        <v>760</v>
      </c>
      <c r="C2" s="726"/>
      <c r="D2" s="727"/>
      <c r="E2" s="578" t="s">
        <v>49</v>
      </c>
    </row>
    <row r="3" spans="1:5" s="555" customFormat="1" ht="24.75" thickBot="1">
      <c r="A3" s="553" t="s">
        <v>147</v>
      </c>
      <c r="B3" s="728" t="s">
        <v>686</v>
      </c>
      <c r="C3" s="731"/>
      <c r="D3" s="732"/>
      <c r="E3" s="579" t="s">
        <v>49</v>
      </c>
    </row>
    <row r="4" spans="1:5" s="556" customFormat="1" ht="15.75" customHeight="1" thickBot="1">
      <c r="A4" s="510"/>
      <c r="B4" s="510"/>
      <c r="C4" s="511"/>
      <c r="D4" s="511"/>
      <c r="E4" s="511" t="s">
        <v>750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31" customFormat="1" ht="12" customHeight="1" thickBot="1">
      <c r="A8" s="505" t="s">
        <v>7</v>
      </c>
      <c r="B8" s="569" t="s">
        <v>562</v>
      </c>
      <c r="C8" s="437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60" t="s">
        <v>341</v>
      </c>
      <c r="C9" s="107"/>
      <c r="D9" s="597"/>
      <c r="E9" s="564"/>
    </row>
    <row r="10" spans="1:5" s="531" customFormat="1" ht="12" customHeight="1">
      <c r="A10" s="581" t="s">
        <v>73</v>
      </c>
      <c r="B10" s="358" t="s">
        <v>342</v>
      </c>
      <c r="C10" s="434"/>
      <c r="D10" s="598"/>
      <c r="E10" s="116"/>
    </row>
    <row r="11" spans="1:5" s="531" customFormat="1" ht="12" customHeight="1">
      <c r="A11" s="581" t="s">
        <v>74</v>
      </c>
      <c r="B11" s="358" t="s">
        <v>343</v>
      </c>
      <c r="C11" s="434"/>
      <c r="D11" s="598"/>
      <c r="E11" s="116"/>
    </row>
    <row r="12" spans="1:5" s="531" customFormat="1" ht="12" customHeight="1">
      <c r="A12" s="581" t="s">
        <v>75</v>
      </c>
      <c r="B12" s="358" t="s">
        <v>344</v>
      </c>
      <c r="C12" s="434"/>
      <c r="D12" s="598"/>
      <c r="E12" s="116"/>
    </row>
    <row r="13" spans="1:5" s="531" customFormat="1" ht="12" customHeight="1">
      <c r="A13" s="581" t="s">
        <v>108</v>
      </c>
      <c r="B13" s="358" t="s">
        <v>345</v>
      </c>
      <c r="C13" s="434"/>
      <c r="D13" s="598"/>
      <c r="E13" s="116"/>
    </row>
    <row r="14" spans="1:5" s="531" customFormat="1" ht="12" customHeight="1">
      <c r="A14" s="581" t="s">
        <v>76</v>
      </c>
      <c r="B14" s="358" t="s">
        <v>563</v>
      </c>
      <c r="C14" s="434"/>
      <c r="D14" s="598"/>
      <c r="E14" s="116"/>
    </row>
    <row r="15" spans="1:5" s="558" customFormat="1" ht="12" customHeight="1">
      <c r="A15" s="581" t="s">
        <v>77</v>
      </c>
      <c r="B15" s="357" t="s">
        <v>564</v>
      </c>
      <c r="C15" s="434"/>
      <c r="D15" s="598"/>
      <c r="E15" s="116"/>
    </row>
    <row r="16" spans="1:5" s="558" customFormat="1" ht="12" customHeight="1">
      <c r="A16" s="581" t="s">
        <v>85</v>
      </c>
      <c r="B16" s="358" t="s">
        <v>348</v>
      </c>
      <c r="C16" s="108"/>
      <c r="D16" s="599"/>
      <c r="E16" s="563"/>
    </row>
    <row r="17" spans="1:5" s="531" customFormat="1" ht="12" customHeight="1">
      <c r="A17" s="581" t="s">
        <v>86</v>
      </c>
      <c r="B17" s="358" t="s">
        <v>350</v>
      </c>
      <c r="C17" s="434"/>
      <c r="D17" s="598"/>
      <c r="E17" s="116"/>
    </row>
    <row r="18" spans="1:5" s="558" customFormat="1" ht="12" customHeight="1" thickBot="1">
      <c r="A18" s="581" t="s">
        <v>87</v>
      </c>
      <c r="B18" s="357" t="s">
        <v>352</v>
      </c>
      <c r="C18" s="436"/>
      <c r="D18" s="117"/>
      <c r="E18" s="559"/>
    </row>
    <row r="19" spans="1:5" s="558" customFormat="1" ht="12" customHeight="1" thickBot="1">
      <c r="A19" s="505" t="s">
        <v>8</v>
      </c>
      <c r="B19" s="569" t="s">
        <v>565</v>
      </c>
      <c r="C19" s="437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9" t="s">
        <v>322</v>
      </c>
      <c r="C20" s="434"/>
      <c r="D20" s="598"/>
      <c r="E20" s="116"/>
    </row>
    <row r="21" spans="1:5" s="558" customFormat="1" ht="12" customHeight="1">
      <c r="A21" s="581" t="s">
        <v>79</v>
      </c>
      <c r="B21" s="358" t="s">
        <v>566</v>
      </c>
      <c r="C21" s="434"/>
      <c r="D21" s="598"/>
      <c r="E21" s="116"/>
    </row>
    <row r="22" spans="1:5" s="558" customFormat="1" ht="12" customHeight="1">
      <c r="A22" s="581" t="s">
        <v>80</v>
      </c>
      <c r="B22" s="358" t="s">
        <v>567</v>
      </c>
      <c r="C22" s="434"/>
      <c r="D22" s="598"/>
      <c r="E22" s="116"/>
    </row>
    <row r="23" spans="1:5" s="531" customFormat="1" ht="12" customHeight="1" thickBot="1">
      <c r="A23" s="581" t="s">
        <v>81</v>
      </c>
      <c r="B23" s="358" t="s">
        <v>687</v>
      </c>
      <c r="C23" s="434"/>
      <c r="D23" s="598"/>
      <c r="E23" s="116"/>
    </row>
    <row r="24" spans="1:5" s="531" customFormat="1" ht="12" customHeight="1" thickBot="1">
      <c r="A24" s="568" t="s">
        <v>9</v>
      </c>
      <c r="B24" s="378" t="s">
        <v>125</v>
      </c>
      <c r="C24" s="42"/>
      <c r="D24" s="600"/>
      <c r="E24" s="574"/>
    </row>
    <row r="25" spans="1:5" s="531" customFormat="1" ht="12" customHeight="1" thickBot="1">
      <c r="A25" s="568" t="s">
        <v>10</v>
      </c>
      <c r="B25" s="378" t="s">
        <v>568</v>
      </c>
      <c r="C25" s="437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335</v>
      </c>
      <c r="B26" s="583" t="s">
        <v>566</v>
      </c>
      <c r="C26" s="104"/>
      <c r="D26" s="589"/>
      <c r="E26" s="562"/>
    </row>
    <row r="27" spans="1:5" s="531" customFormat="1" ht="12" customHeight="1">
      <c r="A27" s="582" t="s">
        <v>336</v>
      </c>
      <c r="B27" s="584" t="s">
        <v>569</v>
      </c>
      <c r="C27" s="438"/>
      <c r="D27" s="601"/>
      <c r="E27" s="561"/>
    </row>
    <row r="28" spans="1:5" s="531" customFormat="1" ht="12" customHeight="1" thickBot="1">
      <c r="A28" s="581" t="s">
        <v>337</v>
      </c>
      <c r="B28" s="585" t="s">
        <v>688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8" t="s">
        <v>570</v>
      </c>
      <c r="C29" s="437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354</v>
      </c>
      <c r="C30" s="104"/>
      <c r="D30" s="589"/>
      <c r="E30" s="562"/>
    </row>
    <row r="31" spans="1:5" s="531" customFormat="1" ht="12" customHeight="1">
      <c r="A31" s="582" t="s">
        <v>66</v>
      </c>
      <c r="B31" s="584" t="s">
        <v>355</v>
      </c>
      <c r="C31" s="438"/>
      <c r="D31" s="601"/>
      <c r="E31" s="561"/>
    </row>
    <row r="32" spans="1:5" s="531" customFormat="1" ht="12" customHeight="1" thickBot="1">
      <c r="A32" s="581" t="s">
        <v>67</v>
      </c>
      <c r="B32" s="567" t="s">
        <v>357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8" t="s">
        <v>482</v>
      </c>
      <c r="C33" s="42"/>
      <c r="D33" s="600"/>
      <c r="E33" s="574"/>
    </row>
    <row r="34" spans="1:5" s="531" customFormat="1" ht="12" customHeight="1" thickBot="1">
      <c r="A34" s="568" t="s">
        <v>13</v>
      </c>
      <c r="B34" s="378" t="s">
        <v>571</v>
      </c>
      <c r="C34" s="42"/>
      <c r="D34" s="600"/>
      <c r="E34" s="574"/>
    </row>
    <row r="35" spans="1:5" s="531" customFormat="1" ht="12" customHeight="1" thickBot="1">
      <c r="A35" s="505" t="s">
        <v>14</v>
      </c>
      <c r="B35" s="378" t="s">
        <v>572</v>
      </c>
      <c r="C35" s="437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8" t="s">
        <v>573</v>
      </c>
      <c r="C36" s="437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574</v>
      </c>
      <c r="B37" s="583" t="s">
        <v>167</v>
      </c>
      <c r="C37" s="104"/>
      <c r="D37" s="589"/>
      <c r="E37" s="562"/>
    </row>
    <row r="38" spans="1:5" s="558" customFormat="1" ht="15" customHeight="1">
      <c r="A38" s="582" t="s">
        <v>575</v>
      </c>
      <c r="B38" s="584" t="s">
        <v>3</v>
      </c>
      <c r="C38" s="438"/>
      <c r="D38" s="601"/>
      <c r="E38" s="561"/>
    </row>
    <row r="39" spans="1:5" ht="13.5" thickBot="1">
      <c r="A39" s="581" t="s">
        <v>576</v>
      </c>
      <c r="B39" s="567" t="s">
        <v>577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578</v>
      </c>
      <c r="C40" s="110">
        <f>+C35+C36</f>
        <v>0</v>
      </c>
      <c r="D40" s="603">
        <f>+D35+D36</f>
        <v>0</v>
      </c>
      <c r="E40" s="576">
        <f>+E35+E36</f>
        <v>0</v>
      </c>
    </row>
    <row r="41" spans="1:5" s="333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722" t="s">
        <v>44</v>
      </c>
      <c r="B43" s="723"/>
      <c r="C43" s="723"/>
      <c r="D43" s="723"/>
      <c r="E43" s="724"/>
    </row>
    <row r="44" spans="1:5" ht="12" customHeight="1" thickBot="1">
      <c r="A44" s="568" t="s">
        <v>7</v>
      </c>
      <c r="B44" s="378" t="s">
        <v>579</v>
      </c>
      <c r="C44" s="437">
        <f>SUM(C45:C49)</f>
        <v>0</v>
      </c>
      <c r="D44" s="437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9" t="s">
        <v>37</v>
      </c>
      <c r="C45" s="104"/>
      <c r="D45" s="104"/>
      <c r="E45" s="562"/>
    </row>
    <row r="46" spans="1:5" ht="12" customHeight="1">
      <c r="A46" s="581" t="s">
        <v>73</v>
      </c>
      <c r="B46" s="358" t="s">
        <v>134</v>
      </c>
      <c r="C46" s="431"/>
      <c r="D46" s="431"/>
      <c r="E46" s="586"/>
    </row>
    <row r="47" spans="1:5" ht="12" customHeight="1">
      <c r="A47" s="581" t="s">
        <v>74</v>
      </c>
      <c r="B47" s="358" t="s">
        <v>101</v>
      </c>
      <c r="C47" s="431"/>
      <c r="D47" s="431"/>
      <c r="E47" s="586"/>
    </row>
    <row r="48" spans="1:5" s="333" customFormat="1" ht="12" customHeight="1">
      <c r="A48" s="581" t="s">
        <v>75</v>
      </c>
      <c r="B48" s="358" t="s">
        <v>135</v>
      </c>
      <c r="C48" s="431"/>
      <c r="D48" s="431"/>
      <c r="E48" s="586"/>
    </row>
    <row r="49" spans="1:5" ht="12" customHeight="1" thickBot="1">
      <c r="A49" s="581" t="s">
        <v>108</v>
      </c>
      <c r="B49" s="358" t="s">
        <v>136</v>
      </c>
      <c r="C49" s="431"/>
      <c r="D49" s="431"/>
      <c r="E49" s="586"/>
    </row>
    <row r="50" spans="1:5" ht="12" customHeight="1" thickBot="1">
      <c r="A50" s="568" t="s">
        <v>8</v>
      </c>
      <c r="B50" s="378" t="s">
        <v>580</v>
      </c>
      <c r="C50" s="437">
        <f>SUM(C51:C53)</f>
        <v>0</v>
      </c>
      <c r="D50" s="437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9" t="s">
        <v>157</v>
      </c>
      <c r="C51" s="104"/>
      <c r="D51" s="104"/>
      <c r="E51" s="562"/>
    </row>
    <row r="52" spans="1:5" ht="12" customHeight="1">
      <c r="A52" s="581" t="s">
        <v>79</v>
      </c>
      <c r="B52" s="358" t="s">
        <v>138</v>
      </c>
      <c r="C52" s="431"/>
      <c r="D52" s="431"/>
      <c r="E52" s="586"/>
    </row>
    <row r="53" spans="1:5" ht="15" customHeight="1">
      <c r="A53" s="581" t="s">
        <v>80</v>
      </c>
      <c r="B53" s="358" t="s">
        <v>45</v>
      </c>
      <c r="C53" s="431"/>
      <c r="D53" s="431"/>
      <c r="E53" s="586"/>
    </row>
    <row r="54" spans="1:5" ht="23.25" thickBot="1">
      <c r="A54" s="581" t="s">
        <v>81</v>
      </c>
      <c r="B54" s="358" t="s">
        <v>689</v>
      </c>
      <c r="C54" s="431"/>
      <c r="D54" s="431"/>
      <c r="E54" s="586"/>
    </row>
    <row r="55" spans="1:5" ht="15" customHeight="1" thickBot="1">
      <c r="A55" s="568" t="s">
        <v>9</v>
      </c>
      <c r="B55" s="572" t="s">
        <v>581</v>
      </c>
      <c r="C55" s="110">
        <f>+C44+C50</f>
        <v>0</v>
      </c>
      <c r="D55" s="110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661" t="s">
        <v>747</v>
      </c>
      <c r="B57" s="662"/>
      <c r="C57" s="114"/>
      <c r="D57" s="114"/>
      <c r="E57" s="566"/>
    </row>
    <row r="58" spans="1:5" ht="13.5" thickBot="1">
      <c r="A58" s="663" t="s">
        <v>746</v>
      </c>
      <c r="B58" s="664"/>
      <c r="C58" s="114"/>
      <c r="D58" s="114"/>
      <c r="E58" s="566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0">
      <selection activeCell="B3" sqref="B3:D3"/>
    </sheetView>
  </sheetViews>
  <sheetFormatPr defaultColWidth="9.00390625" defaultRowHeight="12.75"/>
  <cols>
    <col min="1" max="1" width="18.625" style="573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08" customFormat="1" ht="21" customHeight="1" thickBot="1">
      <c r="A1" s="507"/>
      <c r="B1" s="509"/>
      <c r="C1" s="554"/>
      <c r="D1" s="554"/>
      <c r="E1" s="645" t="str">
        <f>+CONCATENATE("8.1.3. melléklet a ……/",LEFT(ÖSSZEFÜGGÉSEK!A4,4)+1,". (……) önkormányzati rendelethez")</f>
        <v>8.1.3. melléklet a ……/2017. (……) önkormányzati rendelethez</v>
      </c>
    </row>
    <row r="2" spans="1:5" s="555" customFormat="1" ht="25.5" customHeight="1">
      <c r="A2" s="535" t="s">
        <v>148</v>
      </c>
      <c r="B2" s="725" t="s">
        <v>760</v>
      </c>
      <c r="C2" s="726"/>
      <c r="D2" s="727"/>
      <c r="E2" s="578" t="s">
        <v>49</v>
      </c>
    </row>
    <row r="3" spans="1:5" s="555" customFormat="1" ht="24.75" thickBot="1">
      <c r="A3" s="553" t="s">
        <v>147</v>
      </c>
      <c r="B3" s="728" t="s">
        <v>697</v>
      </c>
      <c r="C3" s="731"/>
      <c r="D3" s="732"/>
      <c r="E3" s="579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750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31" customFormat="1" ht="12" customHeight="1" thickBot="1">
      <c r="A8" s="505" t="s">
        <v>7</v>
      </c>
      <c r="B8" s="569" t="s">
        <v>562</v>
      </c>
      <c r="C8" s="437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60" t="s">
        <v>341</v>
      </c>
      <c r="C9" s="107"/>
      <c r="D9" s="597"/>
      <c r="E9" s="564"/>
    </row>
    <row r="10" spans="1:5" s="531" customFormat="1" ht="12" customHeight="1">
      <c r="A10" s="581" t="s">
        <v>73</v>
      </c>
      <c r="B10" s="358" t="s">
        <v>342</v>
      </c>
      <c r="C10" s="434"/>
      <c r="D10" s="598"/>
      <c r="E10" s="116"/>
    </row>
    <row r="11" spans="1:5" s="531" customFormat="1" ht="12" customHeight="1">
      <c r="A11" s="581" t="s">
        <v>74</v>
      </c>
      <c r="B11" s="358" t="s">
        <v>343</v>
      </c>
      <c r="C11" s="434"/>
      <c r="D11" s="598"/>
      <c r="E11" s="116"/>
    </row>
    <row r="12" spans="1:5" s="531" customFormat="1" ht="12" customHeight="1">
      <c r="A12" s="581" t="s">
        <v>75</v>
      </c>
      <c r="B12" s="358" t="s">
        <v>344</v>
      </c>
      <c r="C12" s="434"/>
      <c r="D12" s="598"/>
      <c r="E12" s="116"/>
    </row>
    <row r="13" spans="1:5" s="531" customFormat="1" ht="12" customHeight="1">
      <c r="A13" s="581" t="s">
        <v>108</v>
      </c>
      <c r="B13" s="358" t="s">
        <v>345</v>
      </c>
      <c r="C13" s="434"/>
      <c r="D13" s="598"/>
      <c r="E13" s="116"/>
    </row>
    <row r="14" spans="1:5" s="531" customFormat="1" ht="12" customHeight="1">
      <c r="A14" s="581" t="s">
        <v>76</v>
      </c>
      <c r="B14" s="358" t="s">
        <v>563</v>
      </c>
      <c r="C14" s="434"/>
      <c r="D14" s="598"/>
      <c r="E14" s="116"/>
    </row>
    <row r="15" spans="1:5" s="558" customFormat="1" ht="12" customHeight="1">
      <c r="A15" s="581" t="s">
        <v>77</v>
      </c>
      <c r="B15" s="357" t="s">
        <v>564</v>
      </c>
      <c r="C15" s="434"/>
      <c r="D15" s="598"/>
      <c r="E15" s="116"/>
    </row>
    <row r="16" spans="1:5" s="558" customFormat="1" ht="12" customHeight="1">
      <c r="A16" s="581" t="s">
        <v>85</v>
      </c>
      <c r="B16" s="358" t="s">
        <v>348</v>
      </c>
      <c r="C16" s="108"/>
      <c r="D16" s="599"/>
      <c r="E16" s="563"/>
    </row>
    <row r="17" spans="1:5" s="531" customFormat="1" ht="12" customHeight="1">
      <c r="A17" s="581" t="s">
        <v>86</v>
      </c>
      <c r="B17" s="358" t="s">
        <v>350</v>
      </c>
      <c r="C17" s="434"/>
      <c r="D17" s="598"/>
      <c r="E17" s="116"/>
    </row>
    <row r="18" spans="1:5" s="558" customFormat="1" ht="12" customHeight="1" thickBot="1">
      <c r="A18" s="581" t="s">
        <v>87</v>
      </c>
      <c r="B18" s="357" t="s">
        <v>352</v>
      </c>
      <c r="C18" s="436"/>
      <c r="D18" s="117"/>
      <c r="E18" s="559"/>
    </row>
    <row r="19" spans="1:5" s="558" customFormat="1" ht="12" customHeight="1" thickBot="1">
      <c r="A19" s="505" t="s">
        <v>8</v>
      </c>
      <c r="B19" s="569" t="s">
        <v>565</v>
      </c>
      <c r="C19" s="437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9" t="s">
        <v>322</v>
      </c>
      <c r="C20" s="434"/>
      <c r="D20" s="598"/>
      <c r="E20" s="116"/>
    </row>
    <row r="21" spans="1:5" s="558" customFormat="1" ht="12" customHeight="1">
      <c r="A21" s="581" t="s">
        <v>79</v>
      </c>
      <c r="B21" s="358" t="s">
        <v>566</v>
      </c>
      <c r="C21" s="434"/>
      <c r="D21" s="598"/>
      <c r="E21" s="116"/>
    </row>
    <row r="22" spans="1:5" s="558" customFormat="1" ht="12" customHeight="1">
      <c r="A22" s="581" t="s">
        <v>80</v>
      </c>
      <c r="B22" s="358" t="s">
        <v>567</v>
      </c>
      <c r="C22" s="434"/>
      <c r="D22" s="598"/>
      <c r="E22" s="116"/>
    </row>
    <row r="23" spans="1:5" s="531" customFormat="1" ht="12" customHeight="1" thickBot="1">
      <c r="A23" s="581" t="s">
        <v>81</v>
      </c>
      <c r="B23" s="358" t="s">
        <v>687</v>
      </c>
      <c r="C23" s="434"/>
      <c r="D23" s="598"/>
      <c r="E23" s="116"/>
    </row>
    <row r="24" spans="1:5" s="531" customFormat="1" ht="12" customHeight="1" thickBot="1">
      <c r="A24" s="568" t="s">
        <v>9</v>
      </c>
      <c r="B24" s="378" t="s">
        <v>125</v>
      </c>
      <c r="C24" s="42"/>
      <c r="D24" s="600"/>
      <c r="E24" s="574"/>
    </row>
    <row r="25" spans="1:5" s="531" customFormat="1" ht="12" customHeight="1" thickBot="1">
      <c r="A25" s="568" t="s">
        <v>10</v>
      </c>
      <c r="B25" s="378" t="s">
        <v>568</v>
      </c>
      <c r="C25" s="437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335</v>
      </c>
      <c r="B26" s="583" t="s">
        <v>566</v>
      </c>
      <c r="C26" s="104"/>
      <c r="D26" s="589"/>
      <c r="E26" s="562"/>
    </row>
    <row r="27" spans="1:5" s="531" customFormat="1" ht="12" customHeight="1">
      <c r="A27" s="582" t="s">
        <v>336</v>
      </c>
      <c r="B27" s="584" t="s">
        <v>569</v>
      </c>
      <c r="C27" s="438"/>
      <c r="D27" s="601"/>
      <c r="E27" s="561"/>
    </row>
    <row r="28" spans="1:5" s="531" customFormat="1" ht="12" customHeight="1" thickBot="1">
      <c r="A28" s="581" t="s">
        <v>337</v>
      </c>
      <c r="B28" s="585" t="s">
        <v>688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8" t="s">
        <v>570</v>
      </c>
      <c r="C29" s="437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354</v>
      </c>
      <c r="C30" s="104"/>
      <c r="D30" s="589"/>
      <c r="E30" s="562"/>
    </row>
    <row r="31" spans="1:5" s="531" customFormat="1" ht="12" customHeight="1">
      <c r="A31" s="582" t="s">
        <v>66</v>
      </c>
      <c r="B31" s="584" t="s">
        <v>355</v>
      </c>
      <c r="C31" s="438"/>
      <c r="D31" s="601"/>
      <c r="E31" s="561"/>
    </row>
    <row r="32" spans="1:5" s="531" customFormat="1" ht="12" customHeight="1" thickBot="1">
      <c r="A32" s="581" t="s">
        <v>67</v>
      </c>
      <c r="B32" s="567" t="s">
        <v>357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8" t="s">
        <v>482</v>
      </c>
      <c r="C33" s="42"/>
      <c r="D33" s="600"/>
      <c r="E33" s="574"/>
    </row>
    <row r="34" spans="1:5" s="531" customFormat="1" ht="12" customHeight="1" thickBot="1">
      <c r="A34" s="568" t="s">
        <v>13</v>
      </c>
      <c r="B34" s="378" t="s">
        <v>571</v>
      </c>
      <c r="C34" s="42"/>
      <c r="D34" s="600"/>
      <c r="E34" s="574"/>
    </row>
    <row r="35" spans="1:5" s="531" customFormat="1" ht="12" customHeight="1" thickBot="1">
      <c r="A35" s="505" t="s">
        <v>14</v>
      </c>
      <c r="B35" s="378" t="s">
        <v>572</v>
      </c>
      <c r="C35" s="437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8" t="s">
        <v>573</v>
      </c>
      <c r="C36" s="437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574</v>
      </c>
      <c r="B37" s="583" t="s">
        <v>167</v>
      </c>
      <c r="C37" s="104"/>
      <c r="D37" s="589"/>
      <c r="E37" s="562"/>
    </row>
    <row r="38" spans="1:5" s="558" customFormat="1" ht="15" customHeight="1">
      <c r="A38" s="582" t="s">
        <v>575</v>
      </c>
      <c r="B38" s="584" t="s">
        <v>3</v>
      </c>
      <c r="C38" s="438"/>
      <c r="D38" s="601"/>
      <c r="E38" s="561"/>
    </row>
    <row r="39" spans="1:5" ht="13.5" thickBot="1">
      <c r="A39" s="581" t="s">
        <v>576</v>
      </c>
      <c r="B39" s="567" t="s">
        <v>577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578</v>
      </c>
      <c r="C40" s="110">
        <f>+C35+C36</f>
        <v>0</v>
      </c>
      <c r="D40" s="603">
        <f>+D35+D36</f>
        <v>0</v>
      </c>
      <c r="E40" s="576">
        <f>+E35+E36</f>
        <v>0</v>
      </c>
    </row>
    <row r="41" spans="1:5" s="333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722" t="s">
        <v>44</v>
      </c>
      <c r="B43" s="723"/>
      <c r="C43" s="723"/>
      <c r="D43" s="723"/>
      <c r="E43" s="724"/>
    </row>
    <row r="44" spans="1:5" ht="12" customHeight="1" thickBot="1">
      <c r="A44" s="568" t="s">
        <v>7</v>
      </c>
      <c r="B44" s="378" t="s">
        <v>579</v>
      </c>
      <c r="C44" s="437">
        <f>SUM(C45:C49)</f>
        <v>0</v>
      </c>
      <c r="D44" s="437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9" t="s">
        <v>37</v>
      </c>
      <c r="C45" s="104"/>
      <c r="D45" s="104"/>
      <c r="E45" s="562"/>
    </row>
    <row r="46" spans="1:5" ht="12" customHeight="1">
      <c r="A46" s="581" t="s">
        <v>73</v>
      </c>
      <c r="B46" s="358" t="s">
        <v>134</v>
      </c>
      <c r="C46" s="431"/>
      <c r="D46" s="431"/>
      <c r="E46" s="586"/>
    </row>
    <row r="47" spans="1:5" ht="12" customHeight="1">
      <c r="A47" s="581" t="s">
        <v>74</v>
      </c>
      <c r="B47" s="358" t="s">
        <v>101</v>
      </c>
      <c r="C47" s="431"/>
      <c r="D47" s="431"/>
      <c r="E47" s="586"/>
    </row>
    <row r="48" spans="1:5" s="333" customFormat="1" ht="12" customHeight="1">
      <c r="A48" s="581" t="s">
        <v>75</v>
      </c>
      <c r="B48" s="358" t="s">
        <v>135</v>
      </c>
      <c r="C48" s="431"/>
      <c r="D48" s="431"/>
      <c r="E48" s="586"/>
    </row>
    <row r="49" spans="1:5" ht="12" customHeight="1" thickBot="1">
      <c r="A49" s="581" t="s">
        <v>108</v>
      </c>
      <c r="B49" s="358" t="s">
        <v>136</v>
      </c>
      <c r="C49" s="431"/>
      <c r="D49" s="431"/>
      <c r="E49" s="586"/>
    </row>
    <row r="50" spans="1:5" ht="12" customHeight="1" thickBot="1">
      <c r="A50" s="568" t="s">
        <v>8</v>
      </c>
      <c r="B50" s="378" t="s">
        <v>580</v>
      </c>
      <c r="C50" s="437">
        <f>SUM(C51:C53)</f>
        <v>0</v>
      </c>
      <c r="D50" s="437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9" t="s">
        <v>157</v>
      </c>
      <c r="C51" s="104"/>
      <c r="D51" s="104"/>
      <c r="E51" s="562"/>
    </row>
    <row r="52" spans="1:5" ht="12" customHeight="1">
      <c r="A52" s="581" t="s">
        <v>79</v>
      </c>
      <c r="B52" s="358" t="s">
        <v>138</v>
      </c>
      <c r="C52" s="431"/>
      <c r="D52" s="431"/>
      <c r="E52" s="586"/>
    </row>
    <row r="53" spans="1:5" ht="15" customHeight="1">
      <c r="A53" s="581" t="s">
        <v>80</v>
      </c>
      <c r="B53" s="358" t="s">
        <v>45</v>
      </c>
      <c r="C53" s="431"/>
      <c r="D53" s="431"/>
      <c r="E53" s="586"/>
    </row>
    <row r="54" spans="1:5" ht="23.25" thickBot="1">
      <c r="A54" s="581" t="s">
        <v>81</v>
      </c>
      <c r="B54" s="358" t="s">
        <v>689</v>
      </c>
      <c r="C54" s="431"/>
      <c r="D54" s="431"/>
      <c r="E54" s="586"/>
    </row>
    <row r="55" spans="1:5" ht="15" customHeight="1" thickBot="1">
      <c r="A55" s="568" t="s">
        <v>9</v>
      </c>
      <c r="B55" s="572" t="s">
        <v>581</v>
      </c>
      <c r="C55" s="110">
        <f>+C44+C50</f>
        <v>0</v>
      </c>
      <c r="D55" s="110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661" t="s">
        <v>747</v>
      </c>
      <c r="B57" s="662"/>
      <c r="C57" s="114"/>
      <c r="D57" s="114"/>
      <c r="E57" s="566"/>
    </row>
    <row r="58" spans="1:5" ht="13.5" thickBot="1">
      <c r="A58" s="663" t="s">
        <v>746</v>
      </c>
      <c r="B58" s="664"/>
      <c r="C58" s="114"/>
      <c r="D58" s="114"/>
      <c r="E58" s="566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J8" sqref="J8"/>
    </sheetView>
  </sheetViews>
  <sheetFormatPr defaultColWidth="9.00390625" defaultRowHeight="12.75"/>
  <cols>
    <col min="1" max="1" width="18.625" style="573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08" customFormat="1" ht="21" customHeight="1" thickBot="1">
      <c r="A1" s="507"/>
      <c r="B1" s="509"/>
      <c r="C1" s="554"/>
      <c r="D1" s="554"/>
      <c r="E1" s="645" t="str">
        <f>+CONCATENATE("8.2. melléklet a ……/",LEFT(ÖSSZEFÜGGÉSEK!A4,4)+1,". (……) önkormányzati rendelethez")</f>
        <v>8.2. melléklet a ……/2017. (……) önkormányzati rendelethez</v>
      </c>
    </row>
    <row r="2" spans="1:5" s="555" customFormat="1" ht="25.5" customHeight="1">
      <c r="A2" s="535" t="s">
        <v>148</v>
      </c>
      <c r="B2" s="725" t="s">
        <v>761</v>
      </c>
      <c r="C2" s="726"/>
      <c r="D2" s="727"/>
      <c r="E2" s="578" t="s">
        <v>50</v>
      </c>
    </row>
    <row r="3" spans="1:5" s="555" customFormat="1" ht="24.75" thickBot="1">
      <c r="A3" s="553" t="s">
        <v>147</v>
      </c>
      <c r="B3" s="728" t="s">
        <v>554</v>
      </c>
      <c r="C3" s="731"/>
      <c r="D3" s="732"/>
      <c r="E3" s="579" t="s">
        <v>41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31" customFormat="1" ht="12" customHeight="1" thickBot="1">
      <c r="A8" s="505" t="s">
        <v>7</v>
      </c>
      <c r="B8" s="569" t="s">
        <v>562</v>
      </c>
      <c r="C8" s="437">
        <f>SUM(C9:C18)</f>
        <v>1162000</v>
      </c>
      <c r="D8" s="596">
        <f>SUM(D9:D18)</f>
        <v>2551419</v>
      </c>
      <c r="E8" s="575">
        <f>SUM(E9:E18)</f>
        <v>1013863</v>
      </c>
    </row>
    <row r="9" spans="1:5" s="531" customFormat="1" ht="12" customHeight="1">
      <c r="A9" s="580" t="s">
        <v>72</v>
      </c>
      <c r="B9" s="360" t="s">
        <v>341</v>
      </c>
      <c r="C9" s="107"/>
      <c r="D9" s="597"/>
      <c r="E9" s="564"/>
    </row>
    <row r="10" spans="1:5" s="531" customFormat="1" ht="12" customHeight="1">
      <c r="A10" s="581" t="s">
        <v>73</v>
      </c>
      <c r="B10" s="358" t="s">
        <v>342</v>
      </c>
      <c r="C10" s="434">
        <v>515000</v>
      </c>
      <c r="D10" s="598">
        <v>1775301</v>
      </c>
      <c r="E10" s="116">
        <v>841555</v>
      </c>
    </row>
    <row r="11" spans="1:5" s="531" customFormat="1" ht="12" customHeight="1">
      <c r="A11" s="581" t="s">
        <v>74</v>
      </c>
      <c r="B11" s="358" t="s">
        <v>343</v>
      </c>
      <c r="C11" s="434"/>
      <c r="D11" s="598"/>
      <c r="E11" s="116"/>
    </row>
    <row r="12" spans="1:5" s="531" customFormat="1" ht="12" customHeight="1">
      <c r="A12" s="581" t="s">
        <v>75</v>
      </c>
      <c r="B12" s="358" t="s">
        <v>344</v>
      </c>
      <c r="C12" s="434">
        <v>400000</v>
      </c>
      <c r="D12" s="598">
        <v>400000</v>
      </c>
      <c r="E12" s="116"/>
    </row>
    <row r="13" spans="1:5" s="531" customFormat="1" ht="12" customHeight="1">
      <c r="A13" s="581" t="s">
        <v>108</v>
      </c>
      <c r="B13" s="358" t="s">
        <v>345</v>
      </c>
      <c r="C13" s="434"/>
      <c r="D13" s="598"/>
      <c r="E13" s="116"/>
    </row>
    <row r="14" spans="1:5" s="531" customFormat="1" ht="12" customHeight="1">
      <c r="A14" s="581" t="s">
        <v>76</v>
      </c>
      <c r="B14" s="358" t="s">
        <v>563</v>
      </c>
      <c r="C14" s="434">
        <v>247000</v>
      </c>
      <c r="D14" s="598">
        <v>247000</v>
      </c>
      <c r="E14" s="116">
        <v>43190</v>
      </c>
    </row>
    <row r="15" spans="1:5" s="558" customFormat="1" ht="12" customHeight="1">
      <c r="A15" s="581" t="s">
        <v>77</v>
      </c>
      <c r="B15" s="357" t="s">
        <v>564</v>
      </c>
      <c r="C15" s="434"/>
      <c r="D15" s="598"/>
      <c r="E15" s="116"/>
    </row>
    <row r="16" spans="1:5" s="558" customFormat="1" ht="12" customHeight="1">
      <c r="A16" s="581" t="s">
        <v>85</v>
      </c>
      <c r="B16" s="358" t="s">
        <v>348</v>
      </c>
      <c r="C16" s="108"/>
      <c r="D16" s="599">
        <v>43</v>
      </c>
      <c r="E16" s="563">
        <v>43</v>
      </c>
    </row>
    <row r="17" spans="1:5" s="531" customFormat="1" ht="12" customHeight="1">
      <c r="A17" s="581" t="s">
        <v>86</v>
      </c>
      <c r="B17" s="358" t="s">
        <v>350</v>
      </c>
      <c r="C17" s="434"/>
      <c r="D17" s="598"/>
      <c r="E17" s="116"/>
    </row>
    <row r="18" spans="1:5" s="558" customFormat="1" ht="12" customHeight="1" thickBot="1">
      <c r="A18" s="581" t="s">
        <v>87</v>
      </c>
      <c r="B18" s="357" t="s">
        <v>352</v>
      </c>
      <c r="C18" s="436"/>
      <c r="D18" s="117">
        <v>129075</v>
      </c>
      <c r="E18" s="559">
        <v>129075</v>
      </c>
    </row>
    <row r="19" spans="1:5" s="558" customFormat="1" ht="12" customHeight="1" thickBot="1">
      <c r="A19" s="505" t="s">
        <v>8</v>
      </c>
      <c r="B19" s="569" t="s">
        <v>565</v>
      </c>
      <c r="C19" s="437">
        <f>SUM(C20:C22)</f>
        <v>0</v>
      </c>
      <c r="D19" s="596">
        <f>SUM(D20:D22)</f>
        <v>500000</v>
      </c>
      <c r="E19" s="575">
        <f>SUM(E20:E22)</f>
        <v>500000</v>
      </c>
    </row>
    <row r="20" spans="1:5" s="558" customFormat="1" ht="12" customHeight="1">
      <c r="A20" s="581" t="s">
        <v>78</v>
      </c>
      <c r="B20" s="359" t="s">
        <v>322</v>
      </c>
      <c r="C20" s="434"/>
      <c r="D20" s="598"/>
      <c r="E20" s="116"/>
    </row>
    <row r="21" spans="1:5" s="558" customFormat="1" ht="12" customHeight="1">
      <c r="A21" s="581" t="s">
        <v>79</v>
      </c>
      <c r="B21" s="358" t="s">
        <v>566</v>
      </c>
      <c r="C21" s="434"/>
      <c r="D21" s="598"/>
      <c r="E21" s="116"/>
    </row>
    <row r="22" spans="1:5" s="558" customFormat="1" ht="12" customHeight="1">
      <c r="A22" s="581" t="s">
        <v>80</v>
      </c>
      <c r="B22" s="358" t="s">
        <v>567</v>
      </c>
      <c r="C22" s="434"/>
      <c r="D22" s="598">
        <v>500000</v>
      </c>
      <c r="E22" s="116">
        <v>500000</v>
      </c>
    </row>
    <row r="23" spans="1:5" s="531" customFormat="1" ht="12" customHeight="1" thickBot="1">
      <c r="A23" s="581" t="s">
        <v>81</v>
      </c>
      <c r="B23" s="358" t="s">
        <v>687</v>
      </c>
      <c r="C23" s="434"/>
      <c r="D23" s="598"/>
      <c r="E23" s="116"/>
    </row>
    <row r="24" spans="1:5" s="531" customFormat="1" ht="12" customHeight="1" thickBot="1">
      <c r="A24" s="568" t="s">
        <v>9</v>
      </c>
      <c r="B24" s="378" t="s">
        <v>125</v>
      </c>
      <c r="C24" s="42"/>
      <c r="D24" s="600"/>
      <c r="E24" s="574"/>
    </row>
    <row r="25" spans="1:5" s="531" customFormat="1" ht="12" customHeight="1" thickBot="1">
      <c r="A25" s="568" t="s">
        <v>10</v>
      </c>
      <c r="B25" s="378" t="s">
        <v>568</v>
      </c>
      <c r="C25" s="437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335</v>
      </c>
      <c r="B26" s="583" t="s">
        <v>566</v>
      </c>
      <c r="C26" s="104"/>
      <c r="D26" s="589"/>
      <c r="E26" s="562"/>
    </row>
    <row r="27" spans="1:5" s="531" customFormat="1" ht="12" customHeight="1">
      <c r="A27" s="582" t="s">
        <v>336</v>
      </c>
      <c r="B27" s="584" t="s">
        <v>569</v>
      </c>
      <c r="C27" s="438"/>
      <c r="D27" s="601"/>
      <c r="E27" s="561"/>
    </row>
    <row r="28" spans="1:5" s="531" customFormat="1" ht="12" customHeight="1" thickBot="1">
      <c r="A28" s="581" t="s">
        <v>337</v>
      </c>
      <c r="B28" s="585" t="s">
        <v>688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8" t="s">
        <v>570</v>
      </c>
      <c r="C29" s="437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354</v>
      </c>
      <c r="C30" s="104"/>
      <c r="D30" s="589"/>
      <c r="E30" s="562"/>
    </row>
    <row r="31" spans="1:5" s="531" customFormat="1" ht="12" customHeight="1">
      <c r="A31" s="582" t="s">
        <v>66</v>
      </c>
      <c r="B31" s="584" t="s">
        <v>355</v>
      </c>
      <c r="C31" s="438"/>
      <c r="D31" s="601"/>
      <c r="E31" s="561"/>
    </row>
    <row r="32" spans="1:5" s="531" customFormat="1" ht="12" customHeight="1" thickBot="1">
      <c r="A32" s="581" t="s">
        <v>67</v>
      </c>
      <c r="B32" s="567" t="s">
        <v>357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8" t="s">
        <v>482</v>
      </c>
      <c r="C33" s="42"/>
      <c r="D33" s="600">
        <v>130000</v>
      </c>
      <c r="E33" s="574">
        <v>130000</v>
      </c>
    </row>
    <row r="34" spans="1:5" s="531" customFormat="1" ht="12" customHeight="1" thickBot="1">
      <c r="A34" s="568" t="s">
        <v>13</v>
      </c>
      <c r="B34" s="378" t="s">
        <v>571</v>
      </c>
      <c r="C34" s="42"/>
      <c r="D34" s="600"/>
      <c r="E34" s="574"/>
    </row>
    <row r="35" spans="1:5" s="531" customFormat="1" ht="12" customHeight="1" thickBot="1">
      <c r="A35" s="505" t="s">
        <v>14</v>
      </c>
      <c r="B35" s="378" t="s">
        <v>572</v>
      </c>
      <c r="C35" s="437">
        <f>+C8+C19+C24+C25+C29+C33+C34</f>
        <v>1162000</v>
      </c>
      <c r="D35" s="596">
        <f>+D8+D19+D24+D25+D29+D33+D34</f>
        <v>3181419</v>
      </c>
      <c r="E35" s="575">
        <f>+E8+E19+E24+E25+E29+E33+E34</f>
        <v>1643863</v>
      </c>
    </row>
    <row r="36" spans="1:5" s="558" customFormat="1" ht="12" customHeight="1" thickBot="1">
      <c r="A36" s="570" t="s">
        <v>15</v>
      </c>
      <c r="B36" s="378" t="s">
        <v>573</v>
      </c>
      <c r="C36" s="437">
        <f>+C37+C38+C39</f>
        <v>17778000</v>
      </c>
      <c r="D36" s="596">
        <f>+D37+D38+D39</f>
        <v>17970000</v>
      </c>
      <c r="E36" s="575">
        <f>+E37+E38+E39</f>
        <v>17235589</v>
      </c>
    </row>
    <row r="37" spans="1:5" s="558" customFormat="1" ht="15" customHeight="1">
      <c r="A37" s="582" t="s">
        <v>574</v>
      </c>
      <c r="B37" s="583" t="s">
        <v>167</v>
      </c>
      <c r="C37" s="104"/>
      <c r="D37" s="589">
        <v>192000</v>
      </c>
      <c r="E37" s="562">
        <v>192000</v>
      </c>
    </row>
    <row r="38" spans="1:5" s="558" customFormat="1" ht="15" customHeight="1">
      <c r="A38" s="582" t="s">
        <v>575</v>
      </c>
      <c r="B38" s="584" t="s">
        <v>3</v>
      </c>
      <c r="C38" s="438"/>
      <c r="D38" s="601"/>
      <c r="E38" s="561"/>
    </row>
    <row r="39" spans="1:5" ht="13.5" thickBot="1">
      <c r="A39" s="581" t="s">
        <v>576</v>
      </c>
      <c r="B39" s="567" t="s">
        <v>577</v>
      </c>
      <c r="C39" s="438">
        <v>17778000</v>
      </c>
      <c r="D39" s="601">
        <v>17778000</v>
      </c>
      <c r="E39" s="561">
        <v>17043589</v>
      </c>
    </row>
    <row r="40" spans="1:5" s="557" customFormat="1" ht="16.5" customHeight="1" thickBot="1">
      <c r="A40" s="570" t="s">
        <v>16</v>
      </c>
      <c r="B40" s="571" t="s">
        <v>578</v>
      </c>
      <c r="C40" s="110">
        <f>+C35+C36</f>
        <v>18940000</v>
      </c>
      <c r="D40" s="603">
        <f>+D35+D36</f>
        <v>21151419</v>
      </c>
      <c r="E40" s="576">
        <f>+E35+E36</f>
        <v>18879452</v>
      </c>
    </row>
    <row r="41" spans="1:5" s="333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722" t="s">
        <v>44</v>
      </c>
      <c r="B43" s="723"/>
      <c r="C43" s="723"/>
      <c r="D43" s="723"/>
      <c r="E43" s="724"/>
    </row>
    <row r="44" spans="1:5" ht="12" customHeight="1" thickBot="1">
      <c r="A44" s="568" t="s">
        <v>7</v>
      </c>
      <c r="B44" s="378" t="s">
        <v>579</v>
      </c>
      <c r="C44" s="437">
        <f>SUM(C45:C49)</f>
        <v>18940000</v>
      </c>
      <c r="D44" s="437">
        <f>SUM(D45:D49)</f>
        <v>20642344</v>
      </c>
      <c r="E44" s="575">
        <f>SUM(E45:E49)</f>
        <v>17993826</v>
      </c>
    </row>
    <row r="45" spans="1:5" ht="12" customHeight="1">
      <c r="A45" s="581" t="s">
        <v>72</v>
      </c>
      <c r="B45" s="359" t="s">
        <v>37</v>
      </c>
      <c r="C45" s="104">
        <v>6559000</v>
      </c>
      <c r="D45" s="104">
        <v>7274639</v>
      </c>
      <c r="E45" s="562">
        <v>7274639</v>
      </c>
    </row>
    <row r="46" spans="1:5" ht="12" customHeight="1">
      <c r="A46" s="581" t="s">
        <v>73</v>
      </c>
      <c r="B46" s="358" t="s">
        <v>134</v>
      </c>
      <c r="C46" s="431">
        <v>1771000</v>
      </c>
      <c r="D46" s="431">
        <v>1811212</v>
      </c>
      <c r="E46" s="586">
        <v>1811212</v>
      </c>
    </row>
    <row r="47" spans="1:5" ht="12" customHeight="1">
      <c r="A47" s="581" t="s">
        <v>74</v>
      </c>
      <c r="B47" s="358" t="s">
        <v>101</v>
      </c>
      <c r="C47" s="431">
        <v>10610000</v>
      </c>
      <c r="D47" s="431">
        <v>11556493</v>
      </c>
      <c r="E47" s="586">
        <v>8907975</v>
      </c>
    </row>
    <row r="48" spans="1:5" s="333" customFormat="1" ht="12" customHeight="1">
      <c r="A48" s="581" t="s">
        <v>75</v>
      </c>
      <c r="B48" s="358" t="s">
        <v>135</v>
      </c>
      <c r="C48" s="431"/>
      <c r="D48" s="431"/>
      <c r="E48" s="586"/>
    </row>
    <row r="49" spans="1:5" ht="12" customHeight="1" thickBot="1">
      <c r="A49" s="581" t="s">
        <v>108</v>
      </c>
      <c r="B49" s="358" t="s">
        <v>136</v>
      </c>
      <c r="C49" s="431"/>
      <c r="D49" s="431"/>
      <c r="E49" s="586"/>
    </row>
    <row r="50" spans="1:5" ht="12" customHeight="1" thickBot="1">
      <c r="A50" s="568" t="s">
        <v>8</v>
      </c>
      <c r="B50" s="378" t="s">
        <v>580</v>
      </c>
      <c r="C50" s="437">
        <f>SUM(C51:C53)</f>
        <v>0</v>
      </c>
      <c r="D50" s="437">
        <f>SUM(D51:D53)</f>
        <v>509075</v>
      </c>
      <c r="E50" s="575">
        <f>SUM(E51:E53)</f>
        <v>509075</v>
      </c>
    </row>
    <row r="51" spans="1:5" ht="12" customHeight="1">
      <c r="A51" s="581" t="s">
        <v>78</v>
      </c>
      <c r="B51" s="359" t="s">
        <v>157</v>
      </c>
      <c r="C51" s="104"/>
      <c r="D51" s="104">
        <v>509075</v>
      </c>
      <c r="E51" s="562">
        <v>509075</v>
      </c>
    </row>
    <row r="52" spans="1:5" ht="12" customHeight="1">
      <c r="A52" s="581" t="s">
        <v>79</v>
      </c>
      <c r="B52" s="358" t="s">
        <v>138</v>
      </c>
      <c r="C52" s="431"/>
      <c r="D52" s="431"/>
      <c r="E52" s="586"/>
    </row>
    <row r="53" spans="1:5" ht="15" customHeight="1">
      <c r="A53" s="581" t="s">
        <v>80</v>
      </c>
      <c r="B53" s="358" t="s">
        <v>45</v>
      </c>
      <c r="C53" s="431"/>
      <c r="D53" s="431"/>
      <c r="E53" s="586"/>
    </row>
    <row r="54" spans="1:5" ht="23.25" thickBot="1">
      <c r="A54" s="581" t="s">
        <v>81</v>
      </c>
      <c r="B54" s="358" t="s">
        <v>689</v>
      </c>
      <c r="C54" s="431"/>
      <c r="D54" s="431"/>
      <c r="E54" s="586"/>
    </row>
    <row r="55" spans="1:5" ht="15" customHeight="1" thickBot="1">
      <c r="A55" s="568" t="s">
        <v>9</v>
      </c>
      <c r="B55" s="572" t="s">
        <v>581</v>
      </c>
      <c r="C55" s="110">
        <f>+C44+C50</f>
        <v>18940000</v>
      </c>
      <c r="D55" s="110">
        <f>+D44+D50</f>
        <v>21151419</v>
      </c>
      <c r="E55" s="576">
        <f>+E44+E50</f>
        <v>18502901</v>
      </c>
    </row>
    <row r="56" spans="3:5" ht="13.5" thickBot="1">
      <c r="C56" s="577"/>
      <c r="D56" s="577"/>
      <c r="E56" s="577"/>
    </row>
    <row r="57" spans="1:5" ht="13.5" thickBot="1">
      <c r="A57" s="661" t="s">
        <v>747</v>
      </c>
      <c r="B57" s="662"/>
      <c r="C57" s="114"/>
      <c r="D57" s="114"/>
      <c r="E57" s="566"/>
    </row>
    <row r="58" spans="1:5" ht="13.5" thickBot="1">
      <c r="A58" s="663" t="s">
        <v>746</v>
      </c>
      <c r="B58" s="664"/>
      <c r="C58" s="114"/>
      <c r="D58" s="114"/>
      <c r="E58" s="566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37">
      <selection activeCell="M14" sqref="M14"/>
    </sheetView>
  </sheetViews>
  <sheetFormatPr defaultColWidth="9.00390625" defaultRowHeight="12.75"/>
  <cols>
    <col min="1" max="1" width="18.625" style="573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08" customFormat="1" ht="21" customHeight="1" thickBot="1">
      <c r="A1" s="507"/>
      <c r="B1" s="509"/>
      <c r="C1" s="554"/>
      <c r="D1" s="554"/>
      <c r="E1" s="645" t="str">
        <f>+CONCATENATE("8.2.1. melléklet a ……/",LEFT(ÖSSZEFÜGGÉSEK!A4,4)+1,". (……) önkormányzati rendelethez")</f>
        <v>8.2.1. melléklet a ……/2017. (……) önkormányzati rendelethez</v>
      </c>
    </row>
    <row r="2" spans="1:5" s="555" customFormat="1" ht="25.5" customHeight="1">
      <c r="A2" s="535" t="s">
        <v>148</v>
      </c>
      <c r="B2" s="725" t="s">
        <v>761</v>
      </c>
      <c r="C2" s="726"/>
      <c r="D2" s="727"/>
      <c r="E2" s="578" t="s">
        <v>50</v>
      </c>
    </row>
    <row r="3" spans="1:5" s="555" customFormat="1" ht="24.75" thickBot="1">
      <c r="A3" s="553" t="s">
        <v>147</v>
      </c>
      <c r="B3" s="728" t="s">
        <v>696</v>
      </c>
      <c r="C3" s="731"/>
      <c r="D3" s="732"/>
      <c r="E3" s="579" t="s">
        <v>48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31" customFormat="1" ht="12" customHeight="1" thickBot="1">
      <c r="A8" s="505" t="s">
        <v>7</v>
      </c>
      <c r="B8" s="569" t="s">
        <v>562</v>
      </c>
      <c r="C8" s="437">
        <f>SUM(C9:C18)</f>
        <v>1162000</v>
      </c>
      <c r="D8" s="596">
        <f>SUM(D9:D18)</f>
        <v>2551419</v>
      </c>
      <c r="E8" s="575">
        <f>SUM(E9:E18)</f>
        <v>1013863</v>
      </c>
    </row>
    <row r="9" spans="1:5" s="531" customFormat="1" ht="12" customHeight="1">
      <c r="A9" s="580" t="s">
        <v>72</v>
      </c>
      <c r="B9" s="360" t="s">
        <v>341</v>
      </c>
      <c r="C9" s="107"/>
      <c r="D9" s="597"/>
      <c r="E9" s="564"/>
    </row>
    <row r="10" spans="1:5" s="531" customFormat="1" ht="12" customHeight="1">
      <c r="A10" s="581" t="s">
        <v>73</v>
      </c>
      <c r="B10" s="358" t="s">
        <v>342</v>
      </c>
      <c r="C10" s="434">
        <v>515000</v>
      </c>
      <c r="D10" s="598">
        <v>1775301</v>
      </c>
      <c r="E10" s="116">
        <v>841555</v>
      </c>
    </row>
    <row r="11" spans="1:5" s="531" customFormat="1" ht="12" customHeight="1">
      <c r="A11" s="581" t="s">
        <v>74</v>
      </c>
      <c r="B11" s="358" t="s">
        <v>343</v>
      </c>
      <c r="C11" s="434"/>
      <c r="D11" s="598"/>
      <c r="E11" s="116"/>
    </row>
    <row r="12" spans="1:5" s="531" customFormat="1" ht="12" customHeight="1">
      <c r="A12" s="581" t="s">
        <v>75</v>
      </c>
      <c r="B12" s="358" t="s">
        <v>344</v>
      </c>
      <c r="C12" s="434">
        <v>400000</v>
      </c>
      <c r="D12" s="598">
        <v>400000</v>
      </c>
      <c r="E12" s="116"/>
    </row>
    <row r="13" spans="1:5" s="531" customFormat="1" ht="12" customHeight="1">
      <c r="A13" s="581" t="s">
        <v>108</v>
      </c>
      <c r="B13" s="358" t="s">
        <v>345</v>
      </c>
      <c r="C13" s="434"/>
      <c r="D13" s="598"/>
      <c r="E13" s="116"/>
    </row>
    <row r="14" spans="1:5" s="531" customFormat="1" ht="12" customHeight="1">
      <c r="A14" s="581" t="s">
        <v>76</v>
      </c>
      <c r="B14" s="358" t="s">
        <v>563</v>
      </c>
      <c r="C14" s="434">
        <v>247000</v>
      </c>
      <c r="D14" s="598">
        <v>247000</v>
      </c>
      <c r="E14" s="116">
        <v>43190</v>
      </c>
    </row>
    <row r="15" spans="1:5" s="558" customFormat="1" ht="12" customHeight="1">
      <c r="A15" s="581" t="s">
        <v>77</v>
      </c>
      <c r="B15" s="357" t="s">
        <v>564</v>
      </c>
      <c r="C15" s="434"/>
      <c r="D15" s="598"/>
      <c r="E15" s="116"/>
    </row>
    <row r="16" spans="1:5" s="558" customFormat="1" ht="12" customHeight="1">
      <c r="A16" s="581" t="s">
        <v>85</v>
      </c>
      <c r="B16" s="358" t="s">
        <v>348</v>
      </c>
      <c r="C16" s="108"/>
      <c r="D16" s="599">
        <v>43</v>
      </c>
      <c r="E16" s="563">
        <v>43</v>
      </c>
    </row>
    <row r="17" spans="1:5" s="531" customFormat="1" ht="12" customHeight="1">
      <c r="A17" s="581" t="s">
        <v>86</v>
      </c>
      <c r="B17" s="358" t="s">
        <v>350</v>
      </c>
      <c r="C17" s="434"/>
      <c r="D17" s="598"/>
      <c r="E17" s="116"/>
    </row>
    <row r="18" spans="1:5" s="558" customFormat="1" ht="12" customHeight="1" thickBot="1">
      <c r="A18" s="581" t="s">
        <v>87</v>
      </c>
      <c r="B18" s="357" t="s">
        <v>352</v>
      </c>
      <c r="C18" s="436"/>
      <c r="D18" s="117">
        <v>129075</v>
      </c>
      <c r="E18" s="559">
        <v>129075</v>
      </c>
    </row>
    <row r="19" spans="1:5" s="558" customFormat="1" ht="12" customHeight="1" thickBot="1">
      <c r="A19" s="505" t="s">
        <v>8</v>
      </c>
      <c r="B19" s="569" t="s">
        <v>565</v>
      </c>
      <c r="C19" s="437">
        <f>SUM(C20:C22)</f>
        <v>0</v>
      </c>
      <c r="D19" s="596">
        <f>SUM(D20:D22)</f>
        <v>500000</v>
      </c>
      <c r="E19" s="575">
        <f>SUM(E20:E22)</f>
        <v>500000</v>
      </c>
    </row>
    <row r="20" spans="1:5" s="558" customFormat="1" ht="12" customHeight="1">
      <c r="A20" s="581" t="s">
        <v>78</v>
      </c>
      <c r="B20" s="359" t="s">
        <v>322</v>
      </c>
      <c r="C20" s="434"/>
      <c r="D20" s="598"/>
      <c r="E20" s="116"/>
    </row>
    <row r="21" spans="1:5" s="558" customFormat="1" ht="12" customHeight="1">
      <c r="A21" s="581" t="s">
        <v>79</v>
      </c>
      <c r="B21" s="358" t="s">
        <v>566</v>
      </c>
      <c r="C21" s="434"/>
      <c r="D21" s="598"/>
      <c r="E21" s="116"/>
    </row>
    <row r="22" spans="1:5" s="558" customFormat="1" ht="12" customHeight="1">
      <c r="A22" s="581" t="s">
        <v>80</v>
      </c>
      <c r="B22" s="358" t="s">
        <v>567</v>
      </c>
      <c r="C22" s="434"/>
      <c r="D22" s="598">
        <v>500000</v>
      </c>
      <c r="E22" s="116">
        <v>500000</v>
      </c>
    </row>
    <row r="23" spans="1:5" s="531" customFormat="1" ht="12" customHeight="1" thickBot="1">
      <c r="A23" s="581" t="s">
        <v>81</v>
      </c>
      <c r="B23" s="358" t="s">
        <v>687</v>
      </c>
      <c r="C23" s="434"/>
      <c r="D23" s="598"/>
      <c r="E23" s="116"/>
    </row>
    <row r="24" spans="1:5" s="531" customFormat="1" ht="12" customHeight="1" thickBot="1">
      <c r="A24" s="568" t="s">
        <v>9</v>
      </c>
      <c r="B24" s="378" t="s">
        <v>125</v>
      </c>
      <c r="C24" s="42"/>
      <c r="D24" s="600"/>
      <c r="E24" s="574"/>
    </row>
    <row r="25" spans="1:5" s="531" customFormat="1" ht="12" customHeight="1" thickBot="1">
      <c r="A25" s="568" t="s">
        <v>10</v>
      </c>
      <c r="B25" s="378" t="s">
        <v>568</v>
      </c>
      <c r="C25" s="437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335</v>
      </c>
      <c r="B26" s="583" t="s">
        <v>566</v>
      </c>
      <c r="C26" s="104"/>
      <c r="D26" s="589"/>
      <c r="E26" s="562"/>
    </row>
    <row r="27" spans="1:5" s="531" customFormat="1" ht="12" customHeight="1">
      <c r="A27" s="582" t="s">
        <v>336</v>
      </c>
      <c r="B27" s="584" t="s">
        <v>569</v>
      </c>
      <c r="C27" s="438"/>
      <c r="D27" s="601"/>
      <c r="E27" s="561"/>
    </row>
    <row r="28" spans="1:5" s="531" customFormat="1" ht="12" customHeight="1" thickBot="1">
      <c r="A28" s="581" t="s">
        <v>337</v>
      </c>
      <c r="B28" s="585" t="s">
        <v>688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8" t="s">
        <v>570</v>
      </c>
      <c r="C29" s="437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354</v>
      </c>
      <c r="C30" s="104"/>
      <c r="D30" s="589"/>
      <c r="E30" s="562"/>
    </row>
    <row r="31" spans="1:5" s="531" customFormat="1" ht="12" customHeight="1">
      <c r="A31" s="582" t="s">
        <v>66</v>
      </c>
      <c r="B31" s="584" t="s">
        <v>355</v>
      </c>
      <c r="C31" s="438"/>
      <c r="D31" s="601"/>
      <c r="E31" s="561"/>
    </row>
    <row r="32" spans="1:5" s="531" customFormat="1" ht="12" customHeight="1" thickBot="1">
      <c r="A32" s="581" t="s">
        <v>67</v>
      </c>
      <c r="B32" s="567" t="s">
        <v>357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8" t="s">
        <v>482</v>
      </c>
      <c r="C33" s="42"/>
      <c r="D33" s="600">
        <v>130000</v>
      </c>
      <c r="E33" s="574">
        <v>130000</v>
      </c>
    </row>
    <row r="34" spans="1:5" s="531" customFormat="1" ht="12" customHeight="1" thickBot="1">
      <c r="A34" s="568" t="s">
        <v>13</v>
      </c>
      <c r="B34" s="378" t="s">
        <v>571</v>
      </c>
      <c r="C34" s="42"/>
      <c r="D34" s="600"/>
      <c r="E34" s="574"/>
    </row>
    <row r="35" spans="1:5" s="531" customFormat="1" ht="12" customHeight="1" thickBot="1">
      <c r="A35" s="505" t="s">
        <v>14</v>
      </c>
      <c r="B35" s="378" t="s">
        <v>572</v>
      </c>
      <c r="C35" s="437">
        <f>+C8+C19+C24+C25+C29+C33+C34</f>
        <v>1162000</v>
      </c>
      <c r="D35" s="596">
        <f>+D8+D19+D24+D25+D29+D33+D34</f>
        <v>3181419</v>
      </c>
      <c r="E35" s="575">
        <f>+E8+E19+E24+E25+E29+E33+E34</f>
        <v>1643863</v>
      </c>
    </row>
    <row r="36" spans="1:5" s="558" customFormat="1" ht="12" customHeight="1" thickBot="1">
      <c r="A36" s="570" t="s">
        <v>15</v>
      </c>
      <c r="B36" s="378" t="s">
        <v>573</v>
      </c>
      <c r="C36" s="437">
        <f>+C37+C38+C39</f>
        <v>17778000</v>
      </c>
      <c r="D36" s="596">
        <f>+D37+D38+D39</f>
        <v>17970000</v>
      </c>
      <c r="E36" s="575">
        <f>+E37+E38+E39</f>
        <v>17235589</v>
      </c>
    </row>
    <row r="37" spans="1:5" s="558" customFormat="1" ht="15" customHeight="1">
      <c r="A37" s="582" t="s">
        <v>574</v>
      </c>
      <c r="B37" s="583" t="s">
        <v>167</v>
      </c>
      <c r="C37" s="104"/>
      <c r="D37" s="589">
        <v>192000</v>
      </c>
      <c r="E37" s="562">
        <v>192000</v>
      </c>
    </row>
    <row r="38" spans="1:5" s="558" customFormat="1" ht="15" customHeight="1">
      <c r="A38" s="582" t="s">
        <v>575</v>
      </c>
      <c r="B38" s="584" t="s">
        <v>3</v>
      </c>
      <c r="C38" s="438"/>
      <c r="D38" s="601"/>
      <c r="E38" s="561"/>
    </row>
    <row r="39" spans="1:5" ht="13.5" thickBot="1">
      <c r="A39" s="581" t="s">
        <v>576</v>
      </c>
      <c r="B39" s="567" t="s">
        <v>577</v>
      </c>
      <c r="C39" s="438">
        <v>17778000</v>
      </c>
      <c r="D39" s="601">
        <v>17778000</v>
      </c>
      <c r="E39" s="561">
        <v>17043589</v>
      </c>
    </row>
    <row r="40" spans="1:5" s="557" customFormat="1" ht="16.5" customHeight="1" thickBot="1">
      <c r="A40" s="570" t="s">
        <v>16</v>
      </c>
      <c r="B40" s="571" t="s">
        <v>578</v>
      </c>
      <c r="C40" s="110">
        <f>+C35+C36</f>
        <v>18940000</v>
      </c>
      <c r="D40" s="603">
        <f>+D35+D36</f>
        <v>21151419</v>
      </c>
      <c r="E40" s="576">
        <f>+E35+E36</f>
        <v>18879452</v>
      </c>
    </row>
    <row r="41" spans="1:5" s="333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722" t="s">
        <v>44</v>
      </c>
      <c r="B43" s="723"/>
      <c r="C43" s="723"/>
      <c r="D43" s="723"/>
      <c r="E43" s="724"/>
    </row>
    <row r="44" spans="1:5" ht="12" customHeight="1" thickBot="1">
      <c r="A44" s="568" t="s">
        <v>7</v>
      </c>
      <c r="B44" s="378" t="s">
        <v>579</v>
      </c>
      <c r="C44" s="437">
        <f>SUM(C45:C49)</f>
        <v>18940000</v>
      </c>
      <c r="D44" s="437">
        <f>SUM(D45:D49)</f>
        <v>20642344</v>
      </c>
      <c r="E44" s="575">
        <f>SUM(E45:E49)</f>
        <v>17993826</v>
      </c>
    </row>
    <row r="45" spans="1:5" ht="12" customHeight="1">
      <c r="A45" s="581" t="s">
        <v>72</v>
      </c>
      <c r="B45" s="359" t="s">
        <v>37</v>
      </c>
      <c r="C45" s="104">
        <v>6559000</v>
      </c>
      <c r="D45" s="104">
        <v>7274639</v>
      </c>
      <c r="E45" s="562">
        <v>7274639</v>
      </c>
    </row>
    <row r="46" spans="1:5" ht="12" customHeight="1">
      <c r="A46" s="581" t="s">
        <v>73</v>
      </c>
      <c r="B46" s="358" t="s">
        <v>134</v>
      </c>
      <c r="C46" s="431">
        <v>1771000</v>
      </c>
      <c r="D46" s="431">
        <v>1811212</v>
      </c>
      <c r="E46" s="586">
        <v>1811212</v>
      </c>
    </row>
    <row r="47" spans="1:5" ht="12" customHeight="1">
      <c r="A47" s="581" t="s">
        <v>74</v>
      </c>
      <c r="B47" s="358" t="s">
        <v>101</v>
      </c>
      <c r="C47" s="431">
        <v>10610000</v>
      </c>
      <c r="D47" s="431">
        <v>11556493</v>
      </c>
      <c r="E47" s="586">
        <v>8907975</v>
      </c>
    </row>
    <row r="48" spans="1:5" s="333" customFormat="1" ht="12" customHeight="1">
      <c r="A48" s="581" t="s">
        <v>75</v>
      </c>
      <c r="B48" s="358" t="s">
        <v>135</v>
      </c>
      <c r="C48" s="431"/>
      <c r="D48" s="431"/>
      <c r="E48" s="586"/>
    </row>
    <row r="49" spans="1:5" ht="12" customHeight="1" thickBot="1">
      <c r="A49" s="581" t="s">
        <v>108</v>
      </c>
      <c r="B49" s="358" t="s">
        <v>136</v>
      </c>
      <c r="C49" s="431"/>
      <c r="D49" s="431"/>
      <c r="E49" s="586"/>
    </row>
    <row r="50" spans="1:5" ht="12" customHeight="1" thickBot="1">
      <c r="A50" s="568" t="s">
        <v>8</v>
      </c>
      <c r="B50" s="378" t="s">
        <v>580</v>
      </c>
      <c r="C50" s="437">
        <f>SUM(C51:C53)</f>
        <v>0</v>
      </c>
      <c r="D50" s="437">
        <f>SUM(D51:D53)</f>
        <v>509075</v>
      </c>
      <c r="E50" s="575">
        <f>SUM(E51:E53)</f>
        <v>509075</v>
      </c>
    </row>
    <row r="51" spans="1:5" ht="12" customHeight="1">
      <c r="A51" s="581" t="s">
        <v>78</v>
      </c>
      <c r="B51" s="359" t="s">
        <v>157</v>
      </c>
      <c r="C51" s="104"/>
      <c r="D51" s="104">
        <v>509075</v>
      </c>
      <c r="E51" s="562">
        <v>509075</v>
      </c>
    </row>
    <row r="52" spans="1:5" ht="12" customHeight="1">
      <c r="A52" s="581" t="s">
        <v>79</v>
      </c>
      <c r="B52" s="358" t="s">
        <v>138</v>
      </c>
      <c r="C52" s="431"/>
      <c r="D52" s="431"/>
      <c r="E52" s="586"/>
    </row>
    <row r="53" spans="1:5" ht="15" customHeight="1">
      <c r="A53" s="581" t="s">
        <v>80</v>
      </c>
      <c r="B53" s="358" t="s">
        <v>45</v>
      </c>
      <c r="C53" s="431"/>
      <c r="D53" s="431"/>
      <c r="E53" s="586"/>
    </row>
    <row r="54" spans="1:5" ht="23.25" customHeight="1" thickBot="1">
      <c r="A54" s="581" t="s">
        <v>81</v>
      </c>
      <c r="B54" s="358" t="s">
        <v>689</v>
      </c>
      <c r="C54" s="431"/>
      <c r="D54" s="431"/>
      <c r="E54" s="586"/>
    </row>
    <row r="55" spans="1:5" ht="15" customHeight="1" thickBot="1">
      <c r="A55" s="568" t="s">
        <v>9</v>
      </c>
      <c r="B55" s="572" t="s">
        <v>581</v>
      </c>
      <c r="C55" s="110">
        <f>+C44+C50</f>
        <v>18940000</v>
      </c>
      <c r="D55" s="110">
        <f>+D44+D50</f>
        <v>21151419</v>
      </c>
      <c r="E55" s="576">
        <f>+E44+E50</f>
        <v>18502901</v>
      </c>
    </row>
    <row r="56" spans="3:5" ht="13.5" thickBot="1">
      <c r="C56" s="577"/>
      <c r="D56" s="577"/>
      <c r="E56" s="577"/>
    </row>
    <row r="57" spans="1:5" ht="13.5" thickBot="1">
      <c r="A57" s="661" t="s">
        <v>747</v>
      </c>
      <c r="B57" s="662"/>
      <c r="C57" s="114"/>
      <c r="D57" s="114"/>
      <c r="E57" s="566"/>
    </row>
    <row r="58" spans="1:5" ht="13.5" thickBot="1">
      <c r="A58" s="663" t="s">
        <v>746</v>
      </c>
      <c r="B58" s="664"/>
      <c r="C58" s="114"/>
      <c r="D58" s="114"/>
      <c r="E58" s="566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L75" sqref="L75"/>
    </sheetView>
  </sheetViews>
  <sheetFormatPr defaultColWidth="9.00390625" defaultRowHeight="12.75"/>
  <cols>
    <col min="1" max="1" width="18.625" style="573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08" customFormat="1" ht="21" customHeight="1" thickBot="1">
      <c r="A1" s="507"/>
      <c r="B1" s="509"/>
      <c r="C1" s="554"/>
      <c r="D1" s="554"/>
      <c r="E1" s="645" t="str">
        <f>+CONCATENATE("8.2.2. melléklet a ……/",LEFT(ÖSSZEFÜGGÉSEK!A4,4)+1,". (……) önkormányzati rendelethez")</f>
        <v>8.2.2. melléklet a ……/2017. (……) önkormányzati rendelethez</v>
      </c>
    </row>
    <row r="2" spans="1:5" s="555" customFormat="1" ht="25.5" customHeight="1">
      <c r="A2" s="535" t="s">
        <v>148</v>
      </c>
      <c r="B2" s="725" t="s">
        <v>761</v>
      </c>
      <c r="C2" s="726"/>
      <c r="D2" s="727"/>
      <c r="E2" s="578" t="s">
        <v>50</v>
      </c>
    </row>
    <row r="3" spans="1:5" s="555" customFormat="1" ht="24.75" thickBot="1">
      <c r="A3" s="553" t="s">
        <v>147</v>
      </c>
      <c r="B3" s="728" t="s">
        <v>686</v>
      </c>
      <c r="C3" s="731"/>
      <c r="D3" s="732"/>
      <c r="E3" s="579" t="s">
        <v>49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31" customFormat="1" ht="12" customHeight="1" thickBot="1">
      <c r="A8" s="505" t="s">
        <v>7</v>
      </c>
      <c r="B8" s="569" t="s">
        <v>562</v>
      </c>
      <c r="C8" s="437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60" t="s">
        <v>341</v>
      </c>
      <c r="C9" s="107"/>
      <c r="D9" s="597"/>
      <c r="E9" s="564"/>
    </row>
    <row r="10" spans="1:5" s="531" customFormat="1" ht="12" customHeight="1">
      <c r="A10" s="581" t="s">
        <v>73</v>
      </c>
      <c r="B10" s="358" t="s">
        <v>342</v>
      </c>
      <c r="C10" s="434"/>
      <c r="D10" s="598"/>
      <c r="E10" s="116"/>
    </row>
    <row r="11" spans="1:5" s="531" customFormat="1" ht="12" customHeight="1">
      <c r="A11" s="581" t="s">
        <v>74</v>
      </c>
      <c r="B11" s="358" t="s">
        <v>343</v>
      </c>
      <c r="C11" s="434"/>
      <c r="D11" s="598"/>
      <c r="E11" s="116"/>
    </row>
    <row r="12" spans="1:5" s="531" customFormat="1" ht="12" customHeight="1">
      <c r="A12" s="581" t="s">
        <v>75</v>
      </c>
      <c r="B12" s="358" t="s">
        <v>344</v>
      </c>
      <c r="C12" s="434"/>
      <c r="D12" s="598"/>
      <c r="E12" s="116"/>
    </row>
    <row r="13" spans="1:5" s="531" customFormat="1" ht="12" customHeight="1">
      <c r="A13" s="581" t="s">
        <v>108</v>
      </c>
      <c r="B13" s="358" t="s">
        <v>345</v>
      </c>
      <c r="C13" s="434"/>
      <c r="D13" s="598"/>
      <c r="E13" s="116"/>
    </row>
    <row r="14" spans="1:5" s="531" customFormat="1" ht="12" customHeight="1">
      <c r="A14" s="581" t="s">
        <v>76</v>
      </c>
      <c r="B14" s="358" t="s">
        <v>563</v>
      </c>
      <c r="C14" s="434"/>
      <c r="D14" s="598"/>
      <c r="E14" s="116"/>
    </row>
    <row r="15" spans="1:5" s="558" customFormat="1" ht="12" customHeight="1">
      <c r="A15" s="581" t="s">
        <v>77</v>
      </c>
      <c r="B15" s="357" t="s">
        <v>564</v>
      </c>
      <c r="C15" s="434"/>
      <c r="D15" s="598"/>
      <c r="E15" s="116"/>
    </row>
    <row r="16" spans="1:5" s="558" customFormat="1" ht="12" customHeight="1">
      <c r="A16" s="581" t="s">
        <v>85</v>
      </c>
      <c r="B16" s="358" t="s">
        <v>348</v>
      </c>
      <c r="C16" s="108"/>
      <c r="D16" s="599"/>
      <c r="E16" s="563"/>
    </row>
    <row r="17" spans="1:5" s="531" customFormat="1" ht="12" customHeight="1">
      <c r="A17" s="581" t="s">
        <v>86</v>
      </c>
      <c r="B17" s="358" t="s">
        <v>350</v>
      </c>
      <c r="C17" s="434"/>
      <c r="D17" s="598"/>
      <c r="E17" s="116"/>
    </row>
    <row r="18" spans="1:5" s="558" customFormat="1" ht="12" customHeight="1" thickBot="1">
      <c r="A18" s="581" t="s">
        <v>87</v>
      </c>
      <c r="B18" s="357" t="s">
        <v>352</v>
      </c>
      <c r="C18" s="436"/>
      <c r="D18" s="117"/>
      <c r="E18" s="559"/>
    </row>
    <row r="19" spans="1:5" s="558" customFormat="1" ht="12" customHeight="1" thickBot="1">
      <c r="A19" s="505" t="s">
        <v>8</v>
      </c>
      <c r="B19" s="569" t="s">
        <v>565</v>
      </c>
      <c r="C19" s="437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9" t="s">
        <v>322</v>
      </c>
      <c r="C20" s="434"/>
      <c r="D20" s="598"/>
      <c r="E20" s="116"/>
    </row>
    <row r="21" spans="1:5" s="558" customFormat="1" ht="12" customHeight="1">
      <c r="A21" s="581" t="s">
        <v>79</v>
      </c>
      <c r="B21" s="358" t="s">
        <v>566</v>
      </c>
      <c r="C21" s="434"/>
      <c r="D21" s="598"/>
      <c r="E21" s="116"/>
    </row>
    <row r="22" spans="1:5" s="558" customFormat="1" ht="12" customHeight="1">
      <c r="A22" s="581" t="s">
        <v>80</v>
      </c>
      <c r="B22" s="358" t="s">
        <v>567</v>
      </c>
      <c r="C22" s="434"/>
      <c r="D22" s="598"/>
      <c r="E22" s="116"/>
    </row>
    <row r="23" spans="1:5" s="531" customFormat="1" ht="12" customHeight="1" thickBot="1">
      <c r="A23" s="581" t="s">
        <v>81</v>
      </c>
      <c r="B23" s="358" t="s">
        <v>687</v>
      </c>
      <c r="C23" s="434"/>
      <c r="D23" s="598"/>
      <c r="E23" s="116"/>
    </row>
    <row r="24" spans="1:5" s="531" customFormat="1" ht="12" customHeight="1" thickBot="1">
      <c r="A24" s="568" t="s">
        <v>9</v>
      </c>
      <c r="B24" s="378" t="s">
        <v>125</v>
      </c>
      <c r="C24" s="42"/>
      <c r="D24" s="600"/>
      <c r="E24" s="574"/>
    </row>
    <row r="25" spans="1:5" s="531" customFormat="1" ht="12" customHeight="1" thickBot="1">
      <c r="A25" s="568" t="s">
        <v>10</v>
      </c>
      <c r="B25" s="378" t="s">
        <v>568</v>
      </c>
      <c r="C25" s="437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335</v>
      </c>
      <c r="B26" s="583" t="s">
        <v>566</v>
      </c>
      <c r="C26" s="104"/>
      <c r="D26" s="589"/>
      <c r="E26" s="562"/>
    </row>
    <row r="27" spans="1:5" s="531" customFormat="1" ht="12" customHeight="1">
      <c r="A27" s="582" t="s">
        <v>336</v>
      </c>
      <c r="B27" s="584" t="s">
        <v>569</v>
      </c>
      <c r="C27" s="438"/>
      <c r="D27" s="601"/>
      <c r="E27" s="561"/>
    </row>
    <row r="28" spans="1:5" s="531" customFormat="1" ht="12" customHeight="1" thickBot="1">
      <c r="A28" s="581" t="s">
        <v>337</v>
      </c>
      <c r="B28" s="585" t="s">
        <v>688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8" t="s">
        <v>570</v>
      </c>
      <c r="C29" s="437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354</v>
      </c>
      <c r="C30" s="104"/>
      <c r="D30" s="589"/>
      <c r="E30" s="562"/>
    </row>
    <row r="31" spans="1:5" s="531" customFormat="1" ht="12" customHeight="1">
      <c r="A31" s="582" t="s">
        <v>66</v>
      </c>
      <c r="B31" s="584" t="s">
        <v>355</v>
      </c>
      <c r="C31" s="438"/>
      <c r="D31" s="601"/>
      <c r="E31" s="561"/>
    </row>
    <row r="32" spans="1:5" s="531" customFormat="1" ht="12" customHeight="1" thickBot="1">
      <c r="A32" s="581" t="s">
        <v>67</v>
      </c>
      <c r="B32" s="567" t="s">
        <v>357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8" t="s">
        <v>482</v>
      </c>
      <c r="C33" s="42"/>
      <c r="D33" s="600"/>
      <c r="E33" s="574"/>
    </row>
    <row r="34" spans="1:5" s="531" customFormat="1" ht="12" customHeight="1" thickBot="1">
      <c r="A34" s="568" t="s">
        <v>13</v>
      </c>
      <c r="B34" s="378" t="s">
        <v>571</v>
      </c>
      <c r="C34" s="42"/>
      <c r="D34" s="600"/>
      <c r="E34" s="574"/>
    </row>
    <row r="35" spans="1:5" s="531" customFormat="1" ht="12" customHeight="1" thickBot="1">
      <c r="A35" s="505" t="s">
        <v>14</v>
      </c>
      <c r="B35" s="378" t="s">
        <v>572</v>
      </c>
      <c r="C35" s="437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8" t="s">
        <v>573</v>
      </c>
      <c r="C36" s="437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574</v>
      </c>
      <c r="B37" s="583" t="s">
        <v>167</v>
      </c>
      <c r="C37" s="104"/>
      <c r="D37" s="589"/>
      <c r="E37" s="562"/>
    </row>
    <row r="38" spans="1:5" s="558" customFormat="1" ht="15" customHeight="1">
      <c r="A38" s="582" t="s">
        <v>575</v>
      </c>
      <c r="B38" s="584" t="s">
        <v>3</v>
      </c>
      <c r="C38" s="438"/>
      <c r="D38" s="601"/>
      <c r="E38" s="561"/>
    </row>
    <row r="39" spans="1:5" ht="13.5" thickBot="1">
      <c r="A39" s="581" t="s">
        <v>576</v>
      </c>
      <c r="B39" s="567" t="s">
        <v>577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578</v>
      </c>
      <c r="C40" s="110">
        <f>+C35+C36</f>
        <v>0</v>
      </c>
      <c r="D40" s="603">
        <f>+D35+D36</f>
        <v>0</v>
      </c>
      <c r="E40" s="576">
        <f>+E35+E36</f>
        <v>0</v>
      </c>
    </row>
    <row r="41" spans="1:5" s="333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722" t="s">
        <v>44</v>
      </c>
      <c r="B43" s="723"/>
      <c r="C43" s="723"/>
      <c r="D43" s="723"/>
      <c r="E43" s="724"/>
    </row>
    <row r="44" spans="1:5" ht="12" customHeight="1" thickBot="1">
      <c r="A44" s="568" t="s">
        <v>7</v>
      </c>
      <c r="B44" s="378" t="s">
        <v>579</v>
      </c>
      <c r="C44" s="437">
        <f>SUM(C45:C49)</f>
        <v>0</v>
      </c>
      <c r="D44" s="437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9" t="s">
        <v>37</v>
      </c>
      <c r="C45" s="104"/>
      <c r="D45" s="104"/>
      <c r="E45" s="562"/>
    </row>
    <row r="46" spans="1:5" ht="12" customHeight="1">
      <c r="A46" s="581" t="s">
        <v>73</v>
      </c>
      <c r="B46" s="358" t="s">
        <v>134</v>
      </c>
      <c r="C46" s="431"/>
      <c r="D46" s="431"/>
      <c r="E46" s="586"/>
    </row>
    <row r="47" spans="1:5" ht="12" customHeight="1">
      <c r="A47" s="581" t="s">
        <v>74</v>
      </c>
      <c r="B47" s="358" t="s">
        <v>101</v>
      </c>
      <c r="C47" s="431"/>
      <c r="D47" s="431"/>
      <c r="E47" s="586"/>
    </row>
    <row r="48" spans="1:5" s="333" customFormat="1" ht="12" customHeight="1">
      <c r="A48" s="581" t="s">
        <v>75</v>
      </c>
      <c r="B48" s="358" t="s">
        <v>135</v>
      </c>
      <c r="C48" s="431"/>
      <c r="D48" s="431"/>
      <c r="E48" s="586"/>
    </row>
    <row r="49" spans="1:5" ht="12" customHeight="1" thickBot="1">
      <c r="A49" s="581" t="s">
        <v>108</v>
      </c>
      <c r="B49" s="358" t="s">
        <v>136</v>
      </c>
      <c r="C49" s="431"/>
      <c r="D49" s="431"/>
      <c r="E49" s="586"/>
    </row>
    <row r="50" spans="1:5" ht="12" customHeight="1" thickBot="1">
      <c r="A50" s="568" t="s">
        <v>8</v>
      </c>
      <c r="B50" s="378" t="s">
        <v>580</v>
      </c>
      <c r="C50" s="437">
        <f>SUM(C51:C53)</f>
        <v>0</v>
      </c>
      <c r="D50" s="437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9" t="s">
        <v>157</v>
      </c>
      <c r="C51" s="104"/>
      <c r="D51" s="104"/>
      <c r="E51" s="562"/>
    </row>
    <row r="52" spans="1:5" ht="12" customHeight="1">
      <c r="A52" s="581" t="s">
        <v>79</v>
      </c>
      <c r="B52" s="358" t="s">
        <v>138</v>
      </c>
      <c r="C52" s="431"/>
      <c r="D52" s="431"/>
      <c r="E52" s="586"/>
    </row>
    <row r="53" spans="1:5" ht="15" customHeight="1">
      <c r="A53" s="581" t="s">
        <v>80</v>
      </c>
      <c r="B53" s="358" t="s">
        <v>45</v>
      </c>
      <c r="C53" s="431"/>
      <c r="D53" s="431"/>
      <c r="E53" s="586"/>
    </row>
    <row r="54" spans="1:5" ht="23.25" thickBot="1">
      <c r="A54" s="581" t="s">
        <v>81</v>
      </c>
      <c r="B54" s="358" t="s">
        <v>689</v>
      </c>
      <c r="C54" s="431"/>
      <c r="D54" s="431"/>
      <c r="E54" s="586"/>
    </row>
    <row r="55" spans="1:5" ht="15" customHeight="1" thickBot="1">
      <c r="A55" s="568" t="s">
        <v>9</v>
      </c>
      <c r="B55" s="572" t="s">
        <v>581</v>
      </c>
      <c r="C55" s="110">
        <f>+C44+C50</f>
        <v>0</v>
      </c>
      <c r="D55" s="110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661" t="s">
        <v>747</v>
      </c>
      <c r="B57" s="662"/>
      <c r="C57" s="114"/>
      <c r="D57" s="114"/>
      <c r="E57" s="566"/>
    </row>
    <row r="58" spans="1:5" ht="13.5" thickBot="1">
      <c r="A58" s="663" t="s">
        <v>746</v>
      </c>
      <c r="B58" s="664"/>
      <c r="C58" s="114"/>
      <c r="D58" s="114"/>
      <c r="E58" s="566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I19" sqref="I19"/>
    </sheetView>
  </sheetViews>
  <sheetFormatPr defaultColWidth="9.00390625" defaultRowHeight="12.75"/>
  <cols>
    <col min="1" max="1" width="18.625" style="573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08" customFormat="1" ht="21" customHeight="1" thickBot="1">
      <c r="A1" s="507"/>
      <c r="B1" s="509"/>
      <c r="C1" s="554"/>
      <c r="D1" s="554"/>
      <c r="E1" s="645" t="str">
        <f>+CONCATENATE("8.2.3. melléklet a ……/",LEFT(ÖSSZEFÜGGÉSEK!A4,4)+1,". (……) önkormányzati rendelethez")</f>
        <v>8.2.3. melléklet a ……/2017. (……) önkormányzati rendelethez</v>
      </c>
    </row>
    <row r="2" spans="1:5" s="555" customFormat="1" ht="25.5" customHeight="1">
      <c r="A2" s="535" t="s">
        <v>148</v>
      </c>
      <c r="B2" s="725" t="s">
        <v>761</v>
      </c>
      <c r="C2" s="726"/>
      <c r="D2" s="727"/>
      <c r="E2" s="578" t="s">
        <v>50</v>
      </c>
    </row>
    <row r="3" spans="1:5" s="555" customFormat="1" ht="24.75" thickBot="1">
      <c r="A3" s="553" t="s">
        <v>147</v>
      </c>
      <c r="B3" s="728" t="s">
        <v>681</v>
      </c>
      <c r="C3" s="731"/>
      <c r="D3" s="732"/>
      <c r="E3" s="579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31" customFormat="1" ht="12" customHeight="1" thickBot="1">
      <c r="A8" s="505" t="s">
        <v>7</v>
      </c>
      <c r="B8" s="569" t="s">
        <v>562</v>
      </c>
      <c r="C8" s="437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60" t="s">
        <v>341</v>
      </c>
      <c r="C9" s="107"/>
      <c r="D9" s="597"/>
      <c r="E9" s="564"/>
    </row>
    <row r="10" spans="1:5" s="531" customFormat="1" ht="12" customHeight="1">
      <c r="A10" s="581" t="s">
        <v>73</v>
      </c>
      <c r="B10" s="358" t="s">
        <v>342</v>
      </c>
      <c r="C10" s="434"/>
      <c r="D10" s="598"/>
      <c r="E10" s="116"/>
    </row>
    <row r="11" spans="1:5" s="531" customFormat="1" ht="12" customHeight="1">
      <c r="A11" s="581" t="s">
        <v>74</v>
      </c>
      <c r="B11" s="358" t="s">
        <v>343</v>
      </c>
      <c r="C11" s="434"/>
      <c r="D11" s="598"/>
      <c r="E11" s="116"/>
    </row>
    <row r="12" spans="1:5" s="531" customFormat="1" ht="12" customHeight="1">
      <c r="A12" s="581" t="s">
        <v>75</v>
      </c>
      <c r="B12" s="358" t="s">
        <v>344</v>
      </c>
      <c r="C12" s="434"/>
      <c r="D12" s="598"/>
      <c r="E12" s="116"/>
    </row>
    <row r="13" spans="1:5" s="531" customFormat="1" ht="12" customHeight="1">
      <c r="A13" s="581" t="s">
        <v>108</v>
      </c>
      <c r="B13" s="358" t="s">
        <v>345</v>
      </c>
      <c r="C13" s="434"/>
      <c r="D13" s="598"/>
      <c r="E13" s="116"/>
    </row>
    <row r="14" spans="1:5" s="531" customFormat="1" ht="12" customHeight="1">
      <c r="A14" s="581" t="s">
        <v>76</v>
      </c>
      <c r="B14" s="358" t="s">
        <v>563</v>
      </c>
      <c r="C14" s="434"/>
      <c r="D14" s="598"/>
      <c r="E14" s="116"/>
    </row>
    <row r="15" spans="1:5" s="558" customFormat="1" ht="12" customHeight="1">
      <c r="A15" s="581" t="s">
        <v>77</v>
      </c>
      <c r="B15" s="357" t="s">
        <v>564</v>
      </c>
      <c r="C15" s="434"/>
      <c r="D15" s="598"/>
      <c r="E15" s="116"/>
    </row>
    <row r="16" spans="1:5" s="558" customFormat="1" ht="12" customHeight="1">
      <c r="A16" s="581" t="s">
        <v>85</v>
      </c>
      <c r="B16" s="358" t="s">
        <v>348</v>
      </c>
      <c r="C16" s="108"/>
      <c r="D16" s="599"/>
      <c r="E16" s="563"/>
    </row>
    <row r="17" spans="1:5" s="531" customFormat="1" ht="12" customHeight="1">
      <c r="A17" s="581" t="s">
        <v>86</v>
      </c>
      <c r="B17" s="358" t="s">
        <v>350</v>
      </c>
      <c r="C17" s="434"/>
      <c r="D17" s="598"/>
      <c r="E17" s="116"/>
    </row>
    <row r="18" spans="1:5" s="558" customFormat="1" ht="12" customHeight="1" thickBot="1">
      <c r="A18" s="581" t="s">
        <v>87</v>
      </c>
      <c r="B18" s="357" t="s">
        <v>352</v>
      </c>
      <c r="C18" s="436"/>
      <c r="D18" s="117"/>
      <c r="E18" s="559"/>
    </row>
    <row r="19" spans="1:5" s="558" customFormat="1" ht="12" customHeight="1" thickBot="1">
      <c r="A19" s="505" t="s">
        <v>8</v>
      </c>
      <c r="B19" s="569" t="s">
        <v>565</v>
      </c>
      <c r="C19" s="437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9" t="s">
        <v>322</v>
      </c>
      <c r="C20" s="434"/>
      <c r="D20" s="598"/>
      <c r="E20" s="116"/>
    </row>
    <row r="21" spans="1:5" s="558" customFormat="1" ht="12" customHeight="1">
      <c r="A21" s="581" t="s">
        <v>79</v>
      </c>
      <c r="B21" s="358" t="s">
        <v>566</v>
      </c>
      <c r="C21" s="434"/>
      <c r="D21" s="598"/>
      <c r="E21" s="116"/>
    </row>
    <row r="22" spans="1:5" s="558" customFormat="1" ht="12" customHeight="1">
      <c r="A22" s="581" t="s">
        <v>80</v>
      </c>
      <c r="B22" s="358" t="s">
        <v>567</v>
      </c>
      <c r="C22" s="434"/>
      <c r="D22" s="598"/>
      <c r="E22" s="116"/>
    </row>
    <row r="23" spans="1:5" s="531" customFormat="1" ht="12" customHeight="1" thickBot="1">
      <c r="A23" s="581" t="s">
        <v>81</v>
      </c>
      <c r="B23" s="358" t="s">
        <v>687</v>
      </c>
      <c r="C23" s="434"/>
      <c r="D23" s="598"/>
      <c r="E23" s="116"/>
    </row>
    <row r="24" spans="1:5" s="531" customFormat="1" ht="12" customHeight="1" thickBot="1">
      <c r="A24" s="568" t="s">
        <v>9</v>
      </c>
      <c r="B24" s="378" t="s">
        <v>125</v>
      </c>
      <c r="C24" s="42"/>
      <c r="D24" s="600"/>
      <c r="E24" s="574"/>
    </row>
    <row r="25" spans="1:5" s="531" customFormat="1" ht="12" customHeight="1" thickBot="1">
      <c r="A25" s="568" t="s">
        <v>10</v>
      </c>
      <c r="B25" s="378" t="s">
        <v>568</v>
      </c>
      <c r="C25" s="437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335</v>
      </c>
      <c r="B26" s="583" t="s">
        <v>566</v>
      </c>
      <c r="C26" s="104"/>
      <c r="D26" s="589"/>
      <c r="E26" s="562"/>
    </row>
    <row r="27" spans="1:5" s="531" customFormat="1" ht="12" customHeight="1">
      <c r="A27" s="582" t="s">
        <v>336</v>
      </c>
      <c r="B27" s="584" t="s">
        <v>569</v>
      </c>
      <c r="C27" s="438"/>
      <c r="D27" s="601"/>
      <c r="E27" s="561"/>
    </row>
    <row r="28" spans="1:5" s="531" customFormat="1" ht="12" customHeight="1" thickBot="1">
      <c r="A28" s="581" t="s">
        <v>337</v>
      </c>
      <c r="B28" s="585" t="s">
        <v>688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8" t="s">
        <v>570</v>
      </c>
      <c r="C29" s="437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354</v>
      </c>
      <c r="C30" s="104"/>
      <c r="D30" s="589"/>
      <c r="E30" s="562"/>
    </row>
    <row r="31" spans="1:5" s="531" customFormat="1" ht="12" customHeight="1">
      <c r="A31" s="582" t="s">
        <v>66</v>
      </c>
      <c r="B31" s="584" t="s">
        <v>355</v>
      </c>
      <c r="C31" s="438"/>
      <c r="D31" s="601"/>
      <c r="E31" s="561"/>
    </row>
    <row r="32" spans="1:5" s="531" customFormat="1" ht="12" customHeight="1" thickBot="1">
      <c r="A32" s="581" t="s">
        <v>67</v>
      </c>
      <c r="B32" s="567" t="s">
        <v>357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8" t="s">
        <v>482</v>
      </c>
      <c r="C33" s="42"/>
      <c r="D33" s="600"/>
      <c r="E33" s="574"/>
    </row>
    <row r="34" spans="1:5" s="531" customFormat="1" ht="12" customHeight="1" thickBot="1">
      <c r="A34" s="568" t="s">
        <v>13</v>
      </c>
      <c r="B34" s="378" t="s">
        <v>571</v>
      </c>
      <c r="C34" s="42"/>
      <c r="D34" s="600"/>
      <c r="E34" s="574"/>
    </row>
    <row r="35" spans="1:5" s="531" customFormat="1" ht="12" customHeight="1" thickBot="1">
      <c r="A35" s="505" t="s">
        <v>14</v>
      </c>
      <c r="B35" s="378" t="s">
        <v>572</v>
      </c>
      <c r="C35" s="437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8" t="s">
        <v>573</v>
      </c>
      <c r="C36" s="437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574</v>
      </c>
      <c r="B37" s="583" t="s">
        <v>167</v>
      </c>
      <c r="C37" s="104"/>
      <c r="D37" s="589"/>
      <c r="E37" s="562"/>
    </row>
    <row r="38" spans="1:5" s="558" customFormat="1" ht="15" customHeight="1">
      <c r="A38" s="582" t="s">
        <v>575</v>
      </c>
      <c r="B38" s="584" t="s">
        <v>3</v>
      </c>
      <c r="C38" s="438"/>
      <c r="D38" s="601"/>
      <c r="E38" s="561"/>
    </row>
    <row r="39" spans="1:5" ht="13.5" thickBot="1">
      <c r="A39" s="581" t="s">
        <v>576</v>
      </c>
      <c r="B39" s="567" t="s">
        <v>577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578</v>
      </c>
      <c r="C40" s="110">
        <f>+C35+C36</f>
        <v>0</v>
      </c>
      <c r="D40" s="603">
        <f>+D35+D36</f>
        <v>0</v>
      </c>
      <c r="E40" s="576">
        <f>+E35+E36</f>
        <v>0</v>
      </c>
    </row>
    <row r="41" spans="1:5" s="333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722" t="s">
        <v>44</v>
      </c>
      <c r="B43" s="723"/>
      <c r="C43" s="723"/>
      <c r="D43" s="723"/>
      <c r="E43" s="724"/>
    </row>
    <row r="44" spans="1:5" ht="12" customHeight="1" thickBot="1">
      <c r="A44" s="568" t="s">
        <v>7</v>
      </c>
      <c r="B44" s="378" t="s">
        <v>579</v>
      </c>
      <c r="C44" s="437">
        <f>SUM(C45:C49)</f>
        <v>0</v>
      </c>
      <c r="D44" s="437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9" t="s">
        <v>37</v>
      </c>
      <c r="C45" s="104"/>
      <c r="D45" s="104"/>
      <c r="E45" s="562"/>
    </row>
    <row r="46" spans="1:5" ht="12" customHeight="1">
      <c r="A46" s="581" t="s">
        <v>73</v>
      </c>
      <c r="B46" s="358" t="s">
        <v>134</v>
      </c>
      <c r="C46" s="431"/>
      <c r="D46" s="431"/>
      <c r="E46" s="586"/>
    </row>
    <row r="47" spans="1:5" ht="12" customHeight="1">
      <c r="A47" s="581" t="s">
        <v>74</v>
      </c>
      <c r="B47" s="358" t="s">
        <v>101</v>
      </c>
      <c r="C47" s="431"/>
      <c r="D47" s="431"/>
      <c r="E47" s="586"/>
    </row>
    <row r="48" spans="1:5" s="333" customFormat="1" ht="12" customHeight="1">
      <c r="A48" s="581" t="s">
        <v>75</v>
      </c>
      <c r="B48" s="358" t="s">
        <v>135</v>
      </c>
      <c r="C48" s="431"/>
      <c r="D48" s="431"/>
      <c r="E48" s="586"/>
    </row>
    <row r="49" spans="1:5" ht="12" customHeight="1" thickBot="1">
      <c r="A49" s="581" t="s">
        <v>108</v>
      </c>
      <c r="B49" s="358" t="s">
        <v>136</v>
      </c>
      <c r="C49" s="431"/>
      <c r="D49" s="431"/>
      <c r="E49" s="586"/>
    </row>
    <row r="50" spans="1:5" ht="12" customHeight="1" thickBot="1">
      <c r="A50" s="568" t="s">
        <v>8</v>
      </c>
      <c r="B50" s="378" t="s">
        <v>580</v>
      </c>
      <c r="C50" s="437">
        <f>SUM(C51:C53)</f>
        <v>0</v>
      </c>
      <c r="D50" s="437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9" t="s">
        <v>157</v>
      </c>
      <c r="C51" s="104"/>
      <c r="D51" s="104"/>
      <c r="E51" s="562"/>
    </row>
    <row r="52" spans="1:5" ht="12" customHeight="1">
      <c r="A52" s="581" t="s">
        <v>79</v>
      </c>
      <c r="B52" s="358" t="s">
        <v>138</v>
      </c>
      <c r="C52" s="431"/>
      <c r="D52" s="431"/>
      <c r="E52" s="586"/>
    </row>
    <row r="53" spans="1:5" ht="15" customHeight="1">
      <c r="A53" s="581" t="s">
        <v>80</v>
      </c>
      <c r="B53" s="358" t="s">
        <v>45</v>
      </c>
      <c r="C53" s="431"/>
      <c r="D53" s="431"/>
      <c r="E53" s="586"/>
    </row>
    <row r="54" spans="1:5" ht="23.25" thickBot="1">
      <c r="A54" s="581" t="s">
        <v>81</v>
      </c>
      <c r="B54" s="358" t="s">
        <v>689</v>
      </c>
      <c r="C54" s="431"/>
      <c r="D54" s="431"/>
      <c r="E54" s="586"/>
    </row>
    <row r="55" spans="1:5" ht="15" customHeight="1" thickBot="1">
      <c r="A55" s="568" t="s">
        <v>9</v>
      </c>
      <c r="B55" s="572" t="s">
        <v>581</v>
      </c>
      <c r="C55" s="110">
        <f>+C44+C50</f>
        <v>0</v>
      </c>
      <c r="D55" s="110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661" t="s">
        <v>747</v>
      </c>
      <c r="B57" s="662"/>
      <c r="C57" s="114"/>
      <c r="D57" s="114"/>
      <c r="E57" s="566"/>
    </row>
    <row r="58" spans="1:5" ht="13.5" thickBot="1">
      <c r="A58" s="663" t="s">
        <v>746</v>
      </c>
      <c r="B58" s="664"/>
      <c r="C58" s="114"/>
      <c r="D58" s="114"/>
      <c r="E58" s="566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I15" sqref="I15"/>
    </sheetView>
  </sheetViews>
  <sheetFormatPr defaultColWidth="9.00390625" defaultRowHeight="12.75"/>
  <cols>
    <col min="1" max="1" width="18.625" style="573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08" customFormat="1" ht="21" customHeight="1" thickBot="1">
      <c r="A1" s="507"/>
      <c r="B1" s="509"/>
      <c r="C1" s="554"/>
      <c r="D1" s="554"/>
      <c r="E1" s="645" t="str">
        <f>+CONCATENATE("8.3. melléklet a ……/",LEFT(ÖSSZEFÜGGÉSEK!A4,4)+1,". (……) önkormányzati rendelethez")</f>
        <v>8.3. melléklet a ……/2017. (……) önkormányzati rendelethez</v>
      </c>
    </row>
    <row r="2" spans="1:5" s="555" customFormat="1" ht="25.5" customHeight="1">
      <c r="A2" s="535" t="s">
        <v>148</v>
      </c>
      <c r="B2" s="725" t="s">
        <v>582</v>
      </c>
      <c r="C2" s="726"/>
      <c r="D2" s="727"/>
      <c r="E2" s="578" t="s">
        <v>51</v>
      </c>
    </row>
    <row r="3" spans="1:5" s="555" customFormat="1" ht="24.75" thickBot="1">
      <c r="A3" s="553" t="s">
        <v>147</v>
      </c>
      <c r="B3" s="728" t="s">
        <v>554</v>
      </c>
      <c r="C3" s="731"/>
      <c r="D3" s="732"/>
      <c r="E3" s="579" t="s">
        <v>41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31" customFormat="1" ht="12" customHeight="1" thickBot="1">
      <c r="A8" s="505" t="s">
        <v>7</v>
      </c>
      <c r="B8" s="569" t="s">
        <v>562</v>
      </c>
      <c r="C8" s="437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60" t="s">
        <v>341</v>
      </c>
      <c r="C9" s="107"/>
      <c r="D9" s="597"/>
      <c r="E9" s="564"/>
    </row>
    <row r="10" spans="1:5" s="531" customFormat="1" ht="12" customHeight="1">
      <c r="A10" s="581" t="s">
        <v>73</v>
      </c>
      <c r="B10" s="358" t="s">
        <v>342</v>
      </c>
      <c r="C10" s="434"/>
      <c r="D10" s="598"/>
      <c r="E10" s="116"/>
    </row>
    <row r="11" spans="1:5" s="531" customFormat="1" ht="12" customHeight="1">
      <c r="A11" s="581" t="s">
        <v>74</v>
      </c>
      <c r="B11" s="358" t="s">
        <v>343</v>
      </c>
      <c r="C11" s="434"/>
      <c r="D11" s="598"/>
      <c r="E11" s="116"/>
    </row>
    <row r="12" spans="1:5" s="531" customFormat="1" ht="12" customHeight="1">
      <c r="A12" s="581" t="s">
        <v>75</v>
      </c>
      <c r="B12" s="358" t="s">
        <v>344</v>
      </c>
      <c r="C12" s="434"/>
      <c r="D12" s="598"/>
      <c r="E12" s="116"/>
    </row>
    <row r="13" spans="1:5" s="531" customFormat="1" ht="12" customHeight="1">
      <c r="A13" s="581" t="s">
        <v>108</v>
      </c>
      <c r="B13" s="358" t="s">
        <v>345</v>
      </c>
      <c r="C13" s="434"/>
      <c r="D13" s="598"/>
      <c r="E13" s="116"/>
    </row>
    <row r="14" spans="1:5" s="531" customFormat="1" ht="12" customHeight="1">
      <c r="A14" s="581" t="s">
        <v>76</v>
      </c>
      <c r="B14" s="358" t="s">
        <v>563</v>
      </c>
      <c r="C14" s="434"/>
      <c r="D14" s="598"/>
      <c r="E14" s="116"/>
    </row>
    <row r="15" spans="1:5" s="558" customFormat="1" ht="12" customHeight="1">
      <c r="A15" s="581" t="s">
        <v>77</v>
      </c>
      <c r="B15" s="357" t="s">
        <v>564</v>
      </c>
      <c r="C15" s="434"/>
      <c r="D15" s="598"/>
      <c r="E15" s="116"/>
    </row>
    <row r="16" spans="1:5" s="558" customFormat="1" ht="12" customHeight="1">
      <c r="A16" s="581" t="s">
        <v>85</v>
      </c>
      <c r="B16" s="358" t="s">
        <v>348</v>
      </c>
      <c r="C16" s="108"/>
      <c r="D16" s="599"/>
      <c r="E16" s="563"/>
    </row>
    <row r="17" spans="1:5" s="531" customFormat="1" ht="12" customHeight="1">
      <c r="A17" s="581" t="s">
        <v>86</v>
      </c>
      <c r="B17" s="358" t="s">
        <v>350</v>
      </c>
      <c r="C17" s="434"/>
      <c r="D17" s="598"/>
      <c r="E17" s="116"/>
    </row>
    <row r="18" spans="1:5" s="558" customFormat="1" ht="12" customHeight="1" thickBot="1">
      <c r="A18" s="581" t="s">
        <v>87</v>
      </c>
      <c r="B18" s="357" t="s">
        <v>352</v>
      </c>
      <c r="C18" s="436"/>
      <c r="D18" s="117"/>
      <c r="E18" s="559"/>
    </row>
    <row r="19" spans="1:5" s="558" customFormat="1" ht="12" customHeight="1" thickBot="1">
      <c r="A19" s="505" t="s">
        <v>8</v>
      </c>
      <c r="B19" s="569" t="s">
        <v>565</v>
      </c>
      <c r="C19" s="437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9" t="s">
        <v>322</v>
      </c>
      <c r="C20" s="434"/>
      <c r="D20" s="598"/>
      <c r="E20" s="116"/>
    </row>
    <row r="21" spans="1:5" s="558" customFormat="1" ht="12" customHeight="1">
      <c r="A21" s="581" t="s">
        <v>79</v>
      </c>
      <c r="B21" s="358" t="s">
        <v>566</v>
      </c>
      <c r="C21" s="434"/>
      <c r="D21" s="598"/>
      <c r="E21" s="116"/>
    </row>
    <row r="22" spans="1:5" s="558" customFormat="1" ht="12" customHeight="1">
      <c r="A22" s="581" t="s">
        <v>80</v>
      </c>
      <c r="B22" s="358" t="s">
        <v>567</v>
      </c>
      <c r="C22" s="434"/>
      <c r="D22" s="598"/>
      <c r="E22" s="116"/>
    </row>
    <row r="23" spans="1:5" s="531" customFormat="1" ht="12" customHeight="1" thickBot="1">
      <c r="A23" s="581" t="s">
        <v>81</v>
      </c>
      <c r="B23" s="358" t="s">
        <v>687</v>
      </c>
      <c r="C23" s="434"/>
      <c r="D23" s="598"/>
      <c r="E23" s="116"/>
    </row>
    <row r="24" spans="1:5" s="531" customFormat="1" ht="12" customHeight="1" thickBot="1">
      <c r="A24" s="568" t="s">
        <v>9</v>
      </c>
      <c r="B24" s="378" t="s">
        <v>125</v>
      </c>
      <c r="C24" s="42"/>
      <c r="D24" s="600"/>
      <c r="E24" s="574"/>
    </row>
    <row r="25" spans="1:5" s="531" customFormat="1" ht="12" customHeight="1" thickBot="1">
      <c r="A25" s="568" t="s">
        <v>10</v>
      </c>
      <c r="B25" s="378" t="s">
        <v>568</v>
      </c>
      <c r="C25" s="437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335</v>
      </c>
      <c r="B26" s="583" t="s">
        <v>566</v>
      </c>
      <c r="C26" s="104"/>
      <c r="D26" s="589"/>
      <c r="E26" s="562"/>
    </row>
    <row r="27" spans="1:5" s="531" customFormat="1" ht="12" customHeight="1">
      <c r="A27" s="582" t="s">
        <v>336</v>
      </c>
      <c r="B27" s="584" t="s">
        <v>569</v>
      </c>
      <c r="C27" s="438"/>
      <c r="D27" s="601"/>
      <c r="E27" s="561"/>
    </row>
    <row r="28" spans="1:5" s="531" customFormat="1" ht="12" customHeight="1" thickBot="1">
      <c r="A28" s="581" t="s">
        <v>337</v>
      </c>
      <c r="B28" s="585" t="s">
        <v>688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8" t="s">
        <v>570</v>
      </c>
      <c r="C29" s="437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354</v>
      </c>
      <c r="C30" s="104"/>
      <c r="D30" s="589"/>
      <c r="E30" s="562"/>
    </row>
    <row r="31" spans="1:5" s="531" customFormat="1" ht="12" customHeight="1">
      <c r="A31" s="582" t="s">
        <v>66</v>
      </c>
      <c r="B31" s="584" t="s">
        <v>355</v>
      </c>
      <c r="C31" s="438"/>
      <c r="D31" s="601"/>
      <c r="E31" s="561"/>
    </row>
    <row r="32" spans="1:5" s="531" customFormat="1" ht="12" customHeight="1" thickBot="1">
      <c r="A32" s="581" t="s">
        <v>67</v>
      </c>
      <c r="B32" s="567" t="s">
        <v>357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8" t="s">
        <v>482</v>
      </c>
      <c r="C33" s="42"/>
      <c r="D33" s="600"/>
      <c r="E33" s="574"/>
    </row>
    <row r="34" spans="1:5" s="531" customFormat="1" ht="12" customHeight="1" thickBot="1">
      <c r="A34" s="568" t="s">
        <v>13</v>
      </c>
      <c r="B34" s="378" t="s">
        <v>571</v>
      </c>
      <c r="C34" s="42"/>
      <c r="D34" s="600"/>
      <c r="E34" s="574"/>
    </row>
    <row r="35" spans="1:5" s="531" customFormat="1" ht="12" customHeight="1" thickBot="1">
      <c r="A35" s="505" t="s">
        <v>14</v>
      </c>
      <c r="B35" s="378" t="s">
        <v>572</v>
      </c>
      <c r="C35" s="437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8" t="s">
        <v>573</v>
      </c>
      <c r="C36" s="437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574</v>
      </c>
      <c r="B37" s="583" t="s">
        <v>167</v>
      </c>
      <c r="C37" s="104"/>
      <c r="D37" s="589"/>
      <c r="E37" s="562"/>
    </row>
    <row r="38" spans="1:5" s="558" customFormat="1" ht="15" customHeight="1">
      <c r="A38" s="582" t="s">
        <v>575</v>
      </c>
      <c r="B38" s="584" t="s">
        <v>3</v>
      </c>
      <c r="C38" s="438"/>
      <c r="D38" s="601"/>
      <c r="E38" s="561"/>
    </row>
    <row r="39" spans="1:5" ht="13.5" thickBot="1">
      <c r="A39" s="581" t="s">
        <v>576</v>
      </c>
      <c r="B39" s="567" t="s">
        <v>577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578</v>
      </c>
      <c r="C40" s="110">
        <f>+C35+C36</f>
        <v>0</v>
      </c>
      <c r="D40" s="603">
        <f>+D35+D36</f>
        <v>0</v>
      </c>
      <c r="E40" s="576">
        <f>+E35+E36</f>
        <v>0</v>
      </c>
    </row>
    <row r="41" spans="1:5" s="333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722" t="s">
        <v>44</v>
      </c>
      <c r="B43" s="723"/>
      <c r="C43" s="723"/>
      <c r="D43" s="723"/>
      <c r="E43" s="724"/>
    </row>
    <row r="44" spans="1:5" ht="12" customHeight="1" thickBot="1">
      <c r="A44" s="568" t="s">
        <v>7</v>
      </c>
      <c r="B44" s="378" t="s">
        <v>579</v>
      </c>
      <c r="C44" s="437">
        <f>SUM(C45:C49)</f>
        <v>0</v>
      </c>
      <c r="D44" s="437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9" t="s">
        <v>37</v>
      </c>
      <c r="C45" s="104"/>
      <c r="D45" s="104"/>
      <c r="E45" s="562"/>
    </row>
    <row r="46" spans="1:5" ht="12" customHeight="1">
      <c r="A46" s="581" t="s">
        <v>73</v>
      </c>
      <c r="B46" s="358" t="s">
        <v>134</v>
      </c>
      <c r="C46" s="431"/>
      <c r="D46" s="431"/>
      <c r="E46" s="586"/>
    </row>
    <row r="47" spans="1:5" ht="12" customHeight="1">
      <c r="A47" s="581" t="s">
        <v>74</v>
      </c>
      <c r="B47" s="358" t="s">
        <v>101</v>
      </c>
      <c r="C47" s="431"/>
      <c r="D47" s="431"/>
      <c r="E47" s="586"/>
    </row>
    <row r="48" spans="1:5" s="333" customFormat="1" ht="12" customHeight="1">
      <c r="A48" s="581" t="s">
        <v>75</v>
      </c>
      <c r="B48" s="358" t="s">
        <v>135</v>
      </c>
      <c r="C48" s="431"/>
      <c r="D48" s="431"/>
      <c r="E48" s="586"/>
    </row>
    <row r="49" spans="1:5" ht="12" customHeight="1" thickBot="1">
      <c r="A49" s="581" t="s">
        <v>108</v>
      </c>
      <c r="B49" s="358" t="s">
        <v>136</v>
      </c>
      <c r="C49" s="431"/>
      <c r="D49" s="431"/>
      <c r="E49" s="586"/>
    </row>
    <row r="50" spans="1:5" ht="12" customHeight="1" thickBot="1">
      <c r="A50" s="568" t="s">
        <v>8</v>
      </c>
      <c r="B50" s="378" t="s">
        <v>580</v>
      </c>
      <c r="C50" s="437">
        <f>SUM(C51:C53)</f>
        <v>0</v>
      </c>
      <c r="D50" s="437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9" t="s">
        <v>157</v>
      </c>
      <c r="C51" s="104"/>
      <c r="D51" s="104"/>
      <c r="E51" s="562"/>
    </row>
    <row r="52" spans="1:5" ht="12" customHeight="1">
      <c r="A52" s="581" t="s">
        <v>79</v>
      </c>
      <c r="B52" s="358" t="s">
        <v>138</v>
      </c>
      <c r="C52" s="431"/>
      <c r="D52" s="431"/>
      <c r="E52" s="586"/>
    </row>
    <row r="53" spans="1:5" ht="15" customHeight="1">
      <c r="A53" s="581" t="s">
        <v>80</v>
      </c>
      <c r="B53" s="358" t="s">
        <v>45</v>
      </c>
      <c r="C53" s="431"/>
      <c r="D53" s="431"/>
      <c r="E53" s="586"/>
    </row>
    <row r="54" spans="1:5" ht="23.25" thickBot="1">
      <c r="A54" s="581" t="s">
        <v>81</v>
      </c>
      <c r="B54" s="358" t="s">
        <v>689</v>
      </c>
      <c r="C54" s="431"/>
      <c r="D54" s="431"/>
      <c r="E54" s="586"/>
    </row>
    <row r="55" spans="1:5" ht="15" customHeight="1" thickBot="1">
      <c r="A55" s="568" t="s">
        <v>9</v>
      </c>
      <c r="B55" s="572" t="s">
        <v>581</v>
      </c>
      <c r="C55" s="110">
        <f>+C44+C50</f>
        <v>0</v>
      </c>
      <c r="D55" s="110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661" t="s">
        <v>747</v>
      </c>
      <c r="B57" s="662"/>
      <c r="C57" s="114"/>
      <c r="D57" s="114"/>
      <c r="E57" s="566"/>
    </row>
    <row r="58" spans="1:5" ht="13.5" thickBot="1">
      <c r="A58" s="663" t="s">
        <v>746</v>
      </c>
      <c r="B58" s="664"/>
      <c r="C58" s="114"/>
      <c r="D58" s="114"/>
      <c r="E58" s="566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N37" sqref="N37"/>
    </sheetView>
  </sheetViews>
  <sheetFormatPr defaultColWidth="9.00390625" defaultRowHeight="12.75"/>
  <cols>
    <col min="1" max="1" width="18.625" style="573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08" customFormat="1" ht="21" customHeight="1" thickBot="1">
      <c r="A1" s="507"/>
      <c r="B1" s="509"/>
      <c r="C1" s="554"/>
      <c r="D1" s="554"/>
      <c r="E1" s="645" t="str">
        <f>+CONCATENATE("8.3.1. melléklet a ……/",LEFT(ÖSSZEFÜGGÉSEK!A4,4)+1,". (……) önkormányzati rendelethez")</f>
        <v>8.3.1. melléklet a ……/2017. (……) önkormányzati rendelethez</v>
      </c>
    </row>
    <row r="2" spans="1:5" s="555" customFormat="1" ht="25.5" customHeight="1">
      <c r="A2" s="535" t="s">
        <v>148</v>
      </c>
      <c r="B2" s="725" t="s">
        <v>582</v>
      </c>
      <c r="C2" s="726"/>
      <c r="D2" s="727"/>
      <c r="E2" s="578" t="s">
        <v>51</v>
      </c>
    </row>
    <row r="3" spans="1:5" s="555" customFormat="1" ht="24.75" thickBot="1">
      <c r="A3" s="553" t="s">
        <v>147</v>
      </c>
      <c r="B3" s="728" t="s">
        <v>679</v>
      </c>
      <c r="C3" s="731"/>
      <c r="D3" s="732"/>
      <c r="E3" s="579" t="s">
        <v>48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31" customFormat="1" ht="12" customHeight="1" thickBot="1">
      <c r="A8" s="505" t="s">
        <v>7</v>
      </c>
      <c r="B8" s="569" t="s">
        <v>562</v>
      </c>
      <c r="C8" s="437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60" t="s">
        <v>341</v>
      </c>
      <c r="C9" s="107"/>
      <c r="D9" s="597"/>
      <c r="E9" s="564"/>
    </row>
    <row r="10" spans="1:5" s="531" customFormat="1" ht="12" customHeight="1">
      <c r="A10" s="581" t="s">
        <v>73</v>
      </c>
      <c r="B10" s="358" t="s">
        <v>342</v>
      </c>
      <c r="C10" s="434"/>
      <c r="D10" s="598"/>
      <c r="E10" s="116"/>
    </row>
    <row r="11" spans="1:5" s="531" customFormat="1" ht="12" customHeight="1">
      <c r="A11" s="581" t="s">
        <v>74</v>
      </c>
      <c r="B11" s="358" t="s">
        <v>343</v>
      </c>
      <c r="C11" s="434"/>
      <c r="D11" s="598"/>
      <c r="E11" s="116"/>
    </row>
    <row r="12" spans="1:5" s="531" customFormat="1" ht="12" customHeight="1">
      <c r="A12" s="581" t="s">
        <v>75</v>
      </c>
      <c r="B12" s="358" t="s">
        <v>344</v>
      </c>
      <c r="C12" s="434"/>
      <c r="D12" s="598"/>
      <c r="E12" s="116"/>
    </row>
    <row r="13" spans="1:5" s="531" customFormat="1" ht="12" customHeight="1">
      <c r="A13" s="581" t="s">
        <v>108</v>
      </c>
      <c r="B13" s="358" t="s">
        <v>345</v>
      </c>
      <c r="C13" s="434"/>
      <c r="D13" s="598"/>
      <c r="E13" s="116"/>
    </row>
    <row r="14" spans="1:5" s="531" customFormat="1" ht="12" customHeight="1">
      <c r="A14" s="581" t="s">
        <v>76</v>
      </c>
      <c r="B14" s="358" t="s">
        <v>563</v>
      </c>
      <c r="C14" s="434"/>
      <c r="D14" s="598"/>
      <c r="E14" s="116"/>
    </row>
    <row r="15" spans="1:5" s="558" customFormat="1" ht="12" customHeight="1">
      <c r="A15" s="581" t="s">
        <v>77</v>
      </c>
      <c r="B15" s="357" t="s">
        <v>564</v>
      </c>
      <c r="C15" s="434"/>
      <c r="D15" s="598"/>
      <c r="E15" s="116"/>
    </row>
    <row r="16" spans="1:5" s="558" customFormat="1" ht="12" customHeight="1">
      <c r="A16" s="581" t="s">
        <v>85</v>
      </c>
      <c r="B16" s="358" t="s">
        <v>348</v>
      </c>
      <c r="C16" s="108"/>
      <c r="D16" s="599"/>
      <c r="E16" s="563"/>
    </row>
    <row r="17" spans="1:5" s="531" customFormat="1" ht="12" customHeight="1">
      <c r="A17" s="581" t="s">
        <v>86</v>
      </c>
      <c r="B17" s="358" t="s">
        <v>350</v>
      </c>
      <c r="C17" s="434"/>
      <c r="D17" s="598"/>
      <c r="E17" s="116"/>
    </row>
    <row r="18" spans="1:5" s="558" customFormat="1" ht="12" customHeight="1" thickBot="1">
      <c r="A18" s="581" t="s">
        <v>87</v>
      </c>
      <c r="B18" s="357" t="s">
        <v>352</v>
      </c>
      <c r="C18" s="436"/>
      <c r="D18" s="117"/>
      <c r="E18" s="559"/>
    </row>
    <row r="19" spans="1:5" s="558" customFormat="1" ht="12" customHeight="1" thickBot="1">
      <c r="A19" s="505" t="s">
        <v>8</v>
      </c>
      <c r="B19" s="569" t="s">
        <v>565</v>
      </c>
      <c r="C19" s="437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9" t="s">
        <v>322</v>
      </c>
      <c r="C20" s="434"/>
      <c r="D20" s="598"/>
      <c r="E20" s="116"/>
    </row>
    <row r="21" spans="1:5" s="558" customFormat="1" ht="12" customHeight="1">
      <c r="A21" s="581" t="s">
        <v>79</v>
      </c>
      <c r="B21" s="358" t="s">
        <v>566</v>
      </c>
      <c r="C21" s="434"/>
      <c r="D21" s="598"/>
      <c r="E21" s="116"/>
    </row>
    <row r="22" spans="1:5" s="558" customFormat="1" ht="12" customHeight="1">
      <c r="A22" s="581" t="s">
        <v>80</v>
      </c>
      <c r="B22" s="358" t="s">
        <v>567</v>
      </c>
      <c r="C22" s="434"/>
      <c r="D22" s="598"/>
      <c r="E22" s="116"/>
    </row>
    <row r="23" spans="1:5" s="531" customFormat="1" ht="12" customHeight="1" thickBot="1">
      <c r="A23" s="581" t="s">
        <v>81</v>
      </c>
      <c r="B23" s="358" t="s">
        <v>687</v>
      </c>
      <c r="C23" s="434"/>
      <c r="D23" s="598"/>
      <c r="E23" s="116"/>
    </row>
    <row r="24" spans="1:5" s="531" customFormat="1" ht="12" customHeight="1" thickBot="1">
      <c r="A24" s="568" t="s">
        <v>9</v>
      </c>
      <c r="B24" s="378" t="s">
        <v>125</v>
      </c>
      <c r="C24" s="42"/>
      <c r="D24" s="600"/>
      <c r="E24" s="574"/>
    </row>
    <row r="25" spans="1:5" s="531" customFormat="1" ht="12" customHeight="1" thickBot="1">
      <c r="A25" s="568" t="s">
        <v>10</v>
      </c>
      <c r="B25" s="378" t="s">
        <v>568</v>
      </c>
      <c r="C25" s="437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335</v>
      </c>
      <c r="B26" s="583" t="s">
        <v>566</v>
      </c>
      <c r="C26" s="104"/>
      <c r="D26" s="589"/>
      <c r="E26" s="562"/>
    </row>
    <row r="27" spans="1:5" s="531" customFormat="1" ht="12" customHeight="1">
      <c r="A27" s="582" t="s">
        <v>336</v>
      </c>
      <c r="B27" s="584" t="s">
        <v>569</v>
      </c>
      <c r="C27" s="438"/>
      <c r="D27" s="601"/>
      <c r="E27" s="561"/>
    </row>
    <row r="28" spans="1:5" s="531" customFormat="1" ht="12" customHeight="1" thickBot="1">
      <c r="A28" s="581" t="s">
        <v>337</v>
      </c>
      <c r="B28" s="585" t="s">
        <v>688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8" t="s">
        <v>570</v>
      </c>
      <c r="C29" s="437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354</v>
      </c>
      <c r="C30" s="104"/>
      <c r="D30" s="589"/>
      <c r="E30" s="562"/>
    </row>
    <row r="31" spans="1:5" s="531" customFormat="1" ht="12" customHeight="1">
      <c r="A31" s="582" t="s">
        <v>66</v>
      </c>
      <c r="B31" s="584" t="s">
        <v>355</v>
      </c>
      <c r="C31" s="438"/>
      <c r="D31" s="601"/>
      <c r="E31" s="561"/>
    </row>
    <row r="32" spans="1:5" s="531" customFormat="1" ht="12" customHeight="1" thickBot="1">
      <c r="A32" s="581" t="s">
        <v>67</v>
      </c>
      <c r="B32" s="567" t="s">
        <v>357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8" t="s">
        <v>482</v>
      </c>
      <c r="C33" s="42"/>
      <c r="D33" s="600"/>
      <c r="E33" s="574"/>
    </row>
    <row r="34" spans="1:5" s="531" customFormat="1" ht="12" customHeight="1" thickBot="1">
      <c r="A34" s="568" t="s">
        <v>13</v>
      </c>
      <c r="B34" s="378" t="s">
        <v>571</v>
      </c>
      <c r="C34" s="42"/>
      <c r="D34" s="600"/>
      <c r="E34" s="574"/>
    </row>
    <row r="35" spans="1:5" s="531" customFormat="1" ht="12" customHeight="1" thickBot="1">
      <c r="A35" s="505" t="s">
        <v>14</v>
      </c>
      <c r="B35" s="378" t="s">
        <v>572</v>
      </c>
      <c r="C35" s="437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8" t="s">
        <v>573</v>
      </c>
      <c r="C36" s="437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574</v>
      </c>
      <c r="B37" s="583" t="s">
        <v>167</v>
      </c>
      <c r="C37" s="104"/>
      <c r="D37" s="589"/>
      <c r="E37" s="562"/>
    </row>
    <row r="38" spans="1:5" s="558" customFormat="1" ht="15" customHeight="1">
      <c r="A38" s="582" t="s">
        <v>575</v>
      </c>
      <c r="B38" s="584" t="s">
        <v>3</v>
      </c>
      <c r="C38" s="438"/>
      <c r="D38" s="601"/>
      <c r="E38" s="561"/>
    </row>
    <row r="39" spans="1:5" ht="13.5" thickBot="1">
      <c r="A39" s="581" t="s">
        <v>576</v>
      </c>
      <c r="B39" s="567" t="s">
        <v>577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578</v>
      </c>
      <c r="C40" s="110">
        <f>+C35+C36</f>
        <v>0</v>
      </c>
      <c r="D40" s="603">
        <f>+D35+D36</f>
        <v>0</v>
      </c>
      <c r="E40" s="576">
        <f>+E35+E36</f>
        <v>0</v>
      </c>
    </row>
    <row r="41" spans="1:5" s="333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722" t="s">
        <v>44</v>
      </c>
      <c r="B43" s="723"/>
      <c r="C43" s="723"/>
      <c r="D43" s="723"/>
      <c r="E43" s="724"/>
    </row>
    <row r="44" spans="1:5" ht="12" customHeight="1" thickBot="1">
      <c r="A44" s="568" t="s">
        <v>7</v>
      </c>
      <c r="B44" s="378" t="s">
        <v>579</v>
      </c>
      <c r="C44" s="437">
        <f>SUM(C45:C49)</f>
        <v>0</v>
      </c>
      <c r="D44" s="437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9" t="s">
        <v>37</v>
      </c>
      <c r="C45" s="104"/>
      <c r="D45" s="104"/>
      <c r="E45" s="562"/>
    </row>
    <row r="46" spans="1:5" ht="12" customHeight="1">
      <c r="A46" s="581" t="s">
        <v>73</v>
      </c>
      <c r="B46" s="358" t="s">
        <v>134</v>
      </c>
      <c r="C46" s="431"/>
      <c r="D46" s="431"/>
      <c r="E46" s="586"/>
    </row>
    <row r="47" spans="1:5" ht="12" customHeight="1">
      <c r="A47" s="581" t="s">
        <v>74</v>
      </c>
      <c r="B47" s="358" t="s">
        <v>101</v>
      </c>
      <c r="C47" s="431"/>
      <c r="D47" s="431"/>
      <c r="E47" s="586"/>
    </row>
    <row r="48" spans="1:5" s="333" customFormat="1" ht="12" customHeight="1">
      <c r="A48" s="581" t="s">
        <v>75</v>
      </c>
      <c r="B48" s="358" t="s">
        <v>135</v>
      </c>
      <c r="C48" s="431"/>
      <c r="D48" s="431"/>
      <c r="E48" s="586"/>
    </row>
    <row r="49" spans="1:5" ht="12" customHeight="1" thickBot="1">
      <c r="A49" s="581" t="s">
        <v>108</v>
      </c>
      <c r="B49" s="358" t="s">
        <v>136</v>
      </c>
      <c r="C49" s="431"/>
      <c r="D49" s="431"/>
      <c r="E49" s="586"/>
    </row>
    <row r="50" spans="1:5" ht="12" customHeight="1" thickBot="1">
      <c r="A50" s="568" t="s">
        <v>8</v>
      </c>
      <c r="B50" s="378" t="s">
        <v>580</v>
      </c>
      <c r="C50" s="437">
        <f>SUM(C51:C53)</f>
        <v>0</v>
      </c>
      <c r="D50" s="437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9" t="s">
        <v>157</v>
      </c>
      <c r="C51" s="104"/>
      <c r="D51" s="104"/>
      <c r="E51" s="562"/>
    </row>
    <row r="52" spans="1:5" ht="12" customHeight="1">
      <c r="A52" s="581" t="s">
        <v>79</v>
      </c>
      <c r="B52" s="358" t="s">
        <v>138</v>
      </c>
      <c r="C52" s="431"/>
      <c r="D52" s="431"/>
      <c r="E52" s="586"/>
    </row>
    <row r="53" spans="1:5" ht="15" customHeight="1">
      <c r="A53" s="581" t="s">
        <v>80</v>
      </c>
      <c r="B53" s="358" t="s">
        <v>45</v>
      </c>
      <c r="C53" s="431"/>
      <c r="D53" s="431"/>
      <c r="E53" s="586"/>
    </row>
    <row r="54" spans="1:5" ht="23.25" thickBot="1">
      <c r="A54" s="581" t="s">
        <v>81</v>
      </c>
      <c r="B54" s="358" t="s">
        <v>689</v>
      </c>
      <c r="C54" s="431"/>
      <c r="D54" s="431"/>
      <c r="E54" s="586"/>
    </row>
    <row r="55" spans="1:5" ht="15" customHeight="1" thickBot="1">
      <c r="A55" s="568" t="s">
        <v>9</v>
      </c>
      <c r="B55" s="572" t="s">
        <v>581</v>
      </c>
      <c r="C55" s="110">
        <f>+C44+C50</f>
        <v>0</v>
      </c>
      <c r="D55" s="110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661" t="s">
        <v>747</v>
      </c>
      <c r="B57" s="662"/>
      <c r="C57" s="114"/>
      <c r="D57" s="114"/>
      <c r="E57" s="566"/>
    </row>
    <row r="58" spans="1:5" ht="13.5" thickBot="1">
      <c r="A58" s="663" t="s">
        <v>746</v>
      </c>
      <c r="B58" s="664"/>
      <c r="C58" s="114"/>
      <c r="D58" s="114"/>
      <c r="E58" s="566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45">
      <selection activeCell="K132" sqref="K132"/>
    </sheetView>
  </sheetViews>
  <sheetFormatPr defaultColWidth="9.00390625" defaultRowHeight="12.75"/>
  <cols>
    <col min="1" max="1" width="9.50390625" style="399" customWidth="1"/>
    <col min="2" max="2" width="60.875" style="399" customWidth="1"/>
    <col min="3" max="5" width="15.875" style="400" customWidth="1"/>
    <col min="6" max="16384" width="9.375" style="410" customWidth="1"/>
  </cols>
  <sheetData>
    <row r="1" spans="1:5" ht="15.75" customHeight="1">
      <c r="A1" s="688" t="s">
        <v>4</v>
      </c>
      <c r="B1" s="688"/>
      <c r="C1" s="688"/>
      <c r="D1" s="688"/>
      <c r="E1" s="688"/>
    </row>
    <row r="2" spans="1:5" ht="15.75" customHeight="1" thickBot="1">
      <c r="A2" s="46" t="s">
        <v>112</v>
      </c>
      <c r="B2" s="46"/>
      <c r="C2" s="397"/>
      <c r="D2" s="397"/>
      <c r="E2" s="397" t="s">
        <v>752</v>
      </c>
    </row>
    <row r="3" spans="1:5" ht="15.75" customHeight="1">
      <c r="A3" s="689" t="s">
        <v>60</v>
      </c>
      <c r="B3" s="691" t="s">
        <v>6</v>
      </c>
      <c r="C3" s="693" t="str">
        <f>+'1.1.sz.mell.'!C3:E3</f>
        <v>2016. évi</v>
      </c>
      <c r="D3" s="693"/>
      <c r="E3" s="694"/>
    </row>
    <row r="4" spans="1:5" ht="37.5" customHeight="1" thickBot="1">
      <c r="A4" s="690"/>
      <c r="B4" s="692"/>
      <c r="C4" s="48" t="s">
        <v>180</v>
      </c>
      <c r="D4" s="48" t="s">
        <v>185</v>
      </c>
      <c r="E4" s="49" t="s">
        <v>186</v>
      </c>
    </row>
    <row r="5" spans="1:5" s="411" customFormat="1" ht="12" customHeight="1" thickBot="1">
      <c r="A5" s="375" t="s">
        <v>422</v>
      </c>
      <c r="B5" s="376" t="s">
        <v>423</v>
      </c>
      <c r="C5" s="376" t="s">
        <v>424</v>
      </c>
      <c r="D5" s="376" t="s">
        <v>425</v>
      </c>
      <c r="E5" s="422" t="s">
        <v>426</v>
      </c>
    </row>
    <row r="6" spans="1:5" s="412" customFormat="1" ht="12" customHeight="1" thickBot="1">
      <c r="A6" s="370" t="s">
        <v>7</v>
      </c>
      <c r="B6" s="371" t="s">
        <v>314</v>
      </c>
      <c r="C6" s="402">
        <f>SUM(C7:C12)</f>
        <v>183044810</v>
      </c>
      <c r="D6" s="402">
        <f>SUM(D7:D12)</f>
        <v>189319306</v>
      </c>
      <c r="E6" s="385">
        <f>SUM(E7:E12)</f>
        <v>189319306</v>
      </c>
    </row>
    <row r="7" spans="1:5" s="412" customFormat="1" ht="12" customHeight="1">
      <c r="A7" s="365" t="s">
        <v>72</v>
      </c>
      <c r="B7" s="413" t="s">
        <v>315</v>
      </c>
      <c r="C7" s="404">
        <f>'6.1. sz. mell'!C9</f>
        <v>60051662</v>
      </c>
      <c r="D7" s="404">
        <f>'6.1. sz. mell'!D9</f>
        <v>60051662</v>
      </c>
      <c r="E7" s="404">
        <f>'6.1. sz. mell'!E9</f>
        <v>60051662</v>
      </c>
    </row>
    <row r="8" spans="1:5" s="412" customFormat="1" ht="12" customHeight="1">
      <c r="A8" s="364" t="s">
        <v>73</v>
      </c>
      <c r="B8" s="414" t="s">
        <v>316</v>
      </c>
      <c r="C8" s="404">
        <f>'6.1. sz. mell'!C10</f>
        <v>49595400</v>
      </c>
      <c r="D8" s="404">
        <f>'6.1. sz. mell'!D10</f>
        <v>49595400</v>
      </c>
      <c r="E8" s="404">
        <f>'6.1. sz. mell'!E10</f>
        <v>49595400</v>
      </c>
    </row>
    <row r="9" spans="1:5" s="412" customFormat="1" ht="12" customHeight="1">
      <c r="A9" s="364" t="s">
        <v>74</v>
      </c>
      <c r="B9" s="414" t="s">
        <v>317</v>
      </c>
      <c r="C9" s="404">
        <f>'6.1. sz. mell'!C11</f>
        <v>70862388</v>
      </c>
      <c r="D9" s="404">
        <f>'6.1. sz. mell'!D11</f>
        <v>71434260</v>
      </c>
      <c r="E9" s="404">
        <f>'6.1. sz. mell'!E11</f>
        <v>71434260</v>
      </c>
    </row>
    <row r="10" spans="1:5" s="412" customFormat="1" ht="12" customHeight="1">
      <c r="A10" s="364" t="s">
        <v>75</v>
      </c>
      <c r="B10" s="414" t="s">
        <v>318</v>
      </c>
      <c r="C10" s="404">
        <f>'6.1. sz. mell'!C12</f>
        <v>2535360</v>
      </c>
      <c r="D10" s="404">
        <f>'6.1. sz. mell'!D12</f>
        <v>2711519</v>
      </c>
      <c r="E10" s="404">
        <f>'6.1. sz. mell'!E12</f>
        <v>2711519</v>
      </c>
    </row>
    <row r="11" spans="1:5" s="412" customFormat="1" ht="12" customHeight="1">
      <c r="A11" s="364" t="s">
        <v>108</v>
      </c>
      <c r="B11" s="414" t="s">
        <v>319</v>
      </c>
      <c r="C11" s="404">
        <f>'6.1. sz. mell'!C13</f>
        <v>0</v>
      </c>
      <c r="D11" s="404">
        <f>'6.1. sz. mell'!D13</f>
        <v>5227576</v>
      </c>
      <c r="E11" s="404">
        <f>'6.1. sz. mell'!E13</f>
        <v>5227576</v>
      </c>
    </row>
    <row r="12" spans="1:5" s="412" customFormat="1" ht="12" customHeight="1" thickBot="1">
      <c r="A12" s="366" t="s">
        <v>76</v>
      </c>
      <c r="B12" s="415" t="s">
        <v>320</v>
      </c>
      <c r="C12" s="404">
        <f>'6.1. sz. mell'!C14</f>
        <v>0</v>
      </c>
      <c r="D12" s="404">
        <f>'6.1. sz. mell'!D14</f>
        <v>298889</v>
      </c>
      <c r="E12" s="404">
        <f>'6.1. sz. mell'!E14</f>
        <v>298889</v>
      </c>
    </row>
    <row r="13" spans="1:5" s="412" customFormat="1" ht="12" customHeight="1" thickBot="1">
      <c r="A13" s="370" t="s">
        <v>8</v>
      </c>
      <c r="B13" s="392" t="s">
        <v>321</v>
      </c>
      <c r="C13" s="402">
        <f>SUM(C14:C18)</f>
        <v>182948000</v>
      </c>
      <c r="D13" s="402">
        <f>SUM(D14:D18)</f>
        <v>174146394</v>
      </c>
      <c r="E13" s="385">
        <f>SUM(E14:E18)</f>
        <v>172200651</v>
      </c>
    </row>
    <row r="14" spans="1:5" s="412" customFormat="1" ht="12" customHeight="1">
      <c r="A14" s="365" t="s">
        <v>78</v>
      </c>
      <c r="B14" s="413" t="s">
        <v>322</v>
      </c>
      <c r="C14" s="404">
        <f>'6.1. sz. mell'!C16+'8.1. sz. mell.'!C15+'7.1. sz. mell'!C18+'8.2. sz. mell.'!C18</f>
        <v>0</v>
      </c>
      <c r="D14" s="404"/>
      <c r="E14" s="404"/>
    </row>
    <row r="15" spans="1:5" s="412" customFormat="1" ht="12" customHeight="1">
      <c r="A15" s="364" t="s">
        <v>79</v>
      </c>
      <c r="B15" s="414" t="s">
        <v>323</v>
      </c>
      <c r="C15" s="404">
        <f>'6.1. sz. mell'!C17+'8.1. sz. mell.'!C16+'7.1. sz. mell'!C19+'8.2. sz. mell.'!C19</f>
        <v>0</v>
      </c>
      <c r="D15" s="404"/>
      <c r="E15" s="404"/>
    </row>
    <row r="16" spans="1:5" s="412" customFormat="1" ht="12" customHeight="1">
      <c r="A16" s="364" t="s">
        <v>80</v>
      </c>
      <c r="B16" s="414" t="s">
        <v>324</v>
      </c>
      <c r="C16" s="404">
        <f>'6.1. sz. mell'!C18+'8.1. sz. mell.'!C17+'7.1. sz. mell'!C20+'8.2. sz. mell.'!C20</f>
        <v>0</v>
      </c>
      <c r="D16" s="404"/>
      <c r="E16" s="404"/>
    </row>
    <row r="17" spans="1:5" s="412" customFormat="1" ht="12" customHeight="1">
      <c r="A17" s="364" t="s">
        <v>81</v>
      </c>
      <c r="B17" s="414" t="s">
        <v>325</v>
      </c>
      <c r="C17" s="404">
        <f>'6.1. sz. mell'!C19+'8.1. sz. mell.'!C18+'7.1. sz. mell'!C21+'8.2. sz. mell.'!C21</f>
        <v>0</v>
      </c>
      <c r="D17" s="404"/>
      <c r="E17" s="404"/>
    </row>
    <row r="18" spans="1:5" s="412" customFormat="1" ht="12" customHeight="1">
      <c r="A18" s="364" t="s">
        <v>82</v>
      </c>
      <c r="B18" s="414" t="s">
        <v>326</v>
      </c>
      <c r="C18" s="404">
        <f>'6.1. sz. mell'!C20+'8.1. sz. mell.'!C19+'7.1. sz. mell'!C22+'8.2. sz. mell.'!C22</f>
        <v>182948000</v>
      </c>
      <c r="D18" s="404">
        <f>'6.1. sz. mell'!D20+'8.1. sz. mell.'!D19+'7.1. sz. mell'!D22+'8.2. sz. mell.'!D22</f>
        <v>174146394</v>
      </c>
      <c r="E18" s="404">
        <f>'6.1. sz. mell'!E20+'8.1. sz. mell.'!E19+'7.1. sz. mell'!E22+'8.2. sz. mell.'!E22</f>
        <v>172200651</v>
      </c>
    </row>
    <row r="19" spans="1:5" s="412" customFormat="1" ht="12" customHeight="1" thickBot="1">
      <c r="A19" s="366" t="s">
        <v>89</v>
      </c>
      <c r="B19" s="415" t="s">
        <v>327</v>
      </c>
      <c r="C19" s="404">
        <f>'6.1. sz. mell'!C21</f>
        <v>0</v>
      </c>
      <c r="D19" s="404">
        <f>'6.1. sz. mell'!D21</f>
        <v>0</v>
      </c>
      <c r="E19" s="404">
        <f>'6.1. sz. mell'!E21</f>
        <v>0</v>
      </c>
    </row>
    <row r="20" spans="1:5" s="412" customFormat="1" ht="12" customHeight="1" thickBot="1">
      <c r="A20" s="370" t="s">
        <v>9</v>
      </c>
      <c r="B20" s="371" t="s">
        <v>328</v>
      </c>
      <c r="C20" s="402">
        <f>SUM(C21:C25)</f>
        <v>0</v>
      </c>
      <c r="D20" s="402">
        <f>SUM(D21:D25)</f>
        <v>2558000</v>
      </c>
      <c r="E20" s="385">
        <f>SUM(E21:E25)</f>
        <v>2558000</v>
      </c>
    </row>
    <row r="21" spans="1:5" s="412" customFormat="1" ht="12" customHeight="1">
      <c r="A21" s="365" t="s">
        <v>61</v>
      </c>
      <c r="B21" s="413" t="s">
        <v>329</v>
      </c>
      <c r="C21" s="404">
        <f>'6.1. sz. mell'!C23</f>
        <v>0</v>
      </c>
      <c r="D21" s="404">
        <v>2558000</v>
      </c>
      <c r="E21" s="387">
        <v>2558000</v>
      </c>
    </row>
    <row r="22" spans="1:5" s="412" customFormat="1" ht="12" customHeight="1">
      <c r="A22" s="364" t="s">
        <v>62</v>
      </c>
      <c r="B22" s="414" t="s">
        <v>330</v>
      </c>
      <c r="C22" s="403"/>
      <c r="D22" s="403"/>
      <c r="E22" s="386"/>
    </row>
    <row r="23" spans="1:5" s="412" customFormat="1" ht="12" customHeight="1">
      <c r="A23" s="364" t="s">
        <v>63</v>
      </c>
      <c r="B23" s="414" t="s">
        <v>331</v>
      </c>
      <c r="C23" s="403"/>
      <c r="D23" s="403"/>
      <c r="E23" s="386"/>
    </row>
    <row r="24" spans="1:5" s="412" customFormat="1" ht="12" customHeight="1">
      <c r="A24" s="364" t="s">
        <v>64</v>
      </c>
      <c r="B24" s="414" t="s">
        <v>332</v>
      </c>
      <c r="C24" s="403"/>
      <c r="D24" s="403"/>
      <c r="E24" s="386"/>
    </row>
    <row r="25" spans="1:5" s="412" customFormat="1" ht="12" customHeight="1">
      <c r="A25" s="364" t="s">
        <v>122</v>
      </c>
      <c r="B25" s="414" t="s">
        <v>333</v>
      </c>
      <c r="C25" s="403"/>
      <c r="D25" s="403"/>
      <c r="E25" s="386"/>
    </row>
    <row r="26" spans="1:5" s="412" customFormat="1" ht="12" customHeight="1" thickBot="1">
      <c r="A26" s="366" t="s">
        <v>123</v>
      </c>
      <c r="B26" s="394" t="s">
        <v>334</v>
      </c>
      <c r="C26" s="405"/>
      <c r="D26" s="405"/>
      <c r="E26" s="388"/>
    </row>
    <row r="27" spans="1:5" s="412" customFormat="1" ht="12" customHeight="1" thickBot="1">
      <c r="A27" s="370" t="s">
        <v>124</v>
      </c>
      <c r="B27" s="371" t="s">
        <v>736</v>
      </c>
      <c r="C27" s="408">
        <f>SUM(C28:C33)</f>
        <v>22600000</v>
      </c>
      <c r="D27" s="408">
        <f>SUM(D28:D33)</f>
        <v>25197716</v>
      </c>
      <c r="E27" s="421">
        <f>SUM(E28:E33)</f>
        <v>21946924</v>
      </c>
    </row>
    <row r="28" spans="1:5" s="412" customFormat="1" ht="12" customHeight="1">
      <c r="A28" s="365" t="s">
        <v>335</v>
      </c>
      <c r="B28" s="413" t="s">
        <v>740</v>
      </c>
      <c r="C28" s="404">
        <f>'6.1. sz. mell'!C30</f>
        <v>3000000</v>
      </c>
      <c r="D28" s="404">
        <f>'6.1. sz. mell'!D30</f>
        <v>5870694</v>
      </c>
      <c r="E28" s="404">
        <f>'6.1. sz. mell'!E30</f>
        <v>3158137</v>
      </c>
    </row>
    <row r="29" spans="1:5" s="412" customFormat="1" ht="12" customHeight="1">
      <c r="A29" s="364" t="s">
        <v>336</v>
      </c>
      <c r="B29" s="414" t="s">
        <v>741</v>
      </c>
      <c r="C29" s="404">
        <f>'6.1. sz. mell'!C31</f>
        <v>0</v>
      </c>
      <c r="D29" s="404">
        <f>'6.1. sz. mell'!D31</f>
        <v>0</v>
      </c>
      <c r="E29" s="404">
        <f>'6.1. sz. mell'!E31</f>
        <v>0</v>
      </c>
    </row>
    <row r="30" spans="1:5" s="412" customFormat="1" ht="12" customHeight="1">
      <c r="A30" s="364" t="s">
        <v>337</v>
      </c>
      <c r="B30" s="414" t="s">
        <v>742</v>
      </c>
      <c r="C30" s="404">
        <f>'6.1. sz. mell'!C32</f>
        <v>15000000</v>
      </c>
      <c r="D30" s="404">
        <f>'6.1. sz. mell'!D32</f>
        <v>15542751</v>
      </c>
      <c r="E30" s="404">
        <f>'6.1. sz. mell'!E32</f>
        <v>15574651</v>
      </c>
    </row>
    <row r="31" spans="1:5" s="412" customFormat="1" ht="12" customHeight="1">
      <c r="A31" s="364" t="s">
        <v>737</v>
      </c>
      <c r="B31" s="414" t="s">
        <v>743</v>
      </c>
      <c r="C31" s="404">
        <f>'6.1. sz. mell'!C33</f>
        <v>0</v>
      </c>
      <c r="D31" s="404">
        <f>'6.1. sz. mell'!D33</f>
        <v>0</v>
      </c>
      <c r="E31" s="404">
        <f>'6.1. sz. mell'!E33</f>
        <v>0</v>
      </c>
    </row>
    <row r="32" spans="1:5" s="412" customFormat="1" ht="12" customHeight="1">
      <c r="A32" s="364" t="s">
        <v>738</v>
      </c>
      <c r="B32" s="414" t="s">
        <v>748</v>
      </c>
      <c r="C32" s="404">
        <f>'6.1. sz. mell'!C34</f>
        <v>4000000</v>
      </c>
      <c r="D32" s="404">
        <f>'6.1. sz. mell'!D34</f>
        <v>2976249</v>
      </c>
      <c r="E32" s="404">
        <f>'6.1. sz. mell'!E34</f>
        <v>2976249</v>
      </c>
    </row>
    <row r="33" spans="1:5" s="412" customFormat="1" ht="12" customHeight="1" thickBot="1">
      <c r="A33" s="366" t="s">
        <v>739</v>
      </c>
      <c r="B33" s="394" t="s">
        <v>339</v>
      </c>
      <c r="C33" s="404">
        <f>'6.1. sz. mell'!C35</f>
        <v>600000</v>
      </c>
      <c r="D33" s="404">
        <f>'6.1. sz. mell'!D35</f>
        <v>808022</v>
      </c>
      <c r="E33" s="404">
        <f>'6.1. sz. mell'!E35</f>
        <v>237887</v>
      </c>
    </row>
    <row r="34" spans="1:5" s="412" customFormat="1" ht="12" customHeight="1" thickBot="1">
      <c r="A34" s="370" t="s">
        <v>11</v>
      </c>
      <c r="B34" s="371" t="s">
        <v>340</v>
      </c>
      <c r="C34" s="402">
        <f>SUM(C35:C44)</f>
        <v>16712500</v>
      </c>
      <c r="D34" s="402">
        <f>SUM(D35:D44)</f>
        <v>58418616</v>
      </c>
      <c r="E34" s="385">
        <f>SUM(E35:E44)</f>
        <v>46055734</v>
      </c>
    </row>
    <row r="35" spans="1:5" s="412" customFormat="1" ht="12" customHeight="1">
      <c r="A35" s="365" t="s">
        <v>65</v>
      </c>
      <c r="B35" s="413" t="s">
        <v>341</v>
      </c>
      <c r="C35" s="404">
        <f>'6.1. sz. mell'!C37+'7.1. sz. mell'!C9+'8.1. sz. mell.'!C9+'8.2. sz. mell.'!C9</f>
        <v>1878000</v>
      </c>
      <c r="D35" s="404">
        <f>'6.1. sz. mell'!D37+'7.1. sz. mell'!D9+'8.1. sz. mell.'!D9+'8.2. sz. mell.'!D9</f>
        <v>15094004</v>
      </c>
      <c r="E35" s="404">
        <f>'6.1. sz. mell'!E37+'7.1. sz. mell'!E9+'8.1. sz. mell.'!E9+'8.2. sz. mell.'!E9</f>
        <v>12940193</v>
      </c>
    </row>
    <row r="36" spans="1:5" s="412" customFormat="1" ht="12" customHeight="1">
      <c r="A36" s="364" t="s">
        <v>66</v>
      </c>
      <c r="B36" s="414" t="s">
        <v>342</v>
      </c>
      <c r="C36" s="404">
        <f>'6.1. sz. mell'!C38+'7.1. sz. mell'!C10+'8.1. sz. mell.'!C10+'8.2. sz. mell.'!C10</f>
        <v>3690000</v>
      </c>
      <c r="D36" s="404">
        <f>'6.1. sz. mell'!D38+'7.1. sz. mell'!D10+'8.1. sz. mell.'!D10+'8.2. sz. mell.'!D10</f>
        <v>9009214</v>
      </c>
      <c r="E36" s="404">
        <f>'6.1. sz. mell'!E38+'7.1. sz. mell'!E10+'8.1. sz. mell.'!E10+'8.2. sz. mell.'!E10</f>
        <v>6140300</v>
      </c>
    </row>
    <row r="37" spans="1:5" s="412" customFormat="1" ht="12" customHeight="1">
      <c r="A37" s="364" t="s">
        <v>67</v>
      </c>
      <c r="B37" s="414" t="s">
        <v>343</v>
      </c>
      <c r="C37" s="404">
        <f>'6.1. sz. mell'!C39+'7.1. sz. mell'!C11+'8.1. sz. mell.'!C11+'8.2. sz. mell.'!C11</f>
        <v>0</v>
      </c>
      <c r="D37" s="404">
        <f>'6.1. sz. mell'!D39+'7.1. sz. mell'!D11+'8.1. sz. mell.'!D11+'8.2. sz. mell.'!D11</f>
        <v>770739</v>
      </c>
      <c r="E37" s="404">
        <f>'6.1. sz. mell'!E39+'7.1. sz. mell'!E11+'8.1. sz. mell.'!E11+'8.2. sz. mell.'!E11</f>
        <v>477319</v>
      </c>
    </row>
    <row r="38" spans="1:5" s="412" customFormat="1" ht="12" customHeight="1">
      <c r="A38" s="364" t="s">
        <v>126</v>
      </c>
      <c r="B38" s="414" t="s">
        <v>344</v>
      </c>
      <c r="C38" s="404">
        <f>'6.1. sz. mell'!C40+'7.1. sz. mell'!C12+'8.1. sz. mell.'!C12+'8.2. sz. mell.'!C12</f>
        <v>5239000</v>
      </c>
      <c r="D38" s="404">
        <f>'6.1. sz. mell'!D40+'7.1. sz. mell'!D12+'8.1. sz. mell.'!D12+'8.2. sz. mell.'!D12</f>
        <v>5239000</v>
      </c>
      <c r="E38" s="404">
        <f>'6.1. sz. mell'!E40+'7.1. sz. mell'!E12+'8.1. sz. mell.'!E12+'8.2. sz. mell.'!E12</f>
        <v>0</v>
      </c>
    </row>
    <row r="39" spans="1:5" s="412" customFormat="1" ht="12" customHeight="1">
      <c r="A39" s="364" t="s">
        <v>127</v>
      </c>
      <c r="B39" s="414" t="s">
        <v>345</v>
      </c>
      <c r="C39" s="404">
        <f>'6.1. sz. mell'!C41+'7.1. sz. mell'!C13+'8.1. sz. mell.'!C13+'8.2. sz. mell.'!C13</f>
        <v>3885500</v>
      </c>
      <c r="D39" s="404">
        <f>'6.1. sz. mell'!D41+'7.1. sz. mell'!D13+'8.1. sz. mell.'!D13+'8.2. sz. mell.'!D13</f>
        <v>5667403</v>
      </c>
      <c r="E39" s="404">
        <f>'6.1. sz. mell'!E41+'7.1. sz. mell'!E13+'8.1. sz. mell.'!E13+'8.2. sz. mell.'!E13</f>
        <v>4259030</v>
      </c>
    </row>
    <row r="40" spans="1:5" s="412" customFormat="1" ht="12" customHeight="1">
      <c r="A40" s="364" t="s">
        <v>128</v>
      </c>
      <c r="B40" s="414" t="s">
        <v>346</v>
      </c>
      <c r="C40" s="404">
        <f>'6.1. sz. mell'!C42+'7.1. sz. mell'!C14+'8.1. sz. mell.'!C14+'8.2. sz. mell.'!C14</f>
        <v>2020000</v>
      </c>
      <c r="D40" s="404">
        <f>'6.1. sz. mell'!D42+'7.1. sz. mell'!D14+'8.1. sz. mell.'!D14+'8.2. sz. mell.'!D14</f>
        <v>4857923</v>
      </c>
      <c r="E40" s="404">
        <f>'6.1. sz. mell'!E42+'7.1. sz. mell'!E14+'8.1. sz. mell.'!E14+'8.2. sz. mell.'!E14</f>
        <v>4457661</v>
      </c>
    </row>
    <row r="41" spans="1:5" s="412" customFormat="1" ht="12" customHeight="1">
      <c r="A41" s="364" t="s">
        <v>129</v>
      </c>
      <c r="B41" s="414" t="s">
        <v>347</v>
      </c>
      <c r="C41" s="404">
        <f>'6.1. sz. mell'!C43+'7.1. sz. mell'!C15+'8.1. sz. mell.'!C15+'8.2. sz. mell.'!C15</f>
        <v>0</v>
      </c>
      <c r="D41" s="404">
        <f>'6.1. sz. mell'!D43+'7.1. sz. mell'!D15+'8.1. sz. mell.'!D15+'8.2. sz. mell.'!D15</f>
        <v>0</v>
      </c>
      <c r="E41" s="404">
        <f>'6.1. sz. mell'!E43+'7.1. sz. mell'!E15+'8.1. sz. mell.'!E15+'8.2. sz. mell.'!E15</f>
        <v>0</v>
      </c>
    </row>
    <row r="42" spans="1:5" s="412" customFormat="1" ht="12" customHeight="1">
      <c r="A42" s="364" t="s">
        <v>130</v>
      </c>
      <c r="B42" s="414" t="s">
        <v>348</v>
      </c>
      <c r="C42" s="404">
        <f>'6.1. sz. mell'!C44+'7.1. sz. mell'!C16+'8.1. sz. mell.'!C16+'8.2. sz. mell.'!C16</f>
        <v>0</v>
      </c>
      <c r="D42" s="404">
        <f>'6.1. sz. mell'!D44+'7.1. sz. mell'!D16+'8.1. sz. mell.'!D16+'8.2. sz. mell.'!D16</f>
        <v>4101</v>
      </c>
      <c r="E42" s="404">
        <f>'6.1. sz. mell'!E44+'7.1. sz. mell'!E16+'8.1. sz. mell.'!E16+'8.2. sz. mell.'!E16</f>
        <v>5008</v>
      </c>
    </row>
    <row r="43" spans="1:5" s="412" customFormat="1" ht="12" customHeight="1">
      <c r="A43" s="364" t="s">
        <v>349</v>
      </c>
      <c r="B43" s="414" t="s">
        <v>350</v>
      </c>
      <c r="C43" s="404">
        <f>'6.1. sz. mell'!C45+'7.1. sz. mell'!C17+'8.1. sz. mell.'!C17+'8.2. sz. mell.'!C17</f>
        <v>0</v>
      </c>
      <c r="D43" s="404">
        <f>'6.1. sz. mell'!D45+'7.1. sz. mell'!D17+'8.1. sz. mell.'!D17+'8.2. sz. mell.'!D17</f>
        <v>51611</v>
      </c>
      <c r="E43" s="404">
        <f>'6.1. sz. mell'!E45+'7.1. sz. mell'!E17+'8.1. sz. mell.'!E17+'8.2. sz. mell.'!E17</f>
        <v>51602</v>
      </c>
    </row>
    <row r="44" spans="1:5" s="412" customFormat="1" ht="12" customHeight="1" thickBot="1">
      <c r="A44" s="366" t="s">
        <v>351</v>
      </c>
      <c r="B44" s="415" t="s">
        <v>352</v>
      </c>
      <c r="C44" s="404">
        <f>'6.1. sz. mell'!C46+'7.1. sz. mell'!C18+'8.1. sz. mell.'!C18+'8.2. sz. mell.'!C18</f>
        <v>0</v>
      </c>
      <c r="D44" s="404">
        <f>'6.1. sz. mell'!D46+'7.1. sz. mell'!D18+'8.1. sz. mell.'!D18+'8.2. sz. mell.'!D18</f>
        <v>17724621</v>
      </c>
      <c r="E44" s="404">
        <f>'6.1. sz. mell'!E46+'7.1. sz. mell'!E18+'8.1. sz. mell.'!E18+'8.2. sz. mell.'!E18</f>
        <v>17724621</v>
      </c>
    </row>
    <row r="45" spans="1:5" s="412" customFormat="1" ht="12" customHeight="1" thickBot="1">
      <c r="A45" s="370" t="s">
        <v>12</v>
      </c>
      <c r="B45" s="371" t="s">
        <v>353</v>
      </c>
      <c r="C45" s="402">
        <f>SUM(C46:C50)</f>
        <v>2000000</v>
      </c>
      <c r="D45" s="402">
        <f>SUM(D46:D50)</f>
        <v>4000000</v>
      </c>
      <c r="E45" s="385">
        <f>SUM(E46:E50)</f>
        <v>2000000</v>
      </c>
    </row>
    <row r="46" spans="1:5" s="412" customFormat="1" ht="12" customHeight="1">
      <c r="A46" s="365" t="s">
        <v>68</v>
      </c>
      <c r="B46" s="413" t="s">
        <v>354</v>
      </c>
      <c r="C46" s="423"/>
      <c r="D46" s="423"/>
      <c r="E46" s="391"/>
    </row>
    <row r="47" spans="1:5" s="412" customFormat="1" ht="12" customHeight="1">
      <c r="A47" s="364" t="s">
        <v>69</v>
      </c>
      <c r="B47" s="414" t="s">
        <v>355</v>
      </c>
      <c r="C47" s="406">
        <f>'6.1. sz. mell'!C49</f>
        <v>2000000</v>
      </c>
      <c r="D47" s="406">
        <f>'6.1. sz. mell'!D49</f>
        <v>4000000</v>
      </c>
      <c r="E47" s="406">
        <f>'6.1. sz. mell'!E49</f>
        <v>2000000</v>
      </c>
    </row>
    <row r="48" spans="1:5" s="412" customFormat="1" ht="12" customHeight="1">
      <c r="A48" s="364" t="s">
        <v>356</v>
      </c>
      <c r="B48" s="414" t="s">
        <v>357</v>
      </c>
      <c r="C48" s="406"/>
      <c r="D48" s="406"/>
      <c r="E48" s="389"/>
    </row>
    <row r="49" spans="1:5" s="412" customFormat="1" ht="12" customHeight="1">
      <c r="A49" s="364" t="s">
        <v>358</v>
      </c>
      <c r="B49" s="414" t="s">
        <v>359</v>
      </c>
      <c r="C49" s="406"/>
      <c r="D49" s="406"/>
      <c r="E49" s="389"/>
    </row>
    <row r="50" spans="1:5" s="412" customFormat="1" ht="12" customHeight="1" thickBot="1">
      <c r="A50" s="366" t="s">
        <v>360</v>
      </c>
      <c r="B50" s="415" t="s">
        <v>361</v>
      </c>
      <c r="C50" s="407"/>
      <c r="D50" s="407"/>
      <c r="E50" s="390"/>
    </row>
    <row r="51" spans="1:5" s="412" customFormat="1" ht="17.25" customHeight="1" thickBot="1">
      <c r="A51" s="370" t="s">
        <v>131</v>
      </c>
      <c r="B51" s="371" t="s">
        <v>362</v>
      </c>
      <c r="C51" s="402">
        <f>SUM(C52:C54)</f>
        <v>0</v>
      </c>
      <c r="D51" s="402">
        <f>SUM(D52:D54)</f>
        <v>1146000</v>
      </c>
      <c r="E51" s="385">
        <f>SUM(E52:E54)</f>
        <v>748000</v>
      </c>
    </row>
    <row r="52" spans="1:5" s="412" customFormat="1" ht="12" customHeight="1">
      <c r="A52" s="365" t="s">
        <v>70</v>
      </c>
      <c r="B52" s="413" t="s">
        <v>363</v>
      </c>
      <c r="C52" s="404"/>
      <c r="D52" s="404"/>
      <c r="E52" s="387"/>
    </row>
    <row r="53" spans="1:5" s="412" customFormat="1" ht="12" customHeight="1">
      <c r="A53" s="364" t="s">
        <v>71</v>
      </c>
      <c r="B53" s="414" t="s">
        <v>364</v>
      </c>
      <c r="C53" s="403"/>
      <c r="D53" s="403"/>
      <c r="E53" s="386"/>
    </row>
    <row r="54" spans="1:5" s="412" customFormat="1" ht="12" customHeight="1">
      <c r="A54" s="364" t="s">
        <v>365</v>
      </c>
      <c r="B54" s="414" t="s">
        <v>366</v>
      </c>
      <c r="C54" s="403"/>
      <c r="D54" s="403">
        <v>1146000</v>
      </c>
      <c r="E54" s="386">
        <v>748000</v>
      </c>
    </row>
    <row r="55" spans="1:5" s="412" customFormat="1" ht="12" customHeight="1" thickBot="1">
      <c r="A55" s="366" t="s">
        <v>367</v>
      </c>
      <c r="B55" s="415" t="s">
        <v>368</v>
      </c>
      <c r="C55" s="405"/>
      <c r="D55" s="405"/>
      <c r="E55" s="388"/>
    </row>
    <row r="56" spans="1:5" s="412" customFormat="1" ht="12" customHeight="1" thickBot="1">
      <c r="A56" s="370" t="s">
        <v>14</v>
      </c>
      <c r="B56" s="392" t="s">
        <v>369</v>
      </c>
      <c r="C56" s="402">
        <f>SUM(C57:C59)</f>
        <v>0</v>
      </c>
      <c r="D56" s="402">
        <f>SUM(D57:D59)</f>
        <v>0</v>
      </c>
      <c r="E56" s="385">
        <f>SUM(E57:E59)</f>
        <v>0</v>
      </c>
    </row>
    <row r="57" spans="1:5" s="412" customFormat="1" ht="12" customHeight="1">
      <c r="A57" s="365" t="s">
        <v>132</v>
      </c>
      <c r="B57" s="413" t="s">
        <v>370</v>
      </c>
      <c r="C57" s="406"/>
      <c r="D57" s="406"/>
      <c r="E57" s="389"/>
    </row>
    <row r="58" spans="1:5" s="412" customFormat="1" ht="12" customHeight="1">
      <c r="A58" s="364" t="s">
        <v>133</v>
      </c>
      <c r="B58" s="414" t="s">
        <v>371</v>
      </c>
      <c r="C58" s="406"/>
      <c r="D58" s="406"/>
      <c r="E58" s="389"/>
    </row>
    <row r="59" spans="1:5" s="412" customFormat="1" ht="12" customHeight="1">
      <c r="A59" s="364" t="s">
        <v>159</v>
      </c>
      <c r="B59" s="414" t="s">
        <v>372</v>
      </c>
      <c r="C59" s="406"/>
      <c r="D59" s="406"/>
      <c r="E59" s="389"/>
    </row>
    <row r="60" spans="1:5" s="412" customFormat="1" ht="12" customHeight="1" thickBot="1">
      <c r="A60" s="366" t="s">
        <v>373</v>
      </c>
      <c r="B60" s="415" t="s">
        <v>374</v>
      </c>
      <c r="C60" s="406"/>
      <c r="D60" s="406"/>
      <c r="E60" s="389"/>
    </row>
    <row r="61" spans="1:5" s="412" customFormat="1" ht="12" customHeight="1" thickBot="1">
      <c r="A61" s="370" t="s">
        <v>15</v>
      </c>
      <c r="B61" s="371" t="s">
        <v>375</v>
      </c>
      <c r="C61" s="408">
        <f>+C6+C13+C20+C27+C34+C45+C51+C56</f>
        <v>407305310</v>
      </c>
      <c r="D61" s="408">
        <f>+D6+D13+D20+D27+D34+D45+D51+D56</f>
        <v>454786032</v>
      </c>
      <c r="E61" s="421">
        <f>+E6+E13+E20+E27+E34+E45+E51+E56</f>
        <v>434828615</v>
      </c>
    </row>
    <row r="62" spans="1:5" s="412" customFormat="1" ht="12" customHeight="1" thickBot="1">
      <c r="A62" s="424" t="s">
        <v>376</v>
      </c>
      <c r="B62" s="392" t="s">
        <v>377</v>
      </c>
      <c r="C62" s="402">
        <f>+C63+C64+C65</f>
        <v>0</v>
      </c>
      <c r="D62" s="402">
        <f>+D63+D64+D65</f>
        <v>0</v>
      </c>
      <c r="E62" s="385">
        <f>+E63+E64+E65</f>
        <v>0</v>
      </c>
    </row>
    <row r="63" spans="1:5" s="412" customFormat="1" ht="12" customHeight="1">
      <c r="A63" s="365" t="s">
        <v>378</v>
      </c>
      <c r="B63" s="413" t="s">
        <v>379</v>
      </c>
      <c r="C63" s="406"/>
      <c r="D63" s="406"/>
      <c r="E63" s="389"/>
    </row>
    <row r="64" spans="1:5" s="412" customFormat="1" ht="12" customHeight="1">
      <c r="A64" s="364" t="s">
        <v>380</v>
      </c>
      <c r="B64" s="414" t="s">
        <v>381</v>
      </c>
      <c r="C64" s="406"/>
      <c r="D64" s="406">
        <f>'6.1. sz. mell'!D66</f>
        <v>0</v>
      </c>
      <c r="E64" s="406">
        <f>'6.1. sz. mell'!E66</f>
        <v>0</v>
      </c>
    </row>
    <row r="65" spans="1:5" s="412" customFormat="1" ht="12" customHeight="1" thickBot="1">
      <c r="A65" s="366" t="s">
        <v>382</v>
      </c>
      <c r="B65" s="350" t="s">
        <v>427</v>
      </c>
      <c r="C65" s="406"/>
      <c r="D65" s="406"/>
      <c r="E65" s="389"/>
    </row>
    <row r="66" spans="1:5" s="412" customFormat="1" ht="12" customHeight="1" thickBot="1">
      <c r="A66" s="424" t="s">
        <v>384</v>
      </c>
      <c r="B66" s="392" t="s">
        <v>385</v>
      </c>
      <c r="C66" s="402">
        <f>+C67+C68+C69+C70</f>
        <v>0</v>
      </c>
      <c r="D66" s="402">
        <f>+D67+D68+D69+D70</f>
        <v>0</v>
      </c>
      <c r="E66" s="385">
        <f>+E67+E68+E69+E70</f>
        <v>0</v>
      </c>
    </row>
    <row r="67" spans="1:5" s="412" customFormat="1" ht="13.5" customHeight="1">
      <c r="A67" s="365" t="s">
        <v>109</v>
      </c>
      <c r="B67" s="413" t="s">
        <v>386</v>
      </c>
      <c r="C67" s="406"/>
      <c r="D67" s="406"/>
      <c r="E67" s="389"/>
    </row>
    <row r="68" spans="1:5" s="412" customFormat="1" ht="12" customHeight="1">
      <c r="A68" s="364" t="s">
        <v>110</v>
      </c>
      <c r="B68" s="414" t="s">
        <v>387</v>
      </c>
      <c r="C68" s="406"/>
      <c r="D68" s="406"/>
      <c r="E68" s="389"/>
    </row>
    <row r="69" spans="1:5" s="412" customFormat="1" ht="12" customHeight="1">
      <c r="A69" s="364" t="s">
        <v>388</v>
      </c>
      <c r="B69" s="414" t="s">
        <v>389</v>
      </c>
      <c r="C69" s="406"/>
      <c r="D69" s="406"/>
      <c r="E69" s="389"/>
    </row>
    <row r="70" spans="1:5" s="412" customFormat="1" ht="12" customHeight="1" thickBot="1">
      <c r="A70" s="366" t="s">
        <v>390</v>
      </c>
      <c r="B70" s="415" t="s">
        <v>391</v>
      </c>
      <c r="C70" s="406"/>
      <c r="D70" s="406"/>
      <c r="E70" s="389"/>
    </row>
    <row r="71" spans="1:5" s="412" customFormat="1" ht="12" customHeight="1" thickBot="1">
      <c r="A71" s="424" t="s">
        <v>392</v>
      </c>
      <c r="B71" s="392" t="s">
        <v>393</v>
      </c>
      <c r="C71" s="402">
        <f>+C72+C73</f>
        <v>40040000</v>
      </c>
      <c r="D71" s="402">
        <f>+D72+D73</f>
        <v>26572676</v>
      </c>
      <c r="E71" s="385">
        <f>+E72+E73</f>
        <v>19067000</v>
      </c>
    </row>
    <row r="72" spans="1:5" s="412" customFormat="1" ht="12" customHeight="1">
      <c r="A72" s="365" t="s">
        <v>394</v>
      </c>
      <c r="B72" s="413" t="s">
        <v>395</v>
      </c>
      <c r="C72" s="406">
        <f>'6.1. sz. mell'!C74+'7.1. sz. mell'!C37+'8.1. sz. mell.'!C37+'8.2. sz. mell.'!C37</f>
        <v>40040000</v>
      </c>
      <c r="D72" s="406">
        <f>'6.1. sz. mell'!D74+'7.1. sz. mell'!D37+'8.1. sz. mell.'!D37+'8.2. sz. mell.'!D37</f>
        <v>26572676</v>
      </c>
      <c r="E72" s="406">
        <f>'6.1. sz. mell'!E74+'7.1. sz. mell'!E37+'8.1. sz. mell.'!E37+'8.2. sz. mell.'!E37</f>
        <v>19067000</v>
      </c>
    </row>
    <row r="73" spans="1:5" s="412" customFormat="1" ht="12" customHeight="1" thickBot="1">
      <c r="A73" s="366" t="s">
        <v>396</v>
      </c>
      <c r="B73" s="415" t="s">
        <v>397</v>
      </c>
      <c r="C73" s="406"/>
      <c r="D73" s="406"/>
      <c r="E73" s="389"/>
    </row>
    <row r="74" spans="1:5" s="412" customFormat="1" ht="12" customHeight="1" thickBot="1">
      <c r="A74" s="424" t="s">
        <v>398</v>
      </c>
      <c r="B74" s="392" t="s">
        <v>399</v>
      </c>
      <c r="C74" s="402">
        <f>+C75+C76+C77</f>
        <v>0</v>
      </c>
      <c r="D74" s="402">
        <f>+D75+D76+D77</f>
        <v>7883713</v>
      </c>
      <c r="E74" s="385">
        <f>+E75+E76+E77</f>
        <v>7883713</v>
      </c>
    </row>
    <row r="75" spans="1:5" s="412" customFormat="1" ht="12" customHeight="1">
      <c r="A75" s="365" t="s">
        <v>400</v>
      </c>
      <c r="B75" s="413" t="s">
        <v>401</v>
      </c>
      <c r="C75" s="406"/>
      <c r="D75" s="406">
        <f>'6.1. sz. mell'!D77</f>
        <v>7883713</v>
      </c>
      <c r="E75" s="406">
        <f>'6.1. sz. mell'!E77</f>
        <v>7883713</v>
      </c>
    </row>
    <row r="76" spans="1:5" s="412" customFormat="1" ht="12" customHeight="1">
      <c r="A76" s="364" t="s">
        <v>402</v>
      </c>
      <c r="B76" s="414" t="s">
        <v>403</v>
      </c>
      <c r="C76" s="406"/>
      <c r="D76" s="406"/>
      <c r="E76" s="389"/>
    </row>
    <row r="77" spans="1:5" s="412" customFormat="1" ht="12" customHeight="1" thickBot="1">
      <c r="A77" s="366" t="s">
        <v>404</v>
      </c>
      <c r="B77" s="394" t="s">
        <v>405</v>
      </c>
      <c r="C77" s="406"/>
      <c r="D77" s="406"/>
      <c r="E77" s="389"/>
    </row>
    <row r="78" spans="1:5" s="412" customFormat="1" ht="12" customHeight="1" thickBot="1">
      <c r="A78" s="424" t="s">
        <v>406</v>
      </c>
      <c r="B78" s="392" t="s">
        <v>407</v>
      </c>
      <c r="C78" s="402">
        <f>+C79+C80+C81+C82</f>
        <v>0</v>
      </c>
      <c r="D78" s="402">
        <f>+D79+D80+D81+D82</f>
        <v>0</v>
      </c>
      <c r="E78" s="385">
        <f>+E79+E80+E81+E82</f>
        <v>0</v>
      </c>
    </row>
    <row r="79" spans="1:5" s="412" customFormat="1" ht="12" customHeight="1">
      <c r="A79" s="416" t="s">
        <v>408</v>
      </c>
      <c r="B79" s="413" t="s">
        <v>409</v>
      </c>
      <c r="C79" s="406"/>
      <c r="D79" s="406"/>
      <c r="E79" s="389"/>
    </row>
    <row r="80" spans="1:5" s="412" customFormat="1" ht="12" customHeight="1">
      <c r="A80" s="417" t="s">
        <v>410</v>
      </c>
      <c r="B80" s="414" t="s">
        <v>411</v>
      </c>
      <c r="C80" s="406"/>
      <c r="D80" s="406"/>
      <c r="E80" s="389"/>
    </row>
    <row r="81" spans="1:5" s="412" customFormat="1" ht="12" customHeight="1">
      <c r="A81" s="417" t="s">
        <v>412</v>
      </c>
      <c r="B81" s="414" t="s">
        <v>413</v>
      </c>
      <c r="C81" s="406"/>
      <c r="D81" s="406"/>
      <c r="E81" s="389"/>
    </row>
    <row r="82" spans="1:5" s="412" customFormat="1" ht="12" customHeight="1" thickBot="1">
      <c r="A82" s="425" t="s">
        <v>414</v>
      </c>
      <c r="B82" s="394" t="s">
        <v>415</v>
      </c>
      <c r="C82" s="406"/>
      <c r="D82" s="406"/>
      <c r="E82" s="389"/>
    </row>
    <row r="83" spans="1:5" s="412" customFormat="1" ht="12" customHeight="1" thickBot="1">
      <c r="A83" s="424" t="s">
        <v>416</v>
      </c>
      <c r="B83" s="392" t="s">
        <v>417</v>
      </c>
      <c r="C83" s="427"/>
      <c r="D83" s="427"/>
      <c r="E83" s="428"/>
    </row>
    <row r="84" spans="1:5" s="412" customFormat="1" ht="12" customHeight="1" thickBot="1">
      <c r="A84" s="424" t="s">
        <v>418</v>
      </c>
      <c r="B84" s="348" t="s">
        <v>419</v>
      </c>
      <c r="C84" s="408">
        <f>+C62+C66+C71+C74+C78+C83</f>
        <v>40040000</v>
      </c>
      <c r="D84" s="408">
        <f>+D62+D66+D71+D74+D78+D83</f>
        <v>34456389</v>
      </c>
      <c r="E84" s="421">
        <f>+E62+E66+E71+E74+E78+E83</f>
        <v>26950713</v>
      </c>
    </row>
    <row r="85" spans="1:5" s="412" customFormat="1" ht="12" customHeight="1" thickBot="1">
      <c r="A85" s="426" t="s">
        <v>420</v>
      </c>
      <c r="B85" s="351" t="s">
        <v>421</v>
      </c>
      <c r="C85" s="408">
        <f>+C61+C84</f>
        <v>447345310</v>
      </c>
      <c r="D85" s="408">
        <f>+D61+D84</f>
        <v>489242421</v>
      </c>
      <c r="E85" s="421">
        <f>+E61+E84</f>
        <v>461779328</v>
      </c>
    </row>
    <row r="86" spans="1:5" s="412" customFormat="1" ht="12" customHeight="1">
      <c r="A86" s="346"/>
      <c r="B86" s="346"/>
      <c r="C86" s="347"/>
      <c r="D86" s="347"/>
      <c r="E86" s="347"/>
    </row>
    <row r="87" spans="1:5" ht="16.5" customHeight="1">
      <c r="A87" s="688" t="s">
        <v>36</v>
      </c>
      <c r="B87" s="688"/>
      <c r="C87" s="688"/>
      <c r="D87" s="688"/>
      <c r="E87" s="688"/>
    </row>
    <row r="88" spans="1:5" s="418" customFormat="1" ht="16.5" customHeight="1" thickBot="1">
      <c r="A88" s="47" t="s">
        <v>113</v>
      </c>
      <c r="B88" s="47"/>
      <c r="C88" s="379"/>
      <c r="D88" s="379"/>
      <c r="E88" s="379" t="s">
        <v>158</v>
      </c>
    </row>
    <row r="89" spans="1:5" s="418" customFormat="1" ht="16.5" customHeight="1">
      <c r="A89" s="689" t="s">
        <v>60</v>
      </c>
      <c r="B89" s="691" t="s">
        <v>179</v>
      </c>
      <c r="C89" s="693" t="str">
        <f>+C3</f>
        <v>2016. évi</v>
      </c>
      <c r="D89" s="693"/>
      <c r="E89" s="694"/>
    </row>
    <row r="90" spans="1:5" ht="37.5" customHeight="1" thickBot="1">
      <c r="A90" s="690"/>
      <c r="B90" s="692"/>
      <c r="C90" s="48" t="s">
        <v>180</v>
      </c>
      <c r="D90" s="48" t="s">
        <v>185</v>
      </c>
      <c r="E90" s="49" t="s">
        <v>186</v>
      </c>
    </row>
    <row r="91" spans="1:5" s="411" customFormat="1" ht="12" customHeight="1" thickBot="1">
      <c r="A91" s="375" t="s">
        <v>422</v>
      </c>
      <c r="B91" s="376" t="s">
        <v>423</v>
      </c>
      <c r="C91" s="376" t="s">
        <v>424</v>
      </c>
      <c r="D91" s="376" t="s">
        <v>425</v>
      </c>
      <c r="E91" s="377" t="s">
        <v>426</v>
      </c>
    </row>
    <row r="92" spans="1:5" ht="12" customHeight="1" thickBot="1">
      <c r="A92" s="372" t="s">
        <v>7</v>
      </c>
      <c r="B92" s="665" t="s">
        <v>428</v>
      </c>
      <c r="C92" s="673">
        <f>SUM(C93:C97)</f>
        <v>425642310</v>
      </c>
      <c r="D92" s="401">
        <f>SUM(D93:D97)</f>
        <v>431411158</v>
      </c>
      <c r="E92" s="356">
        <f>SUM(E93:E97)</f>
        <v>419489129</v>
      </c>
    </row>
    <row r="93" spans="1:5" ht="12" customHeight="1" thickBot="1">
      <c r="A93" s="367" t="s">
        <v>72</v>
      </c>
      <c r="B93" s="666" t="s">
        <v>37</v>
      </c>
      <c r="C93" s="674">
        <f>'6.1. sz. mell'!C92+'7.1. sz. mell'!C45+'8.1. sz. mell.'!C45+'8.2. sz. mell.'!C45</f>
        <v>250410000</v>
      </c>
      <c r="D93" s="674">
        <f>'6.1. sz. mell'!D92+'7.1. sz. mell'!D45+'8.1. sz. mell.'!D45+'8.2. sz. mell.'!D45</f>
        <v>221831931</v>
      </c>
      <c r="E93" s="674">
        <f>'6.1. sz. mell'!E92+'7.1. sz. mell'!E45+'8.1. sz. mell.'!E45+'8.2. sz. mell.'!E45</f>
        <v>218266892</v>
      </c>
    </row>
    <row r="94" spans="1:5" ht="12" customHeight="1" thickBot="1">
      <c r="A94" s="364" t="s">
        <v>73</v>
      </c>
      <c r="B94" s="667" t="s">
        <v>134</v>
      </c>
      <c r="C94" s="674">
        <f>'6.1. sz. mell'!C93+'7.1. sz. mell'!C46+'8.1. sz. mell.'!C46+'8.2. sz. mell.'!C46</f>
        <v>41508000</v>
      </c>
      <c r="D94" s="674">
        <f>'6.1. sz. mell'!D93+'7.1. sz. mell'!D46+'8.1. sz. mell.'!D46+'8.2. sz. mell.'!D46</f>
        <v>46572800</v>
      </c>
      <c r="E94" s="674">
        <f>'6.1. sz. mell'!E93+'7.1. sz. mell'!E46+'8.1. sz. mell.'!E46+'8.2. sz. mell.'!E46</f>
        <v>46372969</v>
      </c>
    </row>
    <row r="95" spans="1:5" ht="12" customHeight="1" thickBot="1">
      <c r="A95" s="364" t="s">
        <v>74</v>
      </c>
      <c r="B95" s="667" t="s">
        <v>101</v>
      </c>
      <c r="C95" s="674">
        <f>'6.1. sz. mell'!C94+'7.1. sz. mell'!C47+'8.1. sz. mell.'!C47+'8.2. sz. mell.'!C47</f>
        <v>106400444</v>
      </c>
      <c r="D95" s="674">
        <f>'6.1. sz. mell'!D94+'7.1. sz. mell'!D47+'8.1. sz. mell.'!D47+'8.2. sz. mell.'!D47-4233858</f>
        <v>144471077</v>
      </c>
      <c r="E95" s="674">
        <f>'6.1. sz. mell'!E94+'7.1. sz. mell'!E47+'8.1. sz. mell.'!E47+'8.2. sz. mell.'!E47</f>
        <v>136420918</v>
      </c>
    </row>
    <row r="96" spans="1:5" ht="12" customHeight="1" thickBot="1">
      <c r="A96" s="364" t="s">
        <v>75</v>
      </c>
      <c r="B96" s="668" t="s">
        <v>135</v>
      </c>
      <c r="C96" s="674">
        <f>'6.1. sz. mell'!C95+'7.1. sz. mell'!C48+'8.1. sz. mell.'!C48+'8.2. sz. mell.'!C48</f>
        <v>25123866</v>
      </c>
      <c r="D96" s="674">
        <f>'6.1. sz. mell'!D95+'7.1. sz. mell'!D48+'8.1. sz. mell.'!D48+'8.2. sz. mell.'!D48</f>
        <v>9572593</v>
      </c>
      <c r="E96" s="674">
        <f>'6.1. sz. mell'!E95+'7.1. sz. mell'!E48+'8.1. sz. mell.'!E48+'8.2. sz. mell.'!E48</f>
        <v>9572593</v>
      </c>
    </row>
    <row r="97" spans="1:5" ht="12" customHeight="1" thickBot="1">
      <c r="A97" s="364" t="s">
        <v>84</v>
      </c>
      <c r="B97" s="369" t="s">
        <v>136</v>
      </c>
      <c r="C97" s="674">
        <f>'6.1. sz. mell'!C96+'7.1. sz. mell'!C49+'8.1. sz. mell.'!C49+'8.2. sz. mell.'!C49</f>
        <v>2200000</v>
      </c>
      <c r="D97" s="674">
        <f>'6.1. sz. mell'!D96+'7.1. sz. mell'!D49+'8.1. sz. mell.'!D49+'8.2. sz. mell.'!D49</f>
        <v>8962757</v>
      </c>
      <c r="E97" s="674">
        <f>'6.1. sz. mell'!E96+'7.1. sz. mell'!E49+'8.1. sz. mell.'!E49+'8.2. sz. mell.'!E49</f>
        <v>8855757</v>
      </c>
    </row>
    <row r="98" spans="1:5" ht="12" customHeight="1" thickBot="1">
      <c r="A98" s="364" t="s">
        <v>76</v>
      </c>
      <c r="B98" s="667" t="s">
        <v>429</v>
      </c>
      <c r="C98" s="675">
        <f>'6.1. sz. mell'!C97+'7.1. sz. mell'!C50+'8.1. sz. mell.'!C50</f>
        <v>0</v>
      </c>
      <c r="D98" s="403"/>
      <c r="E98" s="521"/>
    </row>
    <row r="99" spans="1:5" ht="12" customHeight="1" thickBot="1">
      <c r="A99" s="364" t="s">
        <v>77</v>
      </c>
      <c r="B99" s="669" t="s">
        <v>430</v>
      </c>
      <c r="C99" s="676"/>
      <c r="D99" s="405"/>
      <c r="E99" s="521"/>
    </row>
    <row r="100" spans="1:5" ht="12" customHeight="1" thickBot="1">
      <c r="A100" s="364" t="s">
        <v>85</v>
      </c>
      <c r="B100" s="670" t="s">
        <v>431</v>
      </c>
      <c r="C100" s="676"/>
      <c r="D100" s="405"/>
      <c r="E100" s="521">
        <f>'6.1. sz. mell'!E99+'7.1. sz. mell'!E52+'8.1. sz. mell.'!E52</f>
        <v>0</v>
      </c>
    </row>
    <row r="101" spans="1:5" ht="12" customHeight="1" thickBot="1">
      <c r="A101" s="364" t="s">
        <v>86</v>
      </c>
      <c r="B101" s="670" t="s">
        <v>432</v>
      </c>
      <c r="C101" s="676"/>
      <c r="D101" s="405"/>
      <c r="E101" s="521">
        <f>'6.1. sz. mell'!E100+'7.1. sz. mell'!E53+'8.1. sz. mell.'!E53</f>
        <v>0</v>
      </c>
    </row>
    <row r="102" spans="1:5" ht="12" customHeight="1" thickBot="1">
      <c r="A102" s="364" t="s">
        <v>87</v>
      </c>
      <c r="B102" s="669" t="s">
        <v>433</v>
      </c>
      <c r="C102" s="676"/>
      <c r="D102" s="405"/>
      <c r="E102" s="521">
        <f>'6.1. sz. mell'!E101+'7.1. sz. mell'!E54+'8.1. sz. mell.'!E54</f>
        <v>0</v>
      </c>
    </row>
    <row r="103" spans="1:5" ht="12" customHeight="1" thickBot="1">
      <c r="A103" s="364" t="s">
        <v>88</v>
      </c>
      <c r="B103" s="669" t="s">
        <v>434</v>
      </c>
      <c r="C103" s="676"/>
      <c r="D103" s="405"/>
      <c r="E103" s="521"/>
    </row>
    <row r="104" spans="1:5" ht="12" customHeight="1" thickBot="1">
      <c r="A104" s="364" t="s">
        <v>90</v>
      </c>
      <c r="B104" s="670" t="s">
        <v>435</v>
      </c>
      <c r="C104" s="676"/>
      <c r="D104" s="405"/>
      <c r="E104" s="521">
        <f>'6.1. sz. mell'!E103+'7.1. sz. mell'!E56+'8.1. sz. mell.'!E56</f>
        <v>0</v>
      </c>
    </row>
    <row r="105" spans="1:5" ht="12" customHeight="1" thickBot="1">
      <c r="A105" s="363" t="s">
        <v>137</v>
      </c>
      <c r="B105" s="671" t="s">
        <v>436</v>
      </c>
      <c r="C105" s="676"/>
      <c r="D105" s="405"/>
      <c r="E105" s="521">
        <f>'6.1. sz. mell'!E104+'7.1. sz. mell'!E57+'8.1. sz. mell.'!E57</f>
        <v>0</v>
      </c>
    </row>
    <row r="106" spans="1:5" ht="12" customHeight="1" thickBot="1">
      <c r="A106" s="364" t="s">
        <v>437</v>
      </c>
      <c r="B106" s="671" t="s">
        <v>438</v>
      </c>
      <c r="C106" s="676"/>
      <c r="D106" s="405"/>
      <c r="E106" s="521">
        <f>'6.1. sz. mell'!E105+'7.1. sz. mell'!E58+'8.1. sz. mell.'!E58</f>
        <v>0</v>
      </c>
    </row>
    <row r="107" spans="1:5" ht="12" customHeight="1" thickBot="1">
      <c r="A107" s="368" t="s">
        <v>439</v>
      </c>
      <c r="B107" s="672" t="s">
        <v>440</v>
      </c>
      <c r="C107" s="677"/>
      <c r="D107" s="100"/>
      <c r="E107" s="521">
        <f>'6.1. sz. mell'!E106+'7.1. sz. mell'!E59+'8.1. sz. mell.'!E59</f>
        <v>0</v>
      </c>
    </row>
    <row r="108" spans="1:5" ht="12" customHeight="1" thickBot="1">
      <c r="A108" s="370" t="s">
        <v>8</v>
      </c>
      <c r="B108" s="373" t="s">
        <v>441</v>
      </c>
      <c r="C108" s="402">
        <f>+C109+C111+C113</f>
        <v>21703000</v>
      </c>
      <c r="D108" s="402">
        <f>+D109+D111+D113</f>
        <v>51598713</v>
      </c>
      <c r="E108" s="385">
        <f>+E109+E111+E113</f>
        <v>34179768</v>
      </c>
    </row>
    <row r="109" spans="1:5" ht="12" customHeight="1">
      <c r="A109" s="365" t="s">
        <v>78</v>
      </c>
      <c r="B109" s="358" t="s">
        <v>157</v>
      </c>
      <c r="C109" s="404">
        <f>'6.1. sz. mell'!C108+'7.1. sz. mell'!C51+'8.1. sz. mell.'!C51+'8.2. sz. mell.'!C51</f>
        <v>21703000</v>
      </c>
      <c r="D109" s="404">
        <f>'6.1. sz. mell'!D108+'7.1. sz. mell'!D51+'8.1. sz. mell.'!D51+'8.2. sz. mell.'!D51</f>
        <v>51598713</v>
      </c>
      <c r="E109" s="404">
        <f>'6.1. sz. mell'!E108+'7.1. sz. mell'!E51+'8.1. sz. mell.'!E51+'8.2. sz. mell.'!E51</f>
        <v>34179768</v>
      </c>
    </row>
    <row r="110" spans="1:5" ht="12" customHeight="1">
      <c r="A110" s="365" t="s">
        <v>79</v>
      </c>
      <c r="B110" s="362" t="s">
        <v>442</v>
      </c>
      <c r="C110" s="404">
        <f>'6.1. sz. mell'!C109+'7.1. sz. mell'!C52+'8.1. sz. mell.'!C52</f>
        <v>0</v>
      </c>
      <c r="D110" s="404">
        <f>'6.1. sz. mell'!D109+'7.1. sz. mell'!D52+'8.1. sz. mell.'!D52</f>
        <v>0</v>
      </c>
      <c r="E110" s="404">
        <f>'6.1. sz. mell'!E109+'7.1. sz. mell'!E52+'8.1. sz. mell.'!E52</f>
        <v>0</v>
      </c>
    </row>
    <row r="111" spans="1:5" ht="15.75">
      <c r="A111" s="365" t="s">
        <v>80</v>
      </c>
      <c r="B111" s="362" t="s">
        <v>138</v>
      </c>
      <c r="C111" s="404">
        <f>'6.1. sz. mell'!C110+'7.1. sz. mell'!C53+'8.1. sz. mell.'!C53</f>
        <v>0</v>
      </c>
      <c r="D111" s="404">
        <f>'6.1. sz. mell'!D110+'7.1. sz. mell'!D53+'8.1. sz. mell.'!D53</f>
        <v>0</v>
      </c>
      <c r="E111" s="404">
        <f>'6.1. sz. mell'!E110+'7.1. sz. mell'!E53+'8.1. sz. mell.'!E53</f>
        <v>0</v>
      </c>
    </row>
    <row r="112" spans="1:5" ht="12" customHeight="1">
      <c r="A112" s="365" t="s">
        <v>81</v>
      </c>
      <c r="B112" s="362" t="s">
        <v>443</v>
      </c>
      <c r="C112" s="403"/>
      <c r="D112" s="403"/>
      <c r="E112" s="386"/>
    </row>
    <row r="113" spans="1:5" ht="12" customHeight="1">
      <c r="A113" s="365" t="s">
        <v>82</v>
      </c>
      <c r="B113" s="394" t="s">
        <v>160</v>
      </c>
      <c r="C113" s="403"/>
      <c r="D113" s="403"/>
      <c r="E113" s="386"/>
    </row>
    <row r="114" spans="1:5" ht="21.75" customHeight="1">
      <c r="A114" s="365" t="s">
        <v>89</v>
      </c>
      <c r="B114" s="393" t="s">
        <v>444</v>
      </c>
      <c r="C114" s="403"/>
      <c r="D114" s="403"/>
      <c r="E114" s="386"/>
    </row>
    <row r="115" spans="1:5" ht="24" customHeight="1">
      <c r="A115" s="365" t="s">
        <v>91</v>
      </c>
      <c r="B115" s="409" t="s">
        <v>445</v>
      </c>
      <c r="C115" s="403"/>
      <c r="D115" s="403"/>
      <c r="E115" s="386"/>
    </row>
    <row r="116" spans="1:5" ht="12" customHeight="1">
      <c r="A116" s="365" t="s">
        <v>139</v>
      </c>
      <c r="B116" s="382" t="s">
        <v>432</v>
      </c>
      <c r="C116" s="403"/>
      <c r="D116" s="403"/>
      <c r="E116" s="386"/>
    </row>
    <row r="117" spans="1:5" ht="12" customHeight="1">
      <c r="A117" s="365" t="s">
        <v>140</v>
      </c>
      <c r="B117" s="382" t="s">
        <v>446</v>
      </c>
      <c r="C117" s="403"/>
      <c r="D117" s="403"/>
      <c r="E117" s="386"/>
    </row>
    <row r="118" spans="1:5" ht="12" customHeight="1">
      <c r="A118" s="365" t="s">
        <v>141</v>
      </c>
      <c r="B118" s="382" t="s">
        <v>447</v>
      </c>
      <c r="C118" s="403"/>
      <c r="D118" s="403"/>
      <c r="E118" s="386"/>
    </row>
    <row r="119" spans="1:5" s="429" customFormat="1" ht="12" customHeight="1">
      <c r="A119" s="365" t="s">
        <v>448</v>
      </c>
      <c r="B119" s="382" t="s">
        <v>435</v>
      </c>
      <c r="C119" s="403"/>
      <c r="D119" s="403"/>
      <c r="E119" s="386"/>
    </row>
    <row r="120" spans="1:5" ht="12" customHeight="1">
      <c r="A120" s="365" t="s">
        <v>449</v>
      </c>
      <c r="B120" s="382" t="s">
        <v>450</v>
      </c>
      <c r="C120" s="403"/>
      <c r="D120" s="403"/>
      <c r="E120" s="386"/>
    </row>
    <row r="121" spans="1:5" ht="12" customHeight="1" thickBot="1">
      <c r="A121" s="363" t="s">
        <v>451</v>
      </c>
      <c r="B121" s="382" t="s">
        <v>452</v>
      </c>
      <c r="C121" s="405"/>
      <c r="D121" s="405"/>
      <c r="E121" s="388"/>
    </row>
    <row r="122" spans="1:5" ht="12" customHeight="1" thickBot="1">
      <c r="A122" s="370" t="s">
        <v>9</v>
      </c>
      <c r="B122" s="378" t="s">
        <v>453</v>
      </c>
      <c r="C122" s="402">
        <f>+C123+C124</f>
        <v>0</v>
      </c>
      <c r="D122" s="402">
        <f>+D123+D124</f>
        <v>0</v>
      </c>
      <c r="E122" s="385">
        <f>+E123+E124</f>
        <v>0</v>
      </c>
    </row>
    <row r="123" spans="1:5" ht="12" customHeight="1">
      <c r="A123" s="365" t="s">
        <v>61</v>
      </c>
      <c r="B123" s="359" t="s">
        <v>46</v>
      </c>
      <c r="C123" s="404"/>
      <c r="D123" s="404"/>
      <c r="E123" s="387"/>
    </row>
    <row r="124" spans="1:5" ht="12" customHeight="1" thickBot="1">
      <c r="A124" s="366" t="s">
        <v>62</v>
      </c>
      <c r="B124" s="362" t="s">
        <v>47</v>
      </c>
      <c r="C124" s="405"/>
      <c r="D124" s="405"/>
      <c r="E124" s="388"/>
    </row>
    <row r="125" spans="1:5" ht="12" customHeight="1" thickBot="1">
      <c r="A125" s="370" t="s">
        <v>10</v>
      </c>
      <c r="B125" s="378" t="s">
        <v>454</v>
      </c>
      <c r="C125" s="402">
        <f>+C92+C108+C122</f>
        <v>447345310</v>
      </c>
      <c r="D125" s="402">
        <f>+D92+D108+D122</f>
        <v>483009871</v>
      </c>
      <c r="E125" s="385">
        <f>+E92+E108+E122</f>
        <v>453668897</v>
      </c>
    </row>
    <row r="126" spans="1:5" ht="12" customHeight="1" thickBot="1">
      <c r="A126" s="370" t="s">
        <v>11</v>
      </c>
      <c r="B126" s="378" t="s">
        <v>455</v>
      </c>
      <c r="C126" s="402">
        <f>+C127+C128+C129</f>
        <v>0</v>
      </c>
      <c r="D126" s="402">
        <f>+D127+D128+D129</f>
        <v>0</v>
      </c>
      <c r="E126" s="385">
        <f>+E127+E128+E129</f>
        <v>0</v>
      </c>
    </row>
    <row r="127" spans="1:5" ht="12" customHeight="1">
      <c r="A127" s="365" t="s">
        <v>65</v>
      </c>
      <c r="B127" s="359" t="s">
        <v>456</v>
      </c>
      <c r="C127" s="403"/>
      <c r="D127" s="403"/>
      <c r="E127" s="386"/>
    </row>
    <row r="128" spans="1:5" ht="12" customHeight="1">
      <c r="A128" s="365" t="s">
        <v>66</v>
      </c>
      <c r="B128" s="359" t="s">
        <v>457</v>
      </c>
      <c r="C128" s="403"/>
      <c r="D128" s="403">
        <f>'6.1. sz. mell'!E127</f>
        <v>0</v>
      </c>
      <c r="E128" s="403">
        <f>'6.1. sz. mell'!E127</f>
        <v>0</v>
      </c>
    </row>
    <row r="129" spans="1:5" ht="12" customHeight="1" thickBot="1">
      <c r="A129" s="363" t="s">
        <v>67</v>
      </c>
      <c r="B129" s="357" t="s">
        <v>458</v>
      </c>
      <c r="C129" s="403"/>
      <c r="D129" s="386"/>
      <c r="E129" s="386"/>
    </row>
    <row r="130" spans="1:5" ht="12" customHeight="1" thickBot="1">
      <c r="A130" s="370" t="s">
        <v>12</v>
      </c>
      <c r="B130" s="378" t="s">
        <v>459</v>
      </c>
      <c r="C130" s="402">
        <f>+C131+C132+C134+C133</f>
        <v>0</v>
      </c>
      <c r="D130" s="402">
        <f>+D131+D132+D134+D133</f>
        <v>0</v>
      </c>
      <c r="E130" s="385">
        <f>+E131+E132+E134+E133</f>
        <v>0</v>
      </c>
    </row>
    <row r="131" spans="1:5" ht="12" customHeight="1">
      <c r="A131" s="365" t="s">
        <v>68</v>
      </c>
      <c r="B131" s="359" t="s">
        <v>460</v>
      </c>
      <c r="C131" s="403"/>
      <c r="D131" s="403"/>
      <c r="E131" s="386"/>
    </row>
    <row r="132" spans="1:5" ht="12" customHeight="1">
      <c r="A132" s="365" t="s">
        <v>69</v>
      </c>
      <c r="B132" s="359" t="s">
        <v>461</v>
      </c>
      <c r="C132" s="403"/>
      <c r="D132" s="403"/>
      <c r="E132" s="386"/>
    </row>
    <row r="133" spans="1:5" ht="12" customHeight="1">
      <c r="A133" s="365" t="s">
        <v>356</v>
      </c>
      <c r="B133" s="359" t="s">
        <v>462</v>
      </c>
      <c r="C133" s="403"/>
      <c r="D133" s="403"/>
      <c r="E133" s="386"/>
    </row>
    <row r="134" spans="1:5" ht="12" customHeight="1" thickBot="1">
      <c r="A134" s="363" t="s">
        <v>358</v>
      </c>
      <c r="B134" s="357" t="s">
        <v>463</v>
      </c>
      <c r="C134" s="403"/>
      <c r="D134" s="403"/>
      <c r="E134" s="386"/>
    </row>
    <row r="135" spans="1:5" ht="12" customHeight="1" thickBot="1">
      <c r="A135" s="370" t="s">
        <v>13</v>
      </c>
      <c r="B135" s="378" t="s">
        <v>464</v>
      </c>
      <c r="C135" s="408">
        <f>+C136+C137+C138+C139</f>
        <v>0</v>
      </c>
      <c r="D135" s="408">
        <f>+D136+D137+D138+D139</f>
        <v>6232550</v>
      </c>
      <c r="E135" s="421">
        <f>+E136+E137+E138+E139</f>
        <v>6232550</v>
      </c>
    </row>
    <row r="136" spans="1:5" ht="12" customHeight="1">
      <c r="A136" s="365" t="s">
        <v>70</v>
      </c>
      <c r="B136" s="359" t="s">
        <v>465</v>
      </c>
      <c r="C136" s="403"/>
      <c r="D136" s="403"/>
      <c r="E136" s="386"/>
    </row>
    <row r="137" spans="1:5" ht="12" customHeight="1">
      <c r="A137" s="365" t="s">
        <v>71</v>
      </c>
      <c r="B137" s="359" t="s">
        <v>466</v>
      </c>
      <c r="C137" s="386"/>
      <c r="D137" s="386">
        <f>'6.1. sz. mell'!D136</f>
        <v>6232550</v>
      </c>
      <c r="E137" s="386">
        <f>'6.1. sz. mell'!E136</f>
        <v>6232550</v>
      </c>
    </row>
    <row r="138" spans="1:5" ht="12" customHeight="1">
      <c r="A138" s="365" t="s">
        <v>365</v>
      </c>
      <c r="B138" s="359" t="s">
        <v>467</v>
      </c>
      <c r="C138" s="403"/>
      <c r="D138" s="386"/>
      <c r="E138" s="386"/>
    </row>
    <row r="139" spans="1:5" ht="12" customHeight="1" thickBot="1">
      <c r="A139" s="363" t="s">
        <v>367</v>
      </c>
      <c r="B139" s="357" t="s">
        <v>468</v>
      </c>
      <c r="C139" s="403"/>
      <c r="D139" s="403"/>
      <c r="E139" s="386"/>
    </row>
    <row r="140" spans="1:9" ht="15" customHeight="1" thickBot="1">
      <c r="A140" s="370" t="s">
        <v>14</v>
      </c>
      <c r="B140" s="378" t="s">
        <v>469</v>
      </c>
      <c r="C140" s="101">
        <f>+C141+C142+C143+C144</f>
        <v>0</v>
      </c>
      <c r="D140" s="101">
        <f>+D141+D142+D143+D144</f>
        <v>0</v>
      </c>
      <c r="E140" s="354">
        <f>+E141+E142+E143+E144</f>
        <v>0</v>
      </c>
      <c r="F140" s="419"/>
      <c r="G140" s="420"/>
      <c r="H140" s="420"/>
      <c r="I140" s="420"/>
    </row>
    <row r="141" spans="1:5" s="412" customFormat="1" ht="12.75" customHeight="1">
      <c r="A141" s="365" t="s">
        <v>132</v>
      </c>
      <c r="B141" s="359" t="s">
        <v>470</v>
      </c>
      <c r="C141" s="403"/>
      <c r="D141" s="403"/>
      <c r="E141" s="386"/>
    </row>
    <row r="142" spans="1:5" ht="12.75" customHeight="1">
      <c r="A142" s="365" t="s">
        <v>133</v>
      </c>
      <c r="B142" s="359" t="s">
        <v>471</v>
      </c>
      <c r="C142" s="403"/>
      <c r="D142" s="403"/>
      <c r="E142" s="386"/>
    </row>
    <row r="143" spans="1:5" ht="12.75" customHeight="1">
      <c r="A143" s="365" t="s">
        <v>159</v>
      </c>
      <c r="B143" s="359" t="s">
        <v>472</v>
      </c>
      <c r="C143" s="403"/>
      <c r="D143" s="403"/>
      <c r="E143" s="386"/>
    </row>
    <row r="144" spans="1:5" ht="12.75" customHeight="1" thickBot="1">
      <c r="A144" s="365" t="s">
        <v>373</v>
      </c>
      <c r="B144" s="359" t="s">
        <v>473</v>
      </c>
      <c r="C144" s="403"/>
      <c r="D144" s="403"/>
      <c r="E144" s="386"/>
    </row>
    <row r="145" spans="1:5" ht="16.5" thickBot="1">
      <c r="A145" s="370" t="s">
        <v>15</v>
      </c>
      <c r="B145" s="378" t="s">
        <v>474</v>
      </c>
      <c r="C145" s="352">
        <f>+C126+C130+C135+C140</f>
        <v>0</v>
      </c>
      <c r="D145" s="352">
        <f>+D126+D130+D135+D140</f>
        <v>6232550</v>
      </c>
      <c r="E145" s="353">
        <f>+E126+E130+E135+E140</f>
        <v>6232550</v>
      </c>
    </row>
    <row r="146" spans="1:5" ht="16.5" thickBot="1">
      <c r="A146" s="395" t="s">
        <v>16</v>
      </c>
      <c r="B146" s="398" t="s">
        <v>475</v>
      </c>
      <c r="C146" s="352">
        <f>+C125+C145</f>
        <v>447345310</v>
      </c>
      <c r="D146" s="352">
        <f>+D125+D145</f>
        <v>489242421</v>
      </c>
      <c r="E146" s="353">
        <f>+E125+E145</f>
        <v>459901447</v>
      </c>
    </row>
    <row r="148" spans="1:5" ht="18.75" customHeight="1">
      <c r="A148" s="687" t="s">
        <v>476</v>
      </c>
      <c r="B148" s="687"/>
      <c r="C148" s="687"/>
      <c r="D148" s="687"/>
      <c r="E148" s="687"/>
    </row>
    <row r="149" spans="1:5" ht="13.5" customHeight="1" thickBot="1">
      <c r="A149" s="380" t="s">
        <v>114</v>
      </c>
      <c r="B149" s="380"/>
      <c r="C149" s="410"/>
      <c r="E149" s="397" t="s">
        <v>158</v>
      </c>
    </row>
    <row r="150" spans="1:5" ht="21.75" thickBot="1">
      <c r="A150" s="370">
        <v>1</v>
      </c>
      <c r="B150" s="373" t="s">
        <v>477</v>
      </c>
      <c r="C150" s="396">
        <f>+C61-C125</f>
        <v>-40040000</v>
      </c>
      <c r="D150" s="396">
        <f>+D61-D125</f>
        <v>-28223839</v>
      </c>
      <c r="E150" s="396">
        <f>+E61-E125</f>
        <v>-18840282</v>
      </c>
    </row>
    <row r="151" spans="1:5" ht="21.75" thickBot="1">
      <c r="A151" s="370" t="s">
        <v>8</v>
      </c>
      <c r="B151" s="373" t="s">
        <v>478</v>
      </c>
      <c r="C151" s="396">
        <f>+C84-C145</f>
        <v>40040000</v>
      </c>
      <c r="D151" s="396">
        <f>+D84-D145</f>
        <v>28223839</v>
      </c>
      <c r="E151" s="396">
        <f>+E84-E145</f>
        <v>20718163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99" customFormat="1" ht="12.75" customHeight="1">
      <c r="C161" s="400"/>
      <c r="D161" s="400"/>
      <c r="E161" s="400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Konyár  Községi Önkormányzat
2016. ÉVI ZÁRSZÁMADÁS
KÖTELEZŐ FELADATAINAK MÉRLEGE 
&amp;R&amp;"Times New Roman CE,Félkövér dőlt"&amp;11 1.2. melléklet a ....../2017. (......)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J59" sqref="I59:J59"/>
    </sheetView>
  </sheetViews>
  <sheetFormatPr defaultColWidth="9.00390625" defaultRowHeight="12.75"/>
  <cols>
    <col min="1" max="1" width="18.625" style="573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08" customFormat="1" ht="21" customHeight="1" thickBot="1">
      <c r="A1" s="507"/>
      <c r="B1" s="509"/>
      <c r="C1" s="554"/>
      <c r="D1" s="554"/>
      <c r="E1" s="645" t="str">
        <f>+CONCATENATE("8.3.2. melléklet a ……/",LEFT(ÖSSZEFÜGGÉSEK!A4,4)+1,". (……) önkormányzati rendelethez")</f>
        <v>8.3.2. melléklet a ……/2017. (……) önkormányzati rendelethez</v>
      </c>
    </row>
    <row r="2" spans="1:5" s="555" customFormat="1" ht="25.5" customHeight="1">
      <c r="A2" s="535" t="s">
        <v>148</v>
      </c>
      <c r="B2" s="725" t="s">
        <v>582</v>
      </c>
      <c r="C2" s="726"/>
      <c r="D2" s="727"/>
      <c r="E2" s="578" t="s">
        <v>51</v>
      </c>
    </row>
    <row r="3" spans="1:5" s="555" customFormat="1" ht="24.75" thickBot="1">
      <c r="A3" s="553" t="s">
        <v>147</v>
      </c>
      <c r="B3" s="728" t="s">
        <v>680</v>
      </c>
      <c r="C3" s="731"/>
      <c r="D3" s="732"/>
      <c r="E3" s="579" t="s">
        <v>49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31" customFormat="1" ht="12" customHeight="1" thickBot="1">
      <c r="A8" s="505" t="s">
        <v>7</v>
      </c>
      <c r="B8" s="569" t="s">
        <v>562</v>
      </c>
      <c r="C8" s="437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60" t="s">
        <v>341</v>
      </c>
      <c r="C9" s="107"/>
      <c r="D9" s="597"/>
      <c r="E9" s="564"/>
    </row>
    <row r="10" spans="1:5" s="531" customFormat="1" ht="12" customHeight="1">
      <c r="A10" s="581" t="s">
        <v>73</v>
      </c>
      <c r="B10" s="358" t="s">
        <v>342</v>
      </c>
      <c r="C10" s="434"/>
      <c r="D10" s="598"/>
      <c r="E10" s="116"/>
    </row>
    <row r="11" spans="1:5" s="531" customFormat="1" ht="12" customHeight="1">
      <c r="A11" s="581" t="s">
        <v>74</v>
      </c>
      <c r="B11" s="358" t="s">
        <v>343</v>
      </c>
      <c r="C11" s="434"/>
      <c r="D11" s="598"/>
      <c r="E11" s="116"/>
    </row>
    <row r="12" spans="1:5" s="531" customFormat="1" ht="12" customHeight="1">
      <c r="A12" s="581" t="s">
        <v>75</v>
      </c>
      <c r="B12" s="358" t="s">
        <v>344</v>
      </c>
      <c r="C12" s="434"/>
      <c r="D12" s="598"/>
      <c r="E12" s="116"/>
    </row>
    <row r="13" spans="1:5" s="531" customFormat="1" ht="12" customHeight="1">
      <c r="A13" s="581" t="s">
        <v>108</v>
      </c>
      <c r="B13" s="358" t="s">
        <v>345</v>
      </c>
      <c r="C13" s="434"/>
      <c r="D13" s="598"/>
      <c r="E13" s="116"/>
    </row>
    <row r="14" spans="1:5" s="531" customFormat="1" ht="12" customHeight="1">
      <c r="A14" s="581" t="s">
        <v>76</v>
      </c>
      <c r="B14" s="358" t="s">
        <v>563</v>
      </c>
      <c r="C14" s="434"/>
      <c r="D14" s="598"/>
      <c r="E14" s="116"/>
    </row>
    <row r="15" spans="1:5" s="558" customFormat="1" ht="12" customHeight="1">
      <c r="A15" s="581" t="s">
        <v>77</v>
      </c>
      <c r="B15" s="357" t="s">
        <v>564</v>
      </c>
      <c r="C15" s="434"/>
      <c r="D15" s="598"/>
      <c r="E15" s="116"/>
    </row>
    <row r="16" spans="1:5" s="558" customFormat="1" ht="12" customHeight="1">
      <c r="A16" s="581" t="s">
        <v>85</v>
      </c>
      <c r="B16" s="358" t="s">
        <v>348</v>
      </c>
      <c r="C16" s="108"/>
      <c r="D16" s="599"/>
      <c r="E16" s="563"/>
    </row>
    <row r="17" spans="1:5" s="531" customFormat="1" ht="12" customHeight="1">
      <c r="A17" s="581" t="s">
        <v>86</v>
      </c>
      <c r="B17" s="358" t="s">
        <v>350</v>
      </c>
      <c r="C17" s="434"/>
      <c r="D17" s="598"/>
      <c r="E17" s="116"/>
    </row>
    <row r="18" spans="1:5" s="558" customFormat="1" ht="12" customHeight="1" thickBot="1">
      <c r="A18" s="581" t="s">
        <v>87</v>
      </c>
      <c r="B18" s="357" t="s">
        <v>352</v>
      </c>
      <c r="C18" s="436"/>
      <c r="D18" s="117"/>
      <c r="E18" s="559"/>
    </row>
    <row r="19" spans="1:5" s="558" customFormat="1" ht="12" customHeight="1" thickBot="1">
      <c r="A19" s="505" t="s">
        <v>8</v>
      </c>
      <c r="B19" s="569" t="s">
        <v>565</v>
      </c>
      <c r="C19" s="437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9" t="s">
        <v>322</v>
      </c>
      <c r="C20" s="434"/>
      <c r="D20" s="598"/>
      <c r="E20" s="116"/>
    </row>
    <row r="21" spans="1:5" s="558" customFormat="1" ht="12" customHeight="1">
      <c r="A21" s="581" t="s">
        <v>79</v>
      </c>
      <c r="B21" s="358" t="s">
        <v>566</v>
      </c>
      <c r="C21" s="434"/>
      <c r="D21" s="598"/>
      <c r="E21" s="116"/>
    </row>
    <row r="22" spans="1:5" s="558" customFormat="1" ht="12" customHeight="1">
      <c r="A22" s="581" t="s">
        <v>80</v>
      </c>
      <c r="B22" s="358" t="s">
        <v>567</v>
      </c>
      <c r="C22" s="434"/>
      <c r="D22" s="598"/>
      <c r="E22" s="116"/>
    </row>
    <row r="23" spans="1:5" s="531" customFormat="1" ht="12" customHeight="1" thickBot="1">
      <c r="A23" s="581" t="s">
        <v>81</v>
      </c>
      <c r="B23" s="358" t="s">
        <v>687</v>
      </c>
      <c r="C23" s="434"/>
      <c r="D23" s="598"/>
      <c r="E23" s="116"/>
    </row>
    <row r="24" spans="1:5" s="531" customFormat="1" ht="12" customHeight="1" thickBot="1">
      <c r="A24" s="568" t="s">
        <v>9</v>
      </c>
      <c r="B24" s="378" t="s">
        <v>125</v>
      </c>
      <c r="C24" s="42"/>
      <c r="D24" s="600"/>
      <c r="E24" s="574"/>
    </row>
    <row r="25" spans="1:5" s="531" customFormat="1" ht="12" customHeight="1" thickBot="1">
      <c r="A25" s="568" t="s">
        <v>10</v>
      </c>
      <c r="B25" s="378" t="s">
        <v>568</v>
      </c>
      <c r="C25" s="437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335</v>
      </c>
      <c r="B26" s="583" t="s">
        <v>566</v>
      </c>
      <c r="C26" s="104"/>
      <c r="D26" s="589"/>
      <c r="E26" s="562"/>
    </row>
    <row r="27" spans="1:5" s="531" customFormat="1" ht="12" customHeight="1">
      <c r="A27" s="582" t="s">
        <v>336</v>
      </c>
      <c r="B27" s="584" t="s">
        <v>569</v>
      </c>
      <c r="C27" s="438"/>
      <c r="D27" s="601"/>
      <c r="E27" s="561"/>
    </row>
    <row r="28" spans="1:5" s="531" customFormat="1" ht="12" customHeight="1" thickBot="1">
      <c r="A28" s="581" t="s">
        <v>337</v>
      </c>
      <c r="B28" s="585" t="s">
        <v>688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8" t="s">
        <v>570</v>
      </c>
      <c r="C29" s="437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354</v>
      </c>
      <c r="C30" s="104"/>
      <c r="D30" s="589"/>
      <c r="E30" s="562"/>
    </row>
    <row r="31" spans="1:5" s="531" customFormat="1" ht="12" customHeight="1">
      <c r="A31" s="582" t="s">
        <v>66</v>
      </c>
      <c r="B31" s="584" t="s">
        <v>355</v>
      </c>
      <c r="C31" s="438"/>
      <c r="D31" s="601"/>
      <c r="E31" s="561"/>
    </row>
    <row r="32" spans="1:5" s="531" customFormat="1" ht="12" customHeight="1" thickBot="1">
      <c r="A32" s="581" t="s">
        <v>67</v>
      </c>
      <c r="B32" s="567" t="s">
        <v>357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8" t="s">
        <v>482</v>
      </c>
      <c r="C33" s="42"/>
      <c r="D33" s="600"/>
      <c r="E33" s="574"/>
    </row>
    <row r="34" spans="1:5" s="531" customFormat="1" ht="12" customHeight="1" thickBot="1">
      <c r="A34" s="568" t="s">
        <v>13</v>
      </c>
      <c r="B34" s="378" t="s">
        <v>571</v>
      </c>
      <c r="C34" s="42"/>
      <c r="D34" s="600"/>
      <c r="E34" s="574"/>
    </row>
    <row r="35" spans="1:5" s="531" customFormat="1" ht="12" customHeight="1" thickBot="1">
      <c r="A35" s="505" t="s">
        <v>14</v>
      </c>
      <c r="B35" s="378" t="s">
        <v>572</v>
      </c>
      <c r="C35" s="437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8" t="s">
        <v>573</v>
      </c>
      <c r="C36" s="437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574</v>
      </c>
      <c r="B37" s="583" t="s">
        <v>167</v>
      </c>
      <c r="C37" s="104"/>
      <c r="D37" s="589"/>
      <c r="E37" s="562"/>
    </row>
    <row r="38" spans="1:5" s="558" customFormat="1" ht="15" customHeight="1">
      <c r="A38" s="582" t="s">
        <v>575</v>
      </c>
      <c r="B38" s="584" t="s">
        <v>3</v>
      </c>
      <c r="C38" s="438"/>
      <c r="D38" s="601"/>
      <c r="E38" s="561"/>
    </row>
    <row r="39" spans="1:5" ht="13.5" thickBot="1">
      <c r="A39" s="581" t="s">
        <v>576</v>
      </c>
      <c r="B39" s="567" t="s">
        <v>577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578</v>
      </c>
      <c r="C40" s="110">
        <f>+C35+C36</f>
        <v>0</v>
      </c>
      <c r="D40" s="603">
        <f>+D35+D36</f>
        <v>0</v>
      </c>
      <c r="E40" s="576">
        <f>+E35+E36</f>
        <v>0</v>
      </c>
    </row>
    <row r="41" spans="1:5" s="333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722" t="s">
        <v>44</v>
      </c>
      <c r="B43" s="723"/>
      <c r="C43" s="723"/>
      <c r="D43" s="723"/>
      <c r="E43" s="724"/>
    </row>
    <row r="44" spans="1:5" ht="12" customHeight="1" thickBot="1">
      <c r="A44" s="568" t="s">
        <v>7</v>
      </c>
      <c r="B44" s="378" t="s">
        <v>579</v>
      </c>
      <c r="C44" s="437">
        <f>SUM(C45:C49)</f>
        <v>0</v>
      </c>
      <c r="D44" s="437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9" t="s">
        <v>37</v>
      </c>
      <c r="C45" s="104"/>
      <c r="D45" s="104"/>
      <c r="E45" s="562"/>
    </row>
    <row r="46" spans="1:5" ht="12" customHeight="1">
      <c r="A46" s="581" t="s">
        <v>73</v>
      </c>
      <c r="B46" s="358" t="s">
        <v>134</v>
      </c>
      <c r="C46" s="431"/>
      <c r="D46" s="431"/>
      <c r="E46" s="586"/>
    </row>
    <row r="47" spans="1:5" ht="12" customHeight="1">
      <c r="A47" s="581" t="s">
        <v>74</v>
      </c>
      <c r="B47" s="358" t="s">
        <v>101</v>
      </c>
      <c r="C47" s="431"/>
      <c r="D47" s="431"/>
      <c r="E47" s="586"/>
    </row>
    <row r="48" spans="1:5" s="333" customFormat="1" ht="12" customHeight="1">
      <c r="A48" s="581" t="s">
        <v>75</v>
      </c>
      <c r="B48" s="358" t="s">
        <v>135</v>
      </c>
      <c r="C48" s="431"/>
      <c r="D48" s="431"/>
      <c r="E48" s="586"/>
    </row>
    <row r="49" spans="1:5" ht="12" customHeight="1" thickBot="1">
      <c r="A49" s="581" t="s">
        <v>108</v>
      </c>
      <c r="B49" s="358" t="s">
        <v>136</v>
      </c>
      <c r="C49" s="431"/>
      <c r="D49" s="431"/>
      <c r="E49" s="586"/>
    </row>
    <row r="50" spans="1:5" ht="12" customHeight="1" thickBot="1">
      <c r="A50" s="568" t="s">
        <v>8</v>
      </c>
      <c r="B50" s="378" t="s">
        <v>580</v>
      </c>
      <c r="C50" s="437">
        <f>SUM(C51:C53)</f>
        <v>0</v>
      </c>
      <c r="D50" s="437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9" t="s">
        <v>157</v>
      </c>
      <c r="C51" s="104"/>
      <c r="D51" s="104"/>
      <c r="E51" s="562"/>
    </row>
    <row r="52" spans="1:5" ht="12" customHeight="1">
      <c r="A52" s="581" t="s">
        <v>79</v>
      </c>
      <c r="B52" s="358" t="s">
        <v>138</v>
      </c>
      <c r="C52" s="431"/>
      <c r="D52" s="431"/>
      <c r="E52" s="586"/>
    </row>
    <row r="53" spans="1:5" ht="15" customHeight="1">
      <c r="A53" s="581" t="s">
        <v>80</v>
      </c>
      <c r="B53" s="358" t="s">
        <v>45</v>
      </c>
      <c r="C53" s="431"/>
      <c r="D53" s="431"/>
      <c r="E53" s="586"/>
    </row>
    <row r="54" spans="1:5" ht="23.25" thickBot="1">
      <c r="A54" s="581" t="s">
        <v>81</v>
      </c>
      <c r="B54" s="358" t="s">
        <v>689</v>
      </c>
      <c r="C54" s="431"/>
      <c r="D54" s="431"/>
      <c r="E54" s="586"/>
    </row>
    <row r="55" spans="1:5" ht="15" customHeight="1" thickBot="1">
      <c r="A55" s="568" t="s">
        <v>9</v>
      </c>
      <c r="B55" s="572" t="s">
        <v>581</v>
      </c>
      <c r="C55" s="110">
        <f>+C44+C50</f>
        <v>0</v>
      </c>
      <c r="D55" s="110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661" t="s">
        <v>747</v>
      </c>
      <c r="B57" s="662"/>
      <c r="C57" s="114"/>
      <c r="D57" s="114"/>
      <c r="E57" s="566"/>
    </row>
    <row r="58" spans="1:5" ht="13.5" thickBot="1">
      <c r="A58" s="663" t="s">
        <v>746</v>
      </c>
      <c r="B58" s="664"/>
      <c r="C58" s="114"/>
      <c r="D58" s="114"/>
      <c r="E58" s="566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H48" sqref="H48"/>
    </sheetView>
  </sheetViews>
  <sheetFormatPr defaultColWidth="9.00390625" defaultRowHeight="12.75"/>
  <cols>
    <col min="1" max="1" width="18.625" style="573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08" customFormat="1" ht="21" customHeight="1" thickBot="1">
      <c r="A1" s="507"/>
      <c r="B1" s="509"/>
      <c r="C1" s="554"/>
      <c r="D1" s="554"/>
      <c r="E1" s="645" t="str">
        <f>+CONCATENATE("8.3.3. melléklet a ……/",LEFT(ÖSSZEFÜGGÉSEK!A4,4)+1,". (……) önkormányzati rendelethez")</f>
        <v>8.3.3. melléklet a ……/2017. (……) önkormányzati rendelethez</v>
      </c>
    </row>
    <row r="2" spans="1:5" s="555" customFormat="1" ht="25.5" customHeight="1">
      <c r="A2" s="535" t="s">
        <v>148</v>
      </c>
      <c r="B2" s="725" t="s">
        <v>582</v>
      </c>
      <c r="C2" s="726"/>
      <c r="D2" s="727"/>
      <c r="E2" s="578" t="s">
        <v>51</v>
      </c>
    </row>
    <row r="3" spans="1:5" s="555" customFormat="1" ht="24.75" thickBot="1">
      <c r="A3" s="553" t="s">
        <v>147</v>
      </c>
      <c r="B3" s="728" t="s">
        <v>695</v>
      </c>
      <c r="C3" s="731"/>
      <c r="D3" s="732"/>
      <c r="E3" s="579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3" t="s">
        <v>149</v>
      </c>
      <c r="B5" s="344" t="s">
        <v>745</v>
      </c>
      <c r="C5" s="98" t="s">
        <v>180</v>
      </c>
      <c r="D5" s="98" t="s">
        <v>185</v>
      </c>
      <c r="E5" s="512" t="s">
        <v>186</v>
      </c>
    </row>
    <row r="6" spans="1:5" s="557" customFormat="1" ht="12.75" customHeight="1" thickBot="1">
      <c r="A6" s="505" t="s">
        <v>422</v>
      </c>
      <c r="B6" s="506" t="s">
        <v>423</v>
      </c>
      <c r="C6" s="506" t="s">
        <v>424</v>
      </c>
      <c r="D6" s="113" t="s">
        <v>425</v>
      </c>
      <c r="E6" s="111" t="s">
        <v>426</v>
      </c>
    </row>
    <row r="7" spans="1:5" s="557" customFormat="1" ht="15.75" customHeight="1" thickBot="1">
      <c r="A7" s="722" t="s">
        <v>43</v>
      </c>
      <c r="B7" s="723"/>
      <c r="C7" s="723"/>
      <c r="D7" s="723"/>
      <c r="E7" s="724"/>
    </row>
    <row r="8" spans="1:5" s="531" customFormat="1" ht="12" customHeight="1" thickBot="1">
      <c r="A8" s="505" t="s">
        <v>7</v>
      </c>
      <c r="B8" s="569" t="s">
        <v>562</v>
      </c>
      <c r="C8" s="437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60" t="s">
        <v>341</v>
      </c>
      <c r="C9" s="107"/>
      <c r="D9" s="597"/>
      <c r="E9" s="564"/>
    </row>
    <row r="10" spans="1:5" s="531" customFormat="1" ht="12" customHeight="1">
      <c r="A10" s="581" t="s">
        <v>73</v>
      </c>
      <c r="B10" s="358" t="s">
        <v>342</v>
      </c>
      <c r="C10" s="434"/>
      <c r="D10" s="598"/>
      <c r="E10" s="116"/>
    </row>
    <row r="11" spans="1:5" s="531" customFormat="1" ht="12" customHeight="1">
      <c r="A11" s="581" t="s">
        <v>74</v>
      </c>
      <c r="B11" s="358" t="s">
        <v>343</v>
      </c>
      <c r="C11" s="434"/>
      <c r="D11" s="598"/>
      <c r="E11" s="116"/>
    </row>
    <row r="12" spans="1:5" s="531" customFormat="1" ht="12" customHeight="1">
      <c r="A12" s="581" t="s">
        <v>75</v>
      </c>
      <c r="B12" s="358" t="s">
        <v>344</v>
      </c>
      <c r="C12" s="434"/>
      <c r="D12" s="598"/>
      <c r="E12" s="116"/>
    </row>
    <row r="13" spans="1:5" s="531" customFormat="1" ht="12" customHeight="1">
      <c r="A13" s="581" t="s">
        <v>108</v>
      </c>
      <c r="B13" s="358" t="s">
        <v>345</v>
      </c>
      <c r="C13" s="434"/>
      <c r="D13" s="598"/>
      <c r="E13" s="116"/>
    </row>
    <row r="14" spans="1:5" s="531" customFormat="1" ht="12" customHeight="1">
      <c r="A14" s="581" t="s">
        <v>76</v>
      </c>
      <c r="B14" s="358" t="s">
        <v>563</v>
      </c>
      <c r="C14" s="434"/>
      <c r="D14" s="598"/>
      <c r="E14" s="116"/>
    </row>
    <row r="15" spans="1:5" s="558" customFormat="1" ht="12" customHeight="1">
      <c r="A15" s="581" t="s">
        <v>77</v>
      </c>
      <c r="B15" s="357" t="s">
        <v>564</v>
      </c>
      <c r="C15" s="434"/>
      <c r="D15" s="598"/>
      <c r="E15" s="116"/>
    </row>
    <row r="16" spans="1:5" s="558" customFormat="1" ht="12" customHeight="1">
      <c r="A16" s="581" t="s">
        <v>85</v>
      </c>
      <c r="B16" s="358" t="s">
        <v>348</v>
      </c>
      <c r="C16" s="108"/>
      <c r="D16" s="599"/>
      <c r="E16" s="563"/>
    </row>
    <row r="17" spans="1:5" s="531" customFormat="1" ht="12" customHeight="1">
      <c r="A17" s="581" t="s">
        <v>86</v>
      </c>
      <c r="B17" s="358" t="s">
        <v>350</v>
      </c>
      <c r="C17" s="434"/>
      <c r="D17" s="598"/>
      <c r="E17" s="116"/>
    </row>
    <row r="18" spans="1:5" s="558" customFormat="1" ht="12" customHeight="1" thickBot="1">
      <c r="A18" s="581" t="s">
        <v>87</v>
      </c>
      <c r="B18" s="357" t="s">
        <v>352</v>
      </c>
      <c r="C18" s="436"/>
      <c r="D18" s="117"/>
      <c r="E18" s="559"/>
    </row>
    <row r="19" spans="1:5" s="558" customFormat="1" ht="12" customHeight="1" thickBot="1">
      <c r="A19" s="505" t="s">
        <v>8</v>
      </c>
      <c r="B19" s="569" t="s">
        <v>565</v>
      </c>
      <c r="C19" s="437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9" t="s">
        <v>322</v>
      </c>
      <c r="C20" s="434"/>
      <c r="D20" s="598"/>
      <c r="E20" s="116"/>
    </row>
    <row r="21" spans="1:5" s="558" customFormat="1" ht="12" customHeight="1">
      <c r="A21" s="581" t="s">
        <v>79</v>
      </c>
      <c r="B21" s="358" t="s">
        <v>566</v>
      </c>
      <c r="C21" s="434"/>
      <c r="D21" s="598"/>
      <c r="E21" s="116"/>
    </row>
    <row r="22" spans="1:5" s="558" customFormat="1" ht="12" customHeight="1">
      <c r="A22" s="581" t="s">
        <v>80</v>
      </c>
      <c r="B22" s="358" t="s">
        <v>567</v>
      </c>
      <c r="C22" s="434"/>
      <c r="D22" s="598"/>
      <c r="E22" s="116"/>
    </row>
    <row r="23" spans="1:5" s="531" customFormat="1" ht="12" customHeight="1" thickBot="1">
      <c r="A23" s="581" t="s">
        <v>81</v>
      </c>
      <c r="B23" s="358" t="s">
        <v>687</v>
      </c>
      <c r="C23" s="434"/>
      <c r="D23" s="598"/>
      <c r="E23" s="116"/>
    </row>
    <row r="24" spans="1:5" s="531" customFormat="1" ht="12" customHeight="1" thickBot="1">
      <c r="A24" s="568" t="s">
        <v>9</v>
      </c>
      <c r="B24" s="378" t="s">
        <v>125</v>
      </c>
      <c r="C24" s="42"/>
      <c r="D24" s="600"/>
      <c r="E24" s="574"/>
    </row>
    <row r="25" spans="1:5" s="531" customFormat="1" ht="12" customHeight="1" thickBot="1">
      <c r="A25" s="568" t="s">
        <v>10</v>
      </c>
      <c r="B25" s="378" t="s">
        <v>568</v>
      </c>
      <c r="C25" s="437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335</v>
      </c>
      <c r="B26" s="583" t="s">
        <v>566</v>
      </c>
      <c r="C26" s="104"/>
      <c r="D26" s="589"/>
      <c r="E26" s="562"/>
    </row>
    <row r="27" spans="1:5" s="531" customFormat="1" ht="12" customHeight="1">
      <c r="A27" s="582" t="s">
        <v>336</v>
      </c>
      <c r="B27" s="584" t="s">
        <v>569</v>
      </c>
      <c r="C27" s="438"/>
      <c r="D27" s="601"/>
      <c r="E27" s="561"/>
    </row>
    <row r="28" spans="1:5" s="531" customFormat="1" ht="12" customHeight="1" thickBot="1">
      <c r="A28" s="581" t="s">
        <v>337</v>
      </c>
      <c r="B28" s="585" t="s">
        <v>688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8" t="s">
        <v>570</v>
      </c>
      <c r="C29" s="437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354</v>
      </c>
      <c r="C30" s="104"/>
      <c r="D30" s="589"/>
      <c r="E30" s="562"/>
    </row>
    <row r="31" spans="1:5" s="531" customFormat="1" ht="12" customHeight="1">
      <c r="A31" s="582" t="s">
        <v>66</v>
      </c>
      <c r="B31" s="584" t="s">
        <v>355</v>
      </c>
      <c r="C31" s="438"/>
      <c r="D31" s="601"/>
      <c r="E31" s="561"/>
    </row>
    <row r="32" spans="1:5" s="531" customFormat="1" ht="12" customHeight="1" thickBot="1">
      <c r="A32" s="581" t="s">
        <v>67</v>
      </c>
      <c r="B32" s="567" t="s">
        <v>357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8" t="s">
        <v>482</v>
      </c>
      <c r="C33" s="42"/>
      <c r="D33" s="600"/>
      <c r="E33" s="574"/>
    </row>
    <row r="34" spans="1:5" s="531" customFormat="1" ht="12" customHeight="1" thickBot="1">
      <c r="A34" s="568" t="s">
        <v>13</v>
      </c>
      <c r="B34" s="378" t="s">
        <v>571</v>
      </c>
      <c r="C34" s="42"/>
      <c r="D34" s="600"/>
      <c r="E34" s="574"/>
    </row>
    <row r="35" spans="1:5" s="531" customFormat="1" ht="12" customHeight="1" thickBot="1">
      <c r="A35" s="505" t="s">
        <v>14</v>
      </c>
      <c r="B35" s="378" t="s">
        <v>572</v>
      </c>
      <c r="C35" s="437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8" t="s">
        <v>573</v>
      </c>
      <c r="C36" s="437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574</v>
      </c>
      <c r="B37" s="583" t="s">
        <v>167</v>
      </c>
      <c r="C37" s="104"/>
      <c r="D37" s="589"/>
      <c r="E37" s="562"/>
    </row>
    <row r="38" spans="1:5" s="558" customFormat="1" ht="15" customHeight="1">
      <c r="A38" s="582" t="s">
        <v>575</v>
      </c>
      <c r="B38" s="584" t="s">
        <v>3</v>
      </c>
      <c r="C38" s="438"/>
      <c r="D38" s="601"/>
      <c r="E38" s="561"/>
    </row>
    <row r="39" spans="1:5" ht="13.5" thickBot="1">
      <c r="A39" s="581" t="s">
        <v>576</v>
      </c>
      <c r="B39" s="567" t="s">
        <v>577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578</v>
      </c>
      <c r="C40" s="110">
        <f>+C35+C36</f>
        <v>0</v>
      </c>
      <c r="D40" s="603">
        <f>+D35+D36</f>
        <v>0</v>
      </c>
      <c r="E40" s="576">
        <f>+E35+E36</f>
        <v>0</v>
      </c>
    </row>
    <row r="41" spans="1:5" s="333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722" t="s">
        <v>44</v>
      </c>
      <c r="B43" s="723"/>
      <c r="C43" s="723"/>
      <c r="D43" s="723"/>
      <c r="E43" s="724"/>
    </row>
    <row r="44" spans="1:5" ht="12" customHeight="1" thickBot="1">
      <c r="A44" s="568" t="s">
        <v>7</v>
      </c>
      <c r="B44" s="378" t="s">
        <v>579</v>
      </c>
      <c r="C44" s="437">
        <f>SUM(C45:C49)</f>
        <v>0</v>
      </c>
      <c r="D44" s="437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9" t="s">
        <v>37</v>
      </c>
      <c r="C45" s="104"/>
      <c r="D45" s="104"/>
      <c r="E45" s="562"/>
    </row>
    <row r="46" spans="1:5" ht="12" customHeight="1">
      <c r="A46" s="581" t="s">
        <v>73</v>
      </c>
      <c r="B46" s="358" t="s">
        <v>134</v>
      </c>
      <c r="C46" s="431"/>
      <c r="D46" s="431"/>
      <c r="E46" s="586"/>
    </row>
    <row r="47" spans="1:5" ht="12" customHeight="1">
      <c r="A47" s="581" t="s">
        <v>74</v>
      </c>
      <c r="B47" s="358" t="s">
        <v>101</v>
      </c>
      <c r="C47" s="431"/>
      <c r="D47" s="431"/>
      <c r="E47" s="586"/>
    </row>
    <row r="48" spans="1:5" s="333" customFormat="1" ht="12" customHeight="1">
      <c r="A48" s="581" t="s">
        <v>75</v>
      </c>
      <c r="B48" s="358" t="s">
        <v>135</v>
      </c>
      <c r="C48" s="431"/>
      <c r="D48" s="431"/>
      <c r="E48" s="586"/>
    </row>
    <row r="49" spans="1:5" ht="12" customHeight="1" thickBot="1">
      <c r="A49" s="581" t="s">
        <v>108</v>
      </c>
      <c r="B49" s="358" t="s">
        <v>136</v>
      </c>
      <c r="C49" s="431"/>
      <c r="D49" s="431"/>
      <c r="E49" s="586"/>
    </row>
    <row r="50" spans="1:5" ht="12" customHeight="1" thickBot="1">
      <c r="A50" s="568" t="s">
        <v>8</v>
      </c>
      <c r="B50" s="378" t="s">
        <v>580</v>
      </c>
      <c r="C50" s="437">
        <f>SUM(C51:C53)</f>
        <v>0</v>
      </c>
      <c r="D50" s="437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9" t="s">
        <v>157</v>
      </c>
      <c r="C51" s="104"/>
      <c r="D51" s="104"/>
      <c r="E51" s="562"/>
    </row>
    <row r="52" spans="1:5" ht="12" customHeight="1">
      <c r="A52" s="581" t="s">
        <v>79</v>
      </c>
      <c r="B52" s="358" t="s">
        <v>138</v>
      </c>
      <c r="C52" s="431"/>
      <c r="D52" s="431"/>
      <c r="E52" s="586"/>
    </row>
    <row r="53" spans="1:5" ht="15" customHeight="1">
      <c r="A53" s="581" t="s">
        <v>80</v>
      </c>
      <c r="B53" s="358" t="s">
        <v>45</v>
      </c>
      <c r="C53" s="431"/>
      <c r="D53" s="431"/>
      <c r="E53" s="586"/>
    </row>
    <row r="54" spans="1:5" ht="23.25" thickBot="1">
      <c r="A54" s="581" t="s">
        <v>81</v>
      </c>
      <c r="B54" s="358" t="s">
        <v>689</v>
      </c>
      <c r="C54" s="431"/>
      <c r="D54" s="431"/>
      <c r="E54" s="586"/>
    </row>
    <row r="55" spans="1:5" ht="15" customHeight="1" thickBot="1">
      <c r="A55" s="568" t="s">
        <v>9</v>
      </c>
      <c r="B55" s="572" t="s">
        <v>581</v>
      </c>
      <c r="C55" s="110">
        <f>+C44+C50</f>
        <v>0</v>
      </c>
      <c r="D55" s="110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661" t="s">
        <v>747</v>
      </c>
      <c r="B57" s="662"/>
      <c r="C57" s="114"/>
      <c r="D57" s="114"/>
      <c r="E57" s="566"/>
    </row>
    <row r="58" spans="1:5" ht="13.5" thickBot="1">
      <c r="A58" s="663" t="s">
        <v>746</v>
      </c>
      <c r="B58" s="664"/>
      <c r="C58" s="114"/>
      <c r="D58" s="114"/>
      <c r="E58" s="566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F12" sqref="F12:F13"/>
    </sheetView>
  </sheetViews>
  <sheetFormatPr defaultColWidth="9.00390625" defaultRowHeight="12.75"/>
  <cols>
    <col min="1" max="1" width="7.00390625" style="331" customWidth="1"/>
    <col min="2" max="2" width="32.00390625" style="33" customWidth="1"/>
    <col min="3" max="3" width="12.50390625" style="33" customWidth="1"/>
    <col min="4" max="6" width="11.875" style="33" customWidth="1"/>
    <col min="7" max="7" width="12.875" style="33" customWidth="1"/>
    <col min="8" max="16384" width="9.375" style="33" customWidth="1"/>
  </cols>
  <sheetData>
    <row r="1" ht="14.25" thickBot="1">
      <c r="G1" s="40" t="s">
        <v>754</v>
      </c>
    </row>
    <row r="2" spans="1:7" ht="17.25" customHeight="1" thickBot="1">
      <c r="A2" s="737" t="s">
        <v>5</v>
      </c>
      <c r="B2" s="739" t="s">
        <v>313</v>
      </c>
      <c r="C2" s="739" t="s">
        <v>690</v>
      </c>
      <c r="D2" s="739" t="s">
        <v>734</v>
      </c>
      <c r="E2" s="733" t="s">
        <v>691</v>
      </c>
      <c r="F2" s="733"/>
      <c r="G2" s="734"/>
    </row>
    <row r="3" spans="1:7" s="332" customFormat="1" ht="57.75" customHeight="1" thickBot="1">
      <c r="A3" s="738"/>
      <c r="B3" s="740"/>
      <c r="C3" s="740"/>
      <c r="D3" s="740"/>
      <c r="E3" s="31" t="s">
        <v>692</v>
      </c>
      <c r="F3" s="31" t="s">
        <v>693</v>
      </c>
      <c r="G3" s="660" t="s">
        <v>694</v>
      </c>
    </row>
    <row r="4" spans="1:7" s="333" customFormat="1" ht="15" customHeight="1" thickBot="1">
      <c r="A4" s="505" t="s">
        <v>422</v>
      </c>
      <c r="B4" s="506" t="s">
        <v>423</v>
      </c>
      <c r="C4" s="506" t="s">
        <v>424</v>
      </c>
      <c r="D4" s="506" t="s">
        <v>425</v>
      </c>
      <c r="E4" s="506" t="s">
        <v>735</v>
      </c>
      <c r="F4" s="506" t="s">
        <v>503</v>
      </c>
      <c r="G4" s="590" t="s">
        <v>504</v>
      </c>
    </row>
    <row r="5" spans="1:7" ht="23.25" customHeight="1">
      <c r="A5" s="334" t="s">
        <v>7</v>
      </c>
      <c r="B5" s="335" t="s">
        <v>762</v>
      </c>
      <c r="C5" s="336">
        <v>166760</v>
      </c>
      <c r="D5" s="336"/>
      <c r="E5" s="337">
        <f>C5+D5</f>
        <v>166760</v>
      </c>
      <c r="F5" s="336">
        <v>166760</v>
      </c>
      <c r="G5" s="338"/>
    </row>
    <row r="6" spans="1:7" ht="15" customHeight="1">
      <c r="A6" s="339" t="s">
        <v>8</v>
      </c>
      <c r="B6" s="340" t="str">
        <f>'8.1. sz. mell.'!B2:D2</f>
        <v>Konyári Óvoda</v>
      </c>
      <c r="C6" s="2">
        <v>295827</v>
      </c>
      <c r="D6" s="2"/>
      <c r="E6" s="337">
        <f aca="true" t="shared" si="0" ref="E6:E35">C6+D6</f>
        <v>295827</v>
      </c>
      <c r="F6" s="2">
        <v>295827</v>
      </c>
      <c r="G6" s="182"/>
    </row>
    <row r="7" spans="1:7" ht="15" customHeight="1">
      <c r="A7" s="339" t="s">
        <v>9</v>
      </c>
      <c r="B7" s="340" t="str">
        <f>'7.1. sz. mell'!B2:D2</f>
        <v> Önkormányzati Hivatal</v>
      </c>
      <c r="C7" s="2">
        <v>234413</v>
      </c>
      <c r="D7" s="2"/>
      <c r="E7" s="337">
        <f t="shared" si="0"/>
        <v>234413</v>
      </c>
      <c r="F7" s="2">
        <v>234413</v>
      </c>
      <c r="G7" s="182"/>
    </row>
    <row r="8" spans="1:7" ht="15" customHeight="1">
      <c r="A8" s="339" t="s">
        <v>10</v>
      </c>
      <c r="B8" s="340"/>
      <c r="C8" s="2"/>
      <c r="D8" s="2"/>
      <c r="E8" s="337">
        <f t="shared" si="0"/>
        <v>0</v>
      </c>
      <c r="F8" s="2"/>
      <c r="G8" s="182"/>
    </row>
    <row r="9" spans="1:7" ht="15" customHeight="1">
      <c r="A9" s="339" t="s">
        <v>11</v>
      </c>
      <c r="B9" s="340"/>
      <c r="C9" s="2"/>
      <c r="D9" s="2"/>
      <c r="E9" s="337">
        <f t="shared" si="0"/>
        <v>0</v>
      </c>
      <c r="F9" s="2"/>
      <c r="G9" s="182"/>
    </row>
    <row r="10" spans="1:7" ht="15" customHeight="1">
      <c r="A10" s="339" t="s">
        <v>12</v>
      </c>
      <c r="B10" s="340"/>
      <c r="C10" s="2"/>
      <c r="D10" s="2"/>
      <c r="E10" s="337">
        <f t="shared" si="0"/>
        <v>0</v>
      </c>
      <c r="F10" s="2"/>
      <c r="G10" s="182"/>
    </row>
    <row r="11" spans="1:7" ht="15" customHeight="1">
      <c r="A11" s="339" t="s">
        <v>13</v>
      </c>
      <c r="B11" s="340"/>
      <c r="C11" s="2"/>
      <c r="D11" s="2"/>
      <c r="E11" s="337">
        <f t="shared" si="0"/>
        <v>0</v>
      </c>
      <c r="F11" s="2"/>
      <c r="G11" s="182"/>
    </row>
    <row r="12" spans="1:7" ht="15" customHeight="1">
      <c r="A12" s="339" t="s">
        <v>14</v>
      </c>
      <c r="B12" s="340"/>
      <c r="C12" s="2"/>
      <c r="D12" s="2"/>
      <c r="E12" s="337">
        <f t="shared" si="0"/>
        <v>0</v>
      </c>
      <c r="F12" s="2"/>
      <c r="G12" s="182"/>
    </row>
    <row r="13" spans="1:7" ht="15" customHeight="1">
      <c r="A13" s="339" t="s">
        <v>15</v>
      </c>
      <c r="B13" s="340"/>
      <c r="C13" s="2"/>
      <c r="D13" s="2"/>
      <c r="E13" s="337">
        <f t="shared" si="0"/>
        <v>0</v>
      </c>
      <c r="F13" s="2"/>
      <c r="G13" s="182"/>
    </row>
    <row r="14" spans="1:7" ht="15" customHeight="1">
      <c r="A14" s="339" t="s">
        <v>16</v>
      </c>
      <c r="B14" s="340"/>
      <c r="C14" s="2"/>
      <c r="D14" s="2"/>
      <c r="E14" s="337">
        <f t="shared" si="0"/>
        <v>0</v>
      </c>
      <c r="F14" s="2"/>
      <c r="G14" s="182"/>
    </row>
    <row r="15" spans="1:7" ht="15" customHeight="1">
      <c r="A15" s="339" t="s">
        <v>17</v>
      </c>
      <c r="B15" s="340"/>
      <c r="C15" s="2"/>
      <c r="D15" s="2"/>
      <c r="E15" s="337">
        <f t="shared" si="0"/>
        <v>0</v>
      </c>
      <c r="F15" s="2"/>
      <c r="G15" s="182"/>
    </row>
    <row r="16" spans="1:7" ht="15" customHeight="1">
      <c r="A16" s="339" t="s">
        <v>18</v>
      </c>
      <c r="B16" s="340"/>
      <c r="C16" s="2"/>
      <c r="D16" s="2"/>
      <c r="E16" s="337">
        <f t="shared" si="0"/>
        <v>0</v>
      </c>
      <c r="F16" s="2"/>
      <c r="G16" s="182"/>
    </row>
    <row r="17" spans="1:7" ht="15" customHeight="1">
      <c r="A17" s="339" t="s">
        <v>19</v>
      </c>
      <c r="B17" s="340"/>
      <c r="C17" s="2"/>
      <c r="D17" s="2"/>
      <c r="E17" s="337">
        <f t="shared" si="0"/>
        <v>0</v>
      </c>
      <c r="F17" s="2"/>
      <c r="G17" s="182"/>
    </row>
    <row r="18" spans="1:7" ht="15" customHeight="1">
      <c r="A18" s="339" t="s">
        <v>20</v>
      </c>
      <c r="B18" s="340"/>
      <c r="C18" s="2"/>
      <c r="D18" s="2"/>
      <c r="E18" s="337">
        <f t="shared" si="0"/>
        <v>0</v>
      </c>
      <c r="F18" s="2"/>
      <c r="G18" s="182"/>
    </row>
    <row r="19" spans="1:7" ht="15" customHeight="1">
      <c r="A19" s="339" t="s">
        <v>21</v>
      </c>
      <c r="B19" s="340"/>
      <c r="C19" s="2"/>
      <c r="D19" s="2"/>
      <c r="E19" s="337">
        <f t="shared" si="0"/>
        <v>0</v>
      </c>
      <c r="F19" s="2"/>
      <c r="G19" s="182"/>
    </row>
    <row r="20" spans="1:7" ht="15" customHeight="1">
      <c r="A20" s="339" t="s">
        <v>22</v>
      </c>
      <c r="B20" s="340"/>
      <c r="C20" s="2"/>
      <c r="D20" s="2"/>
      <c r="E20" s="337">
        <f t="shared" si="0"/>
        <v>0</v>
      </c>
      <c r="F20" s="2"/>
      <c r="G20" s="182"/>
    </row>
    <row r="21" spans="1:7" ht="15" customHeight="1">
      <c r="A21" s="339" t="s">
        <v>23</v>
      </c>
      <c r="B21" s="340"/>
      <c r="C21" s="2"/>
      <c r="D21" s="2"/>
      <c r="E21" s="337">
        <f t="shared" si="0"/>
        <v>0</v>
      </c>
      <c r="F21" s="2"/>
      <c r="G21" s="182"/>
    </row>
    <row r="22" spans="1:7" ht="15" customHeight="1">
      <c r="A22" s="339" t="s">
        <v>24</v>
      </c>
      <c r="B22" s="340"/>
      <c r="C22" s="2"/>
      <c r="D22" s="2"/>
      <c r="E22" s="337">
        <f t="shared" si="0"/>
        <v>0</v>
      </c>
      <c r="F22" s="2"/>
      <c r="G22" s="182"/>
    </row>
    <row r="23" spans="1:7" ht="15" customHeight="1">
      <c r="A23" s="339" t="s">
        <v>25</v>
      </c>
      <c r="B23" s="340"/>
      <c r="C23" s="2"/>
      <c r="D23" s="2"/>
      <c r="E23" s="337">
        <f t="shared" si="0"/>
        <v>0</v>
      </c>
      <c r="F23" s="2"/>
      <c r="G23" s="182"/>
    </row>
    <row r="24" spans="1:7" ht="15" customHeight="1">
      <c r="A24" s="339" t="s">
        <v>26</v>
      </c>
      <c r="B24" s="340"/>
      <c r="C24" s="2"/>
      <c r="D24" s="2"/>
      <c r="E24" s="337">
        <f t="shared" si="0"/>
        <v>0</v>
      </c>
      <c r="F24" s="2"/>
      <c r="G24" s="182"/>
    </row>
    <row r="25" spans="1:7" ht="15" customHeight="1">
      <c r="A25" s="339" t="s">
        <v>27</v>
      </c>
      <c r="B25" s="340"/>
      <c r="C25" s="2"/>
      <c r="D25" s="2"/>
      <c r="E25" s="337">
        <f t="shared" si="0"/>
        <v>0</v>
      </c>
      <c r="F25" s="2"/>
      <c r="G25" s="182"/>
    </row>
    <row r="26" spans="1:7" ht="15" customHeight="1">
      <c r="A26" s="339" t="s">
        <v>28</v>
      </c>
      <c r="B26" s="340"/>
      <c r="C26" s="2"/>
      <c r="D26" s="2"/>
      <c r="E26" s="337">
        <f t="shared" si="0"/>
        <v>0</v>
      </c>
      <c r="F26" s="2"/>
      <c r="G26" s="182"/>
    </row>
    <row r="27" spans="1:7" ht="15" customHeight="1">
      <c r="A27" s="339" t="s">
        <v>29</v>
      </c>
      <c r="B27" s="340"/>
      <c r="C27" s="2"/>
      <c r="D27" s="2"/>
      <c r="E27" s="337">
        <f t="shared" si="0"/>
        <v>0</v>
      </c>
      <c r="F27" s="2"/>
      <c r="G27" s="182"/>
    </row>
    <row r="28" spans="1:7" ht="15" customHeight="1">
      <c r="A28" s="339" t="s">
        <v>30</v>
      </c>
      <c r="B28" s="340"/>
      <c r="C28" s="2"/>
      <c r="D28" s="2"/>
      <c r="E28" s="337">
        <f t="shared" si="0"/>
        <v>0</v>
      </c>
      <c r="F28" s="2"/>
      <c r="G28" s="182"/>
    </row>
    <row r="29" spans="1:7" ht="15" customHeight="1">
      <c r="A29" s="339" t="s">
        <v>31</v>
      </c>
      <c r="B29" s="340"/>
      <c r="C29" s="2"/>
      <c r="D29" s="2"/>
      <c r="E29" s="337">
        <f t="shared" si="0"/>
        <v>0</v>
      </c>
      <c r="F29" s="2"/>
      <c r="G29" s="182"/>
    </row>
    <row r="30" spans="1:7" ht="15" customHeight="1">
      <c r="A30" s="339" t="s">
        <v>32</v>
      </c>
      <c r="B30" s="340"/>
      <c r="C30" s="2"/>
      <c r="D30" s="2"/>
      <c r="E30" s="337"/>
      <c r="F30" s="2"/>
      <c r="G30" s="182"/>
    </row>
    <row r="31" spans="1:7" ht="15" customHeight="1">
      <c r="A31" s="339" t="s">
        <v>33</v>
      </c>
      <c r="B31" s="340"/>
      <c r="C31" s="2"/>
      <c r="D31" s="2"/>
      <c r="E31" s="337">
        <f t="shared" si="0"/>
        <v>0</v>
      </c>
      <c r="F31" s="2"/>
      <c r="G31" s="182"/>
    </row>
    <row r="32" spans="1:7" ht="15" customHeight="1">
      <c r="A32" s="339" t="s">
        <v>34</v>
      </c>
      <c r="B32" s="340"/>
      <c r="C32" s="2"/>
      <c r="D32" s="2"/>
      <c r="E32" s="337">
        <f t="shared" si="0"/>
        <v>0</v>
      </c>
      <c r="F32" s="2"/>
      <c r="G32" s="182"/>
    </row>
    <row r="33" spans="1:7" ht="15" customHeight="1">
      <c r="A33" s="339" t="s">
        <v>35</v>
      </c>
      <c r="B33" s="340"/>
      <c r="C33" s="2"/>
      <c r="D33" s="2"/>
      <c r="E33" s="337">
        <f t="shared" si="0"/>
        <v>0</v>
      </c>
      <c r="F33" s="2"/>
      <c r="G33" s="182"/>
    </row>
    <row r="34" spans="1:7" ht="15" customHeight="1">
      <c r="A34" s="339" t="s">
        <v>92</v>
      </c>
      <c r="B34" s="340"/>
      <c r="C34" s="2"/>
      <c r="D34" s="2"/>
      <c r="E34" s="337">
        <f t="shared" si="0"/>
        <v>0</v>
      </c>
      <c r="F34" s="2"/>
      <c r="G34" s="182"/>
    </row>
    <row r="35" spans="1:7" ht="15" customHeight="1" thickBot="1">
      <c r="A35" s="339" t="s">
        <v>189</v>
      </c>
      <c r="B35" s="341"/>
      <c r="C35" s="3"/>
      <c r="D35" s="3"/>
      <c r="E35" s="337">
        <f t="shared" si="0"/>
        <v>0</v>
      </c>
      <c r="F35" s="3"/>
      <c r="G35" s="342"/>
    </row>
    <row r="36" spans="1:7" ht="15" customHeight="1" thickBot="1">
      <c r="A36" s="735" t="s">
        <v>40</v>
      </c>
      <c r="B36" s="736"/>
      <c r="C36" s="15">
        <f>SUM(C5:C35)</f>
        <v>697000</v>
      </c>
      <c r="D36" s="15">
        <f>SUM(D5:D35)</f>
        <v>0</v>
      </c>
      <c r="E36" s="15">
        <f>SUM(E5:E35)</f>
        <v>697000</v>
      </c>
      <c r="F36" s="15">
        <f>SUM(F5:F35)</f>
        <v>697000</v>
      </c>
      <c r="G36" s="16">
        <f>SUM(G5:G35)</f>
        <v>0</v>
      </c>
    </row>
  </sheetData>
  <sheetProtection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……/2017. (……) önkormányzati rendelethez&amp;"Times New Roman CE,Dőlt"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zoomScale="120" zoomScaleNormal="120" zoomScaleSheetLayoutView="100" workbookViewId="0" topLeftCell="A7">
      <selection activeCell="A7" sqref="A1:IV16384"/>
    </sheetView>
  </sheetViews>
  <sheetFormatPr defaultColWidth="9.00390625" defaultRowHeight="12.75"/>
  <cols>
    <col min="1" max="1" width="9.00390625" style="399" customWidth="1"/>
    <col min="2" max="2" width="64.875" style="399" customWidth="1"/>
    <col min="3" max="3" width="17.375" style="399" customWidth="1"/>
    <col min="4" max="5" width="17.375" style="400" customWidth="1"/>
    <col min="6" max="16384" width="9.375" style="399" customWidth="1"/>
  </cols>
  <sheetData>
    <row r="1" spans="1:5" ht="15.75" customHeight="1">
      <c r="A1" s="688" t="s">
        <v>4</v>
      </c>
      <c r="B1" s="688"/>
      <c r="C1" s="688"/>
      <c r="D1" s="688"/>
      <c r="E1" s="688"/>
    </row>
    <row r="2" spans="1:5" ht="15.75" customHeight="1" thickBot="1">
      <c r="A2" s="46" t="s">
        <v>112</v>
      </c>
      <c r="B2" s="46"/>
      <c r="C2" s="46"/>
      <c r="D2" s="397"/>
      <c r="E2" s="397" t="s">
        <v>755</v>
      </c>
    </row>
    <row r="3" spans="1:5" ht="15.75" customHeight="1">
      <c r="A3" s="689" t="s">
        <v>60</v>
      </c>
      <c r="B3" s="691" t="s">
        <v>6</v>
      </c>
      <c r="C3" s="741" t="str">
        <f>+CONCATENATE(LEFT('[1]ÖSSZEFÜGGÉSEK'!A4,4)-1,". évi tény")</f>
        <v>2015. évi tény</v>
      </c>
      <c r="D3" s="693" t="str">
        <f>+CONCATENATE(LEFT('[1]ÖSSZEFÜGGÉSEK'!A4,4),". évi")</f>
        <v>2016. évi</v>
      </c>
      <c r="E3" s="694"/>
    </row>
    <row r="4" spans="1:5" ht="37.5" customHeight="1" thickBot="1">
      <c r="A4" s="690"/>
      <c r="B4" s="692"/>
      <c r="C4" s="742"/>
      <c r="D4" s="48" t="s">
        <v>185</v>
      </c>
      <c r="E4" s="49" t="s">
        <v>186</v>
      </c>
    </row>
    <row r="5" spans="1:5" s="411" customFormat="1" ht="12" customHeight="1" thickBot="1">
      <c r="A5" s="375" t="s">
        <v>422</v>
      </c>
      <c r="B5" s="376" t="s">
        <v>423</v>
      </c>
      <c r="C5" s="376" t="s">
        <v>424</v>
      </c>
      <c r="D5" s="376" t="s">
        <v>426</v>
      </c>
      <c r="E5" s="377" t="s">
        <v>503</v>
      </c>
    </row>
    <row r="6" spans="1:5" s="412" customFormat="1" ht="12" customHeight="1" thickBot="1">
      <c r="A6" s="370" t="s">
        <v>7</v>
      </c>
      <c r="B6" s="604" t="s">
        <v>314</v>
      </c>
      <c r="C6" s="402">
        <f>+C7+C8+C9+C10+C11+C12</f>
        <v>160390000</v>
      </c>
      <c r="D6" s="402">
        <f>+D7+D8+D9+D10+D11+D12</f>
        <v>189319306</v>
      </c>
      <c r="E6" s="385">
        <f>+E7+E8+E9+E10+E11+E12</f>
        <v>189319306</v>
      </c>
    </row>
    <row r="7" spans="1:5" s="412" customFormat="1" ht="12" customHeight="1">
      <c r="A7" s="365" t="s">
        <v>72</v>
      </c>
      <c r="B7" s="605" t="s">
        <v>315</v>
      </c>
      <c r="C7" s="387">
        <v>65717000</v>
      </c>
      <c r="D7" s="404">
        <f>'[1]1.1.sz.mell.'!D7</f>
        <v>60051662</v>
      </c>
      <c r="E7" s="404">
        <f>'[1]1.1.sz.mell.'!E7</f>
        <v>60051662</v>
      </c>
    </row>
    <row r="8" spans="1:5" s="412" customFormat="1" ht="12" customHeight="1">
      <c r="A8" s="364" t="s">
        <v>73</v>
      </c>
      <c r="B8" s="606" t="s">
        <v>316</v>
      </c>
      <c r="C8" s="386"/>
      <c r="D8" s="404">
        <f>'[1]1.1.sz.mell.'!D8</f>
        <v>49595400</v>
      </c>
      <c r="E8" s="404">
        <f>'[1]1.1.sz.mell.'!E8</f>
        <v>49595400</v>
      </c>
    </row>
    <row r="9" spans="1:5" s="412" customFormat="1" ht="12" customHeight="1">
      <c r="A9" s="364" t="s">
        <v>74</v>
      </c>
      <c r="B9" s="606" t="s">
        <v>317</v>
      </c>
      <c r="C9" s="386">
        <v>75645000</v>
      </c>
      <c r="D9" s="404">
        <f>'[1]1.1.sz.mell.'!D9</f>
        <v>71434260</v>
      </c>
      <c r="E9" s="404">
        <f>'[1]1.1.sz.mell.'!E9</f>
        <v>71434260</v>
      </c>
    </row>
    <row r="10" spans="1:5" s="412" customFormat="1" ht="12" customHeight="1">
      <c r="A10" s="364" t="s">
        <v>75</v>
      </c>
      <c r="B10" s="606" t="s">
        <v>318</v>
      </c>
      <c r="C10" s="386">
        <v>2681000</v>
      </c>
      <c r="D10" s="404">
        <f>'[1]1.1.sz.mell.'!D10</f>
        <v>2711519</v>
      </c>
      <c r="E10" s="404">
        <f>'[1]1.1.sz.mell.'!E10</f>
        <v>2711519</v>
      </c>
    </row>
    <row r="11" spans="1:5" s="412" customFormat="1" ht="12" customHeight="1">
      <c r="A11" s="364" t="s">
        <v>108</v>
      </c>
      <c r="B11" s="606" t="s">
        <v>319</v>
      </c>
      <c r="C11" s="386">
        <v>14930000</v>
      </c>
      <c r="D11" s="404">
        <f>'[1]1.1.sz.mell.'!D11</f>
        <v>5227576</v>
      </c>
      <c r="E11" s="404">
        <f>'[1]1.1.sz.mell.'!E11</f>
        <v>5227576</v>
      </c>
    </row>
    <row r="12" spans="1:5" s="412" customFormat="1" ht="12" customHeight="1" thickBot="1">
      <c r="A12" s="366" t="s">
        <v>76</v>
      </c>
      <c r="B12" s="607" t="s">
        <v>320</v>
      </c>
      <c r="C12" s="388">
        <v>1417000</v>
      </c>
      <c r="D12" s="404">
        <f>'[1]1.1.sz.mell.'!D12</f>
        <v>298889</v>
      </c>
      <c r="E12" s="404">
        <f>'[1]1.1.sz.mell.'!E12</f>
        <v>298889</v>
      </c>
    </row>
    <row r="13" spans="1:5" s="412" customFormat="1" ht="12" customHeight="1" thickBot="1">
      <c r="A13" s="370" t="s">
        <v>8</v>
      </c>
      <c r="B13" s="608" t="s">
        <v>321</v>
      </c>
      <c r="C13" s="402">
        <f>+C14+C15+C16+C17+C18</f>
        <v>151619000</v>
      </c>
      <c r="D13" s="402">
        <f>+D14+D15+D16+D17+D18</f>
        <v>174146394</v>
      </c>
      <c r="E13" s="385">
        <f>+E14+E15+E16+E17+E18</f>
        <v>172200651</v>
      </c>
    </row>
    <row r="14" spans="1:5" s="412" customFormat="1" ht="12" customHeight="1">
      <c r="A14" s="365" t="s">
        <v>78</v>
      </c>
      <c r="B14" s="605" t="s">
        <v>322</v>
      </c>
      <c r="C14" s="404">
        <v>459000</v>
      </c>
      <c r="D14" s="404">
        <f>'[1]1.1.sz.mell.'!D14</f>
        <v>0</v>
      </c>
      <c r="E14" s="404">
        <f>'[1]1.1.sz.mell.'!E14</f>
        <v>0</v>
      </c>
    </row>
    <row r="15" spans="1:5" s="412" customFormat="1" ht="12" customHeight="1">
      <c r="A15" s="364" t="s">
        <v>79</v>
      </c>
      <c r="B15" s="606" t="s">
        <v>323</v>
      </c>
      <c r="C15" s="403"/>
      <c r="D15" s="404">
        <f>'[1]1.1.sz.mell.'!D15</f>
        <v>0</v>
      </c>
      <c r="E15" s="404">
        <f>'[1]1.1.sz.mell.'!E15</f>
        <v>0</v>
      </c>
    </row>
    <row r="16" spans="1:5" s="412" customFormat="1" ht="12" customHeight="1">
      <c r="A16" s="364" t="s">
        <v>80</v>
      </c>
      <c r="B16" s="606" t="s">
        <v>324</v>
      </c>
      <c r="C16" s="403"/>
      <c r="D16" s="404">
        <f>'[1]1.1.sz.mell.'!D16</f>
        <v>0</v>
      </c>
      <c r="E16" s="404">
        <f>'[1]1.1.sz.mell.'!E16</f>
        <v>0</v>
      </c>
    </row>
    <row r="17" spans="1:5" s="412" customFormat="1" ht="12" customHeight="1">
      <c r="A17" s="364" t="s">
        <v>81</v>
      </c>
      <c r="B17" s="606" t="s">
        <v>325</v>
      </c>
      <c r="C17" s="403"/>
      <c r="D17" s="404">
        <f>'[1]1.1.sz.mell.'!D17</f>
        <v>0</v>
      </c>
      <c r="E17" s="404">
        <f>'[1]1.1.sz.mell.'!E17</f>
        <v>0</v>
      </c>
    </row>
    <row r="18" spans="1:5" s="412" customFormat="1" ht="12" customHeight="1">
      <c r="A18" s="364" t="s">
        <v>82</v>
      </c>
      <c r="B18" s="606" t="s">
        <v>326</v>
      </c>
      <c r="C18" s="386">
        <v>151160000</v>
      </c>
      <c r="D18" s="404">
        <f>'[1]1.1.sz.mell.'!D18</f>
        <v>174146394</v>
      </c>
      <c r="E18" s="404">
        <f>'[1]1.1.sz.mell.'!E18</f>
        <v>172200651</v>
      </c>
    </row>
    <row r="19" spans="1:5" s="412" customFormat="1" ht="12" customHeight="1" thickBot="1">
      <c r="A19" s="366" t="s">
        <v>89</v>
      </c>
      <c r="B19" s="607" t="s">
        <v>327</v>
      </c>
      <c r="C19" s="405"/>
      <c r="D19" s="404">
        <f>'[1]1.1.sz.mell.'!D19</f>
        <v>0</v>
      </c>
      <c r="E19" s="404">
        <f>'[1]1.1.sz.mell.'!E19</f>
        <v>0</v>
      </c>
    </row>
    <row r="20" spans="1:5" s="412" customFormat="1" ht="12" customHeight="1" thickBot="1">
      <c r="A20" s="370" t="s">
        <v>9</v>
      </c>
      <c r="B20" s="604" t="s">
        <v>328</v>
      </c>
      <c r="C20" s="402">
        <f>+C21+C22+C23+C24+C25</f>
        <v>2626000</v>
      </c>
      <c r="D20" s="402">
        <f>+D21+D22+D23+D24+D25</f>
        <v>2558000</v>
      </c>
      <c r="E20" s="385">
        <f>+E21+E22+E23+E24+E25</f>
        <v>2558000</v>
      </c>
    </row>
    <row r="21" spans="1:5" s="412" customFormat="1" ht="12" customHeight="1">
      <c r="A21" s="365" t="s">
        <v>61</v>
      </c>
      <c r="B21" s="605" t="s">
        <v>329</v>
      </c>
      <c r="C21" s="404">
        <v>2626000</v>
      </c>
      <c r="D21" s="404">
        <f>'[1]1.1.sz.mell.'!D21</f>
        <v>2558000</v>
      </c>
      <c r="E21" s="387">
        <v>2558000</v>
      </c>
    </row>
    <row r="22" spans="1:5" s="412" customFormat="1" ht="12" customHeight="1">
      <c r="A22" s="364" t="s">
        <v>62</v>
      </c>
      <c r="B22" s="606" t="s">
        <v>330</v>
      </c>
      <c r="C22" s="403"/>
      <c r="D22" s="403"/>
      <c r="E22" s="386"/>
    </row>
    <row r="23" spans="1:5" s="412" customFormat="1" ht="12" customHeight="1">
      <c r="A23" s="364" t="s">
        <v>63</v>
      </c>
      <c r="B23" s="606" t="s">
        <v>331</v>
      </c>
      <c r="C23" s="403"/>
      <c r="D23" s="403"/>
      <c r="E23" s="386"/>
    </row>
    <row r="24" spans="1:5" s="412" customFormat="1" ht="12" customHeight="1">
      <c r="A24" s="364" t="s">
        <v>64</v>
      </c>
      <c r="B24" s="606" t="s">
        <v>332</v>
      </c>
      <c r="C24" s="403"/>
      <c r="D24" s="403"/>
      <c r="E24" s="386"/>
    </row>
    <row r="25" spans="1:5" s="412" customFormat="1" ht="12" customHeight="1">
      <c r="A25" s="364" t="s">
        <v>122</v>
      </c>
      <c r="B25" s="606" t="s">
        <v>333</v>
      </c>
      <c r="C25" s="403"/>
      <c r="D25" s="403"/>
      <c r="E25" s="386"/>
    </row>
    <row r="26" spans="1:5" s="412" customFormat="1" ht="12" customHeight="1" thickBot="1">
      <c r="A26" s="366" t="s">
        <v>123</v>
      </c>
      <c r="B26" s="607" t="s">
        <v>334</v>
      </c>
      <c r="C26" s="405"/>
      <c r="D26" s="405"/>
      <c r="E26" s="388"/>
    </row>
    <row r="27" spans="1:5" s="412" customFormat="1" ht="12" customHeight="1" thickBot="1">
      <c r="A27" s="375" t="s">
        <v>124</v>
      </c>
      <c r="B27" s="371" t="s">
        <v>736</v>
      </c>
      <c r="C27" s="408">
        <f>SUM(C28:C33)</f>
        <v>21223000</v>
      </c>
      <c r="D27" s="408">
        <f>SUM(D28:D33)</f>
        <v>25197716</v>
      </c>
      <c r="E27" s="421">
        <f>SUM(E28:E33)</f>
        <v>21946924</v>
      </c>
    </row>
    <row r="28" spans="1:5" s="412" customFormat="1" ht="12" customHeight="1">
      <c r="A28" s="541" t="s">
        <v>335</v>
      </c>
      <c r="B28" s="413" t="s">
        <v>763</v>
      </c>
      <c r="C28" s="387">
        <v>3576000</v>
      </c>
      <c r="D28" s="404">
        <f>'[1]1.1.sz.mell.'!D28</f>
        <v>5870694</v>
      </c>
      <c r="E28" s="404">
        <f>'[1]1.1.sz.mell.'!E28</f>
        <v>3158137</v>
      </c>
    </row>
    <row r="29" spans="1:5" s="412" customFormat="1" ht="12" customHeight="1">
      <c r="A29" s="542" t="s">
        <v>336</v>
      </c>
      <c r="B29" s="414" t="s">
        <v>741</v>
      </c>
      <c r="C29" s="386"/>
      <c r="D29" s="404">
        <f>'[1]1.1.sz.mell.'!D29</f>
        <v>0</v>
      </c>
      <c r="E29" s="404">
        <f>'[1]1.1.sz.mell.'!E29</f>
        <v>0</v>
      </c>
    </row>
    <row r="30" spans="1:5" s="412" customFormat="1" ht="12" customHeight="1">
      <c r="A30" s="542" t="s">
        <v>337</v>
      </c>
      <c r="B30" s="414" t="s">
        <v>742</v>
      </c>
      <c r="C30" s="386">
        <v>12762000</v>
      </c>
      <c r="D30" s="404">
        <f>'[1]1.1.sz.mell.'!D30</f>
        <v>15542751</v>
      </c>
      <c r="E30" s="404">
        <f>'[1]1.1.sz.mell.'!E30</f>
        <v>15574651</v>
      </c>
    </row>
    <row r="31" spans="1:5" s="412" customFormat="1" ht="12" customHeight="1">
      <c r="A31" s="542" t="s">
        <v>737</v>
      </c>
      <c r="B31" s="414" t="s">
        <v>743</v>
      </c>
      <c r="C31" s="386"/>
      <c r="D31" s="404">
        <f>'[1]1.1.sz.mell.'!D31</f>
        <v>0</v>
      </c>
      <c r="E31" s="404">
        <f>'[1]1.1.sz.mell.'!E31</f>
        <v>0</v>
      </c>
    </row>
    <row r="32" spans="1:5" s="412" customFormat="1" ht="12" customHeight="1">
      <c r="A32" s="542" t="s">
        <v>738</v>
      </c>
      <c r="B32" s="414" t="s">
        <v>748</v>
      </c>
      <c r="C32" s="386">
        <v>4295000</v>
      </c>
      <c r="D32" s="404">
        <f>'[1]1.1.sz.mell.'!D32</f>
        <v>2976249</v>
      </c>
      <c r="E32" s="404">
        <f>'[1]1.1.sz.mell.'!E32</f>
        <v>2976249</v>
      </c>
    </row>
    <row r="33" spans="1:5" s="412" customFormat="1" ht="12" customHeight="1" thickBot="1">
      <c r="A33" s="543" t="s">
        <v>739</v>
      </c>
      <c r="B33" s="394" t="s">
        <v>339</v>
      </c>
      <c r="C33" s="388">
        <v>590000</v>
      </c>
      <c r="D33" s="404">
        <f>'[1]1.1.sz.mell.'!D33</f>
        <v>808022</v>
      </c>
      <c r="E33" s="404">
        <f>'[1]1.1.sz.mell.'!E33</f>
        <v>237887</v>
      </c>
    </row>
    <row r="34" spans="1:5" s="412" customFormat="1" ht="12" customHeight="1" thickBot="1">
      <c r="A34" s="370" t="s">
        <v>11</v>
      </c>
      <c r="B34" s="604" t="s">
        <v>340</v>
      </c>
      <c r="C34" s="402">
        <f>SUM(C35:C44)</f>
        <v>29239000</v>
      </c>
      <c r="D34" s="402">
        <f>SUM(D35:D44)</f>
        <v>58418616</v>
      </c>
      <c r="E34" s="385">
        <f>SUM(E35:E44)</f>
        <v>46055734</v>
      </c>
    </row>
    <row r="35" spans="1:5" s="412" customFormat="1" ht="12" customHeight="1">
      <c r="A35" s="365" t="s">
        <v>65</v>
      </c>
      <c r="B35" s="605" t="s">
        <v>341</v>
      </c>
      <c r="C35" s="404">
        <v>373000</v>
      </c>
      <c r="D35" s="404">
        <f>'[1]1.1.sz.mell.'!D35</f>
        <v>15094004</v>
      </c>
      <c r="E35" s="404">
        <f>'[1]1.1.sz.mell.'!E35</f>
        <v>12940193</v>
      </c>
    </row>
    <row r="36" spans="1:5" s="412" customFormat="1" ht="12" customHeight="1">
      <c r="A36" s="364" t="s">
        <v>66</v>
      </c>
      <c r="B36" s="606" t="s">
        <v>342</v>
      </c>
      <c r="C36" s="404">
        <v>7494000</v>
      </c>
      <c r="D36" s="404">
        <f>'[1]1.1.sz.mell.'!D36</f>
        <v>9009214</v>
      </c>
      <c r="E36" s="404">
        <f>'[1]1.1.sz.mell.'!E36</f>
        <v>6140300</v>
      </c>
    </row>
    <row r="37" spans="1:5" s="412" customFormat="1" ht="12" customHeight="1">
      <c r="A37" s="364" t="s">
        <v>67</v>
      </c>
      <c r="B37" s="606" t="s">
        <v>343</v>
      </c>
      <c r="C37" s="403">
        <v>121000</v>
      </c>
      <c r="D37" s="404">
        <f>'[1]1.1.sz.mell.'!D37</f>
        <v>770739</v>
      </c>
      <c r="E37" s="404">
        <f>'[1]1.1.sz.mell.'!E37</f>
        <v>477319</v>
      </c>
    </row>
    <row r="38" spans="1:5" s="412" customFormat="1" ht="12" customHeight="1">
      <c r="A38" s="364" t="s">
        <v>126</v>
      </c>
      <c r="B38" s="606" t="s">
        <v>344</v>
      </c>
      <c r="C38" s="403">
        <v>1382000</v>
      </c>
      <c r="D38" s="404">
        <f>'[1]1.1.sz.mell.'!D38</f>
        <v>5239000</v>
      </c>
      <c r="E38" s="404">
        <f>'[1]1.1.sz.mell.'!E38</f>
        <v>0</v>
      </c>
    </row>
    <row r="39" spans="1:5" s="412" customFormat="1" ht="12" customHeight="1">
      <c r="A39" s="364" t="s">
        <v>127</v>
      </c>
      <c r="B39" s="606" t="s">
        <v>345</v>
      </c>
      <c r="C39" s="403">
        <v>3427000</v>
      </c>
      <c r="D39" s="404">
        <f>'[1]1.1.sz.mell.'!D39</f>
        <v>5667403</v>
      </c>
      <c r="E39" s="404">
        <f>'[1]1.1.sz.mell.'!E39</f>
        <v>4259030</v>
      </c>
    </row>
    <row r="40" spans="1:5" s="412" customFormat="1" ht="12" customHeight="1">
      <c r="A40" s="364" t="s">
        <v>128</v>
      </c>
      <c r="B40" s="606" t="s">
        <v>346</v>
      </c>
      <c r="C40" s="403">
        <v>4241000</v>
      </c>
      <c r="D40" s="404">
        <f>'[1]1.1.sz.mell.'!D40</f>
        <v>4857923</v>
      </c>
      <c r="E40" s="404">
        <f>'[1]1.1.sz.mell.'!E40</f>
        <v>4457661</v>
      </c>
    </row>
    <row r="41" spans="1:5" s="412" customFormat="1" ht="12" customHeight="1">
      <c r="A41" s="364" t="s">
        <v>129</v>
      </c>
      <c r="B41" s="606" t="s">
        <v>347</v>
      </c>
      <c r="C41" s="403">
        <v>807000</v>
      </c>
      <c r="D41" s="404">
        <f>'[1]1.1.sz.mell.'!D41</f>
        <v>0</v>
      </c>
      <c r="E41" s="404">
        <f>'[1]1.1.sz.mell.'!E41</f>
        <v>0</v>
      </c>
    </row>
    <row r="42" spans="1:5" s="412" customFormat="1" ht="12" customHeight="1">
      <c r="A42" s="364" t="s">
        <v>130</v>
      </c>
      <c r="B42" s="606" t="s">
        <v>348</v>
      </c>
      <c r="C42" s="403">
        <v>6000</v>
      </c>
      <c r="D42" s="404">
        <f>'[1]1.1.sz.mell.'!D42</f>
        <v>4101</v>
      </c>
      <c r="E42" s="404">
        <f>'[1]1.1.sz.mell.'!E42</f>
        <v>5008</v>
      </c>
    </row>
    <row r="43" spans="1:5" s="412" customFormat="1" ht="12" customHeight="1">
      <c r="A43" s="364" t="s">
        <v>349</v>
      </c>
      <c r="B43" s="606" t="s">
        <v>350</v>
      </c>
      <c r="C43" s="406"/>
      <c r="D43" s="404">
        <f>'[1]1.1.sz.mell.'!D43</f>
        <v>51611</v>
      </c>
      <c r="E43" s="404">
        <f>'[1]1.1.sz.mell.'!E43</f>
        <v>51602</v>
      </c>
    </row>
    <row r="44" spans="1:5" s="412" customFormat="1" ht="12" customHeight="1" thickBot="1">
      <c r="A44" s="366" t="s">
        <v>351</v>
      </c>
      <c r="B44" s="607" t="s">
        <v>352</v>
      </c>
      <c r="C44" s="407">
        <v>11388000</v>
      </c>
      <c r="D44" s="404">
        <f>'[1]1.1.sz.mell.'!D44</f>
        <v>17724621</v>
      </c>
      <c r="E44" s="404">
        <f>'[1]1.1.sz.mell.'!E44</f>
        <v>17724621</v>
      </c>
    </row>
    <row r="45" spans="1:5" s="412" customFormat="1" ht="12" customHeight="1" thickBot="1">
      <c r="A45" s="370" t="s">
        <v>12</v>
      </c>
      <c r="B45" s="604" t="s">
        <v>353</v>
      </c>
      <c r="C45" s="402">
        <f>SUM(C46:C50)</f>
        <v>2913000</v>
      </c>
      <c r="D45" s="402">
        <f>SUM(D46:D50)</f>
        <v>4000000</v>
      </c>
      <c r="E45" s="385">
        <f>SUM(E46:E50)</f>
        <v>2000000</v>
      </c>
    </row>
    <row r="46" spans="1:5" s="412" customFormat="1" ht="12" customHeight="1">
      <c r="A46" s="365" t="s">
        <v>68</v>
      </c>
      <c r="B46" s="605" t="s">
        <v>354</v>
      </c>
      <c r="C46" s="423"/>
      <c r="D46" s="423"/>
      <c r="E46" s="391"/>
    </row>
    <row r="47" spans="1:5" s="412" customFormat="1" ht="12" customHeight="1">
      <c r="A47" s="364" t="s">
        <v>69</v>
      </c>
      <c r="B47" s="606" t="s">
        <v>355</v>
      </c>
      <c r="C47" s="406"/>
      <c r="D47" s="406">
        <f>'[1]1.1.sz.mell.'!D47</f>
        <v>4000000</v>
      </c>
      <c r="E47" s="406">
        <f>'[1]1.1.sz.mell.'!E47</f>
        <v>2000000</v>
      </c>
    </row>
    <row r="48" spans="1:5" s="412" customFormat="1" ht="12" customHeight="1">
      <c r="A48" s="364" t="s">
        <v>356</v>
      </c>
      <c r="B48" s="606" t="s">
        <v>357</v>
      </c>
      <c r="C48" s="406">
        <v>2913000</v>
      </c>
      <c r="D48" s="406"/>
      <c r="E48" s="389"/>
    </row>
    <row r="49" spans="1:5" s="412" customFormat="1" ht="12" customHeight="1">
      <c r="A49" s="364" t="s">
        <v>358</v>
      </c>
      <c r="B49" s="606" t="s">
        <v>359</v>
      </c>
      <c r="C49" s="406"/>
      <c r="D49" s="406"/>
      <c r="E49" s="389"/>
    </row>
    <row r="50" spans="1:5" s="412" customFormat="1" ht="12" customHeight="1" thickBot="1">
      <c r="A50" s="366" t="s">
        <v>360</v>
      </c>
      <c r="B50" s="607" t="s">
        <v>361</v>
      </c>
      <c r="C50" s="407"/>
      <c r="D50" s="407"/>
      <c r="E50" s="390"/>
    </row>
    <row r="51" spans="1:5" s="412" customFormat="1" ht="13.5" thickBot="1">
      <c r="A51" s="370" t="s">
        <v>131</v>
      </c>
      <c r="B51" s="604" t="s">
        <v>362</v>
      </c>
      <c r="C51" s="402">
        <f>SUM(C52:C54)</f>
        <v>12200000</v>
      </c>
      <c r="D51" s="402">
        <f>SUM(D52:D54)</f>
        <v>1146000</v>
      </c>
      <c r="E51" s="385">
        <f>SUM(E52:E54)</f>
        <v>748000</v>
      </c>
    </row>
    <row r="52" spans="1:5" s="412" customFormat="1" ht="12.75">
      <c r="A52" s="365" t="s">
        <v>70</v>
      </c>
      <c r="B52" s="605" t="s">
        <v>363</v>
      </c>
      <c r="C52" s="404"/>
      <c r="D52" s="404"/>
      <c r="E52" s="387"/>
    </row>
    <row r="53" spans="1:5" s="412" customFormat="1" ht="14.25" customHeight="1">
      <c r="A53" s="364" t="s">
        <v>71</v>
      </c>
      <c r="B53" s="606" t="s">
        <v>583</v>
      </c>
      <c r="C53" s="403"/>
      <c r="D53" s="403"/>
      <c r="E53" s="386"/>
    </row>
    <row r="54" spans="1:5" s="412" customFormat="1" ht="12.75">
      <c r="A54" s="364" t="s">
        <v>365</v>
      </c>
      <c r="B54" s="606" t="s">
        <v>366</v>
      </c>
      <c r="C54" s="403">
        <v>12200000</v>
      </c>
      <c r="D54" s="403">
        <v>1146000</v>
      </c>
      <c r="E54" s="386">
        <v>748000</v>
      </c>
    </row>
    <row r="55" spans="1:5" s="412" customFormat="1" ht="13.5" thickBot="1">
      <c r="A55" s="366" t="s">
        <v>367</v>
      </c>
      <c r="B55" s="607" t="s">
        <v>368</v>
      </c>
      <c r="C55" s="405"/>
      <c r="D55" s="405"/>
      <c r="E55" s="388"/>
    </row>
    <row r="56" spans="1:5" s="412" customFormat="1" ht="13.5" thickBot="1">
      <c r="A56" s="370" t="s">
        <v>14</v>
      </c>
      <c r="B56" s="608" t="s">
        <v>369</v>
      </c>
      <c r="C56" s="402">
        <f>SUM(C57:C59)</f>
        <v>0</v>
      </c>
      <c r="D56" s="402">
        <f>SUM(D57:D59)</f>
        <v>0</v>
      </c>
      <c r="E56" s="385">
        <f>SUM(E57:E59)</f>
        <v>0</v>
      </c>
    </row>
    <row r="57" spans="1:5" s="412" customFormat="1" ht="12.75">
      <c r="A57" s="364" t="s">
        <v>132</v>
      </c>
      <c r="B57" s="605" t="s">
        <v>370</v>
      </c>
      <c r="C57" s="406"/>
      <c r="D57" s="406"/>
      <c r="E57" s="389"/>
    </row>
    <row r="58" spans="1:5" s="412" customFormat="1" ht="12.75" customHeight="1">
      <c r="A58" s="364" t="s">
        <v>133</v>
      </c>
      <c r="B58" s="606" t="s">
        <v>584</v>
      </c>
      <c r="C58" s="406"/>
      <c r="D58" s="406"/>
      <c r="E58" s="389"/>
    </row>
    <row r="59" spans="1:5" s="412" customFormat="1" ht="12.75">
      <c r="A59" s="364" t="s">
        <v>159</v>
      </c>
      <c r="B59" s="606" t="s">
        <v>372</v>
      </c>
      <c r="C59" s="406"/>
      <c r="D59" s="406"/>
      <c r="E59" s="389"/>
    </row>
    <row r="60" spans="1:5" s="412" customFormat="1" ht="13.5" thickBot="1">
      <c r="A60" s="364" t="s">
        <v>373</v>
      </c>
      <c r="B60" s="607" t="s">
        <v>374</v>
      </c>
      <c r="C60" s="406"/>
      <c r="D60" s="406"/>
      <c r="E60" s="389"/>
    </row>
    <row r="61" spans="1:5" s="412" customFormat="1" ht="13.5" thickBot="1">
      <c r="A61" s="370" t="s">
        <v>15</v>
      </c>
      <c r="B61" s="604" t="s">
        <v>375</v>
      </c>
      <c r="C61" s="408">
        <f>+C6+C13+C20+C27+C34+C45+C51+C56</f>
        <v>380210000</v>
      </c>
      <c r="D61" s="408">
        <f>+D6+D13+D20+D27+D34+D45+D51+D56</f>
        <v>454786032</v>
      </c>
      <c r="E61" s="421">
        <f>+E6+E13+E20+E27+E34+E45+E51+E56</f>
        <v>434828615</v>
      </c>
    </row>
    <row r="62" spans="1:5" s="412" customFormat="1" ht="13.5" thickBot="1">
      <c r="A62" s="424" t="s">
        <v>376</v>
      </c>
      <c r="B62" s="608" t="s">
        <v>698</v>
      </c>
      <c r="C62" s="402">
        <f>SUM(C63:C65)</f>
        <v>0</v>
      </c>
      <c r="D62" s="402">
        <f>SUM(D63:D65)</f>
        <v>0</v>
      </c>
      <c r="E62" s="385">
        <f>SUM(E63:E65)</f>
        <v>0</v>
      </c>
    </row>
    <row r="63" spans="1:5" s="412" customFormat="1" ht="12.75">
      <c r="A63" s="364" t="s">
        <v>378</v>
      </c>
      <c r="B63" s="605" t="s">
        <v>379</v>
      </c>
      <c r="C63" s="406"/>
      <c r="D63" s="406"/>
      <c r="E63" s="389"/>
    </row>
    <row r="64" spans="1:5" s="412" customFormat="1" ht="12.75">
      <c r="A64" s="364" t="s">
        <v>380</v>
      </c>
      <c r="B64" s="606" t="s">
        <v>381</v>
      </c>
      <c r="C64" s="406"/>
      <c r="D64" s="406">
        <f>'[1]1.1.sz.mell.'!D64</f>
        <v>0</v>
      </c>
      <c r="E64" s="406">
        <f>'[1]1.1.sz.mell.'!E64</f>
        <v>0</v>
      </c>
    </row>
    <row r="65" spans="1:5" s="412" customFormat="1" ht="13.5" thickBot="1">
      <c r="A65" s="364" t="s">
        <v>382</v>
      </c>
      <c r="B65" s="350" t="s">
        <v>427</v>
      </c>
      <c r="C65" s="406"/>
      <c r="D65" s="389"/>
      <c r="E65" s="389"/>
    </row>
    <row r="66" spans="1:5" s="412" customFormat="1" ht="13.5" thickBot="1">
      <c r="A66" s="424" t="s">
        <v>384</v>
      </c>
      <c r="B66" s="608" t="s">
        <v>385</v>
      </c>
      <c r="C66" s="402">
        <f>SUM(C67:C70)</f>
        <v>0</v>
      </c>
      <c r="D66" s="402">
        <f>SUM(D67:D70)</f>
        <v>0</v>
      </c>
      <c r="E66" s="385">
        <f>SUM(E67:E70)</f>
        <v>0</v>
      </c>
    </row>
    <row r="67" spans="1:5" s="412" customFormat="1" ht="12.75">
      <c r="A67" s="364" t="s">
        <v>109</v>
      </c>
      <c r="B67" s="605" t="s">
        <v>386</v>
      </c>
      <c r="C67" s="406"/>
      <c r="D67" s="406"/>
      <c r="E67" s="389"/>
    </row>
    <row r="68" spans="1:5" s="412" customFormat="1" ht="12.75">
      <c r="A68" s="364" t="s">
        <v>110</v>
      </c>
      <c r="B68" s="606" t="s">
        <v>387</v>
      </c>
      <c r="C68" s="406"/>
      <c r="D68" s="406"/>
      <c r="E68" s="389"/>
    </row>
    <row r="69" spans="1:5" s="412" customFormat="1" ht="12" customHeight="1">
      <c r="A69" s="364" t="s">
        <v>388</v>
      </c>
      <c r="B69" s="606" t="s">
        <v>389</v>
      </c>
      <c r="C69" s="406"/>
      <c r="D69" s="406"/>
      <c r="E69" s="389"/>
    </row>
    <row r="70" spans="1:5" s="412" customFormat="1" ht="12" customHeight="1" thickBot="1">
      <c r="A70" s="364" t="s">
        <v>390</v>
      </c>
      <c r="B70" s="607" t="s">
        <v>391</v>
      </c>
      <c r="C70" s="406"/>
      <c r="D70" s="406"/>
      <c r="E70" s="389"/>
    </row>
    <row r="71" spans="1:5" s="412" customFormat="1" ht="12" customHeight="1" thickBot="1">
      <c r="A71" s="424" t="s">
        <v>392</v>
      </c>
      <c r="B71" s="608" t="s">
        <v>393</v>
      </c>
      <c r="C71" s="402">
        <f>SUM(C72:C73)</f>
        <v>51886000</v>
      </c>
      <c r="D71" s="402">
        <f>SUM(D72:D73)</f>
        <v>26572676</v>
      </c>
      <c r="E71" s="385">
        <f>SUM(E72:E73)</f>
        <v>19067000</v>
      </c>
    </row>
    <row r="72" spans="1:5" s="412" customFormat="1" ht="12" customHeight="1">
      <c r="A72" s="364" t="s">
        <v>394</v>
      </c>
      <c r="B72" s="605" t="s">
        <v>395</v>
      </c>
      <c r="C72" s="406">
        <v>51886000</v>
      </c>
      <c r="D72" s="406">
        <f>'[1]1.1.sz.mell.'!D72</f>
        <v>26572676</v>
      </c>
      <c r="E72" s="406">
        <f>'[1]1.1.sz.mell.'!E72</f>
        <v>19067000</v>
      </c>
    </row>
    <row r="73" spans="1:5" s="412" customFormat="1" ht="12" customHeight="1" thickBot="1">
      <c r="A73" s="364" t="s">
        <v>396</v>
      </c>
      <c r="B73" s="607" t="s">
        <v>397</v>
      </c>
      <c r="C73" s="389"/>
      <c r="D73" s="406"/>
      <c r="E73" s="389"/>
    </row>
    <row r="74" spans="1:5" s="412" customFormat="1" ht="12" customHeight="1" thickBot="1">
      <c r="A74" s="424" t="s">
        <v>398</v>
      </c>
      <c r="B74" s="608" t="s">
        <v>399</v>
      </c>
      <c r="C74" s="402">
        <f>SUM(C75:C77)</f>
        <v>1112000</v>
      </c>
      <c r="D74" s="402">
        <f>SUM(D75:D77)</f>
        <v>7883713</v>
      </c>
      <c r="E74" s="385">
        <f>SUM(E75:E77)</f>
        <v>7883713</v>
      </c>
    </row>
    <row r="75" spans="1:5" s="412" customFormat="1" ht="12" customHeight="1">
      <c r="A75" s="364" t="s">
        <v>400</v>
      </c>
      <c r="B75" s="605" t="s">
        <v>401</v>
      </c>
      <c r="C75" s="389">
        <v>1112000</v>
      </c>
      <c r="D75" s="406">
        <f>'[1]1.1.sz.mell.'!D75</f>
        <v>7883713</v>
      </c>
      <c r="E75" s="406">
        <f>'[1]1.1.sz.mell.'!E75</f>
        <v>7883713</v>
      </c>
    </row>
    <row r="76" spans="1:5" s="412" customFormat="1" ht="12" customHeight="1">
      <c r="A76" s="364" t="s">
        <v>402</v>
      </c>
      <c r="B76" s="606" t="s">
        <v>403</v>
      </c>
      <c r="C76" s="406"/>
      <c r="D76" s="406"/>
      <c r="E76" s="389"/>
    </row>
    <row r="77" spans="1:5" s="412" customFormat="1" ht="12" customHeight="1" thickBot="1">
      <c r="A77" s="364" t="s">
        <v>404</v>
      </c>
      <c r="B77" s="607" t="s">
        <v>405</v>
      </c>
      <c r="C77" s="406"/>
      <c r="D77" s="406"/>
      <c r="E77" s="389"/>
    </row>
    <row r="78" spans="1:5" s="412" customFormat="1" ht="12" customHeight="1" thickBot="1">
      <c r="A78" s="424" t="s">
        <v>406</v>
      </c>
      <c r="B78" s="608" t="s">
        <v>407</v>
      </c>
      <c r="C78" s="402">
        <f>SUM(C79:C82)</f>
        <v>0</v>
      </c>
      <c r="D78" s="402">
        <f>SUM(D79:D82)</f>
        <v>0</v>
      </c>
      <c r="E78" s="385">
        <f>SUM(E79:E82)</f>
        <v>0</v>
      </c>
    </row>
    <row r="79" spans="1:5" s="412" customFormat="1" ht="12" customHeight="1">
      <c r="A79" s="594" t="s">
        <v>408</v>
      </c>
      <c r="B79" s="605" t="s">
        <v>409</v>
      </c>
      <c r="C79" s="406"/>
      <c r="D79" s="406"/>
      <c r="E79" s="389"/>
    </row>
    <row r="80" spans="1:5" s="412" customFormat="1" ht="12" customHeight="1">
      <c r="A80" s="595" t="s">
        <v>410</v>
      </c>
      <c r="B80" s="606" t="s">
        <v>411</v>
      </c>
      <c r="C80" s="406"/>
      <c r="D80" s="406"/>
      <c r="E80" s="389"/>
    </row>
    <row r="81" spans="1:5" s="412" customFormat="1" ht="12" customHeight="1">
      <c r="A81" s="595" t="s">
        <v>412</v>
      </c>
      <c r="B81" s="606" t="s">
        <v>413</v>
      </c>
      <c r="C81" s="406"/>
      <c r="D81" s="406"/>
      <c r="E81" s="389"/>
    </row>
    <row r="82" spans="1:5" s="412" customFormat="1" ht="12" customHeight="1" thickBot="1">
      <c r="A82" s="425" t="s">
        <v>414</v>
      </c>
      <c r="B82" s="607" t="s">
        <v>415</v>
      </c>
      <c r="C82" s="406"/>
      <c r="D82" s="406"/>
      <c r="E82" s="389"/>
    </row>
    <row r="83" spans="1:5" s="412" customFormat="1" ht="12" customHeight="1" thickBot="1">
      <c r="A83" s="424" t="s">
        <v>416</v>
      </c>
      <c r="B83" s="608" t="s">
        <v>417</v>
      </c>
      <c r="C83" s="427"/>
      <c r="D83" s="427"/>
      <c r="E83" s="428"/>
    </row>
    <row r="84" spans="1:5" s="412" customFormat="1" ht="13.5" customHeight="1" thickBot="1">
      <c r="A84" s="424" t="s">
        <v>418</v>
      </c>
      <c r="B84" s="348" t="s">
        <v>419</v>
      </c>
      <c r="C84" s="408">
        <f>+C62+C66+C71+C74+C78+C83</f>
        <v>52998000</v>
      </c>
      <c r="D84" s="408">
        <f>+D62+D66+D71+D74+D78+D83</f>
        <v>34456389</v>
      </c>
      <c r="E84" s="421">
        <f>+E62+E66+E71+E74+E78+E83</f>
        <v>26950713</v>
      </c>
    </row>
    <row r="85" spans="1:5" s="412" customFormat="1" ht="12" customHeight="1" thickBot="1">
      <c r="A85" s="426" t="s">
        <v>420</v>
      </c>
      <c r="B85" s="351" t="s">
        <v>421</v>
      </c>
      <c r="C85" s="408">
        <f>+C61+C84</f>
        <v>433208000</v>
      </c>
      <c r="D85" s="408">
        <f>+D61+D84</f>
        <v>489242421</v>
      </c>
      <c r="E85" s="421">
        <f>+E61+E84</f>
        <v>461779328</v>
      </c>
    </row>
    <row r="86" spans="1:5" ht="16.5" customHeight="1">
      <c r="A86" s="688" t="s">
        <v>36</v>
      </c>
      <c r="B86" s="688"/>
      <c r="C86" s="688"/>
      <c r="D86" s="688"/>
      <c r="E86" s="688"/>
    </row>
    <row r="87" spans="1:5" s="819" customFormat="1" ht="16.5" customHeight="1" thickBot="1">
      <c r="A87" s="47" t="s">
        <v>113</v>
      </c>
      <c r="B87" s="47"/>
      <c r="C87" s="47"/>
      <c r="D87" s="379"/>
      <c r="E87" s="379" t="s">
        <v>158</v>
      </c>
    </row>
    <row r="88" spans="1:5" s="819" customFormat="1" ht="16.5" customHeight="1">
      <c r="A88" s="689" t="s">
        <v>60</v>
      </c>
      <c r="B88" s="691" t="s">
        <v>179</v>
      </c>
      <c r="C88" s="741" t="str">
        <f>+C3</f>
        <v>2015. évi tény</v>
      </c>
      <c r="D88" s="693" t="str">
        <f>+D3</f>
        <v>2016. évi</v>
      </c>
      <c r="E88" s="694"/>
    </row>
    <row r="89" spans="1:5" ht="37.5" customHeight="1" thickBot="1">
      <c r="A89" s="690"/>
      <c r="B89" s="692"/>
      <c r="C89" s="742"/>
      <c r="D89" s="48" t="s">
        <v>185</v>
      </c>
      <c r="E89" s="49" t="s">
        <v>186</v>
      </c>
    </row>
    <row r="90" spans="1:5" s="411" customFormat="1" ht="12" customHeight="1" thickBot="1">
      <c r="A90" s="375" t="s">
        <v>422</v>
      </c>
      <c r="B90" s="376" t="s">
        <v>423</v>
      </c>
      <c r="C90" s="376" t="s">
        <v>424</v>
      </c>
      <c r="D90" s="376" t="s">
        <v>426</v>
      </c>
      <c r="E90" s="422" t="s">
        <v>503</v>
      </c>
    </row>
    <row r="91" spans="1:5" ht="12" customHeight="1" thickBot="1">
      <c r="A91" s="372" t="s">
        <v>7</v>
      </c>
      <c r="B91" s="374" t="s">
        <v>585</v>
      </c>
      <c r="C91" s="401">
        <f>SUM(C92:C96)</f>
        <v>394522000</v>
      </c>
      <c r="D91" s="401">
        <f>+D92+D93+D94+D95+D96</f>
        <v>431411158</v>
      </c>
      <c r="E91" s="356">
        <f>+E92+E93+E94+E95+E96</f>
        <v>419489129</v>
      </c>
    </row>
    <row r="92" spans="1:5" ht="12" customHeight="1" thickBot="1">
      <c r="A92" s="367" t="s">
        <v>72</v>
      </c>
      <c r="B92" s="609" t="s">
        <v>37</v>
      </c>
      <c r="C92" s="521">
        <v>173441000</v>
      </c>
      <c r="D92" s="99">
        <f>'[1]1.1.sz.mell.'!D93</f>
        <v>221831931</v>
      </c>
      <c r="E92" s="99">
        <f>'[1]1.1.sz.mell.'!E93</f>
        <v>218266892</v>
      </c>
    </row>
    <row r="93" spans="1:5" ht="12" customHeight="1" thickBot="1">
      <c r="A93" s="364" t="s">
        <v>73</v>
      </c>
      <c r="B93" s="610" t="s">
        <v>134</v>
      </c>
      <c r="C93" s="521">
        <v>32166000</v>
      </c>
      <c r="D93" s="99">
        <f>'[1]1.1.sz.mell.'!D94</f>
        <v>46572800</v>
      </c>
      <c r="E93" s="99">
        <f>'[1]1.1.sz.mell.'!E94</f>
        <v>46372969</v>
      </c>
    </row>
    <row r="94" spans="1:5" ht="12" customHeight="1" thickBot="1">
      <c r="A94" s="364" t="s">
        <v>74</v>
      </c>
      <c r="B94" s="610" t="s">
        <v>101</v>
      </c>
      <c r="C94" s="521">
        <v>154952000</v>
      </c>
      <c r="D94" s="99">
        <f>'[1]1.1.sz.mell.'!D95</f>
        <v>144471077</v>
      </c>
      <c r="E94" s="99">
        <f>'[1]1.1.sz.mell.'!E95</f>
        <v>136420918</v>
      </c>
    </row>
    <row r="95" spans="1:5" ht="12" customHeight="1" thickBot="1">
      <c r="A95" s="364" t="s">
        <v>75</v>
      </c>
      <c r="B95" s="611" t="s">
        <v>135</v>
      </c>
      <c r="C95" s="521">
        <v>24724000</v>
      </c>
      <c r="D95" s="99">
        <f>'[1]1.1.sz.mell.'!D96</f>
        <v>9572593</v>
      </c>
      <c r="E95" s="99">
        <f>'[1]1.1.sz.mell.'!E96</f>
        <v>9572593</v>
      </c>
    </row>
    <row r="96" spans="1:5" ht="12" customHeight="1" thickBot="1">
      <c r="A96" s="364" t="s">
        <v>84</v>
      </c>
      <c r="B96" s="612" t="s">
        <v>136</v>
      </c>
      <c r="C96" s="521">
        <v>9239000</v>
      </c>
      <c r="D96" s="99">
        <f>'[1]1.1.sz.mell.'!D97</f>
        <v>8962757</v>
      </c>
      <c r="E96" s="99">
        <f>'[1]1.1.sz.mell.'!E97</f>
        <v>8855757</v>
      </c>
    </row>
    <row r="97" spans="1:5" ht="12" customHeight="1" thickBot="1">
      <c r="A97" s="364" t="s">
        <v>76</v>
      </c>
      <c r="B97" s="610" t="s">
        <v>429</v>
      </c>
      <c r="C97" s="405"/>
      <c r="D97" s="99">
        <f>'[1]1.1.sz.mell.'!D98</f>
        <v>0</v>
      </c>
      <c r="E97" s="99">
        <f>'[1]1.1.sz.mell.'!E98</f>
        <v>0</v>
      </c>
    </row>
    <row r="98" spans="1:5" ht="12" customHeight="1" thickBot="1">
      <c r="A98" s="364" t="s">
        <v>77</v>
      </c>
      <c r="B98" s="613" t="s">
        <v>430</v>
      </c>
      <c r="C98" s="405"/>
      <c r="D98" s="99">
        <f>'[1]1.1.sz.mell.'!D99</f>
        <v>0</v>
      </c>
      <c r="E98" s="99">
        <f>'[1]1.1.sz.mell.'!E99</f>
        <v>0</v>
      </c>
    </row>
    <row r="99" spans="1:5" ht="12" customHeight="1" thickBot="1">
      <c r="A99" s="364" t="s">
        <v>85</v>
      </c>
      <c r="B99" s="610" t="s">
        <v>431</v>
      </c>
      <c r="C99" s="405"/>
      <c r="D99" s="99">
        <f>'[1]1.1.sz.mell.'!D100</f>
        <v>0</v>
      </c>
      <c r="E99" s="99">
        <f>'[1]1.1.sz.mell.'!E100</f>
        <v>0</v>
      </c>
    </row>
    <row r="100" spans="1:5" ht="12" customHeight="1" thickBot="1">
      <c r="A100" s="364" t="s">
        <v>86</v>
      </c>
      <c r="B100" s="610" t="s">
        <v>432</v>
      </c>
      <c r="C100" s="405"/>
      <c r="D100" s="99">
        <f>'[1]1.1.sz.mell.'!D101</f>
        <v>0</v>
      </c>
      <c r="E100" s="99">
        <f>'[1]1.1.sz.mell.'!E101</f>
        <v>0</v>
      </c>
    </row>
    <row r="101" spans="1:5" ht="12" customHeight="1" thickBot="1">
      <c r="A101" s="364" t="s">
        <v>87</v>
      </c>
      <c r="B101" s="613" t="s">
        <v>433</v>
      </c>
      <c r="C101" s="405"/>
      <c r="D101" s="99">
        <f>'[1]1.1.sz.mell.'!D102</f>
        <v>0</v>
      </c>
      <c r="E101" s="99">
        <f>'[1]1.1.sz.mell.'!E102</f>
        <v>0</v>
      </c>
    </row>
    <row r="102" spans="1:5" ht="12" customHeight="1" thickBot="1">
      <c r="A102" s="364" t="s">
        <v>88</v>
      </c>
      <c r="B102" s="613" t="s">
        <v>434</v>
      </c>
      <c r="C102" s="405"/>
      <c r="D102" s="99">
        <f>'[1]1.1.sz.mell.'!D103</f>
        <v>0</v>
      </c>
      <c r="E102" s="99">
        <f>'[1]1.1.sz.mell.'!E103</f>
        <v>0</v>
      </c>
    </row>
    <row r="103" spans="1:5" ht="12" customHeight="1" thickBot="1">
      <c r="A103" s="364" t="s">
        <v>90</v>
      </c>
      <c r="B103" s="610" t="s">
        <v>435</v>
      </c>
      <c r="C103" s="405"/>
      <c r="D103" s="99">
        <f>'[1]1.1.sz.mell.'!D104</f>
        <v>0</v>
      </c>
      <c r="E103" s="99">
        <f>'[1]1.1.sz.mell.'!E104</f>
        <v>0</v>
      </c>
    </row>
    <row r="104" spans="1:5" ht="12" customHeight="1" thickBot="1">
      <c r="A104" s="363" t="s">
        <v>137</v>
      </c>
      <c r="B104" s="614" t="s">
        <v>436</v>
      </c>
      <c r="C104" s="405"/>
      <c r="D104" s="99">
        <f>'[1]1.1.sz.mell.'!D105</f>
        <v>0</v>
      </c>
      <c r="E104" s="99">
        <f>'[1]1.1.sz.mell.'!E105</f>
        <v>0</v>
      </c>
    </row>
    <row r="105" spans="1:5" ht="12" customHeight="1" thickBot="1">
      <c r="A105" s="364" t="s">
        <v>437</v>
      </c>
      <c r="B105" s="614" t="s">
        <v>438</v>
      </c>
      <c r="C105" s="405"/>
      <c r="D105" s="99">
        <f>'[1]1.1.sz.mell.'!D106</f>
        <v>0</v>
      </c>
      <c r="E105" s="99">
        <f>'[1]1.1.sz.mell.'!E106</f>
        <v>0</v>
      </c>
    </row>
    <row r="106" spans="1:5" ht="12" customHeight="1" thickBot="1">
      <c r="A106" s="368" t="s">
        <v>439</v>
      </c>
      <c r="B106" s="615" t="s">
        <v>440</v>
      </c>
      <c r="C106" s="100"/>
      <c r="D106" s="99">
        <f>'[1]1.1.sz.mell.'!D107</f>
        <v>0</v>
      </c>
      <c r="E106" s="99">
        <f>'[1]1.1.sz.mell.'!E107</f>
        <v>0</v>
      </c>
    </row>
    <row r="107" spans="1:5" ht="12" customHeight="1" thickBot="1">
      <c r="A107" s="370" t="s">
        <v>8</v>
      </c>
      <c r="B107" s="373" t="s">
        <v>586</v>
      </c>
      <c r="C107" s="402">
        <f>+C108+C110+C112</f>
        <v>16712000</v>
      </c>
      <c r="D107" s="402">
        <f>+D108+D110+D112</f>
        <v>51598713</v>
      </c>
      <c r="E107" s="385">
        <f>+E108+E110+E112</f>
        <v>34179768</v>
      </c>
    </row>
    <row r="108" spans="1:5" ht="12" customHeight="1">
      <c r="A108" s="365" t="s">
        <v>78</v>
      </c>
      <c r="B108" s="610" t="s">
        <v>157</v>
      </c>
      <c r="C108" s="387">
        <v>13002000</v>
      </c>
      <c r="D108" s="404">
        <f>'[1]1.1.sz.mell.'!D109</f>
        <v>51598713</v>
      </c>
      <c r="E108" s="404">
        <f>'[1]1.1.sz.mell.'!E109</f>
        <v>34179768</v>
      </c>
    </row>
    <row r="109" spans="1:5" ht="12" customHeight="1">
      <c r="A109" s="365" t="s">
        <v>79</v>
      </c>
      <c r="B109" s="614" t="s">
        <v>442</v>
      </c>
      <c r="C109" s="387"/>
      <c r="D109" s="404"/>
      <c r="E109" s="387"/>
    </row>
    <row r="110" spans="1:5" ht="15.75">
      <c r="A110" s="365" t="s">
        <v>80</v>
      </c>
      <c r="B110" s="614" t="s">
        <v>138</v>
      </c>
      <c r="C110" s="386">
        <v>3710000</v>
      </c>
      <c r="D110" s="403"/>
      <c r="E110" s="386"/>
    </row>
    <row r="111" spans="1:5" ht="12" customHeight="1">
      <c r="A111" s="365" t="s">
        <v>81</v>
      </c>
      <c r="B111" s="614" t="s">
        <v>443</v>
      </c>
      <c r="C111" s="403"/>
      <c r="D111" s="403"/>
      <c r="E111" s="386"/>
    </row>
    <row r="112" spans="1:5" ht="12" customHeight="1">
      <c r="A112" s="365" t="s">
        <v>82</v>
      </c>
      <c r="B112" s="607" t="s">
        <v>160</v>
      </c>
      <c r="C112" s="403"/>
      <c r="D112" s="403"/>
      <c r="E112" s="386"/>
    </row>
    <row r="113" spans="1:5" ht="15.75">
      <c r="A113" s="365" t="s">
        <v>89</v>
      </c>
      <c r="B113" s="606" t="s">
        <v>444</v>
      </c>
      <c r="C113" s="403"/>
      <c r="D113" s="403"/>
      <c r="E113" s="386"/>
    </row>
    <row r="114" spans="1:5" ht="15.75">
      <c r="A114" s="365" t="s">
        <v>91</v>
      </c>
      <c r="B114" s="616" t="s">
        <v>445</v>
      </c>
      <c r="C114" s="403"/>
      <c r="D114" s="403"/>
      <c r="E114" s="386"/>
    </row>
    <row r="115" spans="1:5" ht="12" customHeight="1">
      <c r="A115" s="365" t="s">
        <v>139</v>
      </c>
      <c r="B115" s="610" t="s">
        <v>432</v>
      </c>
      <c r="C115" s="403"/>
      <c r="D115" s="403"/>
      <c r="E115" s="386"/>
    </row>
    <row r="116" spans="1:5" ht="12" customHeight="1">
      <c r="A116" s="365" t="s">
        <v>140</v>
      </c>
      <c r="B116" s="610" t="s">
        <v>446</v>
      </c>
      <c r="C116" s="403"/>
      <c r="D116" s="403"/>
      <c r="E116" s="386"/>
    </row>
    <row r="117" spans="1:5" ht="12" customHeight="1">
      <c r="A117" s="365" t="s">
        <v>141</v>
      </c>
      <c r="B117" s="610" t="s">
        <v>447</v>
      </c>
      <c r="C117" s="403"/>
      <c r="D117" s="403"/>
      <c r="E117" s="386"/>
    </row>
    <row r="118" spans="1:5" s="820" customFormat="1" ht="12" customHeight="1">
      <c r="A118" s="365" t="s">
        <v>448</v>
      </c>
      <c r="B118" s="610" t="s">
        <v>435</v>
      </c>
      <c r="C118" s="403"/>
      <c r="D118" s="403"/>
      <c r="E118" s="386"/>
    </row>
    <row r="119" spans="1:5" ht="12" customHeight="1">
      <c r="A119" s="365" t="s">
        <v>449</v>
      </c>
      <c r="B119" s="610" t="s">
        <v>450</v>
      </c>
      <c r="C119" s="403"/>
      <c r="D119" s="403"/>
      <c r="E119" s="386"/>
    </row>
    <row r="120" spans="1:5" ht="12" customHeight="1" thickBot="1">
      <c r="A120" s="363" t="s">
        <v>451</v>
      </c>
      <c r="B120" s="610" t="s">
        <v>452</v>
      </c>
      <c r="C120" s="405"/>
      <c r="D120" s="405"/>
      <c r="E120" s="388"/>
    </row>
    <row r="121" spans="1:5" ht="12" customHeight="1" thickBot="1">
      <c r="A121" s="370" t="s">
        <v>9</v>
      </c>
      <c r="B121" s="588" t="s">
        <v>453</v>
      </c>
      <c r="C121" s="402">
        <f>+C122+C123</f>
        <v>0</v>
      </c>
      <c r="D121" s="402">
        <f>+D122+D123</f>
        <v>0</v>
      </c>
      <c r="E121" s="385">
        <f>+E122+E123</f>
        <v>0</v>
      </c>
    </row>
    <row r="122" spans="1:5" ht="12" customHeight="1">
      <c r="A122" s="365" t="s">
        <v>61</v>
      </c>
      <c r="B122" s="616" t="s">
        <v>46</v>
      </c>
      <c r="C122" s="404"/>
      <c r="D122" s="404"/>
      <c r="E122" s="387"/>
    </row>
    <row r="123" spans="1:5" ht="12" customHeight="1" thickBot="1">
      <c r="A123" s="366" t="s">
        <v>62</v>
      </c>
      <c r="B123" s="614" t="s">
        <v>47</v>
      </c>
      <c r="C123" s="405"/>
      <c r="D123" s="405"/>
      <c r="E123" s="388"/>
    </row>
    <row r="124" spans="1:5" ht="12" customHeight="1" thickBot="1">
      <c r="A124" s="370" t="s">
        <v>10</v>
      </c>
      <c r="B124" s="588" t="s">
        <v>454</v>
      </c>
      <c r="C124" s="402">
        <f>+C91+C107+C121</f>
        <v>411234000</v>
      </c>
      <c r="D124" s="402">
        <f>+D91+D107+D121</f>
        <v>483009871</v>
      </c>
      <c r="E124" s="385">
        <f>+E91+E107+E121</f>
        <v>453668897</v>
      </c>
    </row>
    <row r="125" spans="1:5" ht="12" customHeight="1" thickBot="1">
      <c r="A125" s="370" t="s">
        <v>11</v>
      </c>
      <c r="B125" s="588" t="s">
        <v>455</v>
      </c>
      <c r="C125" s="402">
        <f>+C126+C127+C128</f>
        <v>0</v>
      </c>
      <c r="D125" s="402">
        <f>+D126+D127+D128</f>
        <v>0</v>
      </c>
      <c r="E125" s="385">
        <f>+E126+E127+E128</f>
        <v>0</v>
      </c>
    </row>
    <row r="126" spans="1:5" ht="12" customHeight="1">
      <c r="A126" s="365" t="s">
        <v>65</v>
      </c>
      <c r="B126" s="616" t="s">
        <v>587</v>
      </c>
      <c r="C126" s="403"/>
      <c r="D126" s="403"/>
      <c r="E126" s="386"/>
    </row>
    <row r="127" spans="1:5" ht="12" customHeight="1">
      <c r="A127" s="365" t="s">
        <v>66</v>
      </c>
      <c r="B127" s="616" t="s">
        <v>588</v>
      </c>
      <c r="C127" s="403"/>
      <c r="D127" s="403">
        <f>'[1]1.1.sz.mell.'!D128</f>
        <v>0</v>
      </c>
      <c r="E127" s="403">
        <f>'[1]1.1.sz.mell.'!E128</f>
        <v>0</v>
      </c>
    </row>
    <row r="128" spans="1:5" ht="12" customHeight="1" thickBot="1">
      <c r="A128" s="363" t="s">
        <v>67</v>
      </c>
      <c r="B128" s="617" t="s">
        <v>589</v>
      </c>
      <c r="C128" s="386"/>
      <c r="D128" s="403"/>
      <c r="E128" s="386"/>
    </row>
    <row r="129" spans="1:5" ht="12" customHeight="1" thickBot="1">
      <c r="A129" s="370" t="s">
        <v>12</v>
      </c>
      <c r="B129" s="588" t="s">
        <v>459</v>
      </c>
      <c r="C129" s="402">
        <f>+C130+C131+C132+C133</f>
        <v>0</v>
      </c>
      <c r="D129" s="402">
        <f>+D130+D131+D132+D133</f>
        <v>0</v>
      </c>
      <c r="E129" s="385">
        <f>+E130+E131+E132+E133</f>
        <v>0</v>
      </c>
    </row>
    <row r="130" spans="1:5" ht="12" customHeight="1">
      <c r="A130" s="365" t="s">
        <v>68</v>
      </c>
      <c r="B130" s="616" t="s">
        <v>590</v>
      </c>
      <c r="C130" s="403"/>
      <c r="D130" s="403"/>
      <c r="E130" s="386"/>
    </row>
    <row r="131" spans="1:5" ht="12" customHeight="1">
      <c r="A131" s="365" t="s">
        <v>69</v>
      </c>
      <c r="B131" s="616" t="s">
        <v>591</v>
      </c>
      <c r="C131" s="403"/>
      <c r="D131" s="403"/>
      <c r="E131" s="386"/>
    </row>
    <row r="132" spans="1:5" ht="12" customHeight="1">
      <c r="A132" s="365" t="s">
        <v>356</v>
      </c>
      <c r="B132" s="616" t="s">
        <v>592</v>
      </c>
      <c r="C132" s="403"/>
      <c r="D132" s="403"/>
      <c r="E132" s="386"/>
    </row>
    <row r="133" spans="1:5" ht="12" customHeight="1" thickBot="1">
      <c r="A133" s="363" t="s">
        <v>358</v>
      </c>
      <c r="B133" s="617" t="s">
        <v>593</v>
      </c>
      <c r="C133" s="403"/>
      <c r="D133" s="403"/>
      <c r="E133" s="386"/>
    </row>
    <row r="134" spans="1:5" ht="12" customHeight="1" thickBot="1">
      <c r="A134" s="370" t="s">
        <v>13</v>
      </c>
      <c r="B134" s="588" t="s">
        <v>464</v>
      </c>
      <c r="C134" s="408">
        <f>+C135+C136+C137+C138</f>
        <v>2907000</v>
      </c>
      <c r="D134" s="408">
        <f>+D135+D136+D137+D138</f>
        <v>6232550</v>
      </c>
      <c r="E134" s="421">
        <f>+E135+E136+E137+E138</f>
        <v>6232550</v>
      </c>
    </row>
    <row r="135" spans="1:5" ht="12" customHeight="1">
      <c r="A135" s="365" t="s">
        <v>70</v>
      </c>
      <c r="B135" s="616" t="s">
        <v>465</v>
      </c>
      <c r="C135" s="403"/>
      <c r="D135" s="403"/>
      <c r="E135" s="386"/>
    </row>
    <row r="136" spans="1:5" ht="12" customHeight="1">
      <c r="A136" s="365" t="s">
        <v>71</v>
      </c>
      <c r="B136" s="616" t="s">
        <v>466</v>
      </c>
      <c r="C136" s="386">
        <v>2907000</v>
      </c>
      <c r="D136" s="403">
        <f>'[1]1.1.sz.mell.'!D137</f>
        <v>6232550</v>
      </c>
      <c r="E136" s="403">
        <f>'[1]1.1.sz.mell.'!E137</f>
        <v>6232550</v>
      </c>
    </row>
    <row r="137" spans="1:5" ht="12" customHeight="1">
      <c r="A137" s="365" t="s">
        <v>365</v>
      </c>
      <c r="B137" s="616" t="s">
        <v>594</v>
      </c>
      <c r="C137" s="403"/>
      <c r="D137" s="403"/>
      <c r="E137" s="386"/>
    </row>
    <row r="138" spans="1:5" ht="12" customHeight="1" thickBot="1">
      <c r="A138" s="363" t="s">
        <v>367</v>
      </c>
      <c r="B138" s="617" t="s">
        <v>510</v>
      </c>
      <c r="C138" s="403"/>
      <c r="D138" s="403"/>
      <c r="E138" s="386"/>
    </row>
    <row r="139" spans="1:9" ht="15" customHeight="1" thickBot="1">
      <c r="A139" s="370" t="s">
        <v>14</v>
      </c>
      <c r="B139" s="588" t="s">
        <v>560</v>
      </c>
      <c r="C139" s="101">
        <f>+C140+C141+C142+C143</f>
        <v>0</v>
      </c>
      <c r="D139" s="101">
        <f>+D140+D141+D142+D143</f>
        <v>0</v>
      </c>
      <c r="E139" s="354">
        <f>+E140+E141+E142+E143</f>
        <v>0</v>
      </c>
      <c r="F139" s="420"/>
      <c r="G139" s="420"/>
      <c r="H139" s="420"/>
      <c r="I139" s="420"/>
    </row>
    <row r="140" spans="1:5" s="412" customFormat="1" ht="12.75" customHeight="1">
      <c r="A140" s="365" t="s">
        <v>132</v>
      </c>
      <c r="B140" s="616" t="s">
        <v>470</v>
      </c>
      <c r="C140" s="403"/>
      <c r="D140" s="403"/>
      <c r="E140" s="386"/>
    </row>
    <row r="141" spans="1:5" ht="13.5" customHeight="1">
      <c r="A141" s="365" t="s">
        <v>133</v>
      </c>
      <c r="B141" s="616" t="s">
        <v>471</v>
      </c>
      <c r="C141" s="403"/>
      <c r="D141" s="403"/>
      <c r="E141" s="386"/>
    </row>
    <row r="142" spans="1:5" ht="13.5" customHeight="1">
      <c r="A142" s="365" t="s">
        <v>159</v>
      </c>
      <c r="B142" s="616" t="s">
        <v>472</v>
      </c>
      <c r="C142" s="403"/>
      <c r="D142" s="403"/>
      <c r="E142" s="386"/>
    </row>
    <row r="143" spans="1:5" ht="13.5" customHeight="1" thickBot="1">
      <c r="A143" s="365" t="s">
        <v>373</v>
      </c>
      <c r="B143" s="616" t="s">
        <v>473</v>
      </c>
      <c r="C143" s="403"/>
      <c r="D143" s="403"/>
      <c r="E143" s="386"/>
    </row>
    <row r="144" spans="1:5" ht="12.75" customHeight="1" thickBot="1">
      <c r="A144" s="370" t="s">
        <v>15</v>
      </c>
      <c r="B144" s="588" t="s">
        <v>474</v>
      </c>
      <c r="C144" s="352">
        <f>+C125+C129+C134+C139</f>
        <v>2907000</v>
      </c>
      <c r="D144" s="352">
        <f>+D125+D129+D134+D139</f>
        <v>6232550</v>
      </c>
      <c r="E144" s="353">
        <f>+E125+E129+E134+E139</f>
        <v>6232550</v>
      </c>
    </row>
    <row r="145" spans="1:5" ht="13.5" customHeight="1" thickBot="1">
      <c r="A145" s="395" t="s">
        <v>16</v>
      </c>
      <c r="B145" s="618" t="s">
        <v>475</v>
      </c>
      <c r="C145" s="352">
        <f>+C124+C144</f>
        <v>414141000</v>
      </c>
      <c r="D145" s="352">
        <f>+D124+D144</f>
        <v>489242421</v>
      </c>
      <c r="E145" s="353">
        <f>+E124+E144</f>
        <v>459901447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C3:C4"/>
    <mergeCell ref="A86:E86"/>
    <mergeCell ref="A88:A89"/>
    <mergeCell ref="B88:B89"/>
    <mergeCell ref="D88:E88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Váncsod Községi Önkormányzat
2016. ÉVI ZÁRSZÁMADÁSÁNAK PÉNZÜGYI MÉRLEGE&amp;10
&amp;R&amp;"Times New Roman CE,Félkövér dőlt"&amp;11 1. tájékoztató tábla a ....../2017. (......) önkormányzati rendelethez</oddHeader>
  </headerFooter>
  <rowBreaks count="1" manualBreakCount="1">
    <brk id="85" max="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A1" sqref="A1:IV16384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9"/>
      <c r="B1" s="120"/>
      <c r="C1" s="120"/>
      <c r="D1" s="120"/>
      <c r="E1" s="120"/>
      <c r="F1" s="120"/>
      <c r="G1" s="120"/>
      <c r="H1" s="120"/>
      <c r="I1" s="120"/>
      <c r="J1" s="121" t="s">
        <v>754</v>
      </c>
      <c r="K1" s="682" t="str">
        <f>+CONCATENATE("2. tájékoztató tábla a ......../",LEFT(ÖSSZEFÜGGÉSEK!A4,4)+1,". (........) önkormányzati rendelethez")</f>
        <v>2. tájékoztató tábla a ......../2017. (........) önkormányzati rendelethez</v>
      </c>
    </row>
    <row r="2" spans="1:11" s="125" customFormat="1" ht="26.25" customHeight="1">
      <c r="A2" s="743" t="s">
        <v>60</v>
      </c>
      <c r="B2" s="745" t="s">
        <v>190</v>
      </c>
      <c r="C2" s="745" t="s">
        <v>191</v>
      </c>
      <c r="D2" s="745" t="s">
        <v>192</v>
      </c>
      <c r="E2" s="745" t="str">
        <f>+CONCATENATE(LEFT(ÖSSZEFÜGGÉSEK!A4,4),". évi teljesítés")</f>
        <v>2016. évi teljesítés</v>
      </c>
      <c r="F2" s="122" t="s">
        <v>193</v>
      </c>
      <c r="G2" s="123"/>
      <c r="H2" s="123"/>
      <c r="I2" s="124"/>
      <c r="J2" s="748" t="s">
        <v>194</v>
      </c>
      <c r="K2" s="682"/>
    </row>
    <row r="3" spans="1:11" s="129" customFormat="1" ht="32.25" customHeight="1" thickBot="1">
      <c r="A3" s="744"/>
      <c r="B3" s="746"/>
      <c r="C3" s="746"/>
      <c r="D3" s="747"/>
      <c r="E3" s="747"/>
      <c r="F3" s="126" t="str">
        <f>+CONCATENATE(LEFT(ÖSSZEFÜGGÉSEK!A4,4)+1,".")</f>
        <v>2017.</v>
      </c>
      <c r="G3" s="127" t="str">
        <f>+CONCATENATE(LEFT(ÖSSZEFÜGGÉSEK!A4,4)+2,".")</f>
        <v>2018.</v>
      </c>
      <c r="H3" s="127" t="str">
        <f>+CONCATENATE(LEFT(ÖSSZEFÜGGÉSEK!A4,4)+3,".")</f>
        <v>2019.</v>
      </c>
      <c r="I3" s="128" t="str">
        <f>+CONCATENATE(LEFT(ÖSSZEFÜGGÉSEK!A4,4)+3,". után")</f>
        <v>2019. után</v>
      </c>
      <c r="J3" s="749"/>
      <c r="K3" s="682"/>
    </row>
    <row r="4" spans="1:11" s="131" customFormat="1" ht="13.5" customHeight="1" thickBot="1">
      <c r="A4" s="591" t="s">
        <v>422</v>
      </c>
      <c r="B4" s="130" t="s">
        <v>595</v>
      </c>
      <c r="C4" s="592" t="s">
        <v>424</v>
      </c>
      <c r="D4" s="592" t="s">
        <v>425</v>
      </c>
      <c r="E4" s="592" t="s">
        <v>426</v>
      </c>
      <c r="F4" s="592" t="s">
        <v>503</v>
      </c>
      <c r="G4" s="592" t="s">
        <v>504</v>
      </c>
      <c r="H4" s="592" t="s">
        <v>505</v>
      </c>
      <c r="I4" s="592" t="s">
        <v>506</v>
      </c>
      <c r="J4" s="593" t="s">
        <v>699</v>
      </c>
      <c r="K4" s="682"/>
    </row>
    <row r="5" spans="1:11" ht="33.75" customHeight="1">
      <c r="A5" s="132" t="s">
        <v>7</v>
      </c>
      <c r="B5" s="133" t="s">
        <v>195</v>
      </c>
      <c r="C5" s="134"/>
      <c r="D5" s="135">
        <f aca="true" t="shared" si="0" ref="D5:I5">SUM(D6:D7)</f>
        <v>0</v>
      </c>
      <c r="E5" s="135">
        <f t="shared" si="0"/>
        <v>0</v>
      </c>
      <c r="F5" s="135">
        <f t="shared" si="0"/>
        <v>0</v>
      </c>
      <c r="G5" s="135">
        <f t="shared" si="0"/>
        <v>0</v>
      </c>
      <c r="H5" s="135">
        <f t="shared" si="0"/>
        <v>0</v>
      </c>
      <c r="I5" s="136">
        <f t="shared" si="0"/>
        <v>0</v>
      </c>
      <c r="J5" s="137">
        <f aca="true" t="shared" si="1" ref="J5:J17">SUM(F5:I5)</f>
        <v>0</v>
      </c>
      <c r="K5" s="682"/>
    </row>
    <row r="6" spans="1:11" ht="21" customHeight="1">
      <c r="A6" s="138" t="s">
        <v>8</v>
      </c>
      <c r="B6" s="139" t="s">
        <v>196</v>
      </c>
      <c r="C6" s="140"/>
      <c r="D6" s="2"/>
      <c r="E6" s="2"/>
      <c r="F6" s="2"/>
      <c r="G6" s="2"/>
      <c r="H6" s="2"/>
      <c r="I6" s="51"/>
      <c r="J6" s="141">
        <f t="shared" si="1"/>
        <v>0</v>
      </c>
      <c r="K6" s="682"/>
    </row>
    <row r="7" spans="1:11" ht="21" customHeight="1">
      <c r="A7" s="138" t="s">
        <v>9</v>
      </c>
      <c r="B7" s="139" t="s">
        <v>196</v>
      </c>
      <c r="C7" s="140"/>
      <c r="D7" s="2"/>
      <c r="E7" s="2"/>
      <c r="F7" s="2"/>
      <c r="G7" s="2"/>
      <c r="H7" s="2"/>
      <c r="I7" s="51"/>
      <c r="J7" s="141">
        <f t="shared" si="1"/>
        <v>0</v>
      </c>
      <c r="K7" s="682"/>
    </row>
    <row r="8" spans="1:11" ht="36" customHeight="1">
      <c r="A8" s="138" t="s">
        <v>10</v>
      </c>
      <c r="B8" s="142" t="s">
        <v>197</v>
      </c>
      <c r="C8" s="143"/>
      <c r="D8" s="144">
        <f aca="true" t="shared" si="2" ref="D8:I8">SUM(D9:D10)</f>
        <v>0</v>
      </c>
      <c r="E8" s="144">
        <f t="shared" si="2"/>
        <v>0</v>
      </c>
      <c r="F8" s="144">
        <f t="shared" si="2"/>
        <v>0</v>
      </c>
      <c r="G8" s="144">
        <f t="shared" si="2"/>
        <v>0</v>
      </c>
      <c r="H8" s="144">
        <f t="shared" si="2"/>
        <v>0</v>
      </c>
      <c r="I8" s="145">
        <f t="shared" si="2"/>
        <v>0</v>
      </c>
      <c r="J8" s="146">
        <f t="shared" si="1"/>
        <v>0</v>
      </c>
      <c r="K8" s="682"/>
    </row>
    <row r="9" spans="1:11" ht="21" customHeight="1">
      <c r="A9" s="138" t="s">
        <v>11</v>
      </c>
      <c r="B9" s="139" t="s">
        <v>196</v>
      </c>
      <c r="C9" s="140"/>
      <c r="D9" s="2"/>
      <c r="E9" s="2"/>
      <c r="F9" s="2"/>
      <c r="G9" s="2"/>
      <c r="H9" s="2"/>
      <c r="I9" s="51"/>
      <c r="J9" s="141">
        <f t="shared" si="1"/>
        <v>0</v>
      </c>
      <c r="K9" s="682"/>
    </row>
    <row r="10" spans="1:11" ht="18" customHeight="1">
      <c r="A10" s="138" t="s">
        <v>12</v>
      </c>
      <c r="B10" s="139" t="s">
        <v>196</v>
      </c>
      <c r="C10" s="140"/>
      <c r="D10" s="2"/>
      <c r="E10" s="2"/>
      <c r="F10" s="2"/>
      <c r="G10" s="2"/>
      <c r="H10" s="2"/>
      <c r="I10" s="51"/>
      <c r="J10" s="141">
        <f t="shared" si="1"/>
        <v>0</v>
      </c>
      <c r="K10" s="682"/>
    </row>
    <row r="11" spans="1:11" ht="21" customHeight="1">
      <c r="A11" s="138" t="s">
        <v>13</v>
      </c>
      <c r="B11" s="147" t="s">
        <v>198</v>
      </c>
      <c r="C11" s="143"/>
      <c r="D11" s="144">
        <f aca="true" t="shared" si="3" ref="D11:I11">SUM(D12:D12)</f>
        <v>0</v>
      </c>
      <c r="E11" s="144">
        <f t="shared" si="3"/>
        <v>0</v>
      </c>
      <c r="F11" s="144">
        <f t="shared" si="3"/>
        <v>0</v>
      </c>
      <c r="G11" s="144">
        <f t="shared" si="3"/>
        <v>0</v>
      </c>
      <c r="H11" s="144">
        <f t="shared" si="3"/>
        <v>0</v>
      </c>
      <c r="I11" s="145">
        <f t="shared" si="3"/>
        <v>0</v>
      </c>
      <c r="J11" s="146">
        <f t="shared" si="1"/>
        <v>0</v>
      </c>
      <c r="K11" s="682"/>
    </row>
    <row r="12" spans="1:11" ht="21" customHeight="1">
      <c r="A12" s="138" t="s">
        <v>14</v>
      </c>
      <c r="B12" s="139" t="s">
        <v>196</v>
      </c>
      <c r="C12" s="140"/>
      <c r="D12" s="2"/>
      <c r="E12" s="2"/>
      <c r="F12" s="2"/>
      <c r="G12" s="2"/>
      <c r="H12" s="2"/>
      <c r="I12" s="51"/>
      <c r="J12" s="141">
        <f t="shared" si="1"/>
        <v>0</v>
      </c>
      <c r="K12" s="682"/>
    </row>
    <row r="13" spans="1:11" ht="21" customHeight="1">
      <c r="A13" s="138" t="s">
        <v>15</v>
      </c>
      <c r="B13" s="147" t="s">
        <v>199</v>
      </c>
      <c r="C13" s="143"/>
      <c r="D13" s="144">
        <f aca="true" t="shared" si="4" ref="D13:I13">SUM(D14:D14)</f>
        <v>0</v>
      </c>
      <c r="E13" s="144">
        <f t="shared" si="4"/>
        <v>0</v>
      </c>
      <c r="F13" s="144">
        <f t="shared" si="4"/>
        <v>0</v>
      </c>
      <c r="G13" s="144">
        <f t="shared" si="4"/>
        <v>0</v>
      </c>
      <c r="H13" s="144">
        <f t="shared" si="4"/>
        <v>0</v>
      </c>
      <c r="I13" s="145">
        <f t="shared" si="4"/>
        <v>0</v>
      </c>
      <c r="J13" s="146">
        <f t="shared" si="1"/>
        <v>0</v>
      </c>
      <c r="K13" s="682"/>
    </row>
    <row r="14" spans="1:11" ht="21" customHeight="1">
      <c r="A14" s="138" t="s">
        <v>16</v>
      </c>
      <c r="B14" s="139" t="s">
        <v>196</v>
      </c>
      <c r="C14" s="140"/>
      <c r="D14" s="2"/>
      <c r="E14" s="2"/>
      <c r="F14" s="2"/>
      <c r="G14" s="2"/>
      <c r="H14" s="2"/>
      <c r="I14" s="51"/>
      <c r="J14" s="141">
        <f t="shared" si="1"/>
        <v>0</v>
      </c>
      <c r="K14" s="682"/>
    </row>
    <row r="15" spans="1:11" ht="21" customHeight="1">
      <c r="A15" s="148" t="s">
        <v>17</v>
      </c>
      <c r="B15" s="149" t="s">
        <v>200</v>
      </c>
      <c r="C15" s="150"/>
      <c r="D15" s="151">
        <f aca="true" t="shared" si="5" ref="D15:I15">SUM(D16:D17)</f>
        <v>0</v>
      </c>
      <c r="E15" s="151">
        <f t="shared" si="5"/>
        <v>0</v>
      </c>
      <c r="F15" s="151">
        <f t="shared" si="5"/>
        <v>0</v>
      </c>
      <c r="G15" s="151">
        <f t="shared" si="5"/>
        <v>0</v>
      </c>
      <c r="H15" s="151">
        <f t="shared" si="5"/>
        <v>0</v>
      </c>
      <c r="I15" s="152">
        <f t="shared" si="5"/>
        <v>0</v>
      </c>
      <c r="J15" s="146">
        <f t="shared" si="1"/>
        <v>0</v>
      </c>
      <c r="K15" s="682"/>
    </row>
    <row r="16" spans="1:11" ht="21" customHeight="1">
      <c r="A16" s="148" t="s">
        <v>18</v>
      </c>
      <c r="B16" s="139"/>
      <c r="C16" s="140"/>
      <c r="D16" s="2"/>
      <c r="E16" s="2"/>
      <c r="F16" s="2"/>
      <c r="G16" s="2"/>
      <c r="H16" s="2"/>
      <c r="I16" s="51"/>
      <c r="J16" s="141">
        <f t="shared" si="1"/>
        <v>0</v>
      </c>
      <c r="K16" s="682"/>
    </row>
    <row r="17" spans="1:11" ht="21" customHeight="1" thickBot="1">
      <c r="A17" s="148" t="s">
        <v>19</v>
      </c>
      <c r="B17" s="139" t="s">
        <v>196</v>
      </c>
      <c r="C17" s="153"/>
      <c r="D17" s="154"/>
      <c r="E17" s="154"/>
      <c r="F17" s="154"/>
      <c r="G17" s="154"/>
      <c r="H17" s="154"/>
      <c r="I17" s="155"/>
      <c r="J17" s="141">
        <f t="shared" si="1"/>
        <v>0</v>
      </c>
      <c r="K17" s="682"/>
    </row>
    <row r="18" spans="1:11" ht="21" customHeight="1" thickBot="1">
      <c r="A18" s="156" t="s">
        <v>20</v>
      </c>
      <c r="B18" s="157" t="s">
        <v>201</v>
      </c>
      <c r="C18" s="158"/>
      <c r="D18" s="159">
        <f aca="true" t="shared" si="6" ref="D18:J18">D5+D8+D11+D13+D15</f>
        <v>0</v>
      </c>
      <c r="E18" s="159">
        <f t="shared" si="6"/>
        <v>0</v>
      </c>
      <c r="F18" s="159">
        <f t="shared" si="6"/>
        <v>0</v>
      </c>
      <c r="G18" s="159">
        <f t="shared" si="6"/>
        <v>0</v>
      </c>
      <c r="H18" s="159">
        <f t="shared" si="6"/>
        <v>0</v>
      </c>
      <c r="I18" s="160">
        <f t="shared" si="6"/>
        <v>0</v>
      </c>
      <c r="J18" s="161">
        <f t="shared" si="6"/>
        <v>0</v>
      </c>
      <c r="K18" s="682"/>
    </row>
  </sheetData>
  <sheetProtection sheet="1" objects="1" scenarios="1"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">
      <selection activeCell="A1" sqref="A1:IV16384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62"/>
      <c r="H1" s="163" t="s">
        <v>52</v>
      </c>
      <c r="I1" s="750" t="str">
        <f>+CONCATENATE("3. tájékoztató tábla a ......../",LEFT(ÖSSZEFÜGGÉSEK!A4,4)+1,". (........) önkormányzati rendelethez")</f>
        <v>3. tájékoztató tábla a ......../2017. (........) önkormányzati rendelethez</v>
      </c>
    </row>
    <row r="2" spans="1:9" s="125" customFormat="1" ht="26.25" customHeight="1">
      <c r="A2" s="714" t="s">
        <v>60</v>
      </c>
      <c r="B2" s="754" t="s">
        <v>202</v>
      </c>
      <c r="C2" s="714" t="s">
        <v>203</v>
      </c>
      <c r="D2" s="714" t="s">
        <v>204</v>
      </c>
      <c r="E2" s="756" t="str">
        <f>+CONCATENATE("Hitel, kölcsön állomány ",LEFT(ÖSSZEFÜGGÉSEK!A4,4),". dec. 31-én")</f>
        <v>Hitel, kölcsön állomány 2016. dec. 31-én</v>
      </c>
      <c r="F2" s="758" t="s">
        <v>205</v>
      </c>
      <c r="G2" s="759"/>
      <c r="H2" s="751" t="str">
        <f>+CONCATENATE(LEFT(ÖSSZEFÜGGÉSEK!A4,4)+2,". után")</f>
        <v>2018. után</v>
      </c>
      <c r="I2" s="750"/>
    </row>
    <row r="3" spans="1:9" s="129" customFormat="1" ht="40.5" customHeight="1" thickBot="1">
      <c r="A3" s="753"/>
      <c r="B3" s="755"/>
      <c r="C3" s="755"/>
      <c r="D3" s="753"/>
      <c r="E3" s="757"/>
      <c r="F3" s="164" t="str">
        <f>+CONCATENATE(LEFT(ÖSSZEFÜGGÉSEK!A4,4)+1,".")</f>
        <v>2017.</v>
      </c>
      <c r="G3" s="165" t="str">
        <f>+CONCATENATE(LEFT(ÖSSZEFÜGGÉSEK!A4,4)+2,".")</f>
        <v>2018.</v>
      </c>
      <c r="H3" s="752"/>
      <c r="I3" s="750"/>
    </row>
    <row r="4" spans="1:9" s="169" customFormat="1" ht="12.75" customHeight="1" thickBot="1">
      <c r="A4" s="166" t="s">
        <v>422</v>
      </c>
      <c r="B4" s="118" t="s">
        <v>423</v>
      </c>
      <c r="C4" s="118" t="s">
        <v>424</v>
      </c>
      <c r="D4" s="167" t="s">
        <v>425</v>
      </c>
      <c r="E4" s="166" t="s">
        <v>426</v>
      </c>
      <c r="F4" s="167" t="s">
        <v>503</v>
      </c>
      <c r="G4" s="167" t="s">
        <v>504</v>
      </c>
      <c r="H4" s="168" t="s">
        <v>505</v>
      </c>
      <c r="I4" s="750"/>
    </row>
    <row r="5" spans="1:9" ht="22.5" customHeight="1" thickBot="1">
      <c r="A5" s="170" t="s">
        <v>7</v>
      </c>
      <c r="B5" s="171" t="s">
        <v>206</v>
      </c>
      <c r="C5" s="172"/>
      <c r="D5" s="173"/>
      <c r="E5" s="174">
        <f>SUM(E6:E11)</f>
        <v>0</v>
      </c>
      <c r="F5" s="175">
        <f>SUM(F6:F11)</f>
        <v>0</v>
      </c>
      <c r="G5" s="175">
        <f>SUM(G6:G11)</f>
        <v>0</v>
      </c>
      <c r="H5" s="176">
        <f>SUM(H6:H11)</f>
        <v>0</v>
      </c>
      <c r="I5" s="750"/>
    </row>
    <row r="6" spans="1:9" ht="22.5" customHeight="1">
      <c r="A6" s="177" t="s">
        <v>8</v>
      </c>
      <c r="B6" s="178" t="s">
        <v>196</v>
      </c>
      <c r="C6" s="179"/>
      <c r="D6" s="180"/>
      <c r="E6" s="181"/>
      <c r="F6" s="2"/>
      <c r="G6" s="2"/>
      <c r="H6" s="182"/>
      <c r="I6" s="750"/>
    </row>
    <row r="7" spans="1:9" ht="22.5" customHeight="1">
      <c r="A7" s="177" t="s">
        <v>9</v>
      </c>
      <c r="B7" s="178" t="s">
        <v>196</v>
      </c>
      <c r="C7" s="179"/>
      <c r="D7" s="180"/>
      <c r="E7" s="181"/>
      <c r="F7" s="2"/>
      <c r="G7" s="2"/>
      <c r="H7" s="182"/>
      <c r="I7" s="750"/>
    </row>
    <row r="8" spans="1:9" ht="22.5" customHeight="1">
      <c r="A8" s="177" t="s">
        <v>10</v>
      </c>
      <c r="B8" s="178" t="s">
        <v>196</v>
      </c>
      <c r="C8" s="179"/>
      <c r="D8" s="180"/>
      <c r="E8" s="181"/>
      <c r="F8" s="2"/>
      <c r="G8" s="2"/>
      <c r="H8" s="182"/>
      <c r="I8" s="750"/>
    </row>
    <row r="9" spans="1:9" ht="22.5" customHeight="1">
      <c r="A9" s="177" t="s">
        <v>11</v>
      </c>
      <c r="B9" s="178" t="s">
        <v>196</v>
      </c>
      <c r="C9" s="179"/>
      <c r="D9" s="180"/>
      <c r="E9" s="181"/>
      <c r="F9" s="2"/>
      <c r="G9" s="2"/>
      <c r="H9" s="182"/>
      <c r="I9" s="750"/>
    </row>
    <row r="10" spans="1:9" ht="22.5" customHeight="1">
      <c r="A10" s="177" t="s">
        <v>12</v>
      </c>
      <c r="B10" s="178" t="s">
        <v>196</v>
      </c>
      <c r="C10" s="179"/>
      <c r="D10" s="180"/>
      <c r="E10" s="181"/>
      <c r="F10" s="2"/>
      <c r="G10" s="2"/>
      <c r="H10" s="182"/>
      <c r="I10" s="750"/>
    </row>
    <row r="11" spans="1:9" ht="22.5" customHeight="1" thickBot="1">
      <c r="A11" s="177" t="s">
        <v>13</v>
      </c>
      <c r="B11" s="178" t="s">
        <v>196</v>
      </c>
      <c r="C11" s="179"/>
      <c r="D11" s="180"/>
      <c r="E11" s="181"/>
      <c r="F11" s="2"/>
      <c r="G11" s="2"/>
      <c r="H11" s="182"/>
      <c r="I11" s="750"/>
    </row>
    <row r="12" spans="1:9" ht="22.5" customHeight="1" thickBot="1">
      <c r="A12" s="170" t="s">
        <v>14</v>
      </c>
      <c r="B12" s="171" t="s">
        <v>207</v>
      </c>
      <c r="C12" s="183"/>
      <c r="D12" s="184"/>
      <c r="E12" s="174">
        <f>SUM(E13:E18)</f>
        <v>0</v>
      </c>
      <c r="F12" s="175">
        <f>SUM(F13:F18)</f>
        <v>0</v>
      </c>
      <c r="G12" s="175">
        <f>SUM(G13:G18)</f>
        <v>0</v>
      </c>
      <c r="H12" s="176">
        <f>SUM(H13:H18)</f>
        <v>0</v>
      </c>
      <c r="I12" s="750"/>
    </row>
    <row r="13" spans="1:9" ht="22.5" customHeight="1">
      <c r="A13" s="177" t="s">
        <v>15</v>
      </c>
      <c r="B13" s="178" t="s">
        <v>196</v>
      </c>
      <c r="C13" s="179"/>
      <c r="D13" s="180"/>
      <c r="E13" s="181"/>
      <c r="F13" s="2"/>
      <c r="G13" s="2"/>
      <c r="H13" s="182"/>
      <c r="I13" s="750"/>
    </row>
    <row r="14" spans="1:9" ht="22.5" customHeight="1">
      <c r="A14" s="177" t="s">
        <v>16</v>
      </c>
      <c r="B14" s="178" t="s">
        <v>196</v>
      </c>
      <c r="C14" s="179"/>
      <c r="D14" s="180"/>
      <c r="E14" s="181"/>
      <c r="F14" s="2"/>
      <c r="G14" s="2"/>
      <c r="H14" s="182"/>
      <c r="I14" s="750"/>
    </row>
    <row r="15" spans="1:9" ht="22.5" customHeight="1">
      <c r="A15" s="177" t="s">
        <v>17</v>
      </c>
      <c r="B15" s="178" t="s">
        <v>196</v>
      </c>
      <c r="C15" s="179"/>
      <c r="D15" s="180"/>
      <c r="E15" s="181"/>
      <c r="F15" s="2"/>
      <c r="G15" s="2"/>
      <c r="H15" s="182"/>
      <c r="I15" s="750"/>
    </row>
    <row r="16" spans="1:9" ht="22.5" customHeight="1">
      <c r="A16" s="177" t="s">
        <v>18</v>
      </c>
      <c r="B16" s="178" t="s">
        <v>196</v>
      </c>
      <c r="C16" s="179"/>
      <c r="D16" s="180"/>
      <c r="E16" s="181"/>
      <c r="F16" s="2"/>
      <c r="G16" s="2"/>
      <c r="H16" s="182"/>
      <c r="I16" s="750"/>
    </row>
    <row r="17" spans="1:9" ht="22.5" customHeight="1">
      <c r="A17" s="177" t="s">
        <v>19</v>
      </c>
      <c r="B17" s="178" t="s">
        <v>196</v>
      </c>
      <c r="C17" s="179"/>
      <c r="D17" s="180"/>
      <c r="E17" s="181"/>
      <c r="F17" s="2"/>
      <c r="G17" s="2"/>
      <c r="H17" s="182"/>
      <c r="I17" s="750"/>
    </row>
    <row r="18" spans="1:9" ht="22.5" customHeight="1" thickBot="1">
      <c r="A18" s="177" t="s">
        <v>20</v>
      </c>
      <c r="B18" s="178" t="s">
        <v>196</v>
      </c>
      <c r="C18" s="179"/>
      <c r="D18" s="180"/>
      <c r="E18" s="181"/>
      <c r="F18" s="2"/>
      <c r="G18" s="2"/>
      <c r="H18" s="182"/>
      <c r="I18" s="750"/>
    </row>
    <row r="19" spans="1:9" ht="22.5" customHeight="1" thickBot="1">
      <c r="A19" s="170" t="s">
        <v>21</v>
      </c>
      <c r="B19" s="171" t="s">
        <v>700</v>
      </c>
      <c r="C19" s="172"/>
      <c r="D19" s="173"/>
      <c r="E19" s="174">
        <f>E5+E12</f>
        <v>0</v>
      </c>
      <c r="F19" s="175">
        <f>F5+F12</f>
        <v>0</v>
      </c>
      <c r="G19" s="175">
        <f>G5+G12</f>
        <v>0</v>
      </c>
      <c r="H19" s="176">
        <f>H5+H12</f>
        <v>0</v>
      </c>
      <c r="I19" s="750"/>
    </row>
    <row r="20" ht="19.5" customHeight="1"/>
  </sheetData>
  <sheetProtection sheet="1" objects="1" scenarios="1"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D31" sqref="D31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67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2016. december 31-én</v>
      </c>
      <c r="B1" s="768"/>
      <c r="C1" s="768"/>
      <c r="D1" s="768"/>
      <c r="E1" s="768"/>
      <c r="F1" s="768"/>
      <c r="G1" s="768"/>
      <c r="H1" s="768"/>
      <c r="I1" s="768"/>
      <c r="J1" s="750" t="str">
        <f>+CONCATENATE("4. tájékoztató tábla a ......../",LEFT(ÖSSZEFÜGGÉSEK!A4,4)+1,". (........) önkormányzati rendelethez")</f>
        <v>4. tájékoztató tábla a ......../2017. (........) önkormányzati rendelethez</v>
      </c>
    </row>
    <row r="2" spans="8:10" ht="14.25" thickBot="1">
      <c r="H2" s="769" t="s">
        <v>208</v>
      </c>
      <c r="I2" s="769"/>
      <c r="J2" s="750"/>
    </row>
    <row r="3" spans="1:10" ht="13.5" thickBot="1">
      <c r="A3" s="770" t="s">
        <v>5</v>
      </c>
      <c r="B3" s="772" t="s">
        <v>209</v>
      </c>
      <c r="C3" s="774" t="s">
        <v>210</v>
      </c>
      <c r="D3" s="776" t="s">
        <v>211</v>
      </c>
      <c r="E3" s="777"/>
      <c r="F3" s="777"/>
      <c r="G3" s="777"/>
      <c r="H3" s="777"/>
      <c r="I3" s="778" t="s">
        <v>212</v>
      </c>
      <c r="J3" s="750"/>
    </row>
    <row r="4" spans="1:10" s="21" customFormat="1" ht="42" customHeight="1" thickBot="1">
      <c r="A4" s="771"/>
      <c r="B4" s="773"/>
      <c r="C4" s="775"/>
      <c r="D4" s="185" t="s">
        <v>213</v>
      </c>
      <c r="E4" s="185" t="s">
        <v>214</v>
      </c>
      <c r="F4" s="185" t="s">
        <v>215</v>
      </c>
      <c r="G4" s="186" t="s">
        <v>216</v>
      </c>
      <c r="H4" s="186" t="s">
        <v>217</v>
      </c>
      <c r="I4" s="779"/>
      <c r="J4" s="750"/>
    </row>
    <row r="5" spans="1:10" s="21" customFormat="1" ht="12" customHeight="1" thickBot="1">
      <c r="A5" s="587" t="s">
        <v>422</v>
      </c>
      <c r="B5" s="187" t="s">
        <v>423</v>
      </c>
      <c r="C5" s="187" t="s">
        <v>424</v>
      </c>
      <c r="D5" s="187" t="s">
        <v>425</v>
      </c>
      <c r="E5" s="187" t="s">
        <v>426</v>
      </c>
      <c r="F5" s="187" t="s">
        <v>503</v>
      </c>
      <c r="G5" s="187" t="s">
        <v>504</v>
      </c>
      <c r="H5" s="187" t="s">
        <v>596</v>
      </c>
      <c r="I5" s="188" t="s">
        <v>597</v>
      </c>
      <c r="J5" s="750"/>
    </row>
    <row r="6" spans="1:10" s="21" customFormat="1" ht="18" customHeight="1">
      <c r="A6" s="780" t="s">
        <v>218</v>
      </c>
      <c r="B6" s="781"/>
      <c r="C6" s="781"/>
      <c r="D6" s="781"/>
      <c r="E6" s="781"/>
      <c r="F6" s="781"/>
      <c r="G6" s="781"/>
      <c r="H6" s="781"/>
      <c r="I6" s="782"/>
      <c r="J6" s="750"/>
    </row>
    <row r="7" spans="1:10" ht="15.75" customHeight="1">
      <c r="A7" s="34" t="s">
        <v>7</v>
      </c>
      <c r="B7" s="32" t="s">
        <v>219</v>
      </c>
      <c r="C7" s="24"/>
      <c r="D7" s="24"/>
      <c r="E7" s="24"/>
      <c r="F7" s="24"/>
      <c r="G7" s="190"/>
      <c r="H7" s="191">
        <f aca="true" t="shared" si="0" ref="H7:H13">SUM(D7:G7)</f>
        <v>0</v>
      </c>
      <c r="I7" s="35">
        <f aca="true" t="shared" si="1" ref="I7:I13">C7+H7</f>
        <v>0</v>
      </c>
      <c r="J7" s="750"/>
    </row>
    <row r="8" spans="1:10" ht="22.5">
      <c r="A8" s="34" t="s">
        <v>8</v>
      </c>
      <c r="B8" s="32" t="s">
        <v>150</v>
      </c>
      <c r="C8" s="24"/>
      <c r="D8" s="24"/>
      <c r="E8" s="24"/>
      <c r="F8" s="24"/>
      <c r="G8" s="190"/>
      <c r="H8" s="191">
        <f t="shared" si="0"/>
        <v>0</v>
      </c>
      <c r="I8" s="35">
        <f t="shared" si="1"/>
        <v>0</v>
      </c>
      <c r="J8" s="750"/>
    </row>
    <row r="9" spans="1:10" ht="22.5">
      <c r="A9" s="34" t="s">
        <v>9</v>
      </c>
      <c r="B9" s="32" t="s">
        <v>151</v>
      </c>
      <c r="C9" s="24"/>
      <c r="D9" s="24"/>
      <c r="E9" s="24"/>
      <c r="F9" s="24"/>
      <c r="G9" s="190"/>
      <c r="H9" s="191">
        <f t="shared" si="0"/>
        <v>0</v>
      </c>
      <c r="I9" s="35">
        <f t="shared" si="1"/>
        <v>0</v>
      </c>
      <c r="J9" s="750"/>
    </row>
    <row r="10" spans="1:10" ht="15.75" customHeight="1">
      <c r="A10" s="34" t="s">
        <v>10</v>
      </c>
      <c r="B10" s="32" t="s">
        <v>152</v>
      </c>
      <c r="C10" s="24"/>
      <c r="D10" s="24"/>
      <c r="E10" s="24"/>
      <c r="F10" s="24"/>
      <c r="G10" s="190"/>
      <c r="H10" s="191">
        <f t="shared" si="0"/>
        <v>0</v>
      </c>
      <c r="I10" s="35">
        <f t="shared" si="1"/>
        <v>0</v>
      </c>
      <c r="J10" s="750"/>
    </row>
    <row r="11" spans="1:10" ht="22.5">
      <c r="A11" s="34" t="s">
        <v>11</v>
      </c>
      <c r="B11" s="32" t="s">
        <v>153</v>
      </c>
      <c r="C11" s="24"/>
      <c r="D11" s="24"/>
      <c r="E11" s="24"/>
      <c r="F11" s="24"/>
      <c r="G11" s="190"/>
      <c r="H11" s="191">
        <f t="shared" si="0"/>
        <v>0</v>
      </c>
      <c r="I11" s="35">
        <f t="shared" si="1"/>
        <v>0</v>
      </c>
      <c r="J11" s="750"/>
    </row>
    <row r="12" spans="1:10" ht="15.75" customHeight="1">
      <c r="A12" s="36" t="s">
        <v>12</v>
      </c>
      <c r="B12" s="37" t="s">
        <v>220</v>
      </c>
      <c r="C12" s="25"/>
      <c r="D12" s="25"/>
      <c r="E12" s="25"/>
      <c r="F12" s="25"/>
      <c r="G12" s="192"/>
      <c r="H12" s="191">
        <f t="shared" si="0"/>
        <v>0</v>
      </c>
      <c r="I12" s="35">
        <f t="shared" si="1"/>
        <v>0</v>
      </c>
      <c r="J12" s="750"/>
    </row>
    <row r="13" spans="1:10" ht="15.75" customHeight="1" thickBot="1">
      <c r="A13" s="193" t="s">
        <v>13</v>
      </c>
      <c r="B13" s="194" t="s">
        <v>221</v>
      </c>
      <c r="C13" s="196"/>
      <c r="D13" s="196"/>
      <c r="E13" s="196"/>
      <c r="F13" s="196"/>
      <c r="G13" s="197"/>
      <c r="H13" s="191">
        <f t="shared" si="0"/>
        <v>0</v>
      </c>
      <c r="I13" s="35">
        <f t="shared" si="1"/>
        <v>0</v>
      </c>
      <c r="J13" s="750"/>
    </row>
    <row r="14" spans="1:10" s="26" customFormat="1" ht="18" customHeight="1" thickBot="1">
      <c r="A14" s="760" t="s">
        <v>222</v>
      </c>
      <c r="B14" s="761"/>
      <c r="C14" s="38">
        <f aca="true" t="shared" si="2" ref="C14:I14">SUM(C7:C13)</f>
        <v>0</v>
      </c>
      <c r="D14" s="38">
        <f>SUM(D7:D13)</f>
        <v>0</v>
      </c>
      <c r="E14" s="38">
        <f t="shared" si="2"/>
        <v>0</v>
      </c>
      <c r="F14" s="38">
        <f t="shared" si="2"/>
        <v>0</v>
      </c>
      <c r="G14" s="198">
        <f t="shared" si="2"/>
        <v>0</v>
      </c>
      <c r="H14" s="198">
        <f t="shared" si="2"/>
        <v>0</v>
      </c>
      <c r="I14" s="39">
        <f t="shared" si="2"/>
        <v>0</v>
      </c>
      <c r="J14" s="750"/>
    </row>
    <row r="15" spans="1:10" s="23" customFormat="1" ht="18" customHeight="1">
      <c r="A15" s="762" t="s">
        <v>223</v>
      </c>
      <c r="B15" s="763"/>
      <c r="C15" s="763"/>
      <c r="D15" s="763"/>
      <c r="E15" s="763"/>
      <c r="F15" s="763"/>
      <c r="G15" s="763"/>
      <c r="H15" s="763"/>
      <c r="I15" s="764"/>
      <c r="J15" s="750"/>
    </row>
    <row r="16" spans="1:10" s="23" customFormat="1" ht="12.75">
      <c r="A16" s="34" t="s">
        <v>7</v>
      </c>
      <c r="B16" s="32" t="s">
        <v>224</v>
      </c>
      <c r="C16" s="24"/>
      <c r="D16" s="24"/>
      <c r="E16" s="24"/>
      <c r="F16" s="24"/>
      <c r="G16" s="190"/>
      <c r="H16" s="191">
        <f>SUM(D16:G16)</f>
        <v>0</v>
      </c>
      <c r="I16" s="35">
        <f>C16+H16</f>
        <v>0</v>
      </c>
      <c r="J16" s="750"/>
    </row>
    <row r="17" spans="1:10" ht="13.5" thickBot="1">
      <c r="A17" s="193" t="s">
        <v>8</v>
      </c>
      <c r="B17" s="194" t="s">
        <v>221</v>
      </c>
      <c r="C17" s="196"/>
      <c r="D17" s="196"/>
      <c r="E17" s="196"/>
      <c r="F17" s="196"/>
      <c r="G17" s="197"/>
      <c r="H17" s="191">
        <f>SUM(D17:G17)</f>
        <v>0</v>
      </c>
      <c r="I17" s="199">
        <f>C17+H17</f>
        <v>0</v>
      </c>
      <c r="J17" s="750"/>
    </row>
    <row r="18" spans="1:10" ht="15.75" customHeight="1" thickBot="1">
      <c r="A18" s="760" t="s">
        <v>225</v>
      </c>
      <c r="B18" s="761"/>
      <c r="C18" s="38">
        <f aca="true" t="shared" si="3" ref="C18:I18">SUM(C16:C17)</f>
        <v>0</v>
      </c>
      <c r="D18" s="38">
        <f t="shared" si="3"/>
        <v>0</v>
      </c>
      <c r="E18" s="38">
        <f t="shared" si="3"/>
        <v>0</v>
      </c>
      <c r="F18" s="38">
        <f t="shared" si="3"/>
        <v>0</v>
      </c>
      <c r="G18" s="198">
        <f t="shared" si="3"/>
        <v>0</v>
      </c>
      <c r="H18" s="198">
        <f t="shared" si="3"/>
        <v>0</v>
      </c>
      <c r="I18" s="39">
        <f t="shared" si="3"/>
        <v>0</v>
      </c>
      <c r="J18" s="750"/>
    </row>
    <row r="19" spans="1:10" ht="18" customHeight="1" thickBot="1">
      <c r="A19" s="765" t="s">
        <v>226</v>
      </c>
      <c r="B19" s="766"/>
      <c r="C19" s="200">
        <f aca="true" t="shared" si="4" ref="C19:I19">C14+C18</f>
        <v>0</v>
      </c>
      <c r="D19" s="200">
        <f t="shared" si="4"/>
        <v>0</v>
      </c>
      <c r="E19" s="200">
        <f t="shared" si="4"/>
        <v>0</v>
      </c>
      <c r="F19" s="200">
        <f t="shared" si="4"/>
        <v>0</v>
      </c>
      <c r="G19" s="200">
        <f t="shared" si="4"/>
        <v>0</v>
      </c>
      <c r="H19" s="200">
        <f t="shared" si="4"/>
        <v>0</v>
      </c>
      <c r="I19" s="39">
        <f t="shared" si="4"/>
        <v>0</v>
      </c>
      <c r="J19" s="750"/>
    </row>
  </sheetData>
  <sheetProtection sheet="1" objects="1" scenarios="1"/>
  <mergeCells count="13">
    <mergeCell ref="D3:H3"/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16">
      <selection activeCell="G10" sqref="G10"/>
    </sheetView>
  </sheetViews>
  <sheetFormatPr defaultColWidth="9.00390625" defaultRowHeight="12.75"/>
  <cols>
    <col min="1" max="1" width="5.875" style="22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.75" thickBot="1">
      <c r="A1" s="162"/>
      <c r="D1" s="163" t="s">
        <v>754</v>
      </c>
    </row>
    <row r="2" spans="1:4" s="21" customFormat="1" ht="48" customHeight="1" thickBot="1">
      <c r="A2" s="201" t="s">
        <v>5</v>
      </c>
      <c r="B2" s="185" t="s">
        <v>6</v>
      </c>
      <c r="C2" s="185" t="s">
        <v>227</v>
      </c>
      <c r="D2" s="202" t="s">
        <v>228</v>
      </c>
    </row>
    <row r="3" spans="1:4" s="21" customFormat="1" ht="13.5" customHeight="1" thickBot="1">
      <c r="A3" s="203" t="s">
        <v>422</v>
      </c>
      <c r="B3" s="204" t="s">
        <v>423</v>
      </c>
      <c r="C3" s="204" t="s">
        <v>424</v>
      </c>
      <c r="D3" s="205" t="s">
        <v>425</v>
      </c>
    </row>
    <row r="4" spans="1:4" ht="18" customHeight="1">
      <c r="A4" s="206" t="s">
        <v>7</v>
      </c>
      <c r="B4" s="207" t="s">
        <v>229</v>
      </c>
      <c r="C4" s="208"/>
      <c r="D4" s="209"/>
    </row>
    <row r="5" spans="1:4" ht="18" customHeight="1">
      <c r="A5" s="210" t="s">
        <v>8</v>
      </c>
      <c r="B5" s="211" t="s">
        <v>230</v>
      </c>
      <c r="C5" s="212"/>
      <c r="D5" s="213"/>
    </row>
    <row r="6" spans="1:4" ht="18" customHeight="1">
      <c r="A6" s="210" t="s">
        <v>9</v>
      </c>
      <c r="B6" s="211" t="s">
        <v>231</v>
      </c>
      <c r="C6" s="212"/>
      <c r="D6" s="213"/>
    </row>
    <row r="7" spans="1:4" ht="18" customHeight="1">
      <c r="A7" s="210" t="s">
        <v>10</v>
      </c>
      <c r="B7" s="211" t="s">
        <v>232</v>
      </c>
      <c r="C7" s="212"/>
      <c r="D7" s="213"/>
    </row>
    <row r="8" spans="1:4" ht="18" customHeight="1">
      <c r="A8" s="214" t="s">
        <v>11</v>
      </c>
      <c r="B8" s="211" t="s">
        <v>233</v>
      </c>
      <c r="C8" s="212"/>
      <c r="D8" s="213"/>
    </row>
    <row r="9" spans="1:4" ht="18" customHeight="1">
      <c r="A9" s="210" t="s">
        <v>12</v>
      </c>
      <c r="B9" s="211" t="s">
        <v>234</v>
      </c>
      <c r="C9" s="212"/>
      <c r="D9" s="213"/>
    </row>
    <row r="10" spans="1:4" ht="18" customHeight="1">
      <c r="A10" s="214" t="s">
        <v>13</v>
      </c>
      <c r="B10" s="215" t="s">
        <v>235</v>
      </c>
      <c r="C10" s="212"/>
      <c r="D10" s="213"/>
    </row>
    <row r="11" spans="1:4" ht="18" customHeight="1">
      <c r="A11" s="214" t="s">
        <v>14</v>
      </c>
      <c r="B11" s="215" t="s">
        <v>236</v>
      </c>
      <c r="C11" s="212"/>
      <c r="D11" s="213"/>
    </row>
    <row r="12" spans="1:4" ht="18" customHeight="1">
      <c r="A12" s="210" t="s">
        <v>15</v>
      </c>
      <c r="B12" s="215" t="s">
        <v>237</v>
      </c>
      <c r="C12" s="212"/>
      <c r="D12" s="213"/>
    </row>
    <row r="13" spans="1:4" ht="18" customHeight="1">
      <c r="A13" s="214" t="s">
        <v>16</v>
      </c>
      <c r="B13" s="215" t="s">
        <v>238</v>
      </c>
      <c r="C13" s="212"/>
      <c r="D13" s="213"/>
    </row>
    <row r="14" spans="1:4" ht="22.5">
      <c r="A14" s="210" t="s">
        <v>17</v>
      </c>
      <c r="B14" s="215" t="s">
        <v>239</v>
      </c>
      <c r="C14" s="212"/>
      <c r="D14" s="213"/>
    </row>
    <row r="15" spans="1:4" ht="18" customHeight="1">
      <c r="A15" s="214" t="s">
        <v>18</v>
      </c>
      <c r="B15" s="211" t="s">
        <v>240</v>
      </c>
      <c r="C15" s="212"/>
      <c r="D15" s="213"/>
    </row>
    <row r="16" spans="1:4" ht="18" customHeight="1">
      <c r="A16" s="210" t="s">
        <v>19</v>
      </c>
      <c r="B16" s="211" t="s">
        <v>241</v>
      </c>
      <c r="C16" s="212"/>
      <c r="D16" s="213"/>
    </row>
    <row r="17" spans="1:4" ht="18" customHeight="1">
      <c r="A17" s="214" t="s">
        <v>20</v>
      </c>
      <c r="B17" s="211" t="s">
        <v>242</v>
      </c>
      <c r="C17" s="212"/>
      <c r="D17" s="213"/>
    </row>
    <row r="18" spans="1:4" ht="18" customHeight="1">
      <c r="A18" s="210" t="s">
        <v>21</v>
      </c>
      <c r="B18" s="211" t="s">
        <v>243</v>
      </c>
      <c r="C18" s="212"/>
      <c r="D18" s="213"/>
    </row>
    <row r="19" spans="1:4" ht="18" customHeight="1">
      <c r="A19" s="214" t="s">
        <v>22</v>
      </c>
      <c r="B19" s="211" t="s">
        <v>244</v>
      </c>
      <c r="C19" s="212"/>
      <c r="D19" s="213"/>
    </row>
    <row r="20" spans="1:4" ht="18" customHeight="1">
      <c r="A20" s="210" t="s">
        <v>23</v>
      </c>
      <c r="B20" s="189"/>
      <c r="C20" s="212"/>
      <c r="D20" s="213"/>
    </row>
    <row r="21" spans="1:4" ht="18" customHeight="1">
      <c r="A21" s="214" t="s">
        <v>24</v>
      </c>
      <c r="B21" s="189"/>
      <c r="C21" s="212"/>
      <c r="D21" s="213"/>
    </row>
    <row r="22" spans="1:4" ht="18" customHeight="1">
      <c r="A22" s="210" t="s">
        <v>25</v>
      </c>
      <c r="B22" s="189"/>
      <c r="C22" s="212"/>
      <c r="D22" s="213"/>
    </row>
    <row r="23" spans="1:4" ht="18" customHeight="1">
      <c r="A23" s="214" t="s">
        <v>26</v>
      </c>
      <c r="B23" s="189"/>
      <c r="C23" s="212"/>
      <c r="D23" s="213"/>
    </row>
    <row r="24" spans="1:4" ht="18" customHeight="1">
      <c r="A24" s="210" t="s">
        <v>27</v>
      </c>
      <c r="B24" s="189"/>
      <c r="C24" s="212"/>
      <c r="D24" s="213"/>
    </row>
    <row r="25" spans="1:4" ht="18" customHeight="1">
      <c r="A25" s="214" t="s">
        <v>28</v>
      </c>
      <c r="B25" s="189"/>
      <c r="C25" s="212"/>
      <c r="D25" s="213"/>
    </row>
    <row r="26" spans="1:4" ht="18" customHeight="1">
      <c r="A26" s="210" t="s">
        <v>29</v>
      </c>
      <c r="B26" s="189"/>
      <c r="C26" s="212"/>
      <c r="D26" s="213"/>
    </row>
    <row r="27" spans="1:4" ht="18" customHeight="1">
      <c r="A27" s="214" t="s">
        <v>30</v>
      </c>
      <c r="B27" s="189"/>
      <c r="C27" s="212"/>
      <c r="D27" s="213"/>
    </row>
    <row r="28" spans="1:4" ht="18" customHeight="1" thickBot="1">
      <c r="A28" s="216" t="s">
        <v>31</v>
      </c>
      <c r="B28" s="195"/>
      <c r="C28" s="217"/>
      <c r="D28" s="218"/>
    </row>
    <row r="29" spans="1:4" ht="18" customHeight="1" thickBot="1">
      <c r="A29" s="301" t="s">
        <v>32</v>
      </c>
      <c r="B29" s="302" t="s">
        <v>40</v>
      </c>
      <c r="C29" s="303">
        <f>+C4+C5+C6+C7+C8+C15+C16+C17+C18+C19+C20+C21+C22+C23+C24+C25+C26+C27+C28</f>
        <v>0</v>
      </c>
      <c r="D29" s="304">
        <f>+D4+D5+D6+D7+D8+D15+D16+D17+D18+D19+D20+D21+D22+D23+D24+D25+D26+D27+D28</f>
        <v>0</v>
      </c>
    </row>
    <row r="30" spans="1:4" ht="25.5" customHeight="1">
      <c r="A30" s="219"/>
      <c r="B30" s="783" t="s">
        <v>245</v>
      </c>
      <c r="C30" s="783"/>
      <c r="D30" s="783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......../2017. (........)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workbookViewId="0" topLeftCell="A16">
      <selection activeCell="E36" sqref="E36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21"/>
      <c r="D1" s="221"/>
      <c r="E1" s="221" t="s">
        <v>208</v>
      </c>
    </row>
    <row r="2" spans="1:5" ht="42.75" customHeight="1" thickBot="1">
      <c r="A2" s="222" t="s">
        <v>60</v>
      </c>
      <c r="B2" s="223" t="s">
        <v>246</v>
      </c>
      <c r="C2" s="223" t="s">
        <v>247</v>
      </c>
      <c r="D2" s="224" t="s">
        <v>248</v>
      </c>
      <c r="E2" s="225" t="s">
        <v>249</v>
      </c>
    </row>
    <row r="3" spans="1:5" ht="15.75" customHeight="1">
      <c r="A3" s="226" t="s">
        <v>7</v>
      </c>
      <c r="B3" s="227" t="s">
        <v>764</v>
      </c>
      <c r="C3" s="227" t="s">
        <v>756</v>
      </c>
      <c r="D3" s="228">
        <v>4713037</v>
      </c>
      <c r="E3" s="229">
        <v>4613037</v>
      </c>
    </row>
    <row r="4" spans="1:5" ht="15.75" customHeight="1">
      <c r="A4" s="230" t="s">
        <v>8</v>
      </c>
      <c r="B4" s="231"/>
      <c r="C4" s="231"/>
      <c r="D4" s="232"/>
      <c r="E4" s="233"/>
    </row>
    <row r="5" spans="1:5" ht="15.75" customHeight="1">
      <c r="A5" s="230" t="s">
        <v>9</v>
      </c>
      <c r="B5" s="231"/>
      <c r="C5" s="231"/>
      <c r="D5" s="232"/>
      <c r="E5" s="233"/>
    </row>
    <row r="6" spans="1:5" ht="15.75" customHeight="1">
      <c r="A6" s="230" t="s">
        <v>10</v>
      </c>
      <c r="B6" s="231"/>
      <c r="C6" s="231"/>
      <c r="D6" s="232"/>
      <c r="E6" s="233"/>
    </row>
    <row r="7" spans="1:5" ht="15.75" customHeight="1">
      <c r="A7" s="230" t="s">
        <v>11</v>
      </c>
      <c r="B7" s="231"/>
      <c r="C7" s="231"/>
      <c r="D7" s="232"/>
      <c r="E7" s="233"/>
    </row>
    <row r="8" spans="1:5" ht="15.75" customHeight="1">
      <c r="A8" s="230" t="s">
        <v>12</v>
      </c>
      <c r="B8" s="231"/>
      <c r="C8" s="231"/>
      <c r="D8" s="232"/>
      <c r="E8" s="233"/>
    </row>
    <row r="9" spans="1:5" ht="15.75" customHeight="1">
      <c r="A9" s="230" t="s">
        <v>13</v>
      </c>
      <c r="B9" s="231"/>
      <c r="C9" s="231"/>
      <c r="D9" s="232"/>
      <c r="E9" s="233"/>
    </row>
    <row r="10" spans="1:5" ht="15.75" customHeight="1">
      <c r="A10" s="230" t="s">
        <v>14</v>
      </c>
      <c r="B10" s="231"/>
      <c r="C10" s="231"/>
      <c r="D10" s="232"/>
      <c r="E10" s="233"/>
    </row>
    <row r="11" spans="1:5" ht="15.75" customHeight="1">
      <c r="A11" s="230" t="s">
        <v>15</v>
      </c>
      <c r="B11" s="231"/>
      <c r="C11" s="231"/>
      <c r="D11" s="232"/>
      <c r="E11" s="233"/>
    </row>
    <row r="12" spans="1:5" ht="15.75" customHeight="1">
      <c r="A12" s="230" t="s">
        <v>16</v>
      </c>
      <c r="B12" s="231"/>
      <c r="C12" s="231"/>
      <c r="D12" s="232"/>
      <c r="E12" s="233"/>
    </row>
    <row r="13" spans="1:5" ht="15.75" customHeight="1">
      <c r="A13" s="230" t="s">
        <v>17</v>
      </c>
      <c r="B13" s="231"/>
      <c r="C13" s="231"/>
      <c r="D13" s="232"/>
      <c r="E13" s="233"/>
    </row>
    <row r="14" spans="1:5" ht="15.75" customHeight="1">
      <c r="A14" s="230" t="s">
        <v>18</v>
      </c>
      <c r="B14" s="231"/>
      <c r="C14" s="231"/>
      <c r="D14" s="232"/>
      <c r="E14" s="233"/>
    </row>
    <row r="15" spans="1:5" ht="15.75" customHeight="1">
      <c r="A15" s="230" t="s">
        <v>19</v>
      </c>
      <c r="B15" s="231"/>
      <c r="C15" s="231"/>
      <c r="D15" s="232"/>
      <c r="E15" s="233"/>
    </row>
    <row r="16" spans="1:5" ht="15.75" customHeight="1">
      <c r="A16" s="230" t="s">
        <v>20</v>
      </c>
      <c r="B16" s="231"/>
      <c r="C16" s="231"/>
      <c r="D16" s="232"/>
      <c r="E16" s="233"/>
    </row>
    <row r="17" spans="1:5" ht="15.75" customHeight="1">
      <c r="A17" s="230" t="s">
        <v>21</v>
      </c>
      <c r="B17" s="231"/>
      <c r="C17" s="231"/>
      <c r="D17" s="232"/>
      <c r="E17" s="233"/>
    </row>
    <row r="18" spans="1:5" ht="15.75" customHeight="1">
      <c r="A18" s="230" t="s">
        <v>22</v>
      </c>
      <c r="B18" s="231"/>
      <c r="C18" s="231"/>
      <c r="D18" s="232"/>
      <c r="E18" s="233"/>
    </row>
    <row r="19" spans="1:5" ht="15.75" customHeight="1">
      <c r="A19" s="230" t="s">
        <v>23</v>
      </c>
      <c r="B19" s="231"/>
      <c r="C19" s="231"/>
      <c r="D19" s="232"/>
      <c r="E19" s="233"/>
    </row>
    <row r="20" spans="1:5" ht="15.75" customHeight="1">
      <c r="A20" s="230" t="s">
        <v>24</v>
      </c>
      <c r="B20" s="231"/>
      <c r="C20" s="231"/>
      <c r="D20" s="232"/>
      <c r="E20" s="233"/>
    </row>
    <row r="21" spans="1:5" ht="15.75" customHeight="1">
      <c r="A21" s="230" t="s">
        <v>25</v>
      </c>
      <c r="B21" s="231"/>
      <c r="C21" s="231"/>
      <c r="D21" s="232"/>
      <c r="E21" s="233"/>
    </row>
    <row r="22" spans="1:5" ht="15.75" customHeight="1">
      <c r="A22" s="230" t="s">
        <v>26</v>
      </c>
      <c r="B22" s="231"/>
      <c r="C22" s="231"/>
      <c r="D22" s="232"/>
      <c r="E22" s="233"/>
    </row>
    <row r="23" spans="1:5" ht="15.75" customHeight="1">
      <c r="A23" s="230" t="s">
        <v>27</v>
      </c>
      <c r="B23" s="231"/>
      <c r="C23" s="231"/>
      <c r="D23" s="232"/>
      <c r="E23" s="233"/>
    </row>
    <row r="24" spans="1:5" ht="15.75" customHeight="1">
      <c r="A24" s="230" t="s">
        <v>28</v>
      </c>
      <c r="B24" s="231"/>
      <c r="C24" s="231"/>
      <c r="D24" s="232"/>
      <c r="E24" s="233"/>
    </row>
    <row r="25" spans="1:5" ht="15.75" customHeight="1">
      <c r="A25" s="230" t="s">
        <v>29</v>
      </c>
      <c r="B25" s="231"/>
      <c r="C25" s="231"/>
      <c r="D25" s="232"/>
      <c r="E25" s="233"/>
    </row>
    <row r="26" spans="1:5" ht="15.75" customHeight="1">
      <c r="A26" s="230" t="s">
        <v>30</v>
      </c>
      <c r="B26" s="231"/>
      <c r="C26" s="231"/>
      <c r="D26" s="232"/>
      <c r="E26" s="233"/>
    </row>
    <row r="27" spans="1:5" ht="15.75" customHeight="1">
      <c r="A27" s="230" t="s">
        <v>31</v>
      </c>
      <c r="B27" s="231"/>
      <c r="C27" s="231"/>
      <c r="D27" s="232"/>
      <c r="E27" s="233"/>
    </row>
    <row r="28" spans="1:5" ht="15.75" customHeight="1">
      <c r="A28" s="230" t="s">
        <v>32</v>
      </c>
      <c r="B28" s="231"/>
      <c r="C28" s="231"/>
      <c r="D28" s="232"/>
      <c r="E28" s="233"/>
    </row>
    <row r="29" spans="1:5" ht="15.75" customHeight="1">
      <c r="A29" s="230" t="s">
        <v>33</v>
      </c>
      <c r="B29" s="231"/>
      <c r="C29" s="231"/>
      <c r="D29" s="232"/>
      <c r="E29" s="233"/>
    </row>
    <row r="30" spans="1:5" ht="15.75" customHeight="1">
      <c r="A30" s="230" t="s">
        <v>34</v>
      </c>
      <c r="B30" s="231"/>
      <c r="C30" s="231"/>
      <c r="D30" s="232"/>
      <c r="E30" s="233"/>
    </row>
    <row r="31" spans="1:5" ht="15.75" customHeight="1">
      <c r="A31" s="230" t="s">
        <v>35</v>
      </c>
      <c r="B31" s="231"/>
      <c r="C31" s="231"/>
      <c r="D31" s="232"/>
      <c r="E31" s="233"/>
    </row>
    <row r="32" spans="1:5" ht="15.75" customHeight="1">
      <c r="A32" s="230" t="s">
        <v>92</v>
      </c>
      <c r="B32" s="231"/>
      <c r="C32" s="231"/>
      <c r="D32" s="232"/>
      <c r="E32" s="233"/>
    </row>
    <row r="33" spans="1:5" ht="15.75" customHeight="1">
      <c r="A33" s="230" t="s">
        <v>189</v>
      </c>
      <c r="B33" s="231"/>
      <c r="C33" s="231"/>
      <c r="D33" s="232"/>
      <c r="E33" s="233"/>
    </row>
    <row r="34" spans="1:5" ht="15.75" customHeight="1">
      <c r="A34" s="230" t="s">
        <v>250</v>
      </c>
      <c r="B34" s="231"/>
      <c r="C34" s="231"/>
      <c r="D34" s="232"/>
      <c r="E34" s="233"/>
    </row>
    <row r="35" spans="1:5" ht="15.75" customHeight="1" thickBot="1">
      <c r="A35" s="234" t="s">
        <v>251</v>
      </c>
      <c r="B35" s="235"/>
      <c r="C35" s="235"/>
      <c r="D35" s="236"/>
      <c r="E35" s="237"/>
    </row>
    <row r="36" spans="1:5" ht="15.75" customHeight="1" thickBot="1">
      <c r="A36" s="784" t="s">
        <v>40</v>
      </c>
      <c r="B36" s="785"/>
      <c r="C36" s="238"/>
      <c r="D36" s="239">
        <f>SUM(D3:D35)</f>
        <v>4713037</v>
      </c>
      <c r="E36" s="240">
        <f>SUM(E3:E35)</f>
        <v>4613037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2016. évi céljelleggel juttatott támogatások felhasználásáról&amp;R&amp;"Times New Roman CE,Félkövér dőlt"&amp;11 6. tájékoztató tábla a ......../2017. (........)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BreakPreview" zoomScale="120" zoomScaleSheetLayoutView="120" workbookViewId="0" topLeftCell="A1">
      <selection activeCell="A1" sqref="A1:IV16384"/>
    </sheetView>
  </sheetViews>
  <sheetFormatPr defaultColWidth="12.00390625" defaultRowHeight="12.75"/>
  <cols>
    <col min="1" max="1" width="67.125" style="639" customWidth="1"/>
    <col min="2" max="2" width="6.125" style="639" customWidth="1"/>
    <col min="3" max="4" width="12.125" style="639" customWidth="1"/>
    <col min="5" max="5" width="12.125" style="685" customWidth="1"/>
    <col min="6" max="16384" width="12.00390625" style="639" customWidth="1"/>
  </cols>
  <sheetData>
    <row r="1" spans="1:5" ht="49.5" customHeight="1">
      <c r="A1" s="787" t="str">
        <f>+CONCATENATE("VAGYONKIMUTATÁS",CHAR(10),"a könyvviteli mérlegben értékkel szereplő eszközökről",CHAR(10),LEFT('[1]ÖSSZEFÜGGÉSEK'!A4,4),".")</f>
        <v>VAGYONKIMUTATÁS
a könyvviteli mérlegben értékkel szereplő eszközökről
2016.</v>
      </c>
      <c r="B1" s="788"/>
      <c r="C1" s="788"/>
      <c r="D1" s="788"/>
      <c r="E1" s="788"/>
    </row>
    <row r="2" spans="3:5" ht="16.5" thickBot="1">
      <c r="C2" s="789" t="s">
        <v>252</v>
      </c>
      <c r="D2" s="789"/>
      <c r="E2" s="789"/>
    </row>
    <row r="3" spans="1:5" ht="15.75" customHeight="1">
      <c r="A3" s="790" t="s">
        <v>253</v>
      </c>
      <c r="B3" s="793" t="s">
        <v>254</v>
      </c>
      <c r="C3" s="796" t="s">
        <v>255</v>
      </c>
      <c r="D3" s="796" t="s">
        <v>256</v>
      </c>
      <c r="E3" s="798" t="s">
        <v>257</v>
      </c>
    </row>
    <row r="4" spans="1:5" ht="11.25" customHeight="1">
      <c r="A4" s="791"/>
      <c r="B4" s="794"/>
      <c r="C4" s="797"/>
      <c r="D4" s="797"/>
      <c r="E4" s="799"/>
    </row>
    <row r="5" spans="1:5" ht="15.75">
      <c r="A5" s="792"/>
      <c r="B5" s="795"/>
      <c r="C5" s="800" t="s">
        <v>258</v>
      </c>
      <c r="D5" s="800"/>
      <c r="E5" s="801"/>
    </row>
    <row r="6" spans="1:5" s="821" customFormat="1" ht="16.5" thickBot="1">
      <c r="A6" s="619" t="s">
        <v>659</v>
      </c>
      <c r="B6" s="620" t="s">
        <v>423</v>
      </c>
      <c r="C6" s="620" t="s">
        <v>424</v>
      </c>
      <c r="D6" s="620" t="s">
        <v>425</v>
      </c>
      <c r="E6" s="621" t="s">
        <v>426</v>
      </c>
    </row>
    <row r="7" spans="1:5" s="822" customFormat="1" ht="15.75">
      <c r="A7" s="622" t="s">
        <v>598</v>
      </c>
      <c r="B7" s="623" t="s">
        <v>259</v>
      </c>
      <c r="C7" s="624">
        <v>62423503</v>
      </c>
      <c r="D7" s="624">
        <v>5472209</v>
      </c>
      <c r="E7" s="625"/>
    </row>
    <row r="8" spans="1:5" s="822" customFormat="1" ht="15.75">
      <c r="A8" s="626" t="s">
        <v>599</v>
      </c>
      <c r="B8" s="254" t="s">
        <v>260</v>
      </c>
      <c r="C8" s="627">
        <f>C9+C14+C19+C29+C24</f>
        <v>651465170</v>
      </c>
      <c r="D8" s="627">
        <f>D9+D14+D19+D29+D24</f>
        <v>435281555</v>
      </c>
      <c r="E8" s="627">
        <f>E9+E14+E19+E29</f>
        <v>0</v>
      </c>
    </row>
    <row r="9" spans="1:5" s="822" customFormat="1" ht="15.75">
      <c r="A9" s="626" t="s">
        <v>600</v>
      </c>
      <c r="B9" s="254" t="s">
        <v>261</v>
      </c>
      <c r="C9" s="627">
        <f>+C10+C11+C12+C13</f>
        <v>526055273</v>
      </c>
      <c r="D9" s="627">
        <f>+D10+D11+D12+D13</f>
        <v>373212879</v>
      </c>
      <c r="E9" s="628">
        <f>+E10+E11+E12+E13</f>
        <v>0</v>
      </c>
    </row>
    <row r="10" spans="1:5" s="822" customFormat="1" ht="15.75">
      <c r="A10" s="629" t="s">
        <v>601</v>
      </c>
      <c r="B10" s="254" t="s">
        <v>262</v>
      </c>
      <c r="C10" s="244"/>
      <c r="D10" s="244"/>
      <c r="E10" s="630"/>
    </row>
    <row r="11" spans="1:5" s="822" customFormat="1" ht="26.25" customHeight="1">
      <c r="A11" s="629" t="s">
        <v>602</v>
      </c>
      <c r="B11" s="254" t="s">
        <v>263</v>
      </c>
      <c r="C11" s="242"/>
      <c r="D11" s="242"/>
      <c r="E11" s="243"/>
    </row>
    <row r="12" spans="1:5" s="822" customFormat="1" ht="15.75">
      <c r="A12" s="629" t="s">
        <v>603</v>
      </c>
      <c r="B12" s="254" t="s">
        <v>264</v>
      </c>
      <c r="C12" s="242">
        <v>526055273</v>
      </c>
      <c r="D12" s="242">
        <v>373212879</v>
      </c>
      <c r="E12" s="243"/>
    </row>
    <row r="13" spans="1:5" s="822" customFormat="1" ht="15.75">
      <c r="A13" s="629" t="s">
        <v>604</v>
      </c>
      <c r="B13" s="254" t="s">
        <v>265</v>
      </c>
      <c r="C13" s="242"/>
      <c r="D13" s="242"/>
      <c r="E13" s="243"/>
    </row>
    <row r="14" spans="1:5" s="822" customFormat="1" ht="15.75">
      <c r="A14" s="626" t="s">
        <v>605</v>
      </c>
      <c r="B14" s="254" t="s">
        <v>266</v>
      </c>
      <c r="C14" s="679">
        <f>C15+C16+C17+C18</f>
        <v>101159353</v>
      </c>
      <c r="D14" s="679">
        <f>D15+D16+D17+D18</f>
        <v>37818132</v>
      </c>
      <c r="E14" s="631">
        <f>E15+E16+E17+E18</f>
        <v>0</v>
      </c>
    </row>
    <row r="15" spans="1:5" s="822" customFormat="1" ht="15.75">
      <c r="A15" s="629" t="s">
        <v>606</v>
      </c>
      <c r="B15" s="254" t="s">
        <v>267</v>
      </c>
      <c r="C15" s="242"/>
      <c r="D15" s="242"/>
      <c r="E15" s="243"/>
    </row>
    <row r="16" spans="1:5" s="822" customFormat="1" ht="22.5">
      <c r="A16" s="629" t="s">
        <v>607</v>
      </c>
      <c r="B16" s="254" t="s">
        <v>16</v>
      </c>
      <c r="C16" s="242"/>
      <c r="D16" s="242"/>
      <c r="E16" s="243"/>
    </row>
    <row r="17" spans="1:5" s="822" customFormat="1" ht="15.75">
      <c r="A17" s="629" t="s">
        <v>608</v>
      </c>
      <c r="B17" s="254" t="s">
        <v>17</v>
      </c>
      <c r="C17" s="242">
        <v>101159353</v>
      </c>
      <c r="D17" s="242">
        <v>37818132</v>
      </c>
      <c r="E17" s="243"/>
    </row>
    <row r="18" spans="1:5" s="822" customFormat="1" ht="15.75">
      <c r="A18" s="629" t="s">
        <v>609</v>
      </c>
      <c r="B18" s="254" t="s">
        <v>18</v>
      </c>
      <c r="C18" s="242"/>
      <c r="D18" s="242"/>
      <c r="E18" s="243"/>
    </row>
    <row r="19" spans="1:5" s="822" customFormat="1" ht="15.75">
      <c r="A19" s="626" t="s">
        <v>610</v>
      </c>
      <c r="B19" s="254" t="s">
        <v>19</v>
      </c>
      <c r="C19" s="631">
        <f>+C20+C21+C22+C23</f>
        <v>0</v>
      </c>
      <c r="D19" s="631">
        <f>+D20+D21+D22+D23</f>
        <v>0</v>
      </c>
      <c r="E19" s="632">
        <f>+E20+E21+E22+E23</f>
        <v>0</v>
      </c>
    </row>
    <row r="20" spans="1:5" s="822" customFormat="1" ht="15.75">
      <c r="A20" s="629" t="s">
        <v>611</v>
      </c>
      <c r="B20" s="254" t="s">
        <v>20</v>
      </c>
      <c r="C20" s="242"/>
      <c r="D20" s="242"/>
      <c r="E20" s="243"/>
    </row>
    <row r="21" spans="1:5" s="822" customFormat="1" ht="15.75">
      <c r="A21" s="629" t="s">
        <v>612</v>
      </c>
      <c r="B21" s="254" t="s">
        <v>21</v>
      </c>
      <c r="C21" s="242"/>
      <c r="D21" s="242"/>
      <c r="E21" s="243"/>
    </row>
    <row r="22" spans="1:5" s="822" customFormat="1" ht="15.75">
      <c r="A22" s="629" t="s">
        <v>613</v>
      </c>
      <c r="B22" s="254" t="s">
        <v>22</v>
      </c>
      <c r="C22" s="242"/>
      <c r="D22" s="242"/>
      <c r="E22" s="243"/>
    </row>
    <row r="23" spans="1:5" s="822" customFormat="1" ht="15.75">
      <c r="A23" s="629" t="s">
        <v>614</v>
      </c>
      <c r="B23" s="254" t="s">
        <v>23</v>
      </c>
      <c r="C23" s="242"/>
      <c r="D23" s="242"/>
      <c r="E23" s="243"/>
    </row>
    <row r="24" spans="1:5" s="822" customFormat="1" ht="15.75">
      <c r="A24" s="626" t="s">
        <v>615</v>
      </c>
      <c r="B24" s="254" t="s">
        <v>24</v>
      </c>
      <c r="C24" s="679">
        <f>+C25+C26+C27+C28</f>
        <v>24250544</v>
      </c>
      <c r="D24" s="679">
        <f>+D25+D26+D27+D28</f>
        <v>24250544</v>
      </c>
      <c r="E24" s="632">
        <f>+E25+E26+E27+E28</f>
        <v>0</v>
      </c>
    </row>
    <row r="25" spans="1:5" s="822" customFormat="1" ht="15.75">
      <c r="A25" s="629" t="s">
        <v>616</v>
      </c>
      <c r="B25" s="254" t="s">
        <v>25</v>
      </c>
      <c r="C25" s="242"/>
      <c r="D25" s="242"/>
      <c r="E25" s="243"/>
    </row>
    <row r="26" spans="1:5" s="822" customFormat="1" ht="15.75">
      <c r="A26" s="629" t="s">
        <v>617</v>
      </c>
      <c r="B26" s="254" t="s">
        <v>26</v>
      </c>
      <c r="C26" s="242"/>
      <c r="D26" s="242"/>
      <c r="E26" s="243"/>
    </row>
    <row r="27" spans="1:5" s="822" customFormat="1" ht="15.75">
      <c r="A27" s="629" t="s">
        <v>618</v>
      </c>
      <c r="B27" s="254" t="s">
        <v>27</v>
      </c>
      <c r="C27" s="242"/>
      <c r="D27" s="242"/>
      <c r="E27" s="243"/>
    </row>
    <row r="28" spans="1:5" s="822" customFormat="1" ht="15.75">
      <c r="A28" s="629" t="s">
        <v>619</v>
      </c>
      <c r="B28" s="254" t="s">
        <v>28</v>
      </c>
      <c r="C28" s="242">
        <v>24250544</v>
      </c>
      <c r="D28" s="242">
        <v>24250544</v>
      </c>
      <c r="E28" s="243"/>
    </row>
    <row r="29" spans="1:5" s="822" customFormat="1" ht="15.75">
      <c r="A29" s="626" t="s">
        <v>620</v>
      </c>
      <c r="B29" s="254" t="s">
        <v>29</v>
      </c>
      <c r="C29" s="631">
        <f>+C30+C31+C32+C33</f>
        <v>0</v>
      </c>
      <c r="D29" s="631">
        <f>+D30+D31+D32+D33</f>
        <v>0</v>
      </c>
      <c r="E29" s="632">
        <f>+E30+E31+E32+E33</f>
        <v>0</v>
      </c>
    </row>
    <row r="30" spans="1:5" s="822" customFormat="1" ht="15.75">
      <c r="A30" s="629" t="s">
        <v>621</v>
      </c>
      <c r="B30" s="254" t="s">
        <v>30</v>
      </c>
      <c r="C30" s="242"/>
      <c r="D30" s="242"/>
      <c r="E30" s="243"/>
    </row>
    <row r="31" spans="1:5" s="822" customFormat="1" ht="22.5">
      <c r="A31" s="629" t="s">
        <v>622</v>
      </c>
      <c r="B31" s="254" t="s">
        <v>31</v>
      </c>
      <c r="C31" s="242"/>
      <c r="D31" s="242"/>
      <c r="E31" s="243"/>
    </row>
    <row r="32" spans="1:5" s="822" customFormat="1" ht="15.75">
      <c r="A32" s="629" t="s">
        <v>623</v>
      </c>
      <c r="B32" s="254" t="s">
        <v>32</v>
      </c>
      <c r="C32" s="242"/>
      <c r="D32" s="242"/>
      <c r="E32" s="243"/>
    </row>
    <row r="33" spans="1:5" s="822" customFormat="1" ht="15.75">
      <c r="A33" s="629" t="s">
        <v>624</v>
      </c>
      <c r="B33" s="254" t="s">
        <v>33</v>
      </c>
      <c r="C33" s="242"/>
      <c r="D33" s="242"/>
      <c r="E33" s="243"/>
    </row>
    <row r="34" spans="1:5" s="822" customFormat="1" ht="15.75">
      <c r="A34" s="626" t="s">
        <v>625</v>
      </c>
      <c r="B34" s="254" t="s">
        <v>34</v>
      </c>
      <c r="C34" s="631">
        <f>C35</f>
        <v>29554376</v>
      </c>
      <c r="D34" s="631">
        <f>D35</f>
        <v>29554376</v>
      </c>
      <c r="E34" s="632">
        <f>+E35+E40+E45</f>
        <v>0</v>
      </c>
    </row>
    <row r="35" spans="1:5" s="822" customFormat="1" ht="15.75">
      <c r="A35" s="626" t="s">
        <v>626</v>
      </c>
      <c r="B35" s="254" t="s">
        <v>35</v>
      </c>
      <c r="C35" s="631">
        <f>C39</f>
        <v>29554376</v>
      </c>
      <c r="D35" s="631">
        <f>D39</f>
        <v>29554376</v>
      </c>
      <c r="E35" s="632">
        <f>+E36+E37+E38+E39</f>
        <v>0</v>
      </c>
    </row>
    <row r="36" spans="1:5" s="822" customFormat="1" ht="15.75">
      <c r="A36" s="629" t="s">
        <v>627</v>
      </c>
      <c r="B36" s="254" t="s">
        <v>92</v>
      </c>
      <c r="C36" s="242"/>
      <c r="D36" s="242"/>
      <c r="E36" s="243"/>
    </row>
    <row r="37" spans="1:5" s="822" customFormat="1" ht="15.75">
      <c r="A37" s="629" t="s">
        <v>628</v>
      </c>
      <c r="B37" s="254" t="s">
        <v>189</v>
      </c>
      <c r="C37" s="242"/>
      <c r="D37" s="242"/>
      <c r="E37" s="243"/>
    </row>
    <row r="38" spans="1:5" s="822" customFormat="1" ht="15.75">
      <c r="A38" s="629" t="s">
        <v>629</v>
      </c>
      <c r="B38" s="254" t="s">
        <v>250</v>
      </c>
      <c r="C38" s="242"/>
      <c r="D38" s="242"/>
      <c r="E38" s="243"/>
    </row>
    <row r="39" spans="1:5" s="822" customFormat="1" ht="15.75">
      <c r="A39" s="629" t="s">
        <v>630</v>
      </c>
      <c r="B39" s="254" t="s">
        <v>251</v>
      </c>
      <c r="C39" s="242">
        <v>29554376</v>
      </c>
      <c r="D39" s="242">
        <v>29554376</v>
      </c>
      <c r="E39" s="243"/>
    </row>
    <row r="40" spans="1:5" s="822" customFormat="1" ht="15.75">
      <c r="A40" s="626" t="s">
        <v>631</v>
      </c>
      <c r="B40" s="254" t="s">
        <v>268</v>
      </c>
      <c r="C40" s="631">
        <f>+C41+C42+C43+C44</f>
        <v>0</v>
      </c>
      <c r="D40" s="631">
        <f>+D41+D42+D43+D44</f>
        <v>0</v>
      </c>
      <c r="E40" s="632">
        <f>+E41+E42+E43+E44</f>
        <v>0</v>
      </c>
    </row>
    <row r="41" spans="1:5" s="822" customFormat="1" ht="15.75">
      <c r="A41" s="629" t="s">
        <v>632</v>
      </c>
      <c r="B41" s="254" t="s">
        <v>269</v>
      </c>
      <c r="C41" s="242"/>
      <c r="D41" s="242"/>
      <c r="E41" s="243"/>
    </row>
    <row r="42" spans="1:5" s="822" customFormat="1" ht="22.5">
      <c r="A42" s="629" t="s">
        <v>633</v>
      </c>
      <c r="B42" s="254" t="s">
        <v>270</v>
      </c>
      <c r="C42" s="242"/>
      <c r="D42" s="242"/>
      <c r="E42" s="243"/>
    </row>
    <row r="43" spans="1:5" s="822" customFormat="1" ht="15.75">
      <c r="A43" s="629" t="s">
        <v>634</v>
      </c>
      <c r="B43" s="254" t="s">
        <v>271</v>
      </c>
      <c r="C43" s="242"/>
      <c r="D43" s="242"/>
      <c r="E43" s="243"/>
    </row>
    <row r="44" spans="1:5" s="822" customFormat="1" ht="15.75">
      <c r="A44" s="629" t="s">
        <v>635</v>
      </c>
      <c r="B44" s="254" t="s">
        <v>272</v>
      </c>
      <c r="C44" s="242"/>
      <c r="D44" s="242"/>
      <c r="E44" s="243"/>
    </row>
    <row r="45" spans="1:5" s="822" customFormat="1" ht="15.75">
      <c r="A45" s="626" t="s">
        <v>636</v>
      </c>
      <c r="B45" s="254" t="s">
        <v>273</v>
      </c>
      <c r="C45" s="631">
        <f>+C46+C47+C48+C49</f>
        <v>0</v>
      </c>
      <c r="D45" s="631">
        <f>+D46+D47+D48+D49</f>
        <v>0</v>
      </c>
      <c r="E45" s="632">
        <f>+E46+E47+E48+E49</f>
        <v>0</v>
      </c>
    </row>
    <row r="46" spans="1:5" s="822" customFormat="1" ht="15.75">
      <c r="A46" s="629" t="s">
        <v>637</v>
      </c>
      <c r="B46" s="254" t="s">
        <v>274</v>
      </c>
      <c r="C46" s="242"/>
      <c r="D46" s="242"/>
      <c r="E46" s="243"/>
    </row>
    <row r="47" spans="1:5" s="822" customFormat="1" ht="22.5">
      <c r="A47" s="629" t="s">
        <v>638</v>
      </c>
      <c r="B47" s="254" t="s">
        <v>275</v>
      </c>
      <c r="C47" s="242"/>
      <c r="D47" s="242"/>
      <c r="E47" s="243"/>
    </row>
    <row r="48" spans="1:5" s="822" customFormat="1" ht="15.75">
      <c r="A48" s="629" t="s">
        <v>639</v>
      </c>
      <c r="B48" s="254" t="s">
        <v>276</v>
      </c>
      <c r="C48" s="242"/>
      <c r="D48" s="242"/>
      <c r="E48" s="243"/>
    </row>
    <row r="49" spans="1:5" s="822" customFormat="1" ht="15.75">
      <c r="A49" s="629" t="s">
        <v>640</v>
      </c>
      <c r="B49" s="254" t="s">
        <v>277</v>
      </c>
      <c r="C49" s="242"/>
      <c r="D49" s="242"/>
      <c r="E49" s="243"/>
    </row>
    <row r="50" spans="1:5" s="822" customFormat="1" ht="15.75">
      <c r="A50" s="626" t="s">
        <v>641</v>
      </c>
      <c r="B50" s="254" t="s">
        <v>278</v>
      </c>
      <c r="C50" s="242"/>
      <c r="D50" s="242"/>
      <c r="E50" s="243"/>
    </row>
    <row r="51" spans="1:5" s="822" customFormat="1" ht="21">
      <c r="A51" s="626" t="s">
        <v>642</v>
      </c>
      <c r="B51" s="254" t="s">
        <v>279</v>
      </c>
      <c r="C51" s="631">
        <f>C7+C8+C34+C50</f>
        <v>743443049</v>
      </c>
      <c r="D51" s="631">
        <f>D7+D8+D34+D50</f>
        <v>470308140</v>
      </c>
      <c r="E51" s="632">
        <f>+E7+E8+E34+E50</f>
        <v>0</v>
      </c>
    </row>
    <row r="52" spans="1:5" s="822" customFormat="1" ht="15.75">
      <c r="A52" s="626" t="s">
        <v>643</v>
      </c>
      <c r="B52" s="254" t="s">
        <v>280</v>
      </c>
      <c r="C52" s="242">
        <v>4150726</v>
      </c>
      <c r="D52" s="242">
        <v>4150726</v>
      </c>
      <c r="E52" s="243"/>
    </row>
    <row r="53" spans="1:5" s="822" customFormat="1" ht="15.75">
      <c r="A53" s="626" t="s">
        <v>644</v>
      </c>
      <c r="B53" s="254" t="s">
        <v>281</v>
      </c>
      <c r="C53" s="242"/>
      <c r="D53" s="242"/>
      <c r="E53" s="243"/>
    </row>
    <row r="54" spans="1:5" s="822" customFormat="1" ht="15.75">
      <c r="A54" s="626" t="s">
        <v>645</v>
      </c>
      <c r="B54" s="254" t="s">
        <v>282</v>
      </c>
      <c r="C54" s="631">
        <f>+C52+C53</f>
        <v>4150726</v>
      </c>
      <c r="D54" s="631">
        <f>+D52+D53</f>
        <v>4150726</v>
      </c>
      <c r="E54" s="632">
        <f>+E52+E53</f>
        <v>0</v>
      </c>
    </row>
    <row r="55" spans="1:5" s="822" customFormat="1" ht="15.75">
      <c r="A55" s="626" t="s">
        <v>646</v>
      </c>
      <c r="B55" s="254" t="s">
        <v>283</v>
      </c>
      <c r="C55" s="242"/>
      <c r="D55" s="242"/>
      <c r="E55" s="243"/>
    </row>
    <row r="56" spans="1:5" s="822" customFormat="1" ht="15.75">
      <c r="A56" s="626" t="s">
        <v>647</v>
      </c>
      <c r="B56" s="254" t="s">
        <v>284</v>
      </c>
      <c r="C56" s="242">
        <v>90485</v>
      </c>
      <c r="D56" s="242">
        <v>307845</v>
      </c>
      <c r="E56" s="243"/>
    </row>
    <row r="57" spans="1:5" s="822" customFormat="1" ht="15.75">
      <c r="A57" s="626" t="s">
        <v>648</v>
      </c>
      <c r="B57" s="254" t="s">
        <v>285</v>
      </c>
      <c r="C57" s="242">
        <v>41422977</v>
      </c>
      <c r="D57" s="242">
        <v>41931743</v>
      </c>
      <c r="E57" s="243"/>
    </row>
    <row r="58" spans="1:5" s="822" customFormat="1" ht="15.75">
      <c r="A58" s="626" t="s">
        <v>649</v>
      </c>
      <c r="B58" s="254" t="s">
        <v>286</v>
      </c>
      <c r="C58" s="242"/>
      <c r="D58" s="242"/>
      <c r="E58" s="243"/>
    </row>
    <row r="59" spans="1:5" s="822" customFormat="1" ht="15.75">
      <c r="A59" s="626" t="s">
        <v>650</v>
      </c>
      <c r="B59" s="254" t="s">
        <v>287</v>
      </c>
      <c r="C59" s="631">
        <f>+C55+C56+C57+C58</f>
        <v>41513462</v>
      </c>
      <c r="D59" s="631">
        <f>+D55+D56+D57+D58</f>
        <v>42239588</v>
      </c>
      <c r="E59" s="632">
        <f>+E55+E56+E57+E58</f>
        <v>0</v>
      </c>
    </row>
    <row r="60" spans="1:5" s="822" customFormat="1" ht="15.75">
      <c r="A60" s="626" t="s">
        <v>651</v>
      </c>
      <c r="B60" s="254" t="s">
        <v>288</v>
      </c>
      <c r="C60" s="242">
        <v>1904212</v>
      </c>
      <c r="D60" s="242">
        <v>1904212</v>
      </c>
      <c r="E60" s="243"/>
    </row>
    <row r="61" spans="1:5" s="822" customFormat="1" ht="15.75">
      <c r="A61" s="626" t="s">
        <v>652</v>
      </c>
      <c r="B61" s="254" t="s">
        <v>289</v>
      </c>
      <c r="C61" s="242"/>
      <c r="D61" s="242"/>
      <c r="E61" s="243"/>
    </row>
    <row r="62" spans="1:5" s="822" customFormat="1" ht="15.75">
      <c r="A62" s="626" t="s">
        <v>653</v>
      </c>
      <c r="B62" s="254" t="s">
        <v>290</v>
      </c>
      <c r="C62" s="242">
        <v>17285209</v>
      </c>
      <c r="D62" s="242">
        <v>17285209</v>
      </c>
      <c r="E62" s="243"/>
    </row>
    <row r="63" spans="1:5" s="822" customFormat="1" ht="15.75">
      <c r="A63" s="626" t="s">
        <v>654</v>
      </c>
      <c r="B63" s="254" t="s">
        <v>291</v>
      </c>
      <c r="C63" s="631">
        <f>C60+C62</f>
        <v>19189421</v>
      </c>
      <c r="D63" s="631">
        <f>D60+D62</f>
        <v>19189421</v>
      </c>
      <c r="E63" s="632">
        <f>+E60+E61+E62</f>
        <v>0</v>
      </c>
    </row>
    <row r="64" spans="1:5" s="822" customFormat="1" ht="15.75">
      <c r="A64" s="626" t="s">
        <v>655</v>
      </c>
      <c r="B64" s="254" t="s">
        <v>292</v>
      </c>
      <c r="C64" s="242"/>
      <c r="D64" s="242"/>
      <c r="E64" s="243"/>
    </row>
    <row r="65" spans="1:5" s="822" customFormat="1" ht="15.75">
      <c r="A65" s="626" t="s">
        <v>757</v>
      </c>
      <c r="B65" s="254" t="s">
        <v>293</v>
      </c>
      <c r="C65" s="242"/>
      <c r="D65" s="242">
        <v>-43190</v>
      </c>
      <c r="E65" s="243"/>
    </row>
    <row r="66" spans="1:5" s="822" customFormat="1" ht="15.75">
      <c r="A66" s="626" t="s">
        <v>656</v>
      </c>
      <c r="B66" s="254" t="s">
        <v>294</v>
      </c>
      <c r="C66" s="631"/>
      <c r="D66" s="631">
        <v>-33055</v>
      </c>
      <c r="E66" s="632">
        <f>+E64+E65</f>
        <v>0</v>
      </c>
    </row>
    <row r="67" spans="1:5" s="822" customFormat="1" ht="15.75">
      <c r="A67" s="626" t="s">
        <v>657</v>
      </c>
      <c r="B67" s="254" t="s">
        <v>295</v>
      </c>
      <c r="C67" s="242">
        <v>13047477</v>
      </c>
      <c r="D67" s="242">
        <v>13047477</v>
      </c>
      <c r="E67" s="243"/>
    </row>
    <row r="68" spans="1:5" s="822" customFormat="1" ht="16.5" thickBot="1">
      <c r="A68" s="633" t="s">
        <v>658</v>
      </c>
      <c r="B68" s="258" t="s">
        <v>296</v>
      </c>
      <c r="C68" s="634">
        <f>+C51+C54+C59+C63+C66+C67</f>
        <v>821344135</v>
      </c>
      <c r="D68" s="634">
        <f>+D51+D54+D59+D63+D66+D67</f>
        <v>548902297</v>
      </c>
      <c r="E68" s="635">
        <f>+E51+E54+E59+E63+E66+E67</f>
        <v>0</v>
      </c>
    </row>
    <row r="69" spans="1:5" ht="15.75">
      <c r="A69" s="636"/>
      <c r="C69" s="637"/>
      <c r="D69" s="637"/>
      <c r="E69" s="638"/>
    </row>
    <row r="70" spans="1:5" ht="15.75">
      <c r="A70" s="636"/>
      <c r="C70" s="637"/>
      <c r="D70" s="637"/>
      <c r="E70" s="638"/>
    </row>
    <row r="71" spans="3:5" ht="15.75">
      <c r="C71" s="637"/>
      <c r="D71" s="637"/>
      <c r="E71" s="638"/>
    </row>
    <row r="72" spans="1:5" ht="15.75">
      <c r="A72" s="786"/>
      <c r="B72" s="786"/>
      <c r="C72" s="786"/>
      <c r="D72" s="786"/>
      <c r="E72" s="786"/>
    </row>
    <row r="73" spans="1:5" ht="15.75">
      <c r="A73" s="786"/>
      <c r="B73" s="786"/>
      <c r="C73" s="786"/>
      <c r="D73" s="786"/>
      <c r="E73" s="786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6" r:id="rId1"/>
  <headerFooter alignWithMargins="0">
    <oddHeader>&amp;L&amp;"Times New Roman,Félkövér dőlt"Váncsod Község .Önkormányzat&amp;R&amp;"Times New Roman,Félkövér dőlt"7.1. tájékoztató tábla a ……/2017. (……) önkormányzati rendelethez</oddHeader>
    <oddFooter>&amp;C&amp;P</oddFooter>
  </headerFooter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3">
      <selection activeCell="E2" sqref="E2"/>
    </sheetView>
  </sheetViews>
  <sheetFormatPr defaultColWidth="9.00390625" defaultRowHeight="12.75"/>
  <cols>
    <col min="1" max="1" width="9.50390625" style="399" customWidth="1"/>
    <col min="2" max="2" width="60.875" style="399" customWidth="1"/>
    <col min="3" max="5" width="15.875" style="400" customWidth="1"/>
    <col min="6" max="16384" width="9.375" style="410" customWidth="1"/>
  </cols>
  <sheetData>
    <row r="1" spans="1:5" ht="15.75" customHeight="1">
      <c r="A1" s="688" t="s">
        <v>4</v>
      </c>
      <c r="B1" s="688"/>
      <c r="C1" s="688"/>
      <c r="D1" s="688"/>
      <c r="E1" s="688"/>
    </row>
    <row r="2" spans="1:5" ht="15.75" customHeight="1" thickBot="1">
      <c r="A2" s="46" t="s">
        <v>112</v>
      </c>
      <c r="B2" s="46"/>
      <c r="C2" s="397"/>
      <c r="D2" s="397"/>
      <c r="E2" s="397" t="s">
        <v>752</v>
      </c>
    </row>
    <row r="3" spans="1:5" ht="15.75" customHeight="1">
      <c r="A3" s="689" t="s">
        <v>60</v>
      </c>
      <c r="B3" s="691" t="s">
        <v>6</v>
      </c>
      <c r="C3" s="693" t="str">
        <f>+'1.1.sz.mell.'!C3:E3</f>
        <v>2016. évi</v>
      </c>
      <c r="D3" s="693"/>
      <c r="E3" s="694"/>
    </row>
    <row r="4" spans="1:5" ht="37.5" customHeight="1" thickBot="1">
      <c r="A4" s="690"/>
      <c r="B4" s="692"/>
      <c r="C4" s="48" t="s">
        <v>180</v>
      </c>
      <c r="D4" s="48" t="s">
        <v>185</v>
      </c>
      <c r="E4" s="49" t="s">
        <v>186</v>
      </c>
    </row>
    <row r="5" spans="1:5" s="411" customFormat="1" ht="12" customHeight="1" thickBot="1">
      <c r="A5" s="375" t="s">
        <v>422</v>
      </c>
      <c r="B5" s="376" t="s">
        <v>423</v>
      </c>
      <c r="C5" s="376" t="s">
        <v>424</v>
      </c>
      <c r="D5" s="376" t="s">
        <v>425</v>
      </c>
      <c r="E5" s="422" t="s">
        <v>426</v>
      </c>
    </row>
    <row r="6" spans="1:5" s="412" customFormat="1" ht="12" customHeight="1" thickBot="1">
      <c r="A6" s="370" t="s">
        <v>7</v>
      </c>
      <c r="B6" s="371" t="s">
        <v>314</v>
      </c>
      <c r="C6" s="402">
        <f>SUM(C7:C12)</f>
        <v>0</v>
      </c>
      <c r="D6" s="402">
        <f>SUM(D7:D12)</f>
        <v>0</v>
      </c>
      <c r="E6" s="385">
        <f>SUM(E7:E12)</f>
        <v>0</v>
      </c>
    </row>
    <row r="7" spans="1:5" s="412" customFormat="1" ht="12" customHeight="1">
      <c r="A7" s="365" t="s">
        <v>72</v>
      </c>
      <c r="B7" s="413" t="s">
        <v>315</v>
      </c>
      <c r="C7" s="404"/>
      <c r="D7" s="404"/>
      <c r="E7" s="387"/>
    </row>
    <row r="8" spans="1:5" s="412" customFormat="1" ht="12" customHeight="1">
      <c r="A8" s="364" t="s">
        <v>73</v>
      </c>
      <c r="B8" s="414" t="s">
        <v>316</v>
      </c>
      <c r="C8" s="403"/>
      <c r="D8" s="403"/>
      <c r="E8" s="386"/>
    </row>
    <row r="9" spans="1:5" s="412" customFormat="1" ht="12" customHeight="1">
      <c r="A9" s="364" t="s">
        <v>74</v>
      </c>
      <c r="B9" s="414" t="s">
        <v>317</v>
      </c>
      <c r="C9" s="403"/>
      <c r="D9" s="403"/>
      <c r="E9" s="386"/>
    </row>
    <row r="10" spans="1:5" s="412" customFormat="1" ht="12" customHeight="1">
      <c r="A10" s="364" t="s">
        <v>75</v>
      </c>
      <c r="B10" s="414" t="s">
        <v>318</v>
      </c>
      <c r="C10" s="403"/>
      <c r="D10" s="403"/>
      <c r="E10" s="386"/>
    </row>
    <row r="11" spans="1:5" s="412" customFormat="1" ht="12" customHeight="1">
      <c r="A11" s="364" t="s">
        <v>108</v>
      </c>
      <c r="B11" s="414" t="s">
        <v>319</v>
      </c>
      <c r="C11" s="403"/>
      <c r="D11" s="403"/>
      <c r="E11" s="386"/>
    </row>
    <row r="12" spans="1:5" s="412" customFormat="1" ht="12" customHeight="1" thickBot="1">
      <c r="A12" s="366" t="s">
        <v>76</v>
      </c>
      <c r="B12" s="415" t="s">
        <v>320</v>
      </c>
      <c r="C12" s="405"/>
      <c r="D12" s="405"/>
      <c r="E12" s="388"/>
    </row>
    <row r="13" spans="1:5" s="412" customFormat="1" ht="12" customHeight="1" thickBot="1">
      <c r="A13" s="370" t="s">
        <v>8</v>
      </c>
      <c r="B13" s="392" t="s">
        <v>321</v>
      </c>
      <c r="C13" s="402">
        <f>SUM(C14:C18)</f>
        <v>0</v>
      </c>
      <c r="D13" s="402">
        <f>SUM(D14:D18)</f>
        <v>0</v>
      </c>
      <c r="E13" s="385">
        <f>SUM(E14:E18)</f>
        <v>0</v>
      </c>
    </row>
    <row r="14" spans="1:5" s="412" customFormat="1" ht="12" customHeight="1">
      <c r="A14" s="365" t="s">
        <v>78</v>
      </c>
      <c r="B14" s="413" t="s">
        <v>322</v>
      </c>
      <c r="C14" s="404"/>
      <c r="D14" s="404"/>
      <c r="E14" s="387"/>
    </row>
    <row r="15" spans="1:5" s="412" customFormat="1" ht="12" customHeight="1">
      <c r="A15" s="364" t="s">
        <v>79</v>
      </c>
      <c r="B15" s="414" t="s">
        <v>323</v>
      </c>
      <c r="C15" s="403"/>
      <c r="D15" s="403"/>
      <c r="E15" s="386"/>
    </row>
    <row r="16" spans="1:5" s="412" customFormat="1" ht="12" customHeight="1">
      <c r="A16" s="364" t="s">
        <v>80</v>
      </c>
      <c r="B16" s="414" t="s">
        <v>324</v>
      </c>
      <c r="C16" s="403"/>
      <c r="D16" s="403"/>
      <c r="E16" s="386"/>
    </row>
    <row r="17" spans="1:5" s="412" customFormat="1" ht="12" customHeight="1">
      <c r="A17" s="364" t="s">
        <v>81</v>
      </c>
      <c r="B17" s="414" t="s">
        <v>325</v>
      </c>
      <c r="C17" s="403"/>
      <c r="D17" s="403"/>
      <c r="E17" s="386"/>
    </row>
    <row r="18" spans="1:5" s="412" customFormat="1" ht="12" customHeight="1">
      <c r="A18" s="364" t="s">
        <v>82</v>
      </c>
      <c r="B18" s="414" t="s">
        <v>326</v>
      </c>
      <c r="C18" s="403"/>
      <c r="D18" s="403"/>
      <c r="E18" s="386"/>
    </row>
    <row r="19" spans="1:5" s="412" customFormat="1" ht="12" customHeight="1" thickBot="1">
      <c r="A19" s="366" t="s">
        <v>89</v>
      </c>
      <c r="B19" s="415" t="s">
        <v>327</v>
      </c>
      <c r="C19" s="405"/>
      <c r="D19" s="405"/>
      <c r="E19" s="388"/>
    </row>
    <row r="20" spans="1:5" s="412" customFormat="1" ht="12" customHeight="1" thickBot="1">
      <c r="A20" s="370" t="s">
        <v>9</v>
      </c>
      <c r="B20" s="371" t="s">
        <v>328</v>
      </c>
      <c r="C20" s="402">
        <f>SUM(C21:C25)</f>
        <v>0</v>
      </c>
      <c r="D20" s="402">
        <f>SUM(D21:D25)</f>
        <v>0</v>
      </c>
      <c r="E20" s="385">
        <f>SUM(E21:E25)</f>
        <v>0</v>
      </c>
    </row>
    <row r="21" spans="1:5" s="412" customFormat="1" ht="12" customHeight="1">
      <c r="A21" s="365" t="s">
        <v>61</v>
      </c>
      <c r="B21" s="413" t="s">
        <v>329</v>
      </c>
      <c r="C21" s="404"/>
      <c r="D21" s="404"/>
      <c r="E21" s="387"/>
    </row>
    <row r="22" spans="1:5" s="412" customFormat="1" ht="12" customHeight="1">
      <c r="A22" s="364" t="s">
        <v>62</v>
      </c>
      <c r="B22" s="414" t="s">
        <v>330</v>
      </c>
      <c r="C22" s="403"/>
      <c r="D22" s="403"/>
      <c r="E22" s="386"/>
    </row>
    <row r="23" spans="1:5" s="412" customFormat="1" ht="12" customHeight="1">
      <c r="A23" s="364" t="s">
        <v>63</v>
      </c>
      <c r="B23" s="414" t="s">
        <v>331</v>
      </c>
      <c r="C23" s="403"/>
      <c r="D23" s="403"/>
      <c r="E23" s="386"/>
    </row>
    <row r="24" spans="1:5" s="412" customFormat="1" ht="12" customHeight="1">
      <c r="A24" s="364" t="s">
        <v>64</v>
      </c>
      <c r="B24" s="414" t="s">
        <v>332</v>
      </c>
      <c r="C24" s="403"/>
      <c r="D24" s="403"/>
      <c r="E24" s="386"/>
    </row>
    <row r="25" spans="1:5" s="412" customFormat="1" ht="12" customHeight="1">
      <c r="A25" s="364" t="s">
        <v>122</v>
      </c>
      <c r="B25" s="414" t="s">
        <v>333</v>
      </c>
      <c r="C25" s="403"/>
      <c r="D25" s="403"/>
      <c r="E25" s="386"/>
    </row>
    <row r="26" spans="1:5" s="412" customFormat="1" ht="12" customHeight="1" thickBot="1">
      <c r="A26" s="366" t="s">
        <v>123</v>
      </c>
      <c r="B26" s="415" t="s">
        <v>334</v>
      </c>
      <c r="C26" s="405"/>
      <c r="D26" s="405"/>
      <c r="E26" s="388"/>
    </row>
    <row r="27" spans="1:5" s="412" customFormat="1" ht="12" customHeight="1" thickBot="1">
      <c r="A27" s="370" t="s">
        <v>124</v>
      </c>
      <c r="B27" s="371" t="s">
        <v>736</v>
      </c>
      <c r="C27" s="408">
        <f>SUM(C28:C33)</f>
        <v>0</v>
      </c>
      <c r="D27" s="408">
        <f>SUM(D28:D33)</f>
        <v>0</v>
      </c>
      <c r="E27" s="421">
        <f>SUM(E28:E33)</f>
        <v>0</v>
      </c>
    </row>
    <row r="28" spans="1:5" s="412" customFormat="1" ht="12" customHeight="1">
      <c r="A28" s="365" t="s">
        <v>335</v>
      </c>
      <c r="B28" s="413" t="s">
        <v>740</v>
      </c>
      <c r="C28" s="404"/>
      <c r="D28" s="404">
        <f>+D29+D30</f>
        <v>0</v>
      </c>
      <c r="E28" s="387">
        <f>+E29+E30</f>
        <v>0</v>
      </c>
    </row>
    <row r="29" spans="1:5" s="412" customFormat="1" ht="12" customHeight="1">
      <c r="A29" s="364" t="s">
        <v>336</v>
      </c>
      <c r="B29" s="414" t="s">
        <v>741</v>
      </c>
      <c r="C29" s="403"/>
      <c r="D29" s="403"/>
      <c r="E29" s="386"/>
    </row>
    <row r="30" spans="1:5" s="412" customFormat="1" ht="12" customHeight="1">
      <c r="A30" s="364" t="s">
        <v>337</v>
      </c>
      <c r="B30" s="414" t="s">
        <v>742</v>
      </c>
      <c r="C30" s="403"/>
      <c r="D30" s="403"/>
      <c r="E30" s="386"/>
    </row>
    <row r="31" spans="1:5" s="412" customFormat="1" ht="12" customHeight="1">
      <c r="A31" s="364" t="s">
        <v>737</v>
      </c>
      <c r="B31" s="414" t="s">
        <v>743</v>
      </c>
      <c r="C31" s="403"/>
      <c r="D31" s="403"/>
      <c r="E31" s="386"/>
    </row>
    <row r="32" spans="1:5" s="412" customFormat="1" ht="12" customHeight="1">
      <c r="A32" s="364" t="s">
        <v>738</v>
      </c>
      <c r="B32" s="414" t="s">
        <v>338</v>
      </c>
      <c r="C32" s="403"/>
      <c r="D32" s="403"/>
      <c r="E32" s="386"/>
    </row>
    <row r="33" spans="1:5" s="412" customFormat="1" ht="12" customHeight="1" thickBot="1">
      <c r="A33" s="366" t="s">
        <v>739</v>
      </c>
      <c r="B33" s="394" t="s">
        <v>339</v>
      </c>
      <c r="C33" s="405"/>
      <c r="D33" s="405"/>
      <c r="E33" s="388"/>
    </row>
    <row r="34" spans="1:5" s="412" customFormat="1" ht="12" customHeight="1" thickBot="1">
      <c r="A34" s="370" t="s">
        <v>11</v>
      </c>
      <c r="B34" s="371" t="s">
        <v>340</v>
      </c>
      <c r="C34" s="402">
        <f>SUM(C35:C44)</f>
        <v>0</v>
      </c>
      <c r="D34" s="402">
        <f>SUM(D35:D44)</f>
        <v>0</v>
      </c>
      <c r="E34" s="385">
        <f>SUM(E35:E44)</f>
        <v>0</v>
      </c>
    </row>
    <row r="35" spans="1:5" s="412" customFormat="1" ht="12" customHeight="1">
      <c r="A35" s="365" t="s">
        <v>65</v>
      </c>
      <c r="B35" s="413" t="s">
        <v>341</v>
      </c>
      <c r="C35" s="404"/>
      <c r="D35" s="404"/>
      <c r="E35" s="387"/>
    </row>
    <row r="36" spans="1:5" s="412" customFormat="1" ht="12" customHeight="1">
      <c r="A36" s="364" t="s">
        <v>66</v>
      </c>
      <c r="B36" s="414" t="s">
        <v>342</v>
      </c>
      <c r="C36" s="403"/>
      <c r="D36" s="403"/>
      <c r="E36" s="386"/>
    </row>
    <row r="37" spans="1:5" s="412" customFormat="1" ht="12" customHeight="1">
      <c r="A37" s="364" t="s">
        <v>67</v>
      </c>
      <c r="B37" s="414" t="s">
        <v>343</v>
      </c>
      <c r="C37" s="403"/>
      <c r="D37" s="403"/>
      <c r="E37" s="386"/>
    </row>
    <row r="38" spans="1:5" s="412" customFormat="1" ht="12" customHeight="1">
      <c r="A38" s="364" t="s">
        <v>126</v>
      </c>
      <c r="B38" s="414" t="s">
        <v>344</v>
      </c>
      <c r="C38" s="403"/>
      <c r="D38" s="403"/>
      <c r="E38" s="386"/>
    </row>
    <row r="39" spans="1:5" s="412" customFormat="1" ht="12" customHeight="1">
      <c r="A39" s="364" t="s">
        <v>127</v>
      </c>
      <c r="B39" s="414" t="s">
        <v>345</v>
      </c>
      <c r="C39" s="403"/>
      <c r="D39" s="403"/>
      <c r="E39" s="386"/>
    </row>
    <row r="40" spans="1:5" s="412" customFormat="1" ht="12" customHeight="1">
      <c r="A40" s="364" t="s">
        <v>128</v>
      </c>
      <c r="B40" s="414" t="s">
        <v>346</v>
      </c>
      <c r="C40" s="403"/>
      <c r="D40" s="403"/>
      <c r="E40" s="386"/>
    </row>
    <row r="41" spans="1:5" s="412" customFormat="1" ht="12" customHeight="1">
      <c r="A41" s="364" t="s">
        <v>129</v>
      </c>
      <c r="B41" s="414" t="s">
        <v>347</v>
      </c>
      <c r="C41" s="403"/>
      <c r="D41" s="403"/>
      <c r="E41" s="386"/>
    </row>
    <row r="42" spans="1:5" s="412" customFormat="1" ht="12" customHeight="1">
      <c r="A42" s="364" t="s">
        <v>130</v>
      </c>
      <c r="B42" s="414" t="s">
        <v>348</v>
      </c>
      <c r="C42" s="403"/>
      <c r="D42" s="403"/>
      <c r="E42" s="386"/>
    </row>
    <row r="43" spans="1:5" s="412" customFormat="1" ht="12" customHeight="1">
      <c r="A43" s="364" t="s">
        <v>349</v>
      </c>
      <c r="B43" s="414" t="s">
        <v>350</v>
      </c>
      <c r="C43" s="406"/>
      <c r="D43" s="406"/>
      <c r="E43" s="389"/>
    </row>
    <row r="44" spans="1:5" s="412" customFormat="1" ht="12" customHeight="1" thickBot="1">
      <c r="A44" s="366" t="s">
        <v>351</v>
      </c>
      <c r="B44" s="415" t="s">
        <v>352</v>
      </c>
      <c r="C44" s="407"/>
      <c r="D44" s="407"/>
      <c r="E44" s="390"/>
    </row>
    <row r="45" spans="1:5" s="412" customFormat="1" ht="12" customHeight="1" thickBot="1">
      <c r="A45" s="370" t="s">
        <v>12</v>
      </c>
      <c r="B45" s="371" t="s">
        <v>353</v>
      </c>
      <c r="C45" s="402">
        <f>SUM(C46:C50)</f>
        <v>0</v>
      </c>
      <c r="D45" s="402">
        <f>SUM(D46:D50)</f>
        <v>0</v>
      </c>
      <c r="E45" s="385">
        <f>SUM(E46:E50)</f>
        <v>0</v>
      </c>
    </row>
    <row r="46" spans="1:5" s="412" customFormat="1" ht="12" customHeight="1">
      <c r="A46" s="365" t="s">
        <v>68</v>
      </c>
      <c r="B46" s="413" t="s">
        <v>354</v>
      </c>
      <c r="C46" s="423"/>
      <c r="D46" s="423"/>
      <c r="E46" s="391"/>
    </row>
    <row r="47" spans="1:5" s="412" customFormat="1" ht="12" customHeight="1">
      <c r="A47" s="364" t="s">
        <v>69</v>
      </c>
      <c r="B47" s="414" t="s">
        <v>355</v>
      </c>
      <c r="C47" s="406"/>
      <c r="D47" s="406"/>
      <c r="E47" s="389"/>
    </row>
    <row r="48" spans="1:5" s="412" customFormat="1" ht="12" customHeight="1">
      <c r="A48" s="364" t="s">
        <v>356</v>
      </c>
      <c r="B48" s="414" t="s">
        <v>357</v>
      </c>
      <c r="C48" s="406"/>
      <c r="D48" s="406"/>
      <c r="E48" s="389"/>
    </row>
    <row r="49" spans="1:5" s="412" customFormat="1" ht="12" customHeight="1">
      <c r="A49" s="364" t="s">
        <v>358</v>
      </c>
      <c r="B49" s="414" t="s">
        <v>359</v>
      </c>
      <c r="C49" s="406"/>
      <c r="D49" s="406"/>
      <c r="E49" s="389"/>
    </row>
    <row r="50" spans="1:5" s="412" customFormat="1" ht="12" customHeight="1" thickBot="1">
      <c r="A50" s="366" t="s">
        <v>360</v>
      </c>
      <c r="B50" s="415" t="s">
        <v>361</v>
      </c>
      <c r="C50" s="407"/>
      <c r="D50" s="407"/>
      <c r="E50" s="390"/>
    </row>
    <row r="51" spans="1:5" s="412" customFormat="1" ht="17.25" customHeight="1" thickBot="1">
      <c r="A51" s="370" t="s">
        <v>131</v>
      </c>
      <c r="B51" s="371" t="s">
        <v>362</v>
      </c>
      <c r="C51" s="402">
        <f>SUM(C52:C54)</f>
        <v>0</v>
      </c>
      <c r="D51" s="402">
        <f>SUM(D52:D54)</f>
        <v>0</v>
      </c>
      <c r="E51" s="385">
        <f>SUM(E52:E54)</f>
        <v>0</v>
      </c>
    </row>
    <row r="52" spans="1:5" s="412" customFormat="1" ht="12" customHeight="1">
      <c r="A52" s="365" t="s">
        <v>70</v>
      </c>
      <c r="B52" s="413" t="s">
        <v>363</v>
      </c>
      <c r="C52" s="404"/>
      <c r="D52" s="404"/>
      <c r="E52" s="387"/>
    </row>
    <row r="53" spans="1:5" s="412" customFormat="1" ht="12" customHeight="1">
      <c r="A53" s="364" t="s">
        <v>71</v>
      </c>
      <c r="B53" s="414" t="s">
        <v>364</v>
      </c>
      <c r="C53" s="403"/>
      <c r="D53" s="403"/>
      <c r="E53" s="386"/>
    </row>
    <row r="54" spans="1:5" s="412" customFormat="1" ht="12" customHeight="1">
      <c r="A54" s="364" t="s">
        <v>365</v>
      </c>
      <c r="B54" s="414" t="s">
        <v>366</v>
      </c>
      <c r="C54" s="403"/>
      <c r="D54" s="403"/>
      <c r="E54" s="386"/>
    </row>
    <row r="55" spans="1:5" s="412" customFormat="1" ht="12" customHeight="1" thickBot="1">
      <c r="A55" s="366" t="s">
        <v>367</v>
      </c>
      <c r="B55" s="415" t="s">
        <v>368</v>
      </c>
      <c r="C55" s="405"/>
      <c r="D55" s="405"/>
      <c r="E55" s="388"/>
    </row>
    <row r="56" spans="1:5" s="412" customFormat="1" ht="12" customHeight="1" thickBot="1">
      <c r="A56" s="370" t="s">
        <v>14</v>
      </c>
      <c r="B56" s="392" t="s">
        <v>369</v>
      </c>
      <c r="C56" s="402">
        <f>SUM(C57:C59)</f>
        <v>0</v>
      </c>
      <c r="D56" s="402">
        <f>SUM(D57:D59)</f>
        <v>0</v>
      </c>
      <c r="E56" s="385">
        <f>SUM(E57:E59)</f>
        <v>0</v>
      </c>
    </row>
    <row r="57" spans="1:5" s="412" customFormat="1" ht="12" customHeight="1">
      <c r="A57" s="365" t="s">
        <v>132</v>
      </c>
      <c r="B57" s="413" t="s">
        <v>370</v>
      </c>
      <c r="C57" s="406"/>
      <c r="D57" s="406"/>
      <c r="E57" s="389"/>
    </row>
    <row r="58" spans="1:5" s="412" customFormat="1" ht="12" customHeight="1">
      <c r="A58" s="364" t="s">
        <v>133</v>
      </c>
      <c r="B58" s="414" t="s">
        <v>371</v>
      </c>
      <c r="C58" s="406"/>
      <c r="D58" s="406"/>
      <c r="E58" s="389"/>
    </row>
    <row r="59" spans="1:5" s="412" customFormat="1" ht="12" customHeight="1">
      <c r="A59" s="364" t="s">
        <v>159</v>
      </c>
      <c r="B59" s="414" t="s">
        <v>372</v>
      </c>
      <c r="C59" s="406"/>
      <c r="D59" s="406"/>
      <c r="E59" s="389"/>
    </row>
    <row r="60" spans="1:5" s="412" customFormat="1" ht="12" customHeight="1" thickBot="1">
      <c r="A60" s="366" t="s">
        <v>373</v>
      </c>
      <c r="B60" s="415" t="s">
        <v>374</v>
      </c>
      <c r="C60" s="406"/>
      <c r="D60" s="406"/>
      <c r="E60" s="389"/>
    </row>
    <row r="61" spans="1:5" s="412" customFormat="1" ht="12" customHeight="1" thickBot="1">
      <c r="A61" s="370" t="s">
        <v>15</v>
      </c>
      <c r="B61" s="371" t="s">
        <v>375</v>
      </c>
      <c r="C61" s="408">
        <f>+C6+C13+C20+C27+C34+C45+C51+C56</f>
        <v>0</v>
      </c>
      <c r="D61" s="408">
        <f>+D6+D13+D20+D27+D34+D45+D51+D56</f>
        <v>0</v>
      </c>
      <c r="E61" s="421">
        <f>+E6+E13+E20+E27+E34+E45+E51+E56</f>
        <v>0</v>
      </c>
    </row>
    <row r="62" spans="1:5" s="412" customFormat="1" ht="12" customHeight="1" thickBot="1">
      <c r="A62" s="424" t="s">
        <v>376</v>
      </c>
      <c r="B62" s="392" t="s">
        <v>377</v>
      </c>
      <c r="C62" s="402">
        <f>+C63+C64+C65</f>
        <v>0</v>
      </c>
      <c r="D62" s="402">
        <f>+D63+D64+D65</f>
        <v>0</v>
      </c>
      <c r="E62" s="385">
        <f>+E63+E64+E65</f>
        <v>0</v>
      </c>
    </row>
    <row r="63" spans="1:5" s="412" customFormat="1" ht="12" customHeight="1">
      <c r="A63" s="365" t="s">
        <v>378</v>
      </c>
      <c r="B63" s="413" t="s">
        <v>379</v>
      </c>
      <c r="C63" s="406"/>
      <c r="D63" s="406"/>
      <c r="E63" s="389"/>
    </row>
    <row r="64" spans="1:5" s="412" customFormat="1" ht="12" customHeight="1">
      <c r="A64" s="364" t="s">
        <v>380</v>
      </c>
      <c r="B64" s="414" t="s">
        <v>381</v>
      </c>
      <c r="C64" s="406"/>
      <c r="D64" s="406"/>
      <c r="E64" s="389"/>
    </row>
    <row r="65" spans="1:5" s="412" customFormat="1" ht="12" customHeight="1" thickBot="1">
      <c r="A65" s="366" t="s">
        <v>382</v>
      </c>
      <c r="B65" s="350" t="s">
        <v>427</v>
      </c>
      <c r="C65" s="406"/>
      <c r="D65" s="406"/>
      <c r="E65" s="389"/>
    </row>
    <row r="66" spans="1:5" s="412" customFormat="1" ht="12" customHeight="1" thickBot="1">
      <c r="A66" s="424" t="s">
        <v>384</v>
      </c>
      <c r="B66" s="392" t="s">
        <v>385</v>
      </c>
      <c r="C66" s="402">
        <f>+C67+C68+C69+C70</f>
        <v>0</v>
      </c>
      <c r="D66" s="402">
        <f>+D67+D68+D69+D70</f>
        <v>0</v>
      </c>
      <c r="E66" s="385">
        <f>+E67+E68+E69+E70</f>
        <v>0</v>
      </c>
    </row>
    <row r="67" spans="1:5" s="412" customFormat="1" ht="13.5" customHeight="1">
      <c r="A67" s="365" t="s">
        <v>109</v>
      </c>
      <c r="B67" s="413" t="s">
        <v>386</v>
      </c>
      <c r="C67" s="406"/>
      <c r="D67" s="406"/>
      <c r="E67" s="389"/>
    </row>
    <row r="68" spans="1:5" s="412" customFormat="1" ht="12" customHeight="1">
      <c r="A68" s="364" t="s">
        <v>110</v>
      </c>
      <c r="B68" s="414" t="s">
        <v>387</v>
      </c>
      <c r="C68" s="406"/>
      <c r="D68" s="406"/>
      <c r="E68" s="389"/>
    </row>
    <row r="69" spans="1:5" s="412" customFormat="1" ht="12" customHeight="1">
      <c r="A69" s="364" t="s">
        <v>388</v>
      </c>
      <c r="B69" s="414" t="s">
        <v>389</v>
      </c>
      <c r="C69" s="406"/>
      <c r="D69" s="406"/>
      <c r="E69" s="389"/>
    </row>
    <row r="70" spans="1:5" s="412" customFormat="1" ht="12" customHeight="1" thickBot="1">
      <c r="A70" s="366" t="s">
        <v>390</v>
      </c>
      <c r="B70" s="415" t="s">
        <v>391</v>
      </c>
      <c r="C70" s="406"/>
      <c r="D70" s="406"/>
      <c r="E70" s="389"/>
    </row>
    <row r="71" spans="1:5" s="412" customFormat="1" ht="12" customHeight="1" thickBot="1">
      <c r="A71" s="424" t="s">
        <v>392</v>
      </c>
      <c r="B71" s="392" t="s">
        <v>393</v>
      </c>
      <c r="C71" s="402">
        <f>+C72+C73</f>
        <v>0</v>
      </c>
      <c r="D71" s="402">
        <f>+D72+D73</f>
        <v>0</v>
      </c>
      <c r="E71" s="385">
        <f>+E72+E73</f>
        <v>0</v>
      </c>
    </row>
    <row r="72" spans="1:5" s="412" customFormat="1" ht="12" customHeight="1">
      <c r="A72" s="365" t="s">
        <v>394</v>
      </c>
      <c r="B72" s="413" t="s">
        <v>395</v>
      </c>
      <c r="C72" s="406"/>
      <c r="D72" s="406"/>
      <c r="E72" s="389"/>
    </row>
    <row r="73" spans="1:5" s="412" customFormat="1" ht="12" customHeight="1" thickBot="1">
      <c r="A73" s="366" t="s">
        <v>396</v>
      </c>
      <c r="B73" s="415" t="s">
        <v>397</v>
      </c>
      <c r="C73" s="406"/>
      <c r="D73" s="406"/>
      <c r="E73" s="389"/>
    </row>
    <row r="74" spans="1:5" s="412" customFormat="1" ht="12" customHeight="1" thickBot="1">
      <c r="A74" s="424" t="s">
        <v>398</v>
      </c>
      <c r="B74" s="392" t="s">
        <v>399</v>
      </c>
      <c r="C74" s="402">
        <f>+C75+C76+C77</f>
        <v>0</v>
      </c>
      <c r="D74" s="402">
        <f>+D75+D76+D77</f>
        <v>0</v>
      </c>
      <c r="E74" s="385">
        <f>+E75+E76+E77</f>
        <v>0</v>
      </c>
    </row>
    <row r="75" spans="1:5" s="412" customFormat="1" ht="12" customHeight="1">
      <c r="A75" s="365" t="s">
        <v>400</v>
      </c>
      <c r="B75" s="413" t="s">
        <v>401</v>
      </c>
      <c r="C75" s="406"/>
      <c r="D75" s="406"/>
      <c r="E75" s="389"/>
    </row>
    <row r="76" spans="1:5" s="412" customFormat="1" ht="12" customHeight="1">
      <c r="A76" s="364" t="s">
        <v>402</v>
      </c>
      <c r="B76" s="414" t="s">
        <v>403</v>
      </c>
      <c r="C76" s="406"/>
      <c r="D76" s="406"/>
      <c r="E76" s="389"/>
    </row>
    <row r="77" spans="1:5" s="412" customFormat="1" ht="12" customHeight="1" thickBot="1">
      <c r="A77" s="366" t="s">
        <v>404</v>
      </c>
      <c r="B77" s="394" t="s">
        <v>405</v>
      </c>
      <c r="C77" s="406"/>
      <c r="D77" s="406"/>
      <c r="E77" s="389"/>
    </row>
    <row r="78" spans="1:5" s="412" customFormat="1" ht="12" customHeight="1" thickBot="1">
      <c r="A78" s="424" t="s">
        <v>406</v>
      </c>
      <c r="B78" s="392" t="s">
        <v>407</v>
      </c>
      <c r="C78" s="402">
        <f>+C79+C80+C81+C82</f>
        <v>0</v>
      </c>
      <c r="D78" s="402">
        <f>+D79+D80+D81+D82</f>
        <v>0</v>
      </c>
      <c r="E78" s="385">
        <f>+E79+E80+E81+E82</f>
        <v>0</v>
      </c>
    </row>
    <row r="79" spans="1:5" s="412" customFormat="1" ht="12" customHeight="1">
      <c r="A79" s="416" t="s">
        <v>408</v>
      </c>
      <c r="B79" s="413" t="s">
        <v>409</v>
      </c>
      <c r="C79" s="406"/>
      <c r="D79" s="406"/>
      <c r="E79" s="389"/>
    </row>
    <row r="80" spans="1:5" s="412" customFormat="1" ht="12" customHeight="1">
      <c r="A80" s="417" t="s">
        <v>410</v>
      </c>
      <c r="B80" s="414" t="s">
        <v>411</v>
      </c>
      <c r="C80" s="406"/>
      <c r="D80" s="406"/>
      <c r="E80" s="389"/>
    </row>
    <row r="81" spans="1:5" s="412" customFormat="1" ht="12" customHeight="1">
      <c r="A81" s="417" t="s">
        <v>412</v>
      </c>
      <c r="B81" s="414" t="s">
        <v>413</v>
      </c>
      <c r="C81" s="406"/>
      <c r="D81" s="406"/>
      <c r="E81" s="389"/>
    </row>
    <row r="82" spans="1:5" s="412" customFormat="1" ht="12" customHeight="1" thickBot="1">
      <c r="A82" s="425" t="s">
        <v>414</v>
      </c>
      <c r="B82" s="394" t="s">
        <v>415</v>
      </c>
      <c r="C82" s="406"/>
      <c r="D82" s="406"/>
      <c r="E82" s="389"/>
    </row>
    <row r="83" spans="1:5" s="412" customFormat="1" ht="12" customHeight="1" thickBot="1">
      <c r="A83" s="424" t="s">
        <v>416</v>
      </c>
      <c r="B83" s="392" t="s">
        <v>417</v>
      </c>
      <c r="C83" s="427"/>
      <c r="D83" s="427"/>
      <c r="E83" s="428"/>
    </row>
    <row r="84" spans="1:5" s="412" customFormat="1" ht="12" customHeight="1" thickBot="1">
      <c r="A84" s="424" t="s">
        <v>418</v>
      </c>
      <c r="B84" s="348" t="s">
        <v>419</v>
      </c>
      <c r="C84" s="408">
        <f>+C62+C66+C71+C74+C78+C83</f>
        <v>0</v>
      </c>
      <c r="D84" s="408">
        <f>+D62+D66+D71+D74+D78+D83</f>
        <v>0</v>
      </c>
      <c r="E84" s="421">
        <f>+E62+E66+E71+E74+E78+E83</f>
        <v>0</v>
      </c>
    </row>
    <row r="85" spans="1:5" s="412" customFormat="1" ht="12" customHeight="1" thickBot="1">
      <c r="A85" s="426" t="s">
        <v>420</v>
      </c>
      <c r="B85" s="351" t="s">
        <v>421</v>
      </c>
      <c r="C85" s="408">
        <f>+C61+C84</f>
        <v>0</v>
      </c>
      <c r="D85" s="408">
        <f>+D61+D84</f>
        <v>0</v>
      </c>
      <c r="E85" s="421">
        <f>+E61+E84</f>
        <v>0</v>
      </c>
    </row>
    <row r="86" spans="1:5" s="412" customFormat="1" ht="12" customHeight="1">
      <c r="A86" s="346"/>
      <c r="B86" s="346"/>
      <c r="C86" s="347"/>
      <c r="D86" s="347"/>
      <c r="E86" s="347"/>
    </row>
    <row r="87" spans="1:5" ht="16.5" customHeight="1">
      <c r="A87" s="688" t="s">
        <v>36</v>
      </c>
      <c r="B87" s="688"/>
      <c r="C87" s="688"/>
      <c r="D87" s="688"/>
      <c r="E87" s="688"/>
    </row>
    <row r="88" spans="1:5" s="418" customFormat="1" ht="16.5" customHeight="1" thickBot="1">
      <c r="A88" s="47" t="s">
        <v>113</v>
      </c>
      <c r="B88" s="47"/>
      <c r="C88" s="379"/>
      <c r="D88" s="379"/>
      <c r="E88" s="379" t="s">
        <v>158</v>
      </c>
    </row>
    <row r="89" spans="1:5" s="418" customFormat="1" ht="16.5" customHeight="1">
      <c r="A89" s="689" t="s">
        <v>60</v>
      </c>
      <c r="B89" s="691" t="s">
        <v>179</v>
      </c>
      <c r="C89" s="693" t="str">
        <f>+C3</f>
        <v>2016. évi</v>
      </c>
      <c r="D89" s="693"/>
      <c r="E89" s="694"/>
    </row>
    <row r="90" spans="1:5" ht="37.5" customHeight="1" thickBot="1">
      <c r="A90" s="690"/>
      <c r="B90" s="692"/>
      <c r="C90" s="48" t="s">
        <v>180</v>
      </c>
      <c r="D90" s="48" t="s">
        <v>185</v>
      </c>
      <c r="E90" s="49" t="s">
        <v>186</v>
      </c>
    </row>
    <row r="91" spans="1:5" s="411" customFormat="1" ht="12" customHeight="1" thickBot="1">
      <c r="A91" s="375" t="s">
        <v>422</v>
      </c>
      <c r="B91" s="376" t="s">
        <v>423</v>
      </c>
      <c r="C91" s="376" t="s">
        <v>424</v>
      </c>
      <c r="D91" s="376" t="s">
        <v>425</v>
      </c>
      <c r="E91" s="377" t="s">
        <v>426</v>
      </c>
    </row>
    <row r="92" spans="1:5" ht="12" customHeight="1" thickBot="1">
      <c r="A92" s="372" t="s">
        <v>7</v>
      </c>
      <c r="B92" s="374" t="s">
        <v>428</v>
      </c>
      <c r="C92" s="401">
        <f>SUM(C93:C97)</f>
        <v>0</v>
      </c>
      <c r="D92" s="401">
        <f>SUM(D93:D97)</f>
        <v>0</v>
      </c>
      <c r="E92" s="356">
        <f>SUM(E93:E97)</f>
        <v>0</v>
      </c>
    </row>
    <row r="93" spans="1:5" ht="12" customHeight="1">
      <c r="A93" s="367" t="s">
        <v>72</v>
      </c>
      <c r="B93" s="360" t="s">
        <v>37</v>
      </c>
      <c r="C93" s="99"/>
      <c r="D93" s="99"/>
      <c r="E93" s="355"/>
    </row>
    <row r="94" spans="1:5" ht="12" customHeight="1">
      <c r="A94" s="364" t="s">
        <v>73</v>
      </c>
      <c r="B94" s="358" t="s">
        <v>134</v>
      </c>
      <c r="C94" s="403"/>
      <c r="D94" s="403"/>
      <c r="E94" s="386"/>
    </row>
    <row r="95" spans="1:5" ht="12" customHeight="1">
      <c r="A95" s="364" t="s">
        <v>74</v>
      </c>
      <c r="B95" s="358" t="s">
        <v>101</v>
      </c>
      <c r="C95" s="405"/>
      <c r="D95" s="405"/>
      <c r="E95" s="388"/>
    </row>
    <row r="96" spans="1:5" ht="12" customHeight="1">
      <c r="A96" s="364" t="s">
        <v>75</v>
      </c>
      <c r="B96" s="361" t="s">
        <v>135</v>
      </c>
      <c r="C96" s="405"/>
      <c r="D96" s="405"/>
      <c r="E96" s="388"/>
    </row>
    <row r="97" spans="1:5" ht="12" customHeight="1">
      <c r="A97" s="364" t="s">
        <v>84</v>
      </c>
      <c r="B97" s="369" t="s">
        <v>136</v>
      </c>
      <c r="C97" s="405"/>
      <c r="D97" s="405"/>
      <c r="E97" s="388"/>
    </row>
    <row r="98" spans="1:5" ht="12" customHeight="1">
      <c r="A98" s="364" t="s">
        <v>76</v>
      </c>
      <c r="B98" s="358" t="s">
        <v>429</v>
      </c>
      <c r="C98" s="405"/>
      <c r="D98" s="405"/>
      <c r="E98" s="388"/>
    </row>
    <row r="99" spans="1:5" ht="12" customHeight="1">
      <c r="A99" s="364" t="s">
        <v>77</v>
      </c>
      <c r="B99" s="381" t="s">
        <v>430</v>
      </c>
      <c r="C99" s="405"/>
      <c r="D99" s="405"/>
      <c r="E99" s="388"/>
    </row>
    <row r="100" spans="1:5" ht="12" customHeight="1">
      <c r="A100" s="364" t="s">
        <v>85</v>
      </c>
      <c r="B100" s="382" t="s">
        <v>431</v>
      </c>
      <c r="C100" s="405"/>
      <c r="D100" s="405"/>
      <c r="E100" s="388"/>
    </row>
    <row r="101" spans="1:5" ht="12" customHeight="1">
      <c r="A101" s="364" t="s">
        <v>86</v>
      </c>
      <c r="B101" s="382" t="s">
        <v>432</v>
      </c>
      <c r="C101" s="405"/>
      <c r="D101" s="405"/>
      <c r="E101" s="388"/>
    </row>
    <row r="102" spans="1:5" ht="12" customHeight="1">
      <c r="A102" s="364" t="s">
        <v>87</v>
      </c>
      <c r="B102" s="381" t="s">
        <v>433</v>
      </c>
      <c r="C102" s="405"/>
      <c r="D102" s="405"/>
      <c r="E102" s="388"/>
    </row>
    <row r="103" spans="1:5" ht="12" customHeight="1">
      <c r="A103" s="364" t="s">
        <v>88</v>
      </c>
      <c r="B103" s="381" t="s">
        <v>434</v>
      </c>
      <c r="C103" s="405"/>
      <c r="D103" s="405"/>
      <c r="E103" s="388"/>
    </row>
    <row r="104" spans="1:5" ht="12" customHeight="1">
      <c r="A104" s="364" t="s">
        <v>90</v>
      </c>
      <c r="B104" s="382" t="s">
        <v>435</v>
      </c>
      <c r="C104" s="405"/>
      <c r="D104" s="405"/>
      <c r="E104" s="388"/>
    </row>
    <row r="105" spans="1:5" ht="12" customHeight="1">
      <c r="A105" s="363" t="s">
        <v>137</v>
      </c>
      <c r="B105" s="383" t="s">
        <v>436</v>
      </c>
      <c r="C105" s="405"/>
      <c r="D105" s="405"/>
      <c r="E105" s="388"/>
    </row>
    <row r="106" spans="1:5" ht="12" customHeight="1">
      <c r="A106" s="364" t="s">
        <v>437</v>
      </c>
      <c r="B106" s="383" t="s">
        <v>438</v>
      </c>
      <c r="C106" s="405"/>
      <c r="D106" s="405"/>
      <c r="E106" s="388"/>
    </row>
    <row r="107" spans="1:5" ht="12" customHeight="1" thickBot="1">
      <c r="A107" s="368" t="s">
        <v>439</v>
      </c>
      <c r="B107" s="384" t="s">
        <v>440</v>
      </c>
      <c r="C107" s="100"/>
      <c r="D107" s="100"/>
      <c r="E107" s="349"/>
    </row>
    <row r="108" spans="1:5" ht="12" customHeight="1" thickBot="1">
      <c r="A108" s="370" t="s">
        <v>8</v>
      </c>
      <c r="B108" s="373" t="s">
        <v>441</v>
      </c>
      <c r="C108" s="402">
        <f>+C109+C111+C113</f>
        <v>0</v>
      </c>
      <c r="D108" s="402">
        <f>+D109+D111+D113</f>
        <v>0</v>
      </c>
      <c r="E108" s="385">
        <f>+E109+E111+E113</f>
        <v>0</v>
      </c>
    </row>
    <row r="109" spans="1:5" ht="12" customHeight="1">
      <c r="A109" s="365" t="s">
        <v>78</v>
      </c>
      <c r="B109" s="358" t="s">
        <v>157</v>
      </c>
      <c r="C109" s="404"/>
      <c r="D109" s="404"/>
      <c r="E109" s="387"/>
    </row>
    <row r="110" spans="1:5" ht="12" customHeight="1">
      <c r="A110" s="365" t="s">
        <v>79</v>
      </c>
      <c r="B110" s="362" t="s">
        <v>442</v>
      </c>
      <c r="C110" s="404"/>
      <c r="D110" s="404"/>
      <c r="E110" s="387"/>
    </row>
    <row r="111" spans="1:5" ht="15.75">
      <c r="A111" s="365" t="s">
        <v>80</v>
      </c>
      <c r="B111" s="362" t="s">
        <v>138</v>
      </c>
      <c r="C111" s="403"/>
      <c r="D111" s="403"/>
      <c r="E111" s="386"/>
    </row>
    <row r="112" spans="1:5" ht="12" customHeight="1">
      <c r="A112" s="365" t="s">
        <v>81</v>
      </c>
      <c r="B112" s="362" t="s">
        <v>443</v>
      </c>
      <c r="C112" s="403"/>
      <c r="D112" s="403"/>
      <c r="E112" s="386"/>
    </row>
    <row r="113" spans="1:5" ht="12" customHeight="1">
      <c r="A113" s="365" t="s">
        <v>82</v>
      </c>
      <c r="B113" s="394" t="s">
        <v>160</v>
      </c>
      <c r="C113" s="403"/>
      <c r="D113" s="403"/>
      <c r="E113" s="386"/>
    </row>
    <row r="114" spans="1:5" ht="21.75" customHeight="1">
      <c r="A114" s="365" t="s">
        <v>89</v>
      </c>
      <c r="B114" s="393" t="s">
        <v>444</v>
      </c>
      <c r="C114" s="403"/>
      <c r="D114" s="403"/>
      <c r="E114" s="386"/>
    </row>
    <row r="115" spans="1:5" ht="24" customHeight="1">
      <c r="A115" s="365" t="s">
        <v>91</v>
      </c>
      <c r="B115" s="409" t="s">
        <v>445</v>
      </c>
      <c r="C115" s="403"/>
      <c r="D115" s="403"/>
      <c r="E115" s="386"/>
    </row>
    <row r="116" spans="1:5" ht="12" customHeight="1">
      <c r="A116" s="365" t="s">
        <v>139</v>
      </c>
      <c r="B116" s="382" t="s">
        <v>432</v>
      </c>
      <c r="C116" s="403"/>
      <c r="D116" s="403"/>
      <c r="E116" s="386"/>
    </row>
    <row r="117" spans="1:5" ht="12" customHeight="1">
      <c r="A117" s="365" t="s">
        <v>140</v>
      </c>
      <c r="B117" s="382" t="s">
        <v>446</v>
      </c>
      <c r="C117" s="403"/>
      <c r="D117" s="403"/>
      <c r="E117" s="386"/>
    </row>
    <row r="118" spans="1:5" ht="12" customHeight="1">
      <c r="A118" s="365" t="s">
        <v>141</v>
      </c>
      <c r="B118" s="382" t="s">
        <v>447</v>
      </c>
      <c r="C118" s="403"/>
      <c r="D118" s="403"/>
      <c r="E118" s="386"/>
    </row>
    <row r="119" spans="1:5" s="429" customFormat="1" ht="12" customHeight="1">
      <c r="A119" s="365" t="s">
        <v>448</v>
      </c>
      <c r="B119" s="382" t="s">
        <v>435</v>
      </c>
      <c r="C119" s="403"/>
      <c r="D119" s="403"/>
      <c r="E119" s="386"/>
    </row>
    <row r="120" spans="1:5" ht="12" customHeight="1">
      <c r="A120" s="365" t="s">
        <v>449</v>
      </c>
      <c r="B120" s="382" t="s">
        <v>450</v>
      </c>
      <c r="C120" s="403"/>
      <c r="D120" s="403"/>
      <c r="E120" s="386"/>
    </row>
    <row r="121" spans="1:5" ht="12" customHeight="1" thickBot="1">
      <c r="A121" s="363" t="s">
        <v>451</v>
      </c>
      <c r="B121" s="382" t="s">
        <v>452</v>
      </c>
      <c r="C121" s="405"/>
      <c r="D121" s="405"/>
      <c r="E121" s="388"/>
    </row>
    <row r="122" spans="1:5" ht="12" customHeight="1" thickBot="1">
      <c r="A122" s="370" t="s">
        <v>9</v>
      </c>
      <c r="B122" s="378" t="s">
        <v>453</v>
      </c>
      <c r="C122" s="402">
        <f>+C123+C124</f>
        <v>0</v>
      </c>
      <c r="D122" s="402">
        <f>+D123+D124</f>
        <v>0</v>
      </c>
      <c r="E122" s="385">
        <f>+E123+E124</f>
        <v>0</v>
      </c>
    </row>
    <row r="123" spans="1:5" ht="12" customHeight="1">
      <c r="A123" s="365" t="s">
        <v>61</v>
      </c>
      <c r="B123" s="359" t="s">
        <v>46</v>
      </c>
      <c r="C123" s="404"/>
      <c r="D123" s="404"/>
      <c r="E123" s="387"/>
    </row>
    <row r="124" spans="1:5" ht="12" customHeight="1" thickBot="1">
      <c r="A124" s="366" t="s">
        <v>62</v>
      </c>
      <c r="B124" s="362" t="s">
        <v>47</v>
      </c>
      <c r="C124" s="405"/>
      <c r="D124" s="405"/>
      <c r="E124" s="388"/>
    </row>
    <row r="125" spans="1:5" ht="12" customHeight="1" thickBot="1">
      <c r="A125" s="370" t="s">
        <v>10</v>
      </c>
      <c r="B125" s="378" t="s">
        <v>454</v>
      </c>
      <c r="C125" s="402">
        <f>+C92+C108+C122</f>
        <v>0</v>
      </c>
      <c r="D125" s="402">
        <f>+D92+D108+D122</f>
        <v>0</v>
      </c>
      <c r="E125" s="385">
        <f>+E92+E108+E122</f>
        <v>0</v>
      </c>
    </row>
    <row r="126" spans="1:5" ht="12" customHeight="1" thickBot="1">
      <c r="A126" s="370" t="s">
        <v>11</v>
      </c>
      <c r="B126" s="378" t="s">
        <v>455</v>
      </c>
      <c r="C126" s="402">
        <f>+C127+C128+C129</f>
        <v>0</v>
      </c>
      <c r="D126" s="402">
        <f>+D127+D128+D129</f>
        <v>0</v>
      </c>
      <c r="E126" s="385">
        <f>+E127+E128+E129</f>
        <v>0</v>
      </c>
    </row>
    <row r="127" spans="1:5" ht="12" customHeight="1">
      <c r="A127" s="365" t="s">
        <v>65</v>
      </c>
      <c r="B127" s="359" t="s">
        <v>456</v>
      </c>
      <c r="C127" s="403"/>
      <c r="D127" s="403"/>
      <c r="E127" s="386"/>
    </row>
    <row r="128" spans="1:5" ht="12" customHeight="1">
      <c r="A128" s="365" t="s">
        <v>66</v>
      </c>
      <c r="B128" s="359" t="s">
        <v>457</v>
      </c>
      <c r="C128" s="403"/>
      <c r="D128" s="403"/>
      <c r="E128" s="386"/>
    </row>
    <row r="129" spans="1:5" ht="12" customHeight="1" thickBot="1">
      <c r="A129" s="363" t="s">
        <v>67</v>
      </c>
      <c r="B129" s="357" t="s">
        <v>458</v>
      </c>
      <c r="C129" s="403"/>
      <c r="D129" s="403"/>
      <c r="E129" s="386"/>
    </row>
    <row r="130" spans="1:5" ht="12" customHeight="1" thickBot="1">
      <c r="A130" s="370" t="s">
        <v>12</v>
      </c>
      <c r="B130" s="378" t="s">
        <v>459</v>
      </c>
      <c r="C130" s="402">
        <f>+C131+C132+C134+C133</f>
        <v>0</v>
      </c>
      <c r="D130" s="402">
        <f>+D131+D132+D134+D133</f>
        <v>0</v>
      </c>
      <c r="E130" s="385">
        <f>+E131+E132+E134+E133</f>
        <v>0</v>
      </c>
    </row>
    <row r="131" spans="1:5" ht="12" customHeight="1">
      <c r="A131" s="365" t="s">
        <v>68</v>
      </c>
      <c r="B131" s="359" t="s">
        <v>460</v>
      </c>
      <c r="C131" s="403"/>
      <c r="D131" s="403"/>
      <c r="E131" s="386"/>
    </row>
    <row r="132" spans="1:5" ht="12" customHeight="1">
      <c r="A132" s="365" t="s">
        <v>69</v>
      </c>
      <c r="B132" s="359" t="s">
        <v>461</v>
      </c>
      <c r="C132" s="403"/>
      <c r="D132" s="403"/>
      <c r="E132" s="386"/>
    </row>
    <row r="133" spans="1:5" ht="12" customHeight="1">
      <c r="A133" s="365" t="s">
        <v>356</v>
      </c>
      <c r="B133" s="359" t="s">
        <v>462</v>
      </c>
      <c r="C133" s="403"/>
      <c r="D133" s="403"/>
      <c r="E133" s="386"/>
    </row>
    <row r="134" spans="1:5" ht="12" customHeight="1" thickBot="1">
      <c r="A134" s="363" t="s">
        <v>358</v>
      </c>
      <c r="B134" s="357" t="s">
        <v>463</v>
      </c>
      <c r="C134" s="403"/>
      <c r="D134" s="403"/>
      <c r="E134" s="386"/>
    </row>
    <row r="135" spans="1:5" ht="12" customHeight="1" thickBot="1">
      <c r="A135" s="370" t="s">
        <v>13</v>
      </c>
      <c r="B135" s="378" t="s">
        <v>464</v>
      </c>
      <c r="C135" s="408">
        <f>+C136+C137+C138+C139</f>
        <v>0</v>
      </c>
      <c r="D135" s="408">
        <f>+D136+D137+D138+D139</f>
        <v>0</v>
      </c>
      <c r="E135" s="421">
        <f>+E136+E137+E138+E139</f>
        <v>0</v>
      </c>
    </row>
    <row r="136" spans="1:5" ht="12" customHeight="1">
      <c r="A136" s="365" t="s">
        <v>70</v>
      </c>
      <c r="B136" s="359" t="s">
        <v>465</v>
      </c>
      <c r="C136" s="403"/>
      <c r="D136" s="403"/>
      <c r="E136" s="386"/>
    </row>
    <row r="137" spans="1:5" ht="12" customHeight="1">
      <c r="A137" s="365" t="s">
        <v>71</v>
      </c>
      <c r="B137" s="359" t="s">
        <v>466</v>
      </c>
      <c r="C137" s="403"/>
      <c r="D137" s="403"/>
      <c r="E137" s="386"/>
    </row>
    <row r="138" spans="1:5" ht="12" customHeight="1">
      <c r="A138" s="365" t="s">
        <v>365</v>
      </c>
      <c r="B138" s="359" t="s">
        <v>467</v>
      </c>
      <c r="C138" s="403"/>
      <c r="D138" s="403"/>
      <c r="E138" s="386"/>
    </row>
    <row r="139" spans="1:5" ht="12" customHeight="1" thickBot="1">
      <c r="A139" s="363" t="s">
        <v>367</v>
      </c>
      <c r="B139" s="357" t="s">
        <v>468</v>
      </c>
      <c r="C139" s="403"/>
      <c r="D139" s="403"/>
      <c r="E139" s="386"/>
    </row>
    <row r="140" spans="1:9" ht="15" customHeight="1" thickBot="1">
      <c r="A140" s="370" t="s">
        <v>14</v>
      </c>
      <c r="B140" s="378" t="s">
        <v>469</v>
      </c>
      <c r="C140" s="101">
        <f>+C141+C142+C143+C144</f>
        <v>0</v>
      </c>
      <c r="D140" s="101">
        <f>+D141+D142+D143+D144</f>
        <v>0</v>
      </c>
      <c r="E140" s="354">
        <f>+E141+E142+E143+E144</f>
        <v>0</v>
      </c>
      <c r="F140" s="419"/>
      <c r="G140" s="420"/>
      <c r="H140" s="420"/>
      <c r="I140" s="420"/>
    </row>
    <row r="141" spans="1:5" s="412" customFormat="1" ht="12.75" customHeight="1">
      <c r="A141" s="365" t="s">
        <v>132</v>
      </c>
      <c r="B141" s="359" t="s">
        <v>470</v>
      </c>
      <c r="C141" s="403"/>
      <c r="D141" s="403"/>
      <c r="E141" s="386"/>
    </row>
    <row r="142" spans="1:5" ht="12.75" customHeight="1">
      <c r="A142" s="365" t="s">
        <v>133</v>
      </c>
      <c r="B142" s="359" t="s">
        <v>471</v>
      </c>
      <c r="C142" s="403"/>
      <c r="D142" s="403"/>
      <c r="E142" s="386"/>
    </row>
    <row r="143" spans="1:5" ht="12.75" customHeight="1">
      <c r="A143" s="365" t="s">
        <v>159</v>
      </c>
      <c r="B143" s="359" t="s">
        <v>472</v>
      </c>
      <c r="C143" s="403"/>
      <c r="D143" s="403"/>
      <c r="E143" s="386"/>
    </row>
    <row r="144" spans="1:5" ht="12.75" customHeight="1" thickBot="1">
      <c r="A144" s="365" t="s">
        <v>373</v>
      </c>
      <c r="B144" s="359" t="s">
        <v>473</v>
      </c>
      <c r="C144" s="403"/>
      <c r="D144" s="403"/>
      <c r="E144" s="386"/>
    </row>
    <row r="145" spans="1:5" ht="16.5" thickBot="1">
      <c r="A145" s="370" t="s">
        <v>15</v>
      </c>
      <c r="B145" s="378" t="s">
        <v>474</v>
      </c>
      <c r="C145" s="352">
        <f>+C126+C130+C135+C140</f>
        <v>0</v>
      </c>
      <c r="D145" s="352">
        <f>+D126+D130+D135+D140</f>
        <v>0</v>
      </c>
      <c r="E145" s="353">
        <f>+E126+E130+E135+E140</f>
        <v>0</v>
      </c>
    </row>
    <row r="146" spans="1:5" ht="16.5" thickBot="1">
      <c r="A146" s="395" t="s">
        <v>16</v>
      </c>
      <c r="B146" s="398" t="s">
        <v>475</v>
      </c>
      <c r="C146" s="352">
        <f>+C125+C145</f>
        <v>0</v>
      </c>
      <c r="D146" s="352">
        <f>+D125+D145</f>
        <v>0</v>
      </c>
      <c r="E146" s="353">
        <f>+E125+E145</f>
        <v>0</v>
      </c>
    </row>
    <row r="148" spans="1:5" ht="18.75" customHeight="1">
      <c r="A148" s="687" t="s">
        <v>476</v>
      </c>
      <c r="B148" s="687"/>
      <c r="C148" s="687"/>
      <c r="D148" s="687"/>
      <c r="E148" s="687"/>
    </row>
    <row r="149" spans="1:5" ht="13.5" customHeight="1" thickBot="1">
      <c r="A149" s="380" t="s">
        <v>114</v>
      </c>
      <c r="B149" s="380"/>
      <c r="C149" s="410"/>
      <c r="E149" s="397" t="s">
        <v>158</v>
      </c>
    </row>
    <row r="150" spans="1:5" ht="21.75" thickBot="1">
      <c r="A150" s="370">
        <v>1</v>
      </c>
      <c r="B150" s="373" t="s">
        <v>477</v>
      </c>
      <c r="C150" s="396">
        <f>+C61-C125</f>
        <v>0</v>
      </c>
      <c r="D150" s="396">
        <f>+D61-D125</f>
        <v>0</v>
      </c>
      <c r="E150" s="396">
        <f>+E61-E125</f>
        <v>0</v>
      </c>
    </row>
    <row r="151" spans="1:5" ht="21.75" thickBot="1">
      <c r="A151" s="370" t="s">
        <v>8</v>
      </c>
      <c r="B151" s="373" t="s">
        <v>478</v>
      </c>
      <c r="C151" s="396">
        <f>+C84-C145</f>
        <v>0</v>
      </c>
      <c r="D151" s="396">
        <f>+D84-D145</f>
        <v>0</v>
      </c>
      <c r="E151" s="396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99" customFormat="1" ht="12.75" customHeight="1">
      <c r="C161" s="400"/>
      <c r="D161" s="400"/>
      <c r="E161" s="400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Konyár Községi Önkormányzat
2016. ÉVI ZÁRSZÁMADÁS
ÖNKÉNT VÁLLALT FELADATAINAK MÉRLEGE
&amp;R&amp;"Times New Roman CE,Félkövér dőlt"&amp;11 1.3. melléklet a ....../2017. (......) önkormányzati rendelethez</oddHeader>
  </headerFooter>
  <rowBreaks count="1" manualBreakCount="1">
    <brk id="8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1">
      <selection activeCell="A1" sqref="A1:IV16384"/>
    </sheetView>
  </sheetViews>
  <sheetFormatPr defaultColWidth="9.00390625" defaultRowHeight="12.75"/>
  <cols>
    <col min="1" max="1" width="71.125" style="834" customWidth="1"/>
    <col min="2" max="2" width="6.125" style="261" customWidth="1"/>
    <col min="3" max="3" width="18.00390625" style="830" customWidth="1"/>
    <col min="4" max="16384" width="9.375" style="830" customWidth="1"/>
  </cols>
  <sheetData>
    <row r="1" spans="1:3" ht="32.25" customHeight="1">
      <c r="A1" s="803" t="s">
        <v>297</v>
      </c>
      <c r="B1" s="803"/>
      <c r="C1" s="803"/>
    </row>
    <row r="2" spans="1:3" ht="15.75">
      <c r="A2" s="804" t="str">
        <f>+CONCATENATE(LEFT('[1]ÖSSZEFÜGGÉSEK'!A4,4),". év")</f>
        <v>2016. év</v>
      </c>
      <c r="B2" s="804"/>
      <c r="C2" s="804"/>
    </row>
    <row r="3" ht="12.75">
      <c r="A3" s="831"/>
    </row>
    <row r="4" spans="1:3" ht="13.5" thickBot="1">
      <c r="A4" s="831"/>
      <c r="B4" s="823" t="s">
        <v>758</v>
      </c>
      <c r="C4" s="823"/>
    </row>
    <row r="5" spans="1:3" s="832" customFormat="1" ht="31.5" customHeight="1">
      <c r="A5" s="824" t="s">
        <v>298</v>
      </c>
      <c r="B5" s="825" t="s">
        <v>254</v>
      </c>
      <c r="C5" s="826" t="s">
        <v>299</v>
      </c>
    </row>
    <row r="6" spans="1:3" s="832" customFormat="1" ht="12.75">
      <c r="A6" s="827"/>
      <c r="B6" s="828"/>
      <c r="C6" s="829"/>
    </row>
    <row r="7" spans="1:3" s="251" customFormat="1" ht="13.5" thickBot="1">
      <c r="A7" s="248" t="s">
        <v>422</v>
      </c>
      <c r="B7" s="249" t="s">
        <v>423</v>
      </c>
      <c r="C7" s="250" t="s">
        <v>424</v>
      </c>
    </row>
    <row r="8" spans="1:3" ht="15.75" customHeight="1">
      <c r="A8" s="626" t="s">
        <v>660</v>
      </c>
      <c r="B8" s="252" t="s">
        <v>259</v>
      </c>
      <c r="C8" s="253">
        <v>668643134</v>
      </c>
    </row>
    <row r="9" spans="1:3" ht="15.75" customHeight="1">
      <c r="A9" s="626" t="s">
        <v>661</v>
      </c>
      <c r="B9" s="254" t="s">
        <v>260</v>
      </c>
      <c r="C9" s="253">
        <v>23162039</v>
      </c>
    </row>
    <row r="10" spans="1:3" ht="15.75" customHeight="1">
      <c r="A10" s="626" t="s">
        <v>662</v>
      </c>
      <c r="B10" s="254" t="s">
        <v>261</v>
      </c>
      <c r="C10" s="253">
        <v>61356661</v>
      </c>
    </row>
    <row r="11" spans="1:3" ht="15.75" customHeight="1">
      <c r="A11" s="626" t="s">
        <v>663</v>
      </c>
      <c r="B11" s="254" t="s">
        <v>262</v>
      </c>
      <c r="C11" s="255">
        <v>-225136335</v>
      </c>
    </row>
    <row r="12" spans="1:3" ht="15.75" customHeight="1">
      <c r="A12" s="626" t="s">
        <v>664</v>
      </c>
      <c r="B12" s="254" t="s">
        <v>263</v>
      </c>
      <c r="C12" s="255"/>
    </row>
    <row r="13" spans="1:3" ht="15.75" customHeight="1">
      <c r="A13" s="626" t="s">
        <v>665</v>
      </c>
      <c r="B13" s="254" t="s">
        <v>264</v>
      </c>
      <c r="C13" s="255">
        <v>-27376449</v>
      </c>
    </row>
    <row r="14" spans="1:3" ht="15.75" customHeight="1">
      <c r="A14" s="626" t="s">
        <v>666</v>
      </c>
      <c r="B14" s="254" t="s">
        <v>265</v>
      </c>
      <c r="C14" s="256">
        <f>+C8+C9+C10+C11+C12+C13</f>
        <v>500649050</v>
      </c>
    </row>
    <row r="15" spans="1:3" ht="15.75" customHeight="1">
      <c r="A15" s="626" t="s">
        <v>733</v>
      </c>
      <c r="B15" s="254" t="s">
        <v>266</v>
      </c>
      <c r="C15" s="640">
        <v>7785296</v>
      </c>
    </row>
    <row r="16" spans="1:3" ht="15.75" customHeight="1">
      <c r="A16" s="626" t="s">
        <v>667</v>
      </c>
      <c r="B16" s="254" t="s">
        <v>267</v>
      </c>
      <c r="C16" s="255">
        <v>7951713</v>
      </c>
    </row>
    <row r="17" spans="1:3" ht="15.75" customHeight="1">
      <c r="A17" s="626" t="s">
        <v>668</v>
      </c>
      <c r="B17" s="254" t="s">
        <v>16</v>
      </c>
      <c r="C17" s="255">
        <v>0</v>
      </c>
    </row>
    <row r="18" spans="1:3" ht="15.75" customHeight="1">
      <c r="A18" s="626" t="s">
        <v>669</v>
      </c>
      <c r="B18" s="254" t="s">
        <v>17</v>
      </c>
      <c r="C18" s="256">
        <f>+C15+C16+C17</f>
        <v>15737009</v>
      </c>
    </row>
    <row r="19" spans="1:3" s="641" customFormat="1" ht="15.75" customHeight="1">
      <c r="A19" s="626" t="s">
        <v>670</v>
      </c>
      <c r="B19" s="254" t="s">
        <v>18</v>
      </c>
      <c r="C19" s="255"/>
    </row>
    <row r="20" spans="1:3" ht="15.75" customHeight="1">
      <c r="A20" s="626" t="s">
        <v>671</v>
      </c>
      <c r="B20" s="254" t="s">
        <v>19</v>
      </c>
      <c r="C20" s="255">
        <v>32516238</v>
      </c>
    </row>
    <row r="21" spans="1:3" ht="15.75" customHeight="1" thickBot="1">
      <c r="A21" s="257" t="s">
        <v>672</v>
      </c>
      <c r="B21" s="258" t="s">
        <v>20</v>
      </c>
      <c r="C21" s="259">
        <f>+C14+C18+C19+C20</f>
        <v>548902297</v>
      </c>
    </row>
    <row r="22" spans="1:5" s="833" customFormat="1" ht="15.75">
      <c r="A22" s="636"/>
      <c r="B22" s="639"/>
      <c r="C22" s="637"/>
      <c r="D22" s="637"/>
      <c r="E22" s="637"/>
    </row>
    <row r="23" spans="1:5" s="833" customFormat="1" ht="15.75">
      <c r="A23" s="636"/>
      <c r="B23" s="639"/>
      <c r="C23" s="637"/>
      <c r="D23" s="637"/>
      <c r="E23" s="637"/>
    </row>
    <row r="24" spans="1:5" s="833" customFormat="1" ht="15.75">
      <c r="A24" s="639"/>
      <c r="B24" s="639"/>
      <c r="C24" s="637"/>
      <c r="D24" s="637"/>
      <c r="E24" s="637"/>
    </row>
    <row r="25" spans="1:5" s="833" customFormat="1" ht="15.75">
      <c r="A25" s="802"/>
      <c r="B25" s="802"/>
      <c r="C25" s="802"/>
      <c r="D25" s="642"/>
      <c r="E25" s="642"/>
    </row>
    <row r="26" spans="1:5" s="833" customFormat="1" ht="15.75">
      <c r="A26" s="802"/>
      <c r="B26" s="802"/>
      <c r="C26" s="802"/>
      <c r="D26" s="642"/>
      <c r="E26" s="642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dőlt"Váncsod Községi Önkormányzat&amp;R&amp;"Times New Roman CE,Félkövér dőlt"7.2. tájékoztató tábla a ……/2016. (……)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22">
      <selection activeCell="D38" sqref="D38"/>
    </sheetView>
  </sheetViews>
  <sheetFormatPr defaultColWidth="12.00390625" defaultRowHeight="12.75"/>
  <cols>
    <col min="1" max="1" width="58.875" style="241" customWidth="1"/>
    <col min="2" max="2" width="6.875" style="241" customWidth="1"/>
    <col min="3" max="3" width="17.125" style="241" customWidth="1"/>
    <col min="4" max="4" width="19.125" style="241" customWidth="1"/>
    <col min="5" max="16384" width="12.00390625" style="241" customWidth="1"/>
  </cols>
  <sheetData>
    <row r="1" spans="1:4" ht="48" customHeight="1">
      <c r="A1" s="805" t="str">
        <f>+CONCATENATE("VAGYONKIMUTATÁS",CHAR(10),"az érték nélkül nyilvántartott eszközökről",CHAR(10),LEFT(ÖSSZEFÜGGÉSEK!A4,4),".")</f>
        <v>VAGYONKIMUTATÁS
az érték nélkül nyilvántartott eszközökről
2016.</v>
      </c>
      <c r="B1" s="806"/>
      <c r="C1" s="806"/>
      <c r="D1" s="806"/>
    </row>
    <row r="2" ht="16.5" thickBot="1"/>
    <row r="3" spans="1:4" ht="43.5" customHeight="1" thickBot="1">
      <c r="A3" s="646" t="s">
        <v>53</v>
      </c>
      <c r="B3" s="345" t="s">
        <v>254</v>
      </c>
      <c r="C3" s="647" t="s">
        <v>300</v>
      </c>
      <c r="D3" s="648" t="s">
        <v>301</v>
      </c>
    </row>
    <row r="4" spans="1:4" ht="16.5" thickBot="1">
      <c r="A4" s="262" t="s">
        <v>422</v>
      </c>
      <c r="B4" s="263" t="s">
        <v>423</v>
      </c>
      <c r="C4" s="263" t="s">
        <v>424</v>
      </c>
      <c r="D4" s="264" t="s">
        <v>425</v>
      </c>
    </row>
    <row r="5" spans="1:4" ht="15.75" customHeight="1">
      <c r="A5" s="273" t="s">
        <v>701</v>
      </c>
      <c r="B5" s="266" t="s">
        <v>7</v>
      </c>
      <c r="C5" s="267"/>
      <c r="D5" s="268">
        <f>D6+D7</f>
        <v>90277219</v>
      </c>
    </row>
    <row r="6" spans="1:4" ht="15.75" customHeight="1">
      <c r="A6" s="273" t="s">
        <v>702</v>
      </c>
      <c r="B6" s="270" t="s">
        <v>8</v>
      </c>
      <c r="C6" s="271"/>
      <c r="D6" s="272">
        <v>55807286</v>
      </c>
    </row>
    <row r="7" spans="1:4" ht="15.75" customHeight="1">
      <c r="A7" s="273" t="s">
        <v>703</v>
      </c>
      <c r="B7" s="270" t="s">
        <v>9</v>
      </c>
      <c r="C7" s="271"/>
      <c r="D7" s="272">
        <v>34469933</v>
      </c>
    </row>
    <row r="8" spans="1:4" ht="15.75" customHeight="1" thickBot="1">
      <c r="A8" s="274" t="s">
        <v>704</v>
      </c>
      <c r="B8" s="275" t="s">
        <v>10</v>
      </c>
      <c r="C8" s="276"/>
      <c r="D8" s="277"/>
    </row>
    <row r="9" spans="1:4" ht="15.75" customHeight="1" thickBot="1">
      <c r="A9" s="650" t="s">
        <v>705</v>
      </c>
      <c r="B9" s="651" t="s">
        <v>11</v>
      </c>
      <c r="C9" s="652"/>
      <c r="D9" s="653">
        <f>+D10+D11+D12+D13</f>
        <v>0</v>
      </c>
    </row>
    <row r="10" spans="1:4" ht="15.75" customHeight="1">
      <c r="A10" s="649" t="s">
        <v>706</v>
      </c>
      <c r="B10" s="266" t="s">
        <v>12</v>
      </c>
      <c r="C10" s="267"/>
      <c r="D10" s="268"/>
    </row>
    <row r="11" spans="1:4" ht="15.75" customHeight="1">
      <c r="A11" s="273" t="s">
        <v>707</v>
      </c>
      <c r="B11" s="270" t="s">
        <v>13</v>
      </c>
      <c r="C11" s="271"/>
      <c r="D11" s="272"/>
    </row>
    <row r="12" spans="1:4" ht="15.75" customHeight="1">
      <c r="A12" s="273" t="s">
        <v>708</v>
      </c>
      <c r="B12" s="270" t="s">
        <v>14</v>
      </c>
      <c r="C12" s="271"/>
      <c r="D12" s="272"/>
    </row>
    <row r="13" spans="1:4" ht="15.75" customHeight="1" thickBot="1">
      <c r="A13" s="274" t="s">
        <v>709</v>
      </c>
      <c r="B13" s="275" t="s">
        <v>15</v>
      </c>
      <c r="C13" s="276"/>
      <c r="D13" s="277"/>
    </row>
    <row r="14" spans="1:4" ht="15.75" customHeight="1" thickBot="1">
      <c r="A14" s="650" t="s">
        <v>710</v>
      </c>
      <c r="B14" s="651" t="s">
        <v>16</v>
      </c>
      <c r="C14" s="652"/>
      <c r="D14" s="653">
        <f>+D15+D16+D17</f>
        <v>0</v>
      </c>
    </row>
    <row r="15" spans="1:4" ht="15.75" customHeight="1">
      <c r="A15" s="649" t="s">
        <v>711</v>
      </c>
      <c r="B15" s="266" t="s">
        <v>17</v>
      </c>
      <c r="C15" s="267"/>
      <c r="D15" s="268"/>
    </row>
    <row r="16" spans="1:4" ht="15.75" customHeight="1">
      <c r="A16" s="273" t="s">
        <v>712</v>
      </c>
      <c r="B16" s="270" t="s">
        <v>18</v>
      </c>
      <c r="C16" s="271"/>
      <c r="D16" s="272"/>
    </row>
    <row r="17" spans="1:4" ht="15.75" customHeight="1" thickBot="1">
      <c r="A17" s="274" t="s">
        <v>713</v>
      </c>
      <c r="B17" s="275" t="s">
        <v>19</v>
      </c>
      <c r="C17" s="276"/>
      <c r="D17" s="277"/>
    </row>
    <row r="18" spans="1:4" ht="15.75" customHeight="1" thickBot="1">
      <c r="A18" s="650" t="s">
        <v>719</v>
      </c>
      <c r="B18" s="651" t="s">
        <v>20</v>
      </c>
      <c r="C18" s="652"/>
      <c r="D18" s="653">
        <f>+D19+D20+D21</f>
        <v>0</v>
      </c>
    </row>
    <row r="19" spans="1:4" ht="15.75" customHeight="1">
      <c r="A19" s="649" t="s">
        <v>714</v>
      </c>
      <c r="B19" s="266" t="s">
        <v>21</v>
      </c>
      <c r="C19" s="267"/>
      <c r="D19" s="268"/>
    </row>
    <row r="20" spans="1:4" ht="15.75" customHeight="1">
      <c r="A20" s="273" t="s">
        <v>715</v>
      </c>
      <c r="B20" s="270" t="s">
        <v>22</v>
      </c>
      <c r="C20" s="271"/>
      <c r="D20" s="272"/>
    </row>
    <row r="21" spans="1:4" ht="15.75" customHeight="1">
      <c r="A21" s="273" t="s">
        <v>716</v>
      </c>
      <c r="B21" s="270" t="s">
        <v>23</v>
      </c>
      <c r="C21" s="271"/>
      <c r="D21" s="272"/>
    </row>
    <row r="22" spans="1:4" ht="15.75" customHeight="1">
      <c r="A22" s="273" t="s">
        <v>717</v>
      </c>
      <c r="B22" s="270" t="s">
        <v>24</v>
      </c>
      <c r="C22" s="271"/>
      <c r="D22" s="272"/>
    </row>
    <row r="23" spans="1:4" ht="15.75" customHeight="1">
      <c r="A23" s="273"/>
      <c r="B23" s="270" t="s">
        <v>25</v>
      </c>
      <c r="C23" s="271"/>
      <c r="D23" s="272"/>
    </row>
    <row r="24" spans="1:4" ht="15.75" customHeight="1">
      <c r="A24" s="273"/>
      <c r="B24" s="270" t="s">
        <v>26</v>
      </c>
      <c r="C24" s="271"/>
      <c r="D24" s="272"/>
    </row>
    <row r="25" spans="1:4" ht="15.75" customHeight="1">
      <c r="A25" s="273"/>
      <c r="B25" s="270" t="s">
        <v>27</v>
      </c>
      <c r="C25" s="271"/>
      <c r="D25" s="272"/>
    </row>
    <row r="26" spans="1:4" ht="15.75" customHeight="1">
      <c r="A26" s="273"/>
      <c r="B26" s="270" t="s">
        <v>28</v>
      </c>
      <c r="C26" s="271"/>
      <c r="D26" s="272"/>
    </row>
    <row r="27" spans="1:4" ht="15.75" customHeight="1">
      <c r="A27" s="273"/>
      <c r="B27" s="270" t="s">
        <v>29</v>
      </c>
      <c r="C27" s="271"/>
      <c r="D27" s="272"/>
    </row>
    <row r="28" spans="1:4" ht="15.75" customHeight="1">
      <c r="A28" s="273"/>
      <c r="B28" s="270" t="s">
        <v>30</v>
      </c>
      <c r="C28" s="271"/>
      <c r="D28" s="272"/>
    </row>
    <row r="29" spans="1:4" ht="15.75" customHeight="1">
      <c r="A29" s="273"/>
      <c r="B29" s="270" t="s">
        <v>31</v>
      </c>
      <c r="C29" s="271"/>
      <c r="D29" s="272"/>
    </row>
    <row r="30" spans="1:4" ht="15.75" customHeight="1">
      <c r="A30" s="273"/>
      <c r="B30" s="270" t="s">
        <v>32</v>
      </c>
      <c r="C30" s="271"/>
      <c r="D30" s="272"/>
    </row>
    <row r="31" spans="1:4" ht="15.75" customHeight="1">
      <c r="A31" s="273"/>
      <c r="B31" s="270" t="s">
        <v>33</v>
      </c>
      <c r="C31" s="271"/>
      <c r="D31" s="272"/>
    </row>
    <row r="32" spans="1:4" ht="15.75" customHeight="1">
      <c r="A32" s="273"/>
      <c r="B32" s="270" t="s">
        <v>34</v>
      </c>
      <c r="C32" s="271"/>
      <c r="D32" s="272"/>
    </row>
    <row r="33" spans="1:4" ht="15.75" customHeight="1">
      <c r="A33" s="273"/>
      <c r="B33" s="270" t="s">
        <v>35</v>
      </c>
      <c r="C33" s="271"/>
      <c r="D33" s="272"/>
    </row>
    <row r="34" spans="1:4" ht="15.75" customHeight="1">
      <c r="A34" s="273"/>
      <c r="B34" s="270" t="s">
        <v>92</v>
      </c>
      <c r="C34" s="271"/>
      <c r="D34" s="272"/>
    </row>
    <row r="35" spans="1:4" ht="15.75" customHeight="1">
      <c r="A35" s="273"/>
      <c r="B35" s="270" t="s">
        <v>189</v>
      </c>
      <c r="C35" s="271"/>
      <c r="D35" s="272"/>
    </row>
    <row r="36" spans="1:4" ht="15.75" customHeight="1">
      <c r="A36" s="273"/>
      <c r="B36" s="270" t="s">
        <v>250</v>
      </c>
      <c r="C36" s="271"/>
      <c r="D36" s="272"/>
    </row>
    <row r="37" spans="1:4" ht="15.75" customHeight="1" thickBot="1">
      <c r="A37" s="274"/>
      <c r="B37" s="275" t="s">
        <v>251</v>
      </c>
      <c r="C37" s="276"/>
      <c r="D37" s="277"/>
    </row>
    <row r="38" spans="1:6" ht="15.75" customHeight="1" thickBot="1">
      <c r="A38" s="807" t="s">
        <v>718</v>
      </c>
      <c r="B38" s="808"/>
      <c r="C38" s="278"/>
      <c r="D38" s="653">
        <f>+D5+D6+D7+D8+D9+D14+D18+D22+D23+D24+D25+D26+D27+D28+D29+D30+D31+D32+D33+D34+D35+D36+D37</f>
        <v>180554438</v>
      </c>
      <c r="F38" s="279"/>
    </row>
    <row r="39" ht="15.75">
      <c r="A39" s="654" t="s">
        <v>720</v>
      </c>
    </row>
    <row r="40" spans="1:4" ht="15.75">
      <c r="A40" s="245"/>
      <c r="B40" s="246"/>
      <c r="C40" s="809"/>
      <c r="D40" s="809"/>
    </row>
    <row r="41" spans="1:4" ht="15.75">
      <c r="A41" s="245"/>
      <c r="B41" s="246"/>
      <c r="C41" s="247"/>
      <c r="D41" s="247"/>
    </row>
    <row r="42" spans="1:4" ht="15.75">
      <c r="A42" s="246"/>
      <c r="B42" s="246"/>
      <c r="C42" s="809"/>
      <c r="D42" s="809"/>
    </row>
    <row r="43" spans="1:2" ht="15.75">
      <c r="A43" s="260"/>
      <c r="B43" s="260"/>
    </row>
    <row r="44" spans="1:3" ht="15.75">
      <c r="A44" s="260"/>
      <c r="B44" s="260"/>
      <c r="C44" s="260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dőlt"Váncsod Községi Önkormányzat&amp;R&amp;"Times New Roman,Félkövér dőlt"7.3. tájékoztató tábla a ……/2017. (……)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I16" sqref="I16"/>
    </sheetView>
  </sheetViews>
  <sheetFormatPr defaultColWidth="12.00390625" defaultRowHeight="12.75"/>
  <cols>
    <col min="1" max="1" width="56.125" style="241" customWidth="1"/>
    <col min="2" max="2" width="6.875" style="241" customWidth="1"/>
    <col min="3" max="3" width="17.125" style="241" customWidth="1"/>
    <col min="4" max="4" width="19.125" style="241" customWidth="1"/>
    <col min="5" max="16384" width="12.00390625" style="241" customWidth="1"/>
  </cols>
  <sheetData>
    <row r="1" spans="1:4" ht="48.75" customHeight="1">
      <c r="A1" s="810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2016.</v>
      </c>
      <c r="B1" s="811"/>
      <c r="C1" s="811"/>
      <c r="D1" s="811"/>
    </row>
    <row r="2" ht="16.5" thickBot="1"/>
    <row r="3" spans="1:4" ht="64.5" thickBot="1">
      <c r="A3" s="655" t="s">
        <v>53</v>
      </c>
      <c r="B3" s="345" t="s">
        <v>254</v>
      </c>
      <c r="C3" s="656" t="s">
        <v>721</v>
      </c>
      <c r="D3" s="657" t="s">
        <v>301</v>
      </c>
    </row>
    <row r="4" spans="1:4" ht="16.5" thickBot="1">
      <c r="A4" s="280" t="s">
        <v>422</v>
      </c>
      <c r="B4" s="281" t="s">
        <v>423</v>
      </c>
      <c r="C4" s="281" t="s">
        <v>424</v>
      </c>
      <c r="D4" s="282" t="s">
        <v>425</v>
      </c>
    </row>
    <row r="5" spans="1:4" ht="15.75" customHeight="1">
      <c r="A5" s="269" t="s">
        <v>722</v>
      </c>
      <c r="B5" s="266" t="s">
        <v>7</v>
      </c>
      <c r="C5" s="267"/>
      <c r="D5" s="268"/>
    </row>
    <row r="6" spans="1:4" ht="15.75" customHeight="1">
      <c r="A6" s="269" t="s">
        <v>723</v>
      </c>
      <c r="B6" s="270" t="s">
        <v>8</v>
      </c>
      <c r="C6" s="271"/>
      <c r="D6" s="272"/>
    </row>
    <row r="7" spans="1:4" ht="15.75" customHeight="1" thickBot="1">
      <c r="A7" s="658" t="s">
        <v>724</v>
      </c>
      <c r="B7" s="275" t="s">
        <v>9</v>
      </c>
      <c r="C7" s="276"/>
      <c r="D7" s="277"/>
    </row>
    <row r="8" spans="1:4" ht="15.75" customHeight="1" thickBot="1">
      <c r="A8" s="650" t="s">
        <v>725</v>
      </c>
      <c r="B8" s="651" t="s">
        <v>10</v>
      </c>
      <c r="C8" s="652"/>
      <c r="D8" s="653">
        <f>+D5+D6+D7</f>
        <v>0</v>
      </c>
    </row>
    <row r="9" spans="1:4" ht="15.75" customHeight="1">
      <c r="A9" s="265" t="s">
        <v>726</v>
      </c>
      <c r="B9" s="266" t="s">
        <v>11</v>
      </c>
      <c r="C9" s="267"/>
      <c r="D9" s="268"/>
    </row>
    <row r="10" spans="1:4" ht="15.75" customHeight="1">
      <c r="A10" s="269" t="s">
        <v>727</v>
      </c>
      <c r="B10" s="270" t="s">
        <v>12</v>
      </c>
      <c r="C10" s="271"/>
      <c r="D10" s="272"/>
    </row>
    <row r="11" spans="1:4" ht="15.75" customHeight="1">
      <c r="A11" s="269" t="s">
        <v>728</v>
      </c>
      <c r="B11" s="270" t="s">
        <v>13</v>
      </c>
      <c r="C11" s="271"/>
      <c r="D11" s="272"/>
    </row>
    <row r="12" spans="1:4" ht="15.75" customHeight="1">
      <c r="A12" s="269" t="s">
        <v>729</v>
      </c>
      <c r="B12" s="270" t="s">
        <v>14</v>
      </c>
      <c r="C12" s="271"/>
      <c r="D12" s="272"/>
    </row>
    <row r="13" spans="1:4" ht="15.75" customHeight="1" thickBot="1">
      <c r="A13" s="658" t="s">
        <v>730</v>
      </c>
      <c r="B13" s="275" t="s">
        <v>15</v>
      </c>
      <c r="C13" s="276"/>
      <c r="D13" s="277"/>
    </row>
    <row r="14" spans="1:4" ht="15.75" customHeight="1" thickBot="1">
      <c r="A14" s="650" t="s">
        <v>731</v>
      </c>
      <c r="B14" s="651" t="s">
        <v>16</v>
      </c>
      <c r="C14" s="659"/>
      <c r="D14" s="653">
        <f>+D9+D10+D11+D12+D13</f>
        <v>0</v>
      </c>
    </row>
    <row r="15" spans="1:4" ht="15.75" customHeight="1">
      <c r="A15" s="265"/>
      <c r="B15" s="266" t="s">
        <v>17</v>
      </c>
      <c r="C15" s="267"/>
      <c r="D15" s="268"/>
    </row>
    <row r="16" spans="1:4" ht="15.75" customHeight="1">
      <c r="A16" s="269"/>
      <c r="B16" s="270" t="s">
        <v>18</v>
      </c>
      <c r="C16" s="271"/>
      <c r="D16" s="272"/>
    </row>
    <row r="17" spans="1:4" ht="15.75" customHeight="1">
      <c r="A17" s="269"/>
      <c r="B17" s="270" t="s">
        <v>19</v>
      </c>
      <c r="C17" s="271"/>
      <c r="D17" s="272"/>
    </row>
    <row r="18" spans="1:4" ht="15.75" customHeight="1">
      <c r="A18" s="269"/>
      <c r="B18" s="270" t="s">
        <v>20</v>
      </c>
      <c r="C18" s="271"/>
      <c r="D18" s="272"/>
    </row>
    <row r="19" spans="1:4" ht="15.75" customHeight="1">
      <c r="A19" s="269"/>
      <c r="B19" s="270" t="s">
        <v>21</v>
      </c>
      <c r="C19" s="271"/>
      <c r="D19" s="272"/>
    </row>
    <row r="20" spans="1:4" ht="15.75" customHeight="1">
      <c r="A20" s="269"/>
      <c r="B20" s="270" t="s">
        <v>22</v>
      </c>
      <c r="C20" s="271"/>
      <c r="D20" s="272"/>
    </row>
    <row r="21" spans="1:4" ht="15.75" customHeight="1">
      <c r="A21" s="269"/>
      <c r="B21" s="270" t="s">
        <v>23</v>
      </c>
      <c r="C21" s="271"/>
      <c r="D21" s="272"/>
    </row>
    <row r="22" spans="1:4" ht="15.75" customHeight="1">
      <c r="A22" s="269"/>
      <c r="B22" s="270" t="s">
        <v>24</v>
      </c>
      <c r="C22" s="271"/>
      <c r="D22" s="272"/>
    </row>
    <row r="23" spans="1:4" ht="15.75" customHeight="1">
      <c r="A23" s="269"/>
      <c r="B23" s="270" t="s">
        <v>25</v>
      </c>
      <c r="C23" s="271"/>
      <c r="D23" s="272"/>
    </row>
    <row r="24" spans="1:4" ht="15.75" customHeight="1">
      <c r="A24" s="269"/>
      <c r="B24" s="270" t="s">
        <v>26</v>
      </c>
      <c r="C24" s="271"/>
      <c r="D24" s="272"/>
    </row>
    <row r="25" spans="1:4" ht="15.75" customHeight="1">
      <c r="A25" s="269"/>
      <c r="B25" s="270" t="s">
        <v>27</v>
      </c>
      <c r="C25" s="271"/>
      <c r="D25" s="272"/>
    </row>
    <row r="26" spans="1:4" ht="15.75" customHeight="1">
      <c r="A26" s="269"/>
      <c r="B26" s="270" t="s">
        <v>28</v>
      </c>
      <c r="C26" s="271"/>
      <c r="D26" s="272"/>
    </row>
    <row r="27" spans="1:4" ht="15.75" customHeight="1">
      <c r="A27" s="269"/>
      <c r="B27" s="270" t="s">
        <v>29</v>
      </c>
      <c r="C27" s="271"/>
      <c r="D27" s="272"/>
    </row>
    <row r="28" spans="1:4" ht="15.75" customHeight="1">
      <c r="A28" s="269"/>
      <c r="B28" s="270" t="s">
        <v>30</v>
      </c>
      <c r="C28" s="271"/>
      <c r="D28" s="272"/>
    </row>
    <row r="29" spans="1:4" ht="15.75" customHeight="1">
      <c r="A29" s="269"/>
      <c r="B29" s="270" t="s">
        <v>31</v>
      </c>
      <c r="C29" s="271"/>
      <c r="D29" s="272"/>
    </row>
    <row r="30" spans="1:4" ht="15.75" customHeight="1">
      <c r="A30" s="269"/>
      <c r="B30" s="270" t="s">
        <v>32</v>
      </c>
      <c r="C30" s="271"/>
      <c r="D30" s="272"/>
    </row>
    <row r="31" spans="1:4" ht="15.75" customHeight="1">
      <c r="A31" s="269"/>
      <c r="B31" s="270" t="s">
        <v>33</v>
      </c>
      <c r="C31" s="271"/>
      <c r="D31" s="272"/>
    </row>
    <row r="32" spans="1:4" ht="15.75" customHeight="1">
      <c r="A32" s="269"/>
      <c r="B32" s="270" t="s">
        <v>34</v>
      </c>
      <c r="C32" s="271"/>
      <c r="D32" s="272"/>
    </row>
    <row r="33" spans="1:4" ht="15.75" customHeight="1">
      <c r="A33" s="269"/>
      <c r="B33" s="270" t="s">
        <v>35</v>
      </c>
      <c r="C33" s="271"/>
      <c r="D33" s="272"/>
    </row>
    <row r="34" spans="1:4" ht="15.75" customHeight="1">
      <c r="A34" s="269"/>
      <c r="B34" s="270" t="s">
        <v>92</v>
      </c>
      <c r="C34" s="271"/>
      <c r="D34" s="272"/>
    </row>
    <row r="35" spans="1:4" ht="15.75" customHeight="1">
      <c r="A35" s="269"/>
      <c r="B35" s="270" t="s">
        <v>189</v>
      </c>
      <c r="C35" s="271"/>
      <c r="D35" s="272"/>
    </row>
    <row r="36" spans="1:4" ht="15.75" customHeight="1">
      <c r="A36" s="269"/>
      <c r="B36" s="270" t="s">
        <v>250</v>
      </c>
      <c r="C36" s="271"/>
      <c r="D36" s="272"/>
    </row>
    <row r="37" spans="1:4" ht="15.75" customHeight="1" thickBot="1">
      <c r="A37" s="283"/>
      <c r="B37" s="284" t="s">
        <v>251</v>
      </c>
      <c r="C37" s="285"/>
      <c r="D37" s="286"/>
    </row>
    <row r="38" spans="1:6" ht="15.75" customHeight="1" thickBot="1">
      <c r="A38" s="812" t="s">
        <v>732</v>
      </c>
      <c r="B38" s="813"/>
      <c r="C38" s="278"/>
      <c r="D38" s="653">
        <f>+D8+D14+SUM(D15:D37)</f>
        <v>0</v>
      </c>
      <c r="F38" s="287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dőlt"Váncsod Községi Önkormányzat&amp;R&amp;"Times New Roman,Félkövér dőlt"7.4. tájékoztató tábla a ……/2017. (……)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375" style="305" customWidth="1"/>
    <col min="2" max="2" width="58.375" style="305" customWidth="1"/>
    <col min="3" max="5" width="25.00390625" style="305" customWidth="1"/>
    <col min="6" max="6" width="5.50390625" style="305" customWidth="1"/>
    <col min="7" max="16384" width="9.375" style="305" customWidth="1"/>
  </cols>
  <sheetData>
    <row r="1" spans="1:6" ht="12.75">
      <c r="A1" s="306"/>
      <c r="F1" s="817" t="str">
        <f>+CONCATENATE("8. tájékoztató tábla a ......../",LEFT(ÖSSZEFÜGGÉSEK!A4,4)+1,". (........) önkormányzati rendelethez")</f>
        <v>8. tájékoztató tábla a ......../2017. (........) önkormányzati rendelethez</v>
      </c>
    </row>
    <row r="2" spans="1:6" ht="33" customHeight="1">
      <c r="A2" s="814" t="str">
        <f>+CONCATENATE("A Konyár Községi Önkormányzat tulajdonában álló gazdálkodó szervezetek működéséből származó",CHAR(10),"kötelezettségek és részesedések alakulása a ",LEFT(ÖSSZEFÜGGÉSEK!A4,4),". évben")</f>
        <v>A Konyár Községi Önkormányzat tulajdonában álló gazdálkodó szervezetek működéséből származó
kötelezettségek és részesedések alakulása a 2016. évben</v>
      </c>
      <c r="B2" s="814"/>
      <c r="C2" s="814"/>
      <c r="D2" s="814"/>
      <c r="E2" s="814"/>
      <c r="F2" s="817"/>
    </row>
    <row r="3" spans="1:6" ht="16.5" thickBot="1">
      <c r="A3" s="307"/>
      <c r="F3" s="817"/>
    </row>
    <row r="4" spans="1:6" ht="79.5" thickBot="1">
      <c r="A4" s="308" t="s">
        <v>254</v>
      </c>
      <c r="B4" s="309" t="s">
        <v>302</v>
      </c>
      <c r="C4" s="309" t="s">
        <v>303</v>
      </c>
      <c r="D4" s="309" t="s">
        <v>304</v>
      </c>
      <c r="E4" s="310" t="s">
        <v>305</v>
      </c>
      <c r="F4" s="817"/>
    </row>
    <row r="5" spans="1:6" ht="15.75">
      <c r="A5" s="311" t="s">
        <v>7</v>
      </c>
      <c r="B5" s="315"/>
      <c r="C5" s="318"/>
      <c r="D5" s="321"/>
      <c r="E5" s="325"/>
      <c r="F5" s="817"/>
    </row>
    <row r="6" spans="1:6" ht="15.75">
      <c r="A6" s="312" t="s">
        <v>8</v>
      </c>
      <c r="B6" s="316"/>
      <c r="C6" s="319"/>
      <c r="D6" s="322"/>
      <c r="E6" s="326"/>
      <c r="F6" s="817"/>
    </row>
    <row r="7" spans="1:6" ht="15.75">
      <c r="A7" s="312" t="s">
        <v>9</v>
      </c>
      <c r="B7" s="316"/>
      <c r="C7" s="319"/>
      <c r="D7" s="322"/>
      <c r="E7" s="326"/>
      <c r="F7" s="817"/>
    </row>
    <row r="8" spans="1:6" ht="15.75">
      <c r="A8" s="312" t="s">
        <v>10</v>
      </c>
      <c r="B8" s="316"/>
      <c r="C8" s="319"/>
      <c r="D8" s="322"/>
      <c r="E8" s="326"/>
      <c r="F8" s="817"/>
    </row>
    <row r="9" spans="1:6" ht="15.75">
      <c r="A9" s="312" t="s">
        <v>11</v>
      </c>
      <c r="B9" s="316"/>
      <c r="C9" s="319"/>
      <c r="D9" s="322"/>
      <c r="E9" s="326"/>
      <c r="F9" s="817"/>
    </row>
    <row r="10" spans="1:6" ht="15.75">
      <c r="A10" s="312" t="s">
        <v>12</v>
      </c>
      <c r="B10" s="316"/>
      <c r="C10" s="319"/>
      <c r="D10" s="322"/>
      <c r="E10" s="326"/>
      <c r="F10" s="817"/>
    </row>
    <row r="11" spans="1:6" ht="15.75">
      <c r="A11" s="312" t="s">
        <v>13</v>
      </c>
      <c r="B11" s="316"/>
      <c r="C11" s="319"/>
      <c r="D11" s="322"/>
      <c r="E11" s="326"/>
      <c r="F11" s="817"/>
    </row>
    <row r="12" spans="1:6" ht="15.75">
      <c r="A12" s="312" t="s">
        <v>14</v>
      </c>
      <c r="B12" s="316"/>
      <c r="C12" s="319"/>
      <c r="D12" s="322"/>
      <c r="E12" s="326"/>
      <c r="F12" s="817"/>
    </row>
    <row r="13" spans="1:6" ht="15.75">
      <c r="A13" s="312" t="s">
        <v>15</v>
      </c>
      <c r="B13" s="316"/>
      <c r="C13" s="319"/>
      <c r="D13" s="322"/>
      <c r="E13" s="326"/>
      <c r="F13" s="817"/>
    </row>
    <row r="14" spans="1:6" ht="15.75">
      <c r="A14" s="312" t="s">
        <v>16</v>
      </c>
      <c r="B14" s="316"/>
      <c r="C14" s="319"/>
      <c r="D14" s="322"/>
      <c r="E14" s="326"/>
      <c r="F14" s="817"/>
    </row>
    <row r="15" spans="1:6" ht="15.75">
      <c r="A15" s="312" t="s">
        <v>17</v>
      </c>
      <c r="B15" s="316"/>
      <c r="C15" s="319"/>
      <c r="D15" s="322"/>
      <c r="E15" s="326"/>
      <c r="F15" s="817"/>
    </row>
    <row r="16" spans="1:6" ht="15.75">
      <c r="A16" s="312" t="s">
        <v>18</v>
      </c>
      <c r="B16" s="316"/>
      <c r="C16" s="319"/>
      <c r="D16" s="322"/>
      <c r="E16" s="326"/>
      <c r="F16" s="817"/>
    </row>
    <row r="17" spans="1:6" ht="15.75">
      <c r="A17" s="312" t="s">
        <v>19</v>
      </c>
      <c r="B17" s="316"/>
      <c r="C17" s="319"/>
      <c r="D17" s="322"/>
      <c r="E17" s="326"/>
      <c r="F17" s="817"/>
    </row>
    <row r="18" spans="1:6" ht="15.75">
      <c r="A18" s="312" t="s">
        <v>20</v>
      </c>
      <c r="B18" s="316"/>
      <c r="C18" s="319"/>
      <c r="D18" s="322"/>
      <c r="E18" s="326"/>
      <c r="F18" s="817"/>
    </row>
    <row r="19" spans="1:6" ht="15.75">
      <c r="A19" s="312" t="s">
        <v>21</v>
      </c>
      <c r="B19" s="316"/>
      <c r="C19" s="319"/>
      <c r="D19" s="322"/>
      <c r="E19" s="326"/>
      <c r="F19" s="817"/>
    </row>
    <row r="20" spans="1:6" ht="15.75">
      <c r="A20" s="312" t="s">
        <v>22</v>
      </c>
      <c r="B20" s="316"/>
      <c r="C20" s="319"/>
      <c r="D20" s="322"/>
      <c r="E20" s="326"/>
      <c r="F20" s="817"/>
    </row>
    <row r="21" spans="1:6" ht="16.5" thickBot="1">
      <c r="A21" s="313" t="s">
        <v>23</v>
      </c>
      <c r="B21" s="317"/>
      <c r="C21" s="320"/>
      <c r="D21" s="323"/>
      <c r="E21" s="327"/>
      <c r="F21" s="817"/>
    </row>
    <row r="22" spans="1:6" ht="16.5" thickBot="1">
      <c r="A22" s="815" t="s">
        <v>306</v>
      </c>
      <c r="B22" s="816"/>
      <c r="C22" s="314"/>
      <c r="D22" s="324">
        <f>IF(SUM(D5:D21)=0,"",SUM(D5:D21))</f>
      </c>
      <c r="E22" s="328">
        <f>IF(SUM(E5:E21)=0,"",SUM(E5:E21))</f>
      </c>
      <c r="F22" s="817"/>
    </row>
    <row r="23" ht="15.75">
      <c r="A23" s="307"/>
    </row>
  </sheetData>
  <sheetProtection sheet="1" objects="1" scenarios="1"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7.625" style="837" customWidth="1"/>
    <col min="2" max="2" width="60.875" style="837" customWidth="1"/>
    <col min="3" max="3" width="25.625" style="837" customWidth="1"/>
    <col min="4" max="16384" width="9.375" style="837" customWidth="1"/>
  </cols>
  <sheetData>
    <row r="1" spans="1:3" s="836" customFormat="1" ht="15">
      <c r="A1" s="835"/>
      <c r="B1" s="835"/>
      <c r="C1" s="288" t="str">
        <f>+CONCATENATE("9. sz. tájékoztató tábla a ……./",LEFT('[1]ÖSSZEFÜGGÉSEK'!A4,4)+1,".(………)  önkormányzati rendelethez")</f>
        <v>9. sz. tájékoztató tábla a ……./2017.(………)  önkormányzati rendelethez</v>
      </c>
    </row>
    <row r="2" spans="1:3" s="836" customFormat="1" ht="14.25">
      <c r="A2" s="289"/>
      <c r="B2" s="289"/>
      <c r="C2" s="289"/>
    </row>
    <row r="3" spans="1:3" s="836" customFormat="1" ht="33.75" customHeight="1">
      <c r="A3" s="818" t="s">
        <v>307</v>
      </c>
      <c r="B3" s="818"/>
      <c r="C3" s="818"/>
    </row>
    <row r="4" spans="1:3" ht="13.5" thickBot="1">
      <c r="A4" s="836"/>
      <c r="B4" s="836"/>
      <c r="C4" s="290"/>
    </row>
    <row r="5" spans="1:3" s="838" customFormat="1" ht="43.5" customHeight="1" thickBot="1">
      <c r="A5" s="291" t="s">
        <v>5</v>
      </c>
      <c r="B5" s="292" t="s">
        <v>53</v>
      </c>
      <c r="C5" s="293" t="s">
        <v>308</v>
      </c>
    </row>
    <row r="6" spans="1:3" ht="28.5" customHeight="1">
      <c r="A6" s="839" t="s">
        <v>7</v>
      </c>
      <c r="B6" s="840" t="str">
        <f>+CONCATENATE("Pénzkészlet ",LEFT('[1]ÖSSZEFÜGGÉSEK'!A4,4),". január 1-jén",CHAR(10),"ebből:")</f>
        <v>Pénzkészlet 2016. január 1-jén
ebből:</v>
      </c>
      <c r="C6" s="294">
        <f>C7+C8</f>
        <v>72398717</v>
      </c>
    </row>
    <row r="7" spans="1:3" ht="18" customHeight="1">
      <c r="A7" s="841" t="s">
        <v>8</v>
      </c>
      <c r="B7" s="295" t="s">
        <v>309</v>
      </c>
      <c r="C7" s="296">
        <v>72173529</v>
      </c>
    </row>
    <row r="8" spans="1:3" ht="18" customHeight="1">
      <c r="A8" s="841" t="s">
        <v>9</v>
      </c>
      <c r="B8" s="295" t="s">
        <v>310</v>
      </c>
      <c r="C8" s="296">
        <v>225188</v>
      </c>
    </row>
    <row r="9" spans="1:3" ht="18" customHeight="1">
      <c r="A9" s="841" t="s">
        <v>10</v>
      </c>
      <c r="B9" s="842" t="s">
        <v>311</v>
      </c>
      <c r="C9" s="296">
        <f>'[1]1.1.sz.mell.'!E85</f>
        <v>461779328</v>
      </c>
    </row>
    <row r="10" spans="1:3" ht="18" customHeight="1">
      <c r="A10" s="843" t="s">
        <v>11</v>
      </c>
      <c r="B10" s="844" t="s">
        <v>312</v>
      </c>
      <c r="C10" s="297">
        <f>'[1]1.1.sz.mell.'!E146</f>
        <v>459901447</v>
      </c>
    </row>
    <row r="11" spans="1:3" ht="18" customHeight="1" thickBot="1">
      <c r="A11" s="845" t="s">
        <v>12</v>
      </c>
      <c r="B11" s="846" t="s">
        <v>744</v>
      </c>
      <c r="C11" s="300">
        <v>-32037010</v>
      </c>
    </row>
    <row r="12" spans="1:6" ht="25.5" customHeight="1">
      <c r="A12" s="847" t="s">
        <v>13</v>
      </c>
      <c r="B12" s="848" t="str">
        <f>+CONCATENATE("Záró pénzkészlet ",LEFT('[1]ÖSSZEFÜGGÉSEK'!A4,4),". december 31-én",CHAR(10),"ebből:")</f>
        <v>Záró pénzkészlet 2016. december 31-én
ebből:</v>
      </c>
      <c r="C12" s="298">
        <f>C6+C9-C10+C11</f>
        <v>42239588</v>
      </c>
      <c r="F12" s="849"/>
    </row>
    <row r="13" spans="1:3" ht="18" customHeight="1">
      <c r="A13" s="841" t="s">
        <v>14</v>
      </c>
      <c r="B13" s="295" t="s">
        <v>309</v>
      </c>
      <c r="C13" s="296">
        <v>41931743</v>
      </c>
    </row>
    <row r="14" spans="1:3" ht="18" customHeight="1" thickBot="1">
      <c r="A14" s="845" t="s">
        <v>15</v>
      </c>
      <c r="B14" s="299" t="s">
        <v>310</v>
      </c>
      <c r="C14" s="300">
        <v>307845</v>
      </c>
    </row>
  </sheetData>
  <sheetProtection/>
  <mergeCells count="1">
    <mergeCell ref="A3:C3"/>
  </mergeCells>
  <conditionalFormatting sqref="C12">
    <cfRule type="cellIs" priority="1" dxfId="0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D32" sqref="D32"/>
    </sheetView>
  </sheetViews>
  <sheetFormatPr defaultColWidth="9.00390625" defaultRowHeight="12.75"/>
  <cols>
    <col min="1" max="1" width="9.50390625" style="399" customWidth="1"/>
    <col min="2" max="2" width="60.875" style="399" customWidth="1"/>
    <col min="3" max="5" width="15.875" style="400" customWidth="1"/>
    <col min="6" max="16384" width="9.375" style="410" customWidth="1"/>
  </cols>
  <sheetData>
    <row r="1" spans="1:5" ht="15.75" customHeight="1">
      <c r="A1" s="688" t="s">
        <v>4</v>
      </c>
      <c r="B1" s="688"/>
      <c r="C1" s="688"/>
      <c r="D1" s="688"/>
      <c r="E1" s="688"/>
    </row>
    <row r="2" spans="1:5" ht="15.75" customHeight="1" thickBot="1">
      <c r="A2" s="46" t="s">
        <v>112</v>
      </c>
      <c r="B2" s="46"/>
      <c r="C2" s="397"/>
      <c r="D2" s="397"/>
      <c r="E2" s="397" t="s">
        <v>752</v>
      </c>
    </row>
    <row r="3" spans="1:5" ht="15.75" customHeight="1">
      <c r="A3" s="689" t="s">
        <v>60</v>
      </c>
      <c r="B3" s="691" t="s">
        <v>6</v>
      </c>
      <c r="C3" s="693" t="str">
        <f>+'1.1.sz.mell.'!C3:E3</f>
        <v>2016. évi</v>
      </c>
      <c r="D3" s="693"/>
      <c r="E3" s="694"/>
    </row>
    <row r="4" spans="1:5" ht="37.5" customHeight="1" thickBot="1">
      <c r="A4" s="690"/>
      <c r="B4" s="692"/>
      <c r="C4" s="48" t="s">
        <v>180</v>
      </c>
      <c r="D4" s="48" t="s">
        <v>185</v>
      </c>
      <c r="E4" s="49" t="s">
        <v>186</v>
      </c>
    </row>
    <row r="5" spans="1:5" s="411" customFormat="1" ht="12" customHeight="1" thickBot="1">
      <c r="A5" s="375" t="s">
        <v>422</v>
      </c>
      <c r="B5" s="376" t="s">
        <v>423</v>
      </c>
      <c r="C5" s="376" t="s">
        <v>424</v>
      </c>
      <c r="D5" s="376" t="s">
        <v>425</v>
      </c>
      <c r="E5" s="422" t="s">
        <v>426</v>
      </c>
    </row>
    <row r="6" spans="1:5" s="412" customFormat="1" ht="12" customHeight="1" thickBot="1">
      <c r="A6" s="370" t="s">
        <v>7</v>
      </c>
      <c r="B6" s="371" t="s">
        <v>314</v>
      </c>
      <c r="C6" s="402">
        <f>SUM(C7:C12)</f>
        <v>0</v>
      </c>
      <c r="D6" s="402">
        <f>SUM(D7:D12)</f>
        <v>0</v>
      </c>
      <c r="E6" s="385">
        <f>SUM(E7:E12)</f>
        <v>0</v>
      </c>
    </row>
    <row r="7" spans="1:5" s="412" customFormat="1" ht="12" customHeight="1">
      <c r="A7" s="365" t="s">
        <v>72</v>
      </c>
      <c r="B7" s="413" t="s">
        <v>315</v>
      </c>
      <c r="C7" s="404"/>
      <c r="D7" s="404"/>
      <c r="E7" s="387"/>
    </row>
    <row r="8" spans="1:5" s="412" customFormat="1" ht="12" customHeight="1">
      <c r="A8" s="364" t="s">
        <v>73</v>
      </c>
      <c r="B8" s="414" t="s">
        <v>316</v>
      </c>
      <c r="C8" s="403"/>
      <c r="D8" s="403"/>
      <c r="E8" s="386"/>
    </row>
    <row r="9" spans="1:5" s="412" customFormat="1" ht="12" customHeight="1">
      <c r="A9" s="364" t="s">
        <v>74</v>
      </c>
      <c r="B9" s="414" t="s">
        <v>317</v>
      </c>
      <c r="C9" s="403"/>
      <c r="D9" s="403"/>
      <c r="E9" s="386"/>
    </row>
    <row r="10" spans="1:5" s="412" customFormat="1" ht="12" customHeight="1">
      <c r="A10" s="364" t="s">
        <v>75</v>
      </c>
      <c r="B10" s="414" t="s">
        <v>318</v>
      </c>
      <c r="C10" s="403"/>
      <c r="D10" s="403"/>
      <c r="E10" s="386"/>
    </row>
    <row r="11" spans="1:5" s="412" customFormat="1" ht="12" customHeight="1">
      <c r="A11" s="364" t="s">
        <v>108</v>
      </c>
      <c r="B11" s="414" t="s">
        <v>319</v>
      </c>
      <c r="C11" s="403"/>
      <c r="D11" s="403"/>
      <c r="E11" s="386"/>
    </row>
    <row r="12" spans="1:5" s="412" customFormat="1" ht="12" customHeight="1" thickBot="1">
      <c r="A12" s="366" t="s">
        <v>76</v>
      </c>
      <c r="B12" s="415" t="s">
        <v>320</v>
      </c>
      <c r="C12" s="405"/>
      <c r="D12" s="405"/>
      <c r="E12" s="388"/>
    </row>
    <row r="13" spans="1:5" s="412" customFormat="1" ht="12" customHeight="1" thickBot="1">
      <c r="A13" s="370" t="s">
        <v>8</v>
      </c>
      <c r="B13" s="392" t="s">
        <v>321</v>
      </c>
      <c r="C13" s="402">
        <f>SUM(C14:C18)</f>
        <v>0</v>
      </c>
      <c r="D13" s="402">
        <f>SUM(D14:D18)</f>
        <v>0</v>
      </c>
      <c r="E13" s="385">
        <f>SUM(E14:E18)</f>
        <v>0</v>
      </c>
    </row>
    <row r="14" spans="1:5" s="412" customFormat="1" ht="12" customHeight="1">
      <c r="A14" s="365" t="s">
        <v>78</v>
      </c>
      <c r="B14" s="413" t="s">
        <v>322</v>
      </c>
      <c r="C14" s="404"/>
      <c r="D14" s="404"/>
      <c r="E14" s="387"/>
    </row>
    <row r="15" spans="1:5" s="412" customFormat="1" ht="12" customHeight="1">
      <c r="A15" s="364" t="s">
        <v>79</v>
      </c>
      <c r="B15" s="414" t="s">
        <v>323</v>
      </c>
      <c r="C15" s="403"/>
      <c r="D15" s="403"/>
      <c r="E15" s="386"/>
    </row>
    <row r="16" spans="1:5" s="412" customFormat="1" ht="12" customHeight="1">
      <c r="A16" s="364" t="s">
        <v>80</v>
      </c>
      <c r="B16" s="414" t="s">
        <v>324</v>
      </c>
      <c r="C16" s="403"/>
      <c r="D16" s="403"/>
      <c r="E16" s="386"/>
    </row>
    <row r="17" spans="1:5" s="412" customFormat="1" ht="12" customHeight="1">
      <c r="A17" s="364" t="s">
        <v>81</v>
      </c>
      <c r="B17" s="414" t="s">
        <v>325</v>
      </c>
      <c r="C17" s="403"/>
      <c r="D17" s="403"/>
      <c r="E17" s="386"/>
    </row>
    <row r="18" spans="1:5" s="412" customFormat="1" ht="12" customHeight="1">
      <c r="A18" s="364" t="s">
        <v>82</v>
      </c>
      <c r="B18" s="414" t="s">
        <v>326</v>
      </c>
      <c r="C18" s="403"/>
      <c r="D18" s="403"/>
      <c r="E18" s="386"/>
    </row>
    <row r="19" spans="1:5" s="412" customFormat="1" ht="12" customHeight="1" thickBot="1">
      <c r="A19" s="366" t="s">
        <v>89</v>
      </c>
      <c r="B19" s="415" t="s">
        <v>327</v>
      </c>
      <c r="C19" s="405"/>
      <c r="D19" s="405"/>
      <c r="E19" s="388"/>
    </row>
    <row r="20" spans="1:5" s="412" customFormat="1" ht="12" customHeight="1" thickBot="1">
      <c r="A20" s="370" t="s">
        <v>9</v>
      </c>
      <c r="B20" s="371" t="s">
        <v>328</v>
      </c>
      <c r="C20" s="402">
        <f>SUM(C21:C25)</f>
        <v>0</v>
      </c>
      <c r="D20" s="402">
        <f>SUM(D21:D25)</f>
        <v>0</v>
      </c>
      <c r="E20" s="385">
        <f>SUM(E21:E25)</f>
        <v>0</v>
      </c>
    </row>
    <row r="21" spans="1:5" s="412" customFormat="1" ht="12" customHeight="1">
      <c r="A21" s="365" t="s">
        <v>61</v>
      </c>
      <c r="B21" s="413" t="s">
        <v>329</v>
      </c>
      <c r="C21" s="404"/>
      <c r="D21" s="404"/>
      <c r="E21" s="387"/>
    </row>
    <row r="22" spans="1:5" s="412" customFormat="1" ht="12" customHeight="1">
      <c r="A22" s="364" t="s">
        <v>62</v>
      </c>
      <c r="B22" s="414" t="s">
        <v>330</v>
      </c>
      <c r="C22" s="403"/>
      <c r="D22" s="403"/>
      <c r="E22" s="386"/>
    </row>
    <row r="23" spans="1:5" s="412" customFormat="1" ht="12" customHeight="1">
      <c r="A23" s="364" t="s">
        <v>63</v>
      </c>
      <c r="B23" s="414" t="s">
        <v>331</v>
      </c>
      <c r="C23" s="403"/>
      <c r="D23" s="403"/>
      <c r="E23" s="386"/>
    </row>
    <row r="24" spans="1:5" s="412" customFormat="1" ht="12" customHeight="1">
      <c r="A24" s="364" t="s">
        <v>64</v>
      </c>
      <c r="B24" s="414" t="s">
        <v>332</v>
      </c>
      <c r="C24" s="403"/>
      <c r="D24" s="403"/>
      <c r="E24" s="386"/>
    </row>
    <row r="25" spans="1:5" s="412" customFormat="1" ht="12" customHeight="1">
      <c r="A25" s="364" t="s">
        <v>122</v>
      </c>
      <c r="B25" s="414" t="s">
        <v>333</v>
      </c>
      <c r="C25" s="403"/>
      <c r="D25" s="403"/>
      <c r="E25" s="386"/>
    </row>
    <row r="26" spans="1:5" s="412" customFormat="1" ht="12" customHeight="1" thickBot="1">
      <c r="A26" s="366" t="s">
        <v>123</v>
      </c>
      <c r="B26" s="415" t="s">
        <v>334</v>
      </c>
      <c r="C26" s="405"/>
      <c r="D26" s="405"/>
      <c r="E26" s="388"/>
    </row>
    <row r="27" spans="1:5" s="412" customFormat="1" ht="12" customHeight="1" thickBot="1">
      <c r="A27" s="370" t="s">
        <v>124</v>
      </c>
      <c r="B27" s="371" t="s">
        <v>736</v>
      </c>
      <c r="C27" s="408">
        <f>SUM(C28:C33)</f>
        <v>0</v>
      </c>
      <c r="D27" s="408">
        <f>SUM(D28:D33)</f>
        <v>0</v>
      </c>
      <c r="E27" s="421">
        <f>SUM(E28:E33)</f>
        <v>0</v>
      </c>
    </row>
    <row r="28" spans="1:5" s="412" customFormat="1" ht="12" customHeight="1">
      <c r="A28" s="365" t="s">
        <v>335</v>
      </c>
      <c r="B28" s="413" t="s">
        <v>740</v>
      </c>
      <c r="C28" s="404"/>
      <c r="D28" s="404">
        <f>+D29+D30</f>
        <v>0</v>
      </c>
      <c r="E28" s="387">
        <f>+E29+E30</f>
        <v>0</v>
      </c>
    </row>
    <row r="29" spans="1:5" s="412" customFormat="1" ht="12" customHeight="1">
      <c r="A29" s="364" t="s">
        <v>336</v>
      </c>
      <c r="B29" s="414" t="s">
        <v>741</v>
      </c>
      <c r="C29" s="403"/>
      <c r="D29" s="403"/>
      <c r="E29" s="386"/>
    </row>
    <row r="30" spans="1:5" s="412" customFormat="1" ht="12" customHeight="1">
      <c r="A30" s="364" t="s">
        <v>337</v>
      </c>
      <c r="B30" s="414" t="s">
        <v>742</v>
      </c>
      <c r="C30" s="403"/>
      <c r="D30" s="403"/>
      <c r="E30" s="386"/>
    </row>
    <row r="31" spans="1:5" s="412" customFormat="1" ht="12" customHeight="1">
      <c r="A31" s="364" t="s">
        <v>737</v>
      </c>
      <c r="B31" s="414" t="s">
        <v>743</v>
      </c>
      <c r="C31" s="403"/>
      <c r="D31" s="403"/>
      <c r="E31" s="386"/>
    </row>
    <row r="32" spans="1:5" s="412" customFormat="1" ht="12" customHeight="1">
      <c r="A32" s="364" t="s">
        <v>738</v>
      </c>
      <c r="B32" s="414" t="s">
        <v>338</v>
      </c>
      <c r="C32" s="403"/>
      <c r="D32" s="403"/>
      <c r="E32" s="386"/>
    </row>
    <row r="33" spans="1:5" s="412" customFormat="1" ht="12" customHeight="1" thickBot="1">
      <c r="A33" s="366" t="s">
        <v>739</v>
      </c>
      <c r="B33" s="394" t="s">
        <v>339</v>
      </c>
      <c r="C33" s="405"/>
      <c r="D33" s="405"/>
      <c r="E33" s="388"/>
    </row>
    <row r="34" spans="1:5" s="412" customFormat="1" ht="12" customHeight="1" thickBot="1">
      <c r="A34" s="370" t="s">
        <v>11</v>
      </c>
      <c r="B34" s="371" t="s">
        <v>340</v>
      </c>
      <c r="C34" s="402">
        <f>SUM(C35:C44)</f>
        <v>0</v>
      </c>
      <c r="D34" s="402">
        <f>SUM(D35:D44)</f>
        <v>0</v>
      </c>
      <c r="E34" s="385">
        <f>SUM(E35:E44)</f>
        <v>0</v>
      </c>
    </row>
    <row r="35" spans="1:5" s="412" customFormat="1" ht="12" customHeight="1">
      <c r="A35" s="365" t="s">
        <v>65</v>
      </c>
      <c r="B35" s="413" t="s">
        <v>341</v>
      </c>
      <c r="C35" s="404"/>
      <c r="D35" s="404"/>
      <c r="E35" s="387"/>
    </row>
    <row r="36" spans="1:5" s="412" customFormat="1" ht="12" customHeight="1">
      <c r="A36" s="364" t="s">
        <v>66</v>
      </c>
      <c r="B36" s="414" t="s">
        <v>342</v>
      </c>
      <c r="C36" s="403"/>
      <c r="D36" s="403"/>
      <c r="E36" s="386"/>
    </row>
    <row r="37" spans="1:5" s="412" customFormat="1" ht="12" customHeight="1">
      <c r="A37" s="364" t="s">
        <v>67</v>
      </c>
      <c r="B37" s="414" t="s">
        <v>343</v>
      </c>
      <c r="C37" s="403"/>
      <c r="D37" s="403"/>
      <c r="E37" s="386"/>
    </row>
    <row r="38" spans="1:5" s="412" customFormat="1" ht="12" customHeight="1">
      <c r="A38" s="364" t="s">
        <v>126</v>
      </c>
      <c r="B38" s="414" t="s">
        <v>344</v>
      </c>
      <c r="C38" s="403"/>
      <c r="D38" s="403"/>
      <c r="E38" s="386"/>
    </row>
    <row r="39" spans="1:5" s="412" customFormat="1" ht="12" customHeight="1">
      <c r="A39" s="364" t="s">
        <v>127</v>
      </c>
      <c r="B39" s="414" t="s">
        <v>345</v>
      </c>
      <c r="C39" s="403"/>
      <c r="D39" s="403"/>
      <c r="E39" s="386"/>
    </row>
    <row r="40" spans="1:5" s="412" customFormat="1" ht="12" customHeight="1">
      <c r="A40" s="364" t="s">
        <v>128</v>
      </c>
      <c r="B40" s="414" t="s">
        <v>346</v>
      </c>
      <c r="C40" s="403"/>
      <c r="D40" s="403"/>
      <c r="E40" s="386"/>
    </row>
    <row r="41" spans="1:5" s="412" customFormat="1" ht="12" customHeight="1">
      <c r="A41" s="364" t="s">
        <v>129</v>
      </c>
      <c r="B41" s="414" t="s">
        <v>347</v>
      </c>
      <c r="C41" s="403"/>
      <c r="D41" s="403"/>
      <c r="E41" s="386"/>
    </row>
    <row r="42" spans="1:5" s="412" customFormat="1" ht="12" customHeight="1">
      <c r="A42" s="364" t="s">
        <v>130</v>
      </c>
      <c r="B42" s="414" t="s">
        <v>348</v>
      </c>
      <c r="C42" s="403"/>
      <c r="D42" s="403"/>
      <c r="E42" s="386"/>
    </row>
    <row r="43" spans="1:5" s="412" customFormat="1" ht="12" customHeight="1">
      <c r="A43" s="364" t="s">
        <v>349</v>
      </c>
      <c r="B43" s="414" t="s">
        <v>350</v>
      </c>
      <c r="C43" s="406"/>
      <c r="D43" s="406"/>
      <c r="E43" s="389"/>
    </row>
    <row r="44" spans="1:5" s="412" customFormat="1" ht="12" customHeight="1" thickBot="1">
      <c r="A44" s="366" t="s">
        <v>351</v>
      </c>
      <c r="B44" s="415" t="s">
        <v>352</v>
      </c>
      <c r="C44" s="407"/>
      <c r="D44" s="407"/>
      <c r="E44" s="390"/>
    </row>
    <row r="45" spans="1:5" s="412" customFormat="1" ht="12" customHeight="1" thickBot="1">
      <c r="A45" s="370" t="s">
        <v>12</v>
      </c>
      <c r="B45" s="371" t="s">
        <v>353</v>
      </c>
      <c r="C45" s="402">
        <f>SUM(C46:C50)</f>
        <v>0</v>
      </c>
      <c r="D45" s="402">
        <f>SUM(D46:D50)</f>
        <v>0</v>
      </c>
      <c r="E45" s="385">
        <f>SUM(E46:E50)</f>
        <v>0</v>
      </c>
    </row>
    <row r="46" spans="1:5" s="412" customFormat="1" ht="12" customHeight="1">
      <c r="A46" s="365" t="s">
        <v>68</v>
      </c>
      <c r="B46" s="413" t="s">
        <v>354</v>
      </c>
      <c r="C46" s="423"/>
      <c r="D46" s="423"/>
      <c r="E46" s="391"/>
    </row>
    <row r="47" spans="1:5" s="412" customFormat="1" ht="12" customHeight="1">
      <c r="A47" s="364" t="s">
        <v>69</v>
      </c>
      <c r="B47" s="414" t="s">
        <v>355</v>
      </c>
      <c r="C47" s="406"/>
      <c r="D47" s="406"/>
      <c r="E47" s="389"/>
    </row>
    <row r="48" spans="1:5" s="412" customFormat="1" ht="12" customHeight="1">
      <c r="A48" s="364" t="s">
        <v>356</v>
      </c>
      <c r="B48" s="414" t="s">
        <v>357</v>
      </c>
      <c r="C48" s="406"/>
      <c r="D48" s="406"/>
      <c r="E48" s="389"/>
    </row>
    <row r="49" spans="1:5" s="412" customFormat="1" ht="12" customHeight="1">
      <c r="A49" s="364" t="s">
        <v>358</v>
      </c>
      <c r="B49" s="414" t="s">
        <v>359</v>
      </c>
      <c r="C49" s="406"/>
      <c r="D49" s="406"/>
      <c r="E49" s="389"/>
    </row>
    <row r="50" spans="1:5" s="412" customFormat="1" ht="12" customHeight="1" thickBot="1">
      <c r="A50" s="366" t="s">
        <v>360</v>
      </c>
      <c r="B50" s="415" t="s">
        <v>361</v>
      </c>
      <c r="C50" s="407"/>
      <c r="D50" s="407"/>
      <c r="E50" s="390"/>
    </row>
    <row r="51" spans="1:5" s="412" customFormat="1" ht="17.25" customHeight="1" thickBot="1">
      <c r="A51" s="370" t="s">
        <v>131</v>
      </c>
      <c r="B51" s="371" t="s">
        <v>362</v>
      </c>
      <c r="C51" s="402">
        <f>SUM(C52:C54)</f>
        <v>0</v>
      </c>
      <c r="D51" s="402">
        <f>SUM(D52:D54)</f>
        <v>0</v>
      </c>
      <c r="E51" s="385">
        <f>SUM(E52:E54)</f>
        <v>0</v>
      </c>
    </row>
    <row r="52" spans="1:5" s="412" customFormat="1" ht="12" customHeight="1">
      <c r="A52" s="365" t="s">
        <v>70</v>
      </c>
      <c r="B52" s="413" t="s">
        <v>363</v>
      </c>
      <c r="C52" s="404"/>
      <c r="D52" s="404"/>
      <c r="E52" s="387"/>
    </row>
    <row r="53" spans="1:5" s="412" customFormat="1" ht="12" customHeight="1">
      <c r="A53" s="364" t="s">
        <v>71</v>
      </c>
      <c r="B53" s="414" t="s">
        <v>364</v>
      </c>
      <c r="C53" s="403"/>
      <c r="D53" s="403"/>
      <c r="E53" s="386"/>
    </row>
    <row r="54" spans="1:5" s="412" customFormat="1" ht="12" customHeight="1">
      <c r="A54" s="364" t="s">
        <v>365</v>
      </c>
      <c r="B54" s="414" t="s">
        <v>366</v>
      </c>
      <c r="C54" s="403"/>
      <c r="D54" s="403"/>
      <c r="E54" s="386"/>
    </row>
    <row r="55" spans="1:5" s="412" customFormat="1" ht="12" customHeight="1" thickBot="1">
      <c r="A55" s="366" t="s">
        <v>367</v>
      </c>
      <c r="B55" s="415" t="s">
        <v>368</v>
      </c>
      <c r="C55" s="405"/>
      <c r="D55" s="405"/>
      <c r="E55" s="388"/>
    </row>
    <row r="56" spans="1:5" s="412" customFormat="1" ht="12" customHeight="1" thickBot="1">
      <c r="A56" s="370" t="s">
        <v>14</v>
      </c>
      <c r="B56" s="392" t="s">
        <v>369</v>
      </c>
      <c r="C56" s="402">
        <f>SUM(C57:C59)</f>
        <v>0</v>
      </c>
      <c r="D56" s="402">
        <f>SUM(D57:D59)</f>
        <v>0</v>
      </c>
      <c r="E56" s="385">
        <f>SUM(E57:E59)</f>
        <v>0</v>
      </c>
    </row>
    <row r="57" spans="1:5" s="412" customFormat="1" ht="12" customHeight="1">
      <c r="A57" s="365" t="s">
        <v>132</v>
      </c>
      <c r="B57" s="413" t="s">
        <v>370</v>
      </c>
      <c r="C57" s="406"/>
      <c r="D57" s="406"/>
      <c r="E57" s="389"/>
    </row>
    <row r="58" spans="1:5" s="412" customFormat="1" ht="12" customHeight="1">
      <c r="A58" s="364" t="s">
        <v>133</v>
      </c>
      <c r="B58" s="414" t="s">
        <v>371</v>
      </c>
      <c r="C58" s="406"/>
      <c r="D58" s="406"/>
      <c r="E58" s="389"/>
    </row>
    <row r="59" spans="1:5" s="412" customFormat="1" ht="12" customHeight="1">
      <c r="A59" s="364" t="s">
        <v>159</v>
      </c>
      <c r="B59" s="414" t="s">
        <v>372</v>
      </c>
      <c r="C59" s="406"/>
      <c r="D59" s="406"/>
      <c r="E59" s="389"/>
    </row>
    <row r="60" spans="1:5" s="412" customFormat="1" ht="12" customHeight="1" thickBot="1">
      <c r="A60" s="366" t="s">
        <v>373</v>
      </c>
      <c r="B60" s="415" t="s">
        <v>374</v>
      </c>
      <c r="C60" s="406"/>
      <c r="D60" s="406"/>
      <c r="E60" s="389"/>
    </row>
    <row r="61" spans="1:5" s="412" customFormat="1" ht="12" customHeight="1" thickBot="1">
      <c r="A61" s="370" t="s">
        <v>15</v>
      </c>
      <c r="B61" s="371" t="s">
        <v>375</v>
      </c>
      <c r="C61" s="408">
        <f>+C6+C13+C20+C27+C34+C45+C51+C56</f>
        <v>0</v>
      </c>
      <c r="D61" s="408">
        <f>+D6+D13+D20+D27+D34+D45+D51+D56</f>
        <v>0</v>
      </c>
      <c r="E61" s="421">
        <f>+E6+E13+E20+E27+E34+E45+E51+E56</f>
        <v>0</v>
      </c>
    </row>
    <row r="62" spans="1:5" s="412" customFormat="1" ht="12" customHeight="1" thickBot="1">
      <c r="A62" s="424" t="s">
        <v>376</v>
      </c>
      <c r="B62" s="392" t="s">
        <v>377</v>
      </c>
      <c r="C62" s="402">
        <f>+C63+C64+C65</f>
        <v>0</v>
      </c>
      <c r="D62" s="402">
        <f>+D63+D64+D65</f>
        <v>0</v>
      </c>
      <c r="E62" s="385">
        <f>+E63+E64+E65</f>
        <v>0</v>
      </c>
    </row>
    <row r="63" spans="1:5" s="412" customFormat="1" ht="12" customHeight="1">
      <c r="A63" s="365" t="s">
        <v>378</v>
      </c>
      <c r="B63" s="413" t="s">
        <v>379</v>
      </c>
      <c r="C63" s="406"/>
      <c r="D63" s="406"/>
      <c r="E63" s="389"/>
    </row>
    <row r="64" spans="1:5" s="412" customFormat="1" ht="12" customHeight="1">
      <c r="A64" s="364" t="s">
        <v>380</v>
      </c>
      <c r="B64" s="414" t="s">
        <v>381</v>
      </c>
      <c r="C64" s="406"/>
      <c r="D64" s="406"/>
      <c r="E64" s="389"/>
    </row>
    <row r="65" spans="1:5" s="412" customFormat="1" ht="12" customHeight="1" thickBot="1">
      <c r="A65" s="366" t="s">
        <v>382</v>
      </c>
      <c r="B65" s="350" t="s">
        <v>427</v>
      </c>
      <c r="C65" s="406"/>
      <c r="D65" s="406"/>
      <c r="E65" s="389"/>
    </row>
    <row r="66" spans="1:5" s="412" customFormat="1" ht="12" customHeight="1" thickBot="1">
      <c r="A66" s="424" t="s">
        <v>384</v>
      </c>
      <c r="B66" s="392" t="s">
        <v>385</v>
      </c>
      <c r="C66" s="402">
        <f>+C67+C68+C69+C70</f>
        <v>0</v>
      </c>
      <c r="D66" s="402">
        <f>+D67+D68+D69+D70</f>
        <v>0</v>
      </c>
      <c r="E66" s="385">
        <f>+E67+E68+E69+E70</f>
        <v>0</v>
      </c>
    </row>
    <row r="67" spans="1:5" s="412" customFormat="1" ht="13.5" customHeight="1">
      <c r="A67" s="365" t="s">
        <v>109</v>
      </c>
      <c r="B67" s="413" t="s">
        <v>386</v>
      </c>
      <c r="C67" s="406"/>
      <c r="D67" s="406"/>
      <c r="E67" s="389"/>
    </row>
    <row r="68" spans="1:5" s="412" customFormat="1" ht="12" customHeight="1">
      <c r="A68" s="364" t="s">
        <v>110</v>
      </c>
      <c r="B68" s="414" t="s">
        <v>387</v>
      </c>
      <c r="C68" s="406"/>
      <c r="D68" s="406"/>
      <c r="E68" s="389"/>
    </row>
    <row r="69" spans="1:5" s="412" customFormat="1" ht="12" customHeight="1">
      <c r="A69" s="364" t="s">
        <v>388</v>
      </c>
      <c r="B69" s="414" t="s">
        <v>389</v>
      </c>
      <c r="C69" s="406"/>
      <c r="D69" s="406"/>
      <c r="E69" s="389"/>
    </row>
    <row r="70" spans="1:5" s="412" customFormat="1" ht="12" customHeight="1" thickBot="1">
      <c r="A70" s="366" t="s">
        <v>390</v>
      </c>
      <c r="B70" s="415" t="s">
        <v>391</v>
      </c>
      <c r="C70" s="406"/>
      <c r="D70" s="406"/>
      <c r="E70" s="389"/>
    </row>
    <row r="71" spans="1:5" s="412" customFormat="1" ht="12" customHeight="1" thickBot="1">
      <c r="A71" s="424" t="s">
        <v>392</v>
      </c>
      <c r="B71" s="392" t="s">
        <v>393</v>
      </c>
      <c r="C71" s="402">
        <f>+C72+C73</f>
        <v>0</v>
      </c>
      <c r="D71" s="402">
        <f>+D72+D73</f>
        <v>0</v>
      </c>
      <c r="E71" s="385">
        <f>+E72+E73</f>
        <v>0</v>
      </c>
    </row>
    <row r="72" spans="1:5" s="412" customFormat="1" ht="12" customHeight="1">
      <c r="A72" s="365" t="s">
        <v>394</v>
      </c>
      <c r="B72" s="413" t="s">
        <v>395</v>
      </c>
      <c r="C72" s="406"/>
      <c r="D72" s="406"/>
      <c r="E72" s="389"/>
    </row>
    <row r="73" spans="1:5" s="412" customFormat="1" ht="12" customHeight="1" thickBot="1">
      <c r="A73" s="366" t="s">
        <v>396</v>
      </c>
      <c r="B73" s="415" t="s">
        <v>397</v>
      </c>
      <c r="C73" s="406"/>
      <c r="D73" s="406"/>
      <c r="E73" s="389"/>
    </row>
    <row r="74" spans="1:5" s="412" customFormat="1" ht="12" customHeight="1" thickBot="1">
      <c r="A74" s="424" t="s">
        <v>398</v>
      </c>
      <c r="B74" s="392" t="s">
        <v>399</v>
      </c>
      <c r="C74" s="402">
        <f>+C75+C76+C77</f>
        <v>0</v>
      </c>
      <c r="D74" s="402">
        <f>+D75+D76+D77</f>
        <v>0</v>
      </c>
      <c r="E74" s="385">
        <f>+E75+E76+E77</f>
        <v>0</v>
      </c>
    </row>
    <row r="75" spans="1:5" s="412" customFormat="1" ht="12" customHeight="1">
      <c r="A75" s="365" t="s">
        <v>400</v>
      </c>
      <c r="B75" s="413" t="s">
        <v>401</v>
      </c>
      <c r="C75" s="406"/>
      <c r="D75" s="406"/>
      <c r="E75" s="389"/>
    </row>
    <row r="76" spans="1:5" s="412" customFormat="1" ht="12" customHeight="1">
      <c r="A76" s="364" t="s">
        <v>402</v>
      </c>
      <c r="B76" s="414" t="s">
        <v>403</v>
      </c>
      <c r="C76" s="406"/>
      <c r="D76" s="406"/>
      <c r="E76" s="389"/>
    </row>
    <row r="77" spans="1:5" s="412" customFormat="1" ht="12" customHeight="1" thickBot="1">
      <c r="A77" s="366" t="s">
        <v>404</v>
      </c>
      <c r="B77" s="394" t="s">
        <v>405</v>
      </c>
      <c r="C77" s="406"/>
      <c r="D77" s="406"/>
      <c r="E77" s="389"/>
    </row>
    <row r="78" spans="1:5" s="412" customFormat="1" ht="12" customHeight="1" thickBot="1">
      <c r="A78" s="424" t="s">
        <v>406</v>
      </c>
      <c r="B78" s="392" t="s">
        <v>407</v>
      </c>
      <c r="C78" s="402">
        <f>+C79+C80+C81+C82</f>
        <v>0</v>
      </c>
      <c r="D78" s="402">
        <f>+D79+D80+D81+D82</f>
        <v>0</v>
      </c>
      <c r="E78" s="385">
        <f>+E79+E80+E81+E82</f>
        <v>0</v>
      </c>
    </row>
    <row r="79" spans="1:5" s="412" customFormat="1" ht="12" customHeight="1">
      <c r="A79" s="416" t="s">
        <v>408</v>
      </c>
      <c r="B79" s="413" t="s">
        <v>409</v>
      </c>
      <c r="C79" s="406"/>
      <c r="D79" s="406"/>
      <c r="E79" s="389"/>
    </row>
    <row r="80" spans="1:5" s="412" customFormat="1" ht="12" customHeight="1">
      <c r="A80" s="417" t="s">
        <v>410</v>
      </c>
      <c r="B80" s="414" t="s">
        <v>411</v>
      </c>
      <c r="C80" s="406"/>
      <c r="D80" s="406"/>
      <c r="E80" s="389"/>
    </row>
    <row r="81" spans="1:5" s="412" customFormat="1" ht="12" customHeight="1">
      <c r="A81" s="417" t="s">
        <v>412</v>
      </c>
      <c r="B81" s="414" t="s">
        <v>413</v>
      </c>
      <c r="C81" s="406"/>
      <c r="D81" s="406"/>
      <c r="E81" s="389"/>
    </row>
    <row r="82" spans="1:5" s="412" customFormat="1" ht="12" customHeight="1" thickBot="1">
      <c r="A82" s="425" t="s">
        <v>414</v>
      </c>
      <c r="B82" s="394" t="s">
        <v>415</v>
      </c>
      <c r="C82" s="406"/>
      <c r="D82" s="406"/>
      <c r="E82" s="389"/>
    </row>
    <row r="83" spans="1:5" s="412" customFormat="1" ht="12" customHeight="1" thickBot="1">
      <c r="A83" s="424" t="s">
        <v>416</v>
      </c>
      <c r="B83" s="392" t="s">
        <v>417</v>
      </c>
      <c r="C83" s="427"/>
      <c r="D83" s="427"/>
      <c r="E83" s="428"/>
    </row>
    <row r="84" spans="1:5" s="412" customFormat="1" ht="12" customHeight="1" thickBot="1">
      <c r="A84" s="424" t="s">
        <v>418</v>
      </c>
      <c r="B84" s="348" t="s">
        <v>419</v>
      </c>
      <c r="C84" s="408">
        <f>+C62+C66+C71+C74+C78+C83</f>
        <v>0</v>
      </c>
      <c r="D84" s="408">
        <f>+D62+D66+D71+D74+D78+D83</f>
        <v>0</v>
      </c>
      <c r="E84" s="421">
        <f>+E62+E66+E71+E74+E78+E83</f>
        <v>0</v>
      </c>
    </row>
    <row r="85" spans="1:5" s="412" customFormat="1" ht="12" customHeight="1" thickBot="1">
      <c r="A85" s="426" t="s">
        <v>420</v>
      </c>
      <c r="B85" s="351" t="s">
        <v>421</v>
      </c>
      <c r="C85" s="408">
        <f>+C61+C84</f>
        <v>0</v>
      </c>
      <c r="D85" s="408">
        <f>+D61+D84</f>
        <v>0</v>
      </c>
      <c r="E85" s="421">
        <f>+E61+E84</f>
        <v>0</v>
      </c>
    </row>
    <row r="86" spans="1:5" s="412" customFormat="1" ht="12" customHeight="1">
      <c r="A86" s="346"/>
      <c r="B86" s="346"/>
      <c r="C86" s="347"/>
      <c r="D86" s="347"/>
      <c r="E86" s="347"/>
    </row>
    <row r="87" spans="1:5" ht="16.5" customHeight="1">
      <c r="A87" s="688" t="s">
        <v>36</v>
      </c>
      <c r="B87" s="688"/>
      <c r="C87" s="688"/>
      <c r="D87" s="688"/>
      <c r="E87" s="688"/>
    </row>
    <row r="88" spans="1:5" s="418" customFormat="1" ht="16.5" customHeight="1" thickBot="1">
      <c r="A88" s="47" t="s">
        <v>113</v>
      </c>
      <c r="B88" s="47"/>
      <c r="C88" s="379"/>
      <c r="D88" s="379"/>
      <c r="E88" s="379" t="s">
        <v>158</v>
      </c>
    </row>
    <row r="89" spans="1:5" s="418" customFormat="1" ht="16.5" customHeight="1">
      <c r="A89" s="689" t="s">
        <v>60</v>
      </c>
      <c r="B89" s="691" t="s">
        <v>179</v>
      </c>
      <c r="C89" s="693" t="str">
        <f>+C3</f>
        <v>2016. évi</v>
      </c>
      <c r="D89" s="693"/>
      <c r="E89" s="694"/>
    </row>
    <row r="90" spans="1:5" ht="37.5" customHeight="1" thickBot="1">
      <c r="A90" s="690"/>
      <c r="B90" s="692"/>
      <c r="C90" s="48" t="s">
        <v>180</v>
      </c>
      <c r="D90" s="48" t="s">
        <v>185</v>
      </c>
      <c r="E90" s="49" t="s">
        <v>186</v>
      </c>
    </row>
    <row r="91" spans="1:5" s="411" customFormat="1" ht="12" customHeight="1" thickBot="1">
      <c r="A91" s="375" t="s">
        <v>422</v>
      </c>
      <c r="B91" s="376" t="s">
        <v>423</v>
      </c>
      <c r="C91" s="376" t="s">
        <v>424</v>
      </c>
      <c r="D91" s="376" t="s">
        <v>425</v>
      </c>
      <c r="E91" s="377" t="s">
        <v>426</v>
      </c>
    </row>
    <row r="92" spans="1:5" ht="12" customHeight="1" thickBot="1">
      <c r="A92" s="372" t="s">
        <v>7</v>
      </c>
      <c r="B92" s="374" t="s">
        <v>428</v>
      </c>
      <c r="C92" s="401">
        <f>SUM(C93:C97)</f>
        <v>0</v>
      </c>
      <c r="D92" s="401">
        <f>SUM(D93:D97)</f>
        <v>0</v>
      </c>
      <c r="E92" s="356">
        <f>SUM(E93:E97)</f>
        <v>0</v>
      </c>
    </row>
    <row r="93" spans="1:5" ht="12" customHeight="1">
      <c r="A93" s="367" t="s">
        <v>72</v>
      </c>
      <c r="B93" s="360" t="s">
        <v>37</v>
      </c>
      <c r="C93" s="99"/>
      <c r="D93" s="99"/>
      <c r="E93" s="355"/>
    </row>
    <row r="94" spans="1:5" ht="12" customHeight="1">
      <c r="A94" s="364" t="s">
        <v>73</v>
      </c>
      <c r="B94" s="358" t="s">
        <v>134</v>
      </c>
      <c r="C94" s="403"/>
      <c r="D94" s="403"/>
      <c r="E94" s="386"/>
    </row>
    <row r="95" spans="1:5" ht="12" customHeight="1">
      <c r="A95" s="364" t="s">
        <v>74</v>
      </c>
      <c r="B95" s="358" t="s">
        <v>101</v>
      </c>
      <c r="C95" s="405"/>
      <c r="D95" s="405"/>
      <c r="E95" s="388"/>
    </row>
    <row r="96" spans="1:5" ht="12" customHeight="1">
      <c r="A96" s="364" t="s">
        <v>75</v>
      </c>
      <c r="B96" s="361" t="s">
        <v>135</v>
      </c>
      <c r="C96" s="405"/>
      <c r="D96" s="405"/>
      <c r="E96" s="388"/>
    </row>
    <row r="97" spans="1:5" ht="12" customHeight="1">
      <c r="A97" s="364" t="s">
        <v>84</v>
      </c>
      <c r="B97" s="369" t="s">
        <v>136</v>
      </c>
      <c r="C97" s="405"/>
      <c r="D97" s="405"/>
      <c r="E97" s="388"/>
    </row>
    <row r="98" spans="1:5" ht="12" customHeight="1">
      <c r="A98" s="364" t="s">
        <v>76</v>
      </c>
      <c r="B98" s="358" t="s">
        <v>429</v>
      </c>
      <c r="C98" s="405"/>
      <c r="D98" s="405"/>
      <c r="E98" s="388"/>
    </row>
    <row r="99" spans="1:5" ht="12" customHeight="1">
      <c r="A99" s="364" t="s">
        <v>77</v>
      </c>
      <c r="B99" s="381" t="s">
        <v>430</v>
      </c>
      <c r="C99" s="405"/>
      <c r="D99" s="405"/>
      <c r="E99" s="388"/>
    </row>
    <row r="100" spans="1:5" ht="12" customHeight="1">
      <c r="A100" s="364" t="s">
        <v>85</v>
      </c>
      <c r="B100" s="382" t="s">
        <v>431</v>
      </c>
      <c r="C100" s="405"/>
      <c r="D100" s="405"/>
      <c r="E100" s="388"/>
    </row>
    <row r="101" spans="1:5" ht="12" customHeight="1">
      <c r="A101" s="364" t="s">
        <v>86</v>
      </c>
      <c r="B101" s="382" t="s">
        <v>432</v>
      </c>
      <c r="C101" s="405"/>
      <c r="D101" s="405"/>
      <c r="E101" s="388"/>
    </row>
    <row r="102" spans="1:5" ht="12" customHeight="1">
      <c r="A102" s="364" t="s">
        <v>87</v>
      </c>
      <c r="B102" s="381" t="s">
        <v>433</v>
      </c>
      <c r="C102" s="405"/>
      <c r="D102" s="405"/>
      <c r="E102" s="388"/>
    </row>
    <row r="103" spans="1:5" ht="12" customHeight="1">
      <c r="A103" s="364" t="s">
        <v>88</v>
      </c>
      <c r="B103" s="381" t="s">
        <v>434</v>
      </c>
      <c r="C103" s="405"/>
      <c r="D103" s="405"/>
      <c r="E103" s="388"/>
    </row>
    <row r="104" spans="1:5" ht="12" customHeight="1">
      <c r="A104" s="364" t="s">
        <v>90</v>
      </c>
      <c r="B104" s="382" t="s">
        <v>435</v>
      </c>
      <c r="C104" s="405"/>
      <c r="D104" s="405"/>
      <c r="E104" s="388"/>
    </row>
    <row r="105" spans="1:5" ht="12" customHeight="1">
      <c r="A105" s="363" t="s">
        <v>137</v>
      </c>
      <c r="B105" s="383" t="s">
        <v>436</v>
      </c>
      <c r="C105" s="405"/>
      <c r="D105" s="405"/>
      <c r="E105" s="388"/>
    </row>
    <row r="106" spans="1:5" ht="12" customHeight="1">
      <c r="A106" s="364" t="s">
        <v>437</v>
      </c>
      <c r="B106" s="383" t="s">
        <v>438</v>
      </c>
      <c r="C106" s="405"/>
      <c r="D106" s="405"/>
      <c r="E106" s="388"/>
    </row>
    <row r="107" spans="1:5" ht="12" customHeight="1" thickBot="1">
      <c r="A107" s="368" t="s">
        <v>439</v>
      </c>
      <c r="B107" s="384" t="s">
        <v>440</v>
      </c>
      <c r="C107" s="100"/>
      <c r="D107" s="100"/>
      <c r="E107" s="349"/>
    </row>
    <row r="108" spans="1:5" ht="12" customHeight="1" thickBot="1">
      <c r="A108" s="370" t="s">
        <v>8</v>
      </c>
      <c r="B108" s="373" t="s">
        <v>441</v>
      </c>
      <c r="C108" s="402">
        <f>+C109+C111+C113</f>
        <v>0</v>
      </c>
      <c r="D108" s="402">
        <f>+D109+D111+D113</f>
        <v>0</v>
      </c>
      <c r="E108" s="385">
        <f>+E109+E111+E113</f>
        <v>0</v>
      </c>
    </row>
    <row r="109" spans="1:5" ht="12" customHeight="1">
      <c r="A109" s="365" t="s">
        <v>78</v>
      </c>
      <c r="B109" s="358" t="s">
        <v>157</v>
      </c>
      <c r="C109" s="404"/>
      <c r="D109" s="404"/>
      <c r="E109" s="387"/>
    </row>
    <row r="110" spans="1:5" ht="12" customHeight="1">
      <c r="A110" s="365" t="s">
        <v>79</v>
      </c>
      <c r="B110" s="362" t="s">
        <v>442</v>
      </c>
      <c r="C110" s="404"/>
      <c r="D110" s="404"/>
      <c r="E110" s="387"/>
    </row>
    <row r="111" spans="1:5" ht="15.75">
      <c r="A111" s="365" t="s">
        <v>80</v>
      </c>
      <c r="B111" s="362" t="s">
        <v>138</v>
      </c>
      <c r="C111" s="403"/>
      <c r="D111" s="403"/>
      <c r="E111" s="386"/>
    </row>
    <row r="112" spans="1:5" ht="12" customHeight="1">
      <c r="A112" s="365" t="s">
        <v>81</v>
      </c>
      <c r="B112" s="362" t="s">
        <v>443</v>
      </c>
      <c r="C112" s="403"/>
      <c r="D112" s="403"/>
      <c r="E112" s="386"/>
    </row>
    <row r="113" spans="1:5" ht="12" customHeight="1">
      <c r="A113" s="365" t="s">
        <v>82</v>
      </c>
      <c r="B113" s="394" t="s">
        <v>160</v>
      </c>
      <c r="C113" s="403"/>
      <c r="D113" s="403"/>
      <c r="E113" s="386"/>
    </row>
    <row r="114" spans="1:5" ht="21.75" customHeight="1">
      <c r="A114" s="365" t="s">
        <v>89</v>
      </c>
      <c r="B114" s="393" t="s">
        <v>444</v>
      </c>
      <c r="C114" s="403"/>
      <c r="D114" s="403"/>
      <c r="E114" s="386"/>
    </row>
    <row r="115" spans="1:5" ht="24" customHeight="1">
      <c r="A115" s="365" t="s">
        <v>91</v>
      </c>
      <c r="B115" s="409" t="s">
        <v>445</v>
      </c>
      <c r="C115" s="403"/>
      <c r="D115" s="403"/>
      <c r="E115" s="386"/>
    </row>
    <row r="116" spans="1:5" ht="12" customHeight="1">
      <c r="A116" s="365" t="s">
        <v>139</v>
      </c>
      <c r="B116" s="382" t="s">
        <v>432</v>
      </c>
      <c r="C116" s="403"/>
      <c r="D116" s="403"/>
      <c r="E116" s="386"/>
    </row>
    <row r="117" spans="1:5" ht="12" customHeight="1">
      <c r="A117" s="365" t="s">
        <v>140</v>
      </c>
      <c r="B117" s="382" t="s">
        <v>446</v>
      </c>
      <c r="C117" s="403"/>
      <c r="D117" s="403"/>
      <c r="E117" s="386"/>
    </row>
    <row r="118" spans="1:5" ht="12" customHeight="1">
      <c r="A118" s="365" t="s">
        <v>141</v>
      </c>
      <c r="B118" s="382" t="s">
        <v>447</v>
      </c>
      <c r="C118" s="403"/>
      <c r="D118" s="403"/>
      <c r="E118" s="386"/>
    </row>
    <row r="119" spans="1:5" s="429" customFormat="1" ht="12" customHeight="1">
      <c r="A119" s="365" t="s">
        <v>448</v>
      </c>
      <c r="B119" s="382" t="s">
        <v>435</v>
      </c>
      <c r="C119" s="403"/>
      <c r="D119" s="403"/>
      <c r="E119" s="386"/>
    </row>
    <row r="120" spans="1:5" ht="12" customHeight="1">
      <c r="A120" s="365" t="s">
        <v>449</v>
      </c>
      <c r="B120" s="382" t="s">
        <v>450</v>
      </c>
      <c r="C120" s="403"/>
      <c r="D120" s="403"/>
      <c r="E120" s="386"/>
    </row>
    <row r="121" spans="1:5" ht="12" customHeight="1" thickBot="1">
      <c r="A121" s="363" t="s">
        <v>451</v>
      </c>
      <c r="B121" s="382" t="s">
        <v>452</v>
      </c>
      <c r="C121" s="405"/>
      <c r="D121" s="405"/>
      <c r="E121" s="388"/>
    </row>
    <row r="122" spans="1:5" ht="12" customHeight="1" thickBot="1">
      <c r="A122" s="370" t="s">
        <v>9</v>
      </c>
      <c r="B122" s="378" t="s">
        <v>453</v>
      </c>
      <c r="C122" s="402">
        <f>+C123+C124</f>
        <v>0</v>
      </c>
      <c r="D122" s="402">
        <f>+D123+D124</f>
        <v>0</v>
      </c>
      <c r="E122" s="385">
        <f>+E123+E124</f>
        <v>0</v>
      </c>
    </row>
    <row r="123" spans="1:5" ht="12" customHeight="1">
      <c r="A123" s="365" t="s">
        <v>61</v>
      </c>
      <c r="B123" s="359" t="s">
        <v>46</v>
      </c>
      <c r="C123" s="404"/>
      <c r="D123" s="404"/>
      <c r="E123" s="387"/>
    </row>
    <row r="124" spans="1:5" ht="12" customHeight="1" thickBot="1">
      <c r="A124" s="366" t="s">
        <v>62</v>
      </c>
      <c r="B124" s="362" t="s">
        <v>47</v>
      </c>
      <c r="C124" s="405"/>
      <c r="D124" s="405"/>
      <c r="E124" s="388"/>
    </row>
    <row r="125" spans="1:5" ht="12" customHeight="1" thickBot="1">
      <c r="A125" s="370" t="s">
        <v>10</v>
      </c>
      <c r="B125" s="378" t="s">
        <v>454</v>
      </c>
      <c r="C125" s="402">
        <f>+C92+C108+C122</f>
        <v>0</v>
      </c>
      <c r="D125" s="402">
        <f>+D92+D108+D122</f>
        <v>0</v>
      </c>
      <c r="E125" s="385">
        <f>+E92+E108+E122</f>
        <v>0</v>
      </c>
    </row>
    <row r="126" spans="1:5" ht="12" customHeight="1" thickBot="1">
      <c r="A126" s="370" t="s">
        <v>11</v>
      </c>
      <c r="B126" s="378" t="s">
        <v>455</v>
      </c>
      <c r="C126" s="402">
        <f>+C127+C128+C129</f>
        <v>0</v>
      </c>
      <c r="D126" s="402">
        <f>+D127+D128+D129</f>
        <v>0</v>
      </c>
      <c r="E126" s="385">
        <f>+E127+E128+E129</f>
        <v>0</v>
      </c>
    </row>
    <row r="127" spans="1:5" ht="12" customHeight="1">
      <c r="A127" s="365" t="s">
        <v>65</v>
      </c>
      <c r="B127" s="359" t="s">
        <v>456</v>
      </c>
      <c r="C127" s="403"/>
      <c r="D127" s="403"/>
      <c r="E127" s="386"/>
    </row>
    <row r="128" spans="1:5" ht="12" customHeight="1">
      <c r="A128" s="365" t="s">
        <v>66</v>
      </c>
      <c r="B128" s="359" t="s">
        <v>457</v>
      </c>
      <c r="C128" s="403"/>
      <c r="D128" s="403"/>
      <c r="E128" s="386"/>
    </row>
    <row r="129" spans="1:5" ht="12" customHeight="1" thickBot="1">
      <c r="A129" s="363" t="s">
        <v>67</v>
      </c>
      <c r="B129" s="357" t="s">
        <v>458</v>
      </c>
      <c r="C129" s="403"/>
      <c r="D129" s="403"/>
      <c r="E129" s="386"/>
    </row>
    <row r="130" spans="1:5" ht="12" customHeight="1" thickBot="1">
      <c r="A130" s="370" t="s">
        <v>12</v>
      </c>
      <c r="B130" s="378" t="s">
        <v>459</v>
      </c>
      <c r="C130" s="402">
        <f>+C131+C132+C134+C133</f>
        <v>0</v>
      </c>
      <c r="D130" s="402">
        <f>+D131+D132+D134+D133</f>
        <v>0</v>
      </c>
      <c r="E130" s="385">
        <f>+E131+E132+E134+E133</f>
        <v>0</v>
      </c>
    </row>
    <row r="131" spans="1:5" ht="12" customHeight="1">
      <c r="A131" s="365" t="s">
        <v>68</v>
      </c>
      <c r="B131" s="359" t="s">
        <v>460</v>
      </c>
      <c r="C131" s="403"/>
      <c r="D131" s="403"/>
      <c r="E131" s="386"/>
    </row>
    <row r="132" spans="1:5" ht="12" customHeight="1">
      <c r="A132" s="365" t="s">
        <v>69</v>
      </c>
      <c r="B132" s="359" t="s">
        <v>461</v>
      </c>
      <c r="C132" s="403"/>
      <c r="D132" s="403"/>
      <c r="E132" s="386"/>
    </row>
    <row r="133" spans="1:5" ht="12" customHeight="1">
      <c r="A133" s="365" t="s">
        <v>356</v>
      </c>
      <c r="B133" s="359" t="s">
        <v>462</v>
      </c>
      <c r="C133" s="403"/>
      <c r="D133" s="403"/>
      <c r="E133" s="386"/>
    </row>
    <row r="134" spans="1:5" ht="12" customHeight="1" thickBot="1">
      <c r="A134" s="363" t="s">
        <v>358</v>
      </c>
      <c r="B134" s="357" t="s">
        <v>463</v>
      </c>
      <c r="C134" s="403"/>
      <c r="D134" s="403"/>
      <c r="E134" s="386"/>
    </row>
    <row r="135" spans="1:5" ht="12" customHeight="1" thickBot="1">
      <c r="A135" s="370" t="s">
        <v>13</v>
      </c>
      <c r="B135" s="378" t="s">
        <v>464</v>
      </c>
      <c r="C135" s="408">
        <f>+C136+C137+C138+C139</f>
        <v>0</v>
      </c>
      <c r="D135" s="408">
        <f>+D136+D137+D138+D139</f>
        <v>0</v>
      </c>
      <c r="E135" s="421">
        <f>+E136+E137+E138+E139</f>
        <v>0</v>
      </c>
    </row>
    <row r="136" spans="1:5" ht="12" customHeight="1">
      <c r="A136" s="365" t="s">
        <v>70</v>
      </c>
      <c r="B136" s="359" t="s">
        <v>465</v>
      </c>
      <c r="C136" s="403"/>
      <c r="D136" s="403"/>
      <c r="E136" s="386"/>
    </row>
    <row r="137" spans="1:5" ht="12" customHeight="1">
      <c r="A137" s="365" t="s">
        <v>71</v>
      </c>
      <c r="B137" s="359" t="s">
        <v>466</v>
      </c>
      <c r="C137" s="403"/>
      <c r="D137" s="403"/>
      <c r="E137" s="386"/>
    </row>
    <row r="138" spans="1:5" ht="12" customHeight="1">
      <c r="A138" s="365" t="s">
        <v>365</v>
      </c>
      <c r="B138" s="359" t="s">
        <v>467</v>
      </c>
      <c r="C138" s="403"/>
      <c r="D138" s="403"/>
      <c r="E138" s="386"/>
    </row>
    <row r="139" spans="1:5" ht="12" customHeight="1" thickBot="1">
      <c r="A139" s="363" t="s">
        <v>367</v>
      </c>
      <c r="B139" s="357" t="s">
        <v>468</v>
      </c>
      <c r="C139" s="403"/>
      <c r="D139" s="403"/>
      <c r="E139" s="386"/>
    </row>
    <row r="140" spans="1:9" ht="15" customHeight="1" thickBot="1">
      <c r="A140" s="370" t="s">
        <v>14</v>
      </c>
      <c r="B140" s="378" t="s">
        <v>469</v>
      </c>
      <c r="C140" s="101">
        <f>+C141+C142+C143+C144</f>
        <v>0</v>
      </c>
      <c r="D140" s="101">
        <f>+D141+D142+D143+D144</f>
        <v>0</v>
      </c>
      <c r="E140" s="354">
        <f>+E141+E142+E143+E144</f>
        <v>0</v>
      </c>
      <c r="F140" s="419"/>
      <c r="G140" s="420"/>
      <c r="H140" s="420"/>
      <c r="I140" s="420"/>
    </row>
    <row r="141" spans="1:5" s="412" customFormat="1" ht="12.75" customHeight="1">
      <c r="A141" s="365" t="s">
        <v>132</v>
      </c>
      <c r="B141" s="359" t="s">
        <v>470</v>
      </c>
      <c r="C141" s="403"/>
      <c r="D141" s="403"/>
      <c r="E141" s="386"/>
    </row>
    <row r="142" spans="1:5" ht="12.75" customHeight="1">
      <c r="A142" s="365" t="s">
        <v>133</v>
      </c>
      <c r="B142" s="359" t="s">
        <v>471</v>
      </c>
      <c r="C142" s="403"/>
      <c r="D142" s="403"/>
      <c r="E142" s="386"/>
    </row>
    <row r="143" spans="1:5" ht="12.75" customHeight="1">
      <c r="A143" s="365" t="s">
        <v>159</v>
      </c>
      <c r="B143" s="359" t="s">
        <v>472</v>
      </c>
      <c r="C143" s="403"/>
      <c r="D143" s="403"/>
      <c r="E143" s="386"/>
    </row>
    <row r="144" spans="1:5" ht="12.75" customHeight="1" thickBot="1">
      <c r="A144" s="365" t="s">
        <v>373</v>
      </c>
      <c r="B144" s="359" t="s">
        <v>473</v>
      </c>
      <c r="C144" s="403"/>
      <c r="D144" s="403"/>
      <c r="E144" s="386"/>
    </row>
    <row r="145" spans="1:5" ht="16.5" thickBot="1">
      <c r="A145" s="370" t="s">
        <v>15</v>
      </c>
      <c r="B145" s="378" t="s">
        <v>474</v>
      </c>
      <c r="C145" s="352">
        <f>+C126+C130+C135+C140</f>
        <v>0</v>
      </c>
      <c r="D145" s="352">
        <f>+D126+D130+D135+D140</f>
        <v>0</v>
      </c>
      <c r="E145" s="353">
        <f>+E126+E130+E135+E140</f>
        <v>0</v>
      </c>
    </row>
    <row r="146" spans="1:5" ht="16.5" thickBot="1">
      <c r="A146" s="395" t="s">
        <v>16</v>
      </c>
      <c r="B146" s="398" t="s">
        <v>475</v>
      </c>
      <c r="C146" s="352">
        <f>+C125+C145</f>
        <v>0</v>
      </c>
      <c r="D146" s="352">
        <f>+D125+D145</f>
        <v>0</v>
      </c>
      <c r="E146" s="353">
        <f>+E125+E145</f>
        <v>0</v>
      </c>
    </row>
    <row r="148" spans="1:5" ht="18.75" customHeight="1">
      <c r="A148" s="687" t="s">
        <v>476</v>
      </c>
      <c r="B148" s="687"/>
      <c r="C148" s="687"/>
      <c r="D148" s="687"/>
      <c r="E148" s="687"/>
    </row>
    <row r="149" spans="1:5" ht="13.5" customHeight="1" thickBot="1">
      <c r="A149" s="380" t="s">
        <v>114</v>
      </c>
      <c r="B149" s="380"/>
      <c r="C149" s="410"/>
      <c r="E149" s="397" t="s">
        <v>158</v>
      </c>
    </row>
    <row r="150" spans="1:5" ht="21.75" thickBot="1">
      <c r="A150" s="370">
        <v>1</v>
      </c>
      <c r="B150" s="373" t="s">
        <v>477</v>
      </c>
      <c r="C150" s="396">
        <f>+C61-C125</f>
        <v>0</v>
      </c>
      <c r="D150" s="396">
        <f>+D61-D125</f>
        <v>0</v>
      </c>
      <c r="E150" s="396">
        <f>+E61-E125</f>
        <v>0</v>
      </c>
    </row>
    <row r="151" spans="1:5" ht="21.75" thickBot="1">
      <c r="A151" s="370" t="s">
        <v>8</v>
      </c>
      <c r="B151" s="373" t="s">
        <v>478</v>
      </c>
      <c r="C151" s="396">
        <f>+C84-C145</f>
        <v>0</v>
      </c>
      <c r="D151" s="396">
        <f>+D84-D145</f>
        <v>0</v>
      </c>
      <c r="E151" s="396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99" customFormat="1" ht="12.75" customHeight="1">
      <c r="C161" s="400"/>
      <c r="D161" s="400"/>
      <c r="E161" s="400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Konyár Községi Önkormányzat
2016. ÉVI ZÁRSZÁMADÁS
ÁLLAMIGAZGATÁSI FELADATOK MÉRLEGE
&amp;R&amp;"Times New Roman CE,Félkövér dőlt"&amp;11 1.4. melléklet a ....../2017. (......)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A10">
      <selection activeCell="C7" sqref="C7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41" t="s">
        <v>118</v>
      </c>
      <c r="C1" s="442"/>
      <c r="D1" s="442"/>
      <c r="E1" s="442"/>
      <c r="F1" s="442"/>
      <c r="G1" s="442"/>
      <c r="H1" s="442"/>
      <c r="I1" s="442"/>
      <c r="J1" s="697" t="str">
        <f>+CONCATENATE("2.1. melléklet a ……/",LEFT('1.1.sz.mell.'!C3,4)+1,". (……) önkormányzati rendelethez")</f>
        <v>2.1. melléklet a ……/2017. (……) önkormányzati rendelethez</v>
      </c>
    </row>
    <row r="2" spans="7:10" ht="14.25" thickBot="1">
      <c r="G2" s="40"/>
      <c r="H2" s="40"/>
      <c r="I2" s="40" t="s">
        <v>753</v>
      </c>
      <c r="J2" s="697"/>
    </row>
    <row r="3" spans="1:10" ht="18" customHeight="1" thickBot="1">
      <c r="A3" s="695" t="s">
        <v>60</v>
      </c>
      <c r="B3" s="469" t="s">
        <v>43</v>
      </c>
      <c r="C3" s="470"/>
      <c r="D3" s="470"/>
      <c r="E3" s="470"/>
      <c r="F3" s="469" t="s">
        <v>44</v>
      </c>
      <c r="G3" s="471"/>
      <c r="H3" s="471"/>
      <c r="I3" s="471"/>
      <c r="J3" s="697"/>
    </row>
    <row r="4" spans="1:10" s="443" customFormat="1" ht="35.25" customHeight="1" thickBot="1">
      <c r="A4" s="696"/>
      <c r="B4" s="28" t="s">
        <v>53</v>
      </c>
      <c r="C4" s="29" t="str">
        <f>+CONCATENATE(LEFT('1.1.sz.mell.'!C3,4),". évi eredeti előirányzat")</f>
        <v>2016. évi eredeti előirányzat</v>
      </c>
      <c r="D4" s="430" t="str">
        <f>+CONCATENATE(LEFT('1.1.sz.mell.'!C3,4),". évi módosított előirányzat")</f>
        <v>2016. évi módosított előirányzat</v>
      </c>
      <c r="E4" s="29" t="str">
        <f>+CONCATENATE(LEFT('1.1.sz.mell.'!C3,4),". évi teljesítés")</f>
        <v>2016. évi teljesítés</v>
      </c>
      <c r="F4" s="28" t="s">
        <v>53</v>
      </c>
      <c r="G4" s="29" t="str">
        <f>+C4</f>
        <v>2016. évi eredeti előirányzat</v>
      </c>
      <c r="H4" s="430" t="str">
        <f>+D4</f>
        <v>2016. évi módosított előirányzat</v>
      </c>
      <c r="I4" s="459" t="str">
        <f>+E4</f>
        <v>2016. évi teljesítés</v>
      </c>
      <c r="J4" s="697"/>
    </row>
    <row r="5" spans="1:10" s="444" customFormat="1" ht="12" customHeight="1" thickBot="1">
      <c r="A5" s="472" t="s">
        <v>422</v>
      </c>
      <c r="B5" s="473" t="s">
        <v>423</v>
      </c>
      <c r="C5" s="474" t="s">
        <v>424</v>
      </c>
      <c r="D5" s="474" t="s">
        <v>425</v>
      </c>
      <c r="E5" s="474" t="s">
        <v>426</v>
      </c>
      <c r="F5" s="473" t="s">
        <v>503</v>
      </c>
      <c r="G5" s="474" t="s">
        <v>504</v>
      </c>
      <c r="H5" s="474" t="s">
        <v>505</v>
      </c>
      <c r="I5" s="475" t="s">
        <v>506</v>
      </c>
      <c r="J5" s="697"/>
    </row>
    <row r="6" spans="1:10" ht="15" customHeight="1">
      <c r="A6" s="445" t="s">
        <v>7</v>
      </c>
      <c r="B6" s="446" t="s">
        <v>479</v>
      </c>
      <c r="C6" s="433">
        <f>'1.1.sz.mell.'!C6</f>
        <v>183044810</v>
      </c>
      <c r="D6" s="433">
        <f>'1.1.sz.mell.'!D6</f>
        <v>189319306</v>
      </c>
      <c r="E6" s="433">
        <f>'1.1.sz.mell.'!E6</f>
        <v>189319306</v>
      </c>
      <c r="F6" s="446" t="s">
        <v>54</v>
      </c>
      <c r="G6" s="433">
        <f>'1.1.sz.mell.'!C93</f>
        <v>250410000</v>
      </c>
      <c r="H6" s="433">
        <f>'1.1.sz.mell.'!D93</f>
        <v>221831931</v>
      </c>
      <c r="I6" s="433">
        <f>'1.1.sz.mell.'!E93</f>
        <v>218266892</v>
      </c>
      <c r="J6" s="697"/>
    </row>
    <row r="7" spans="1:10" ht="15" customHeight="1">
      <c r="A7" s="447" t="s">
        <v>8</v>
      </c>
      <c r="B7" s="448" t="s">
        <v>480</v>
      </c>
      <c r="C7" s="433">
        <f>'1.1.sz.mell.'!C13</f>
        <v>182948000</v>
      </c>
      <c r="D7" s="433">
        <f>'1.1.sz.mell.'!D13</f>
        <v>174146394</v>
      </c>
      <c r="E7" s="433">
        <f>'1.1.sz.mell.'!E13</f>
        <v>172200651</v>
      </c>
      <c r="F7" s="448" t="s">
        <v>134</v>
      </c>
      <c r="G7" s="433">
        <f>'1.1.sz.mell.'!C94</f>
        <v>41508000</v>
      </c>
      <c r="H7" s="433">
        <f>'1.1.sz.mell.'!D94</f>
        <v>46572800</v>
      </c>
      <c r="I7" s="433">
        <f>'1.1.sz.mell.'!E94</f>
        <v>46372969</v>
      </c>
      <c r="J7" s="697"/>
    </row>
    <row r="8" spans="1:10" ht="15" customHeight="1">
      <c r="A8" s="447" t="s">
        <v>9</v>
      </c>
      <c r="B8" s="448" t="s">
        <v>481</v>
      </c>
      <c r="C8" s="433"/>
      <c r="D8" s="433"/>
      <c r="E8" s="433"/>
      <c r="F8" s="448" t="s">
        <v>163</v>
      </c>
      <c r="G8" s="433">
        <f>'1.1.sz.mell.'!C95</f>
        <v>106400444</v>
      </c>
      <c r="H8" s="433">
        <f>'1.1.sz.mell.'!D95</f>
        <v>144471077</v>
      </c>
      <c r="I8" s="433">
        <f>'1.1.sz.mell.'!E95</f>
        <v>136420918</v>
      </c>
      <c r="J8" s="697"/>
    </row>
    <row r="9" spans="1:10" ht="15" customHeight="1">
      <c r="A9" s="447" t="s">
        <v>10</v>
      </c>
      <c r="B9" s="448" t="s">
        <v>125</v>
      </c>
      <c r="C9" s="433">
        <f>'1.1.sz.mell.'!C27</f>
        <v>22600000</v>
      </c>
      <c r="D9" s="433">
        <f>'1.1.sz.mell.'!D27</f>
        <v>25197716</v>
      </c>
      <c r="E9" s="433">
        <f>'1.1.sz.mell.'!E27</f>
        <v>21946924</v>
      </c>
      <c r="F9" s="448" t="s">
        <v>135</v>
      </c>
      <c r="G9" s="433">
        <f>'1.1.sz.mell.'!C96</f>
        <v>25123866</v>
      </c>
      <c r="H9" s="433">
        <f>'1.1.sz.mell.'!D96</f>
        <v>9572593</v>
      </c>
      <c r="I9" s="433">
        <f>'1.1.sz.mell.'!E96</f>
        <v>9572593</v>
      </c>
      <c r="J9" s="697"/>
    </row>
    <row r="10" spans="1:10" ht="15" customHeight="1">
      <c r="A10" s="447" t="s">
        <v>11</v>
      </c>
      <c r="B10" s="449" t="s">
        <v>482</v>
      </c>
      <c r="C10" s="433">
        <f>'1.1.sz.mell.'!C51</f>
        <v>0</v>
      </c>
      <c r="D10" s="433"/>
      <c r="E10" s="433"/>
      <c r="F10" s="448" t="s">
        <v>136</v>
      </c>
      <c r="G10" s="433">
        <f>'1.1.sz.mell.'!C97</f>
        <v>2200000</v>
      </c>
      <c r="H10" s="433">
        <f>'1.1.sz.mell.'!D97</f>
        <v>8962757</v>
      </c>
      <c r="I10" s="433">
        <f>'1.1.sz.mell.'!E97</f>
        <v>8855757</v>
      </c>
      <c r="J10" s="697"/>
    </row>
    <row r="11" spans="1:10" ht="15" customHeight="1">
      <c r="A11" s="447" t="s">
        <v>12</v>
      </c>
      <c r="B11" s="448" t="s">
        <v>673</v>
      </c>
      <c r="C11" s="433">
        <f>'1.1.sz.mell.'!C11</f>
        <v>0</v>
      </c>
      <c r="D11" s="433"/>
      <c r="E11" s="433"/>
      <c r="F11" s="448" t="s">
        <v>38</v>
      </c>
      <c r="G11" s="434"/>
      <c r="H11" s="434"/>
      <c r="I11" s="439"/>
      <c r="J11" s="697"/>
    </row>
    <row r="12" spans="1:10" ht="15" customHeight="1">
      <c r="A12" s="447" t="s">
        <v>13</v>
      </c>
      <c r="B12" s="448" t="s">
        <v>352</v>
      </c>
      <c r="C12" s="433">
        <f>'1.1.sz.mell.'!C34</f>
        <v>16712500</v>
      </c>
      <c r="D12" s="433">
        <f>'1.1.sz.mell.'!D34</f>
        <v>58418616</v>
      </c>
      <c r="E12" s="433">
        <f>'1.1.sz.mell.'!E34</f>
        <v>46055734</v>
      </c>
      <c r="F12" s="7"/>
      <c r="G12" s="434"/>
      <c r="H12" s="434"/>
      <c r="I12" s="439"/>
      <c r="J12" s="697"/>
    </row>
    <row r="13" spans="1:10" ht="15" customHeight="1">
      <c r="A13" s="447" t="s">
        <v>14</v>
      </c>
      <c r="B13" s="7"/>
      <c r="C13" s="434"/>
      <c r="D13" s="433"/>
      <c r="E13" s="434"/>
      <c r="F13" s="7"/>
      <c r="G13" s="434"/>
      <c r="H13" s="434"/>
      <c r="I13" s="439"/>
      <c r="J13" s="697"/>
    </row>
    <row r="14" spans="1:10" ht="15" customHeight="1">
      <c r="A14" s="447" t="s">
        <v>15</v>
      </c>
      <c r="B14" s="458"/>
      <c r="C14" s="435"/>
      <c r="D14" s="435"/>
      <c r="E14" s="435"/>
      <c r="F14" s="7"/>
      <c r="G14" s="434"/>
      <c r="H14" s="434"/>
      <c r="I14" s="439"/>
      <c r="J14" s="697"/>
    </row>
    <row r="15" spans="1:10" ht="15" customHeight="1">
      <c r="A15" s="447" t="s">
        <v>16</v>
      </c>
      <c r="B15" s="7"/>
      <c r="C15" s="434"/>
      <c r="D15" s="434"/>
      <c r="E15" s="434"/>
      <c r="F15" s="7"/>
      <c r="G15" s="434"/>
      <c r="H15" s="434"/>
      <c r="I15" s="439"/>
      <c r="J15" s="697"/>
    </row>
    <row r="16" spans="1:10" ht="15" customHeight="1">
      <c r="A16" s="447" t="s">
        <v>17</v>
      </c>
      <c r="B16" s="7"/>
      <c r="C16" s="434"/>
      <c r="D16" s="434"/>
      <c r="E16" s="434"/>
      <c r="F16" s="7"/>
      <c r="G16" s="434"/>
      <c r="H16" s="434"/>
      <c r="I16" s="439"/>
      <c r="J16" s="697"/>
    </row>
    <row r="17" spans="1:10" ht="15" customHeight="1" thickBot="1">
      <c r="A17" s="447" t="s">
        <v>18</v>
      </c>
      <c r="B17" s="13"/>
      <c r="C17" s="436"/>
      <c r="D17" s="436"/>
      <c r="E17" s="436"/>
      <c r="F17" s="7"/>
      <c r="G17" s="436"/>
      <c r="H17" s="436"/>
      <c r="I17" s="440"/>
      <c r="J17" s="697"/>
    </row>
    <row r="18" spans="1:10" ht="17.25" customHeight="1" thickBot="1">
      <c r="A18" s="450" t="s">
        <v>19</v>
      </c>
      <c r="B18" s="432" t="s">
        <v>483</v>
      </c>
      <c r="C18" s="437">
        <f>+C6+C7+C9+C10+C12+C13+C14+C15+C16+C17</f>
        <v>405305310</v>
      </c>
      <c r="D18" s="437">
        <f>+D6+D7+D9+D10+D12+D13+D14+D15+D16+D17</f>
        <v>447082032</v>
      </c>
      <c r="E18" s="437">
        <f>+E6+E7+E9+E10+E12+E13+E14+E15+E16+E17</f>
        <v>429522615</v>
      </c>
      <c r="F18" s="432" t="s">
        <v>490</v>
      </c>
      <c r="G18" s="437">
        <f>SUM(G6:G17)</f>
        <v>425642310</v>
      </c>
      <c r="H18" s="437">
        <f>SUM(H6:H17)</f>
        <v>431411158</v>
      </c>
      <c r="I18" s="437">
        <f>SUM(I6:I17)</f>
        <v>419489129</v>
      </c>
      <c r="J18" s="697"/>
    </row>
    <row r="19" spans="1:10" ht="15" customHeight="1">
      <c r="A19" s="451" t="s">
        <v>20</v>
      </c>
      <c r="B19" s="452" t="s">
        <v>484</v>
      </c>
      <c r="C19" s="41">
        <f>+C20+C21+C22+C23</f>
        <v>40040000</v>
      </c>
      <c r="D19" s="41">
        <f>+D20+D21+D22+D23</f>
        <v>-17142324</v>
      </c>
      <c r="E19" s="41">
        <f>+E20+E21+E22+E23</f>
        <v>-7229055</v>
      </c>
      <c r="F19" s="453" t="s">
        <v>142</v>
      </c>
      <c r="G19" s="438"/>
      <c r="H19" s="438"/>
      <c r="I19" s="438"/>
      <c r="J19" s="697"/>
    </row>
    <row r="20" spans="1:10" ht="15" customHeight="1">
      <c r="A20" s="454" t="s">
        <v>21</v>
      </c>
      <c r="B20" s="453" t="s">
        <v>155</v>
      </c>
      <c r="C20" s="431">
        <f>'1.1.sz.mell.'!C72</f>
        <v>40040000</v>
      </c>
      <c r="D20" s="431">
        <f>'1.1.sz.mell.'!D72-'2.2.sz.mell  '!D19</f>
        <v>-25026037</v>
      </c>
      <c r="E20" s="431">
        <f>'1.1.sz.mell.'!E72-'2.2.sz.mell  '!E19</f>
        <v>-15112768</v>
      </c>
      <c r="F20" s="453" t="s">
        <v>491</v>
      </c>
      <c r="G20" s="431"/>
      <c r="H20" s="431">
        <f>'1.1.sz.mell.'!D128</f>
        <v>0</v>
      </c>
      <c r="I20" s="431">
        <f>'1.1.sz.mell.'!E128</f>
        <v>0</v>
      </c>
      <c r="J20" s="697"/>
    </row>
    <row r="21" spans="1:10" ht="15" customHeight="1">
      <c r="A21" s="454" t="s">
        <v>22</v>
      </c>
      <c r="B21" s="453" t="s">
        <v>156</v>
      </c>
      <c r="C21" s="431"/>
      <c r="D21" s="431"/>
      <c r="E21" s="431"/>
      <c r="F21" s="453" t="s">
        <v>116</v>
      </c>
      <c r="G21" s="431"/>
      <c r="H21" s="431"/>
      <c r="I21" s="431">
        <f>'1.1.sz.mell.'!E129</f>
        <v>0</v>
      </c>
      <c r="J21" s="697"/>
    </row>
    <row r="22" spans="1:10" ht="15" customHeight="1">
      <c r="A22" s="454" t="s">
        <v>23</v>
      </c>
      <c r="B22" s="453" t="s">
        <v>161</v>
      </c>
      <c r="C22" s="431"/>
      <c r="D22" s="431"/>
      <c r="E22" s="431"/>
      <c r="F22" s="453" t="s">
        <v>117</v>
      </c>
      <c r="G22" s="431"/>
      <c r="H22" s="431"/>
      <c r="I22" s="431"/>
      <c r="J22" s="697"/>
    </row>
    <row r="23" spans="1:10" ht="15" customHeight="1">
      <c r="A23" s="454" t="s">
        <v>24</v>
      </c>
      <c r="B23" s="453" t="s">
        <v>162</v>
      </c>
      <c r="C23" s="431">
        <f>'1.1.sz.mell.'!C75</f>
        <v>0</v>
      </c>
      <c r="D23" s="431">
        <f>'1.1.sz.mell.'!D75</f>
        <v>7883713</v>
      </c>
      <c r="E23" s="431">
        <f>'1.1.sz.mell.'!E75</f>
        <v>7883713</v>
      </c>
      <c r="F23" s="452" t="s">
        <v>164</v>
      </c>
      <c r="G23" s="431"/>
      <c r="H23" s="431"/>
      <c r="I23" s="431"/>
      <c r="J23" s="697"/>
    </row>
    <row r="24" spans="1:10" ht="15" customHeight="1">
      <c r="A24" s="454" t="s">
        <v>25</v>
      </c>
      <c r="B24" s="453" t="s">
        <v>485</v>
      </c>
      <c r="C24" s="455">
        <f>+C25+C26</f>
        <v>0</v>
      </c>
      <c r="D24" s="455">
        <f>+D25+D26</f>
        <v>0</v>
      </c>
      <c r="E24" s="455">
        <f>+E25+E26</f>
        <v>0</v>
      </c>
      <c r="F24" s="453" t="s">
        <v>143</v>
      </c>
      <c r="G24" s="431"/>
      <c r="H24" s="431"/>
      <c r="I24" s="431"/>
      <c r="J24" s="697"/>
    </row>
    <row r="25" spans="1:10" ht="15" customHeight="1">
      <c r="A25" s="451" t="s">
        <v>26</v>
      </c>
      <c r="B25" s="452" t="s">
        <v>486</v>
      </c>
      <c r="C25" s="438"/>
      <c r="D25" s="438">
        <f>'1.1.sz.mell.'!D64</f>
        <v>0</v>
      </c>
      <c r="E25" s="438">
        <f>'1.1.sz.mell.'!E64</f>
        <v>0</v>
      </c>
      <c r="F25" s="446" t="s">
        <v>144</v>
      </c>
      <c r="G25" s="438"/>
      <c r="H25" s="438"/>
      <c r="I25" s="438"/>
      <c r="J25" s="697"/>
    </row>
    <row r="26" spans="1:10" ht="15" customHeight="1" thickBot="1">
      <c r="A26" s="454" t="s">
        <v>27</v>
      </c>
      <c r="B26" s="453" t="s">
        <v>487</v>
      </c>
      <c r="C26" s="431"/>
      <c r="D26" s="431"/>
      <c r="E26" s="431"/>
      <c r="F26" s="7" t="s">
        <v>466</v>
      </c>
      <c r="G26" s="431"/>
      <c r="H26" s="431">
        <f>'1.1.sz.mell.'!D137</f>
        <v>6232550</v>
      </c>
      <c r="I26" s="431">
        <f>'1.1.sz.mell.'!E137</f>
        <v>6232550</v>
      </c>
      <c r="J26" s="697"/>
    </row>
    <row r="27" spans="1:10" ht="17.25" customHeight="1" thickBot="1">
      <c r="A27" s="450" t="s">
        <v>28</v>
      </c>
      <c r="B27" s="432" t="s">
        <v>488</v>
      </c>
      <c r="C27" s="437">
        <f>+C19+C24</f>
        <v>40040000</v>
      </c>
      <c r="D27" s="437">
        <f>+D19+D24</f>
        <v>-17142324</v>
      </c>
      <c r="E27" s="437">
        <f>+E19+E24</f>
        <v>-7229055</v>
      </c>
      <c r="F27" s="432" t="s">
        <v>492</v>
      </c>
      <c r="G27" s="437">
        <f>SUM(G19:G26)</f>
        <v>0</v>
      </c>
      <c r="H27" s="437">
        <f>SUM(H19:H26)</f>
        <v>6232550</v>
      </c>
      <c r="I27" s="437">
        <f>SUM(I19:I26)</f>
        <v>6232550</v>
      </c>
      <c r="J27" s="697"/>
    </row>
    <row r="28" spans="1:10" ht="17.25" customHeight="1" thickBot="1">
      <c r="A28" s="450" t="s">
        <v>29</v>
      </c>
      <c r="B28" s="456" t="s">
        <v>489</v>
      </c>
      <c r="C28" s="102">
        <f>+C18+C27</f>
        <v>445345310</v>
      </c>
      <c r="D28" s="102">
        <f>+D18+D27</f>
        <v>429939708</v>
      </c>
      <c r="E28" s="457">
        <f>+E18+E27</f>
        <v>422293560</v>
      </c>
      <c r="F28" s="456" t="s">
        <v>493</v>
      </c>
      <c r="G28" s="102">
        <f>+G18+G27</f>
        <v>425642310</v>
      </c>
      <c r="H28" s="102">
        <f>+H18+H27</f>
        <v>437643708</v>
      </c>
      <c r="I28" s="102">
        <f>+I18+I27</f>
        <v>425721679</v>
      </c>
      <c r="J28" s="697"/>
    </row>
    <row r="29" spans="1:10" ht="17.25" customHeight="1" thickBot="1">
      <c r="A29" s="450" t="s">
        <v>30</v>
      </c>
      <c r="B29" s="456" t="s">
        <v>120</v>
      </c>
      <c r="C29" s="102">
        <f>IF(C18-G18&lt;0,G18-C18,"-")</f>
        <v>20337000</v>
      </c>
      <c r="D29" s="102" t="str">
        <f>IF(D18-H18&lt;0,H18-D18,"-")</f>
        <v>-</v>
      </c>
      <c r="E29" s="457" t="str">
        <f>IF(E18-I18&lt;0,I18-E18,"-")</f>
        <v>-</v>
      </c>
      <c r="F29" s="456" t="s">
        <v>121</v>
      </c>
      <c r="G29" s="102" t="str">
        <f>IF(C18-G18&gt;0,C18-G18,"-")</f>
        <v>-</v>
      </c>
      <c r="H29" s="102">
        <f>IF(D18-H18&gt;0,D18-H18,"-")</f>
        <v>15670874</v>
      </c>
      <c r="I29" s="102">
        <f>IF(E18-I18&gt;0,E18-I18,"-")</f>
        <v>10033486</v>
      </c>
      <c r="J29" s="697"/>
    </row>
    <row r="30" spans="1:10" ht="17.25" customHeight="1" thickBot="1">
      <c r="A30" s="450" t="s">
        <v>31</v>
      </c>
      <c r="B30" s="456" t="s">
        <v>165</v>
      </c>
      <c r="C30" s="102" t="str">
        <f>IF(C28-G28&lt;0,G28-C28,"-")</f>
        <v>-</v>
      </c>
      <c r="D30" s="102">
        <f>IF(D28-H28&lt;0,H28-D28,"-")</f>
        <v>7704000</v>
      </c>
      <c r="E30" s="457">
        <f>IF(E28-I28&lt;0,I28-E28,"-")</f>
        <v>3428119</v>
      </c>
      <c r="F30" s="456" t="s">
        <v>166</v>
      </c>
      <c r="G30" s="102">
        <f>IF(C28-G28&gt;0,C28-G28,"-")</f>
        <v>19703000</v>
      </c>
      <c r="H30" s="102" t="str">
        <f>IF(D28-H28&gt;0,D28-H28,"-")</f>
        <v>-</v>
      </c>
      <c r="I30" s="102" t="str">
        <f>IF(E28-I28&gt;0,E28-I28,"-")</f>
        <v>-</v>
      </c>
      <c r="J30" s="697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D6" sqref="D6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41" t="s">
        <v>119</v>
      </c>
      <c r="C1" s="442"/>
      <c r="D1" s="442"/>
      <c r="E1" s="442"/>
      <c r="F1" s="442"/>
      <c r="G1" s="442"/>
      <c r="H1" s="442"/>
      <c r="I1" s="442"/>
      <c r="J1" s="700" t="str">
        <f>+CONCATENATE("2.2. melléklet a ……/",LEFT('1.1.sz.mell.'!C3,4)+1,". (……) önkormányzati rendelethez")</f>
        <v>2.2. melléklet a ……/2017. (……) önkormányzati rendelethez</v>
      </c>
    </row>
    <row r="2" spans="7:10" ht="14.25" thickBot="1">
      <c r="G2" s="40"/>
      <c r="H2" s="40"/>
      <c r="I2" s="40" t="s">
        <v>754</v>
      </c>
      <c r="J2" s="700"/>
    </row>
    <row r="3" spans="1:10" ht="24" customHeight="1" thickBot="1">
      <c r="A3" s="698" t="s">
        <v>60</v>
      </c>
      <c r="B3" s="469" t="s">
        <v>43</v>
      </c>
      <c r="C3" s="470"/>
      <c r="D3" s="470"/>
      <c r="E3" s="470"/>
      <c r="F3" s="469" t="s">
        <v>44</v>
      </c>
      <c r="G3" s="471"/>
      <c r="H3" s="471"/>
      <c r="I3" s="471"/>
      <c r="J3" s="700"/>
    </row>
    <row r="4" spans="1:10" s="443" customFormat="1" ht="35.25" customHeight="1" thickBot="1">
      <c r="A4" s="699"/>
      <c r="B4" s="28" t="s">
        <v>53</v>
      </c>
      <c r="C4" s="29" t="str">
        <f>+'2.1.sz.mell  '!C4</f>
        <v>2016. évi eredeti előirányzat</v>
      </c>
      <c r="D4" s="430" t="str">
        <f>+'2.1.sz.mell  '!D4</f>
        <v>2016. évi módosított előirányzat</v>
      </c>
      <c r="E4" s="29" t="str">
        <f>+'2.1.sz.mell  '!E4</f>
        <v>2016. évi teljesítés</v>
      </c>
      <c r="F4" s="28" t="s">
        <v>53</v>
      </c>
      <c r="G4" s="29" t="str">
        <f>+'2.1.sz.mell  '!C4</f>
        <v>2016. évi eredeti előirányzat</v>
      </c>
      <c r="H4" s="430" t="str">
        <f>+'2.1.sz.mell  '!D4</f>
        <v>2016. évi módosított előirányzat</v>
      </c>
      <c r="I4" s="459" t="str">
        <f>+'2.1.sz.mell  '!E4</f>
        <v>2016. évi teljesítés</v>
      </c>
      <c r="J4" s="700"/>
    </row>
    <row r="5" spans="1:10" s="443" customFormat="1" ht="13.5" thickBot="1">
      <c r="A5" s="472" t="s">
        <v>422</v>
      </c>
      <c r="B5" s="473" t="s">
        <v>423</v>
      </c>
      <c r="C5" s="474" t="s">
        <v>424</v>
      </c>
      <c r="D5" s="474" t="s">
        <v>425</v>
      </c>
      <c r="E5" s="474" t="s">
        <v>426</v>
      </c>
      <c r="F5" s="473" t="s">
        <v>503</v>
      </c>
      <c r="G5" s="474" t="s">
        <v>504</v>
      </c>
      <c r="H5" s="474" t="s">
        <v>505</v>
      </c>
      <c r="I5" s="475" t="s">
        <v>506</v>
      </c>
      <c r="J5" s="700"/>
    </row>
    <row r="6" spans="1:10" ht="12.75" customHeight="1">
      <c r="A6" s="445" t="s">
        <v>7</v>
      </c>
      <c r="B6" s="446" t="s">
        <v>494</v>
      </c>
      <c r="C6" s="433">
        <f>'1.1.sz.mell.'!C20</f>
        <v>0</v>
      </c>
      <c r="D6" s="433">
        <f>'1.1.sz.mell.'!D20</f>
        <v>2558000</v>
      </c>
      <c r="E6" s="433">
        <f>'1.1.sz.mell.'!E20</f>
        <v>2558000</v>
      </c>
      <c r="F6" s="446" t="s">
        <v>157</v>
      </c>
      <c r="G6" s="433">
        <f>'1.1.sz.mell.'!C109</f>
        <v>21703000</v>
      </c>
      <c r="H6" s="433">
        <f>'1.1.sz.mell.'!D109</f>
        <v>51598713</v>
      </c>
      <c r="I6" s="433">
        <f>'1.1.sz.mell.'!E109</f>
        <v>34179768</v>
      </c>
      <c r="J6" s="700"/>
    </row>
    <row r="7" spans="1:10" ht="12.75">
      <c r="A7" s="447" t="s">
        <v>8</v>
      </c>
      <c r="B7" s="448" t="s">
        <v>495</v>
      </c>
      <c r="C7" s="434"/>
      <c r="D7" s="434"/>
      <c r="E7" s="434"/>
      <c r="F7" s="448" t="s">
        <v>507</v>
      </c>
      <c r="G7" s="434"/>
      <c r="H7" s="434"/>
      <c r="I7" s="439"/>
      <c r="J7" s="700"/>
    </row>
    <row r="8" spans="1:10" ht="12.75" customHeight="1">
      <c r="A8" s="447" t="s">
        <v>9</v>
      </c>
      <c r="B8" s="448" t="s">
        <v>496</v>
      </c>
      <c r="C8" s="434"/>
      <c r="D8" s="434"/>
      <c r="E8" s="434"/>
      <c r="F8" s="448" t="s">
        <v>138</v>
      </c>
      <c r="G8" s="434">
        <f>'1.1.sz.mell.'!C111</f>
        <v>0</v>
      </c>
      <c r="H8" s="434">
        <f>'1.1.sz.mell.'!D111</f>
        <v>0</v>
      </c>
      <c r="I8" s="434">
        <f>'1.1.sz.mell.'!E111</f>
        <v>0</v>
      </c>
      <c r="J8" s="700"/>
    </row>
    <row r="9" spans="1:10" ht="12.75" customHeight="1">
      <c r="A9" s="447" t="s">
        <v>10</v>
      </c>
      <c r="B9" s="448" t="s">
        <v>497</v>
      </c>
      <c r="C9" s="434"/>
      <c r="D9" s="434"/>
      <c r="E9" s="434"/>
      <c r="F9" s="448" t="s">
        <v>508</v>
      </c>
      <c r="G9" s="434"/>
      <c r="H9" s="434"/>
      <c r="I9" s="439"/>
      <c r="J9" s="700"/>
    </row>
    <row r="10" spans="1:10" ht="12.75" customHeight="1">
      <c r="A10" s="447" t="s">
        <v>11</v>
      </c>
      <c r="B10" s="448" t="s">
        <v>498</v>
      </c>
      <c r="C10" s="434"/>
      <c r="D10" s="434"/>
      <c r="E10" s="434"/>
      <c r="F10" s="448" t="s">
        <v>160</v>
      </c>
      <c r="G10" s="434"/>
      <c r="H10" s="434"/>
      <c r="I10" s="439"/>
      <c r="J10" s="700"/>
    </row>
    <row r="11" spans="1:10" ht="12.75" customHeight="1">
      <c r="A11" s="447" t="s">
        <v>12</v>
      </c>
      <c r="B11" s="448" t="s">
        <v>499</v>
      </c>
      <c r="C11" s="435"/>
      <c r="D11" s="435"/>
      <c r="E11" s="435"/>
      <c r="F11" s="490"/>
      <c r="G11" s="434"/>
      <c r="H11" s="434"/>
      <c r="I11" s="439"/>
      <c r="J11" s="700"/>
    </row>
    <row r="12" spans="1:10" ht="12.75" customHeight="1">
      <c r="A12" s="447" t="s">
        <v>13</v>
      </c>
      <c r="B12" s="7"/>
      <c r="C12" s="434"/>
      <c r="D12" s="434"/>
      <c r="E12" s="434"/>
      <c r="F12" s="490"/>
      <c r="G12" s="434"/>
      <c r="H12" s="434"/>
      <c r="I12" s="439"/>
      <c r="J12" s="700"/>
    </row>
    <row r="13" spans="1:10" ht="12.75" customHeight="1">
      <c r="A13" s="447" t="s">
        <v>14</v>
      </c>
      <c r="B13" s="7"/>
      <c r="C13" s="434"/>
      <c r="D13" s="434"/>
      <c r="E13" s="434"/>
      <c r="F13" s="491"/>
      <c r="G13" s="434"/>
      <c r="H13" s="434"/>
      <c r="I13" s="439"/>
      <c r="J13" s="700"/>
    </row>
    <row r="14" spans="1:10" ht="12.75" customHeight="1">
      <c r="A14" s="447" t="s">
        <v>15</v>
      </c>
      <c r="B14" s="488"/>
      <c r="C14" s="435"/>
      <c r="D14" s="435"/>
      <c r="E14" s="435"/>
      <c r="F14" s="490"/>
      <c r="G14" s="434"/>
      <c r="H14" s="434"/>
      <c r="I14" s="439"/>
      <c r="J14" s="700"/>
    </row>
    <row r="15" spans="1:10" ht="12.75">
      <c r="A15" s="447" t="s">
        <v>16</v>
      </c>
      <c r="B15" s="7"/>
      <c r="C15" s="435"/>
      <c r="D15" s="435"/>
      <c r="E15" s="435"/>
      <c r="F15" s="490"/>
      <c r="G15" s="434"/>
      <c r="H15" s="434"/>
      <c r="I15" s="439"/>
      <c r="J15" s="700"/>
    </row>
    <row r="16" spans="1:10" ht="12.75" customHeight="1" thickBot="1">
      <c r="A16" s="485" t="s">
        <v>17</v>
      </c>
      <c r="B16" s="489"/>
      <c r="C16" s="487"/>
      <c r="D16" s="109"/>
      <c r="E16" s="116"/>
      <c r="F16" s="486" t="s">
        <v>38</v>
      </c>
      <c r="G16" s="434"/>
      <c r="H16" s="434"/>
      <c r="I16" s="439"/>
      <c r="J16" s="700"/>
    </row>
    <row r="17" spans="1:10" ht="15.75" customHeight="1" thickBot="1">
      <c r="A17" s="450" t="s">
        <v>18</v>
      </c>
      <c r="B17" s="432" t="s">
        <v>500</v>
      </c>
      <c r="C17" s="437">
        <f>+C6+C8+C9+C11+C12+C13+C14+C15+C16</f>
        <v>0</v>
      </c>
      <c r="D17" s="437">
        <f>+D6+D8+D9+D11+D12+D13+D14+D15+D16</f>
        <v>2558000</v>
      </c>
      <c r="E17" s="437">
        <f>+E6+E8+E9+E11+E12+E13+E14+E15+E16</f>
        <v>2558000</v>
      </c>
      <c r="F17" s="432" t="s">
        <v>509</v>
      </c>
      <c r="G17" s="437">
        <f>+G6+G8+G10+G11+G12+G13+G14+G15+G16</f>
        <v>21703000</v>
      </c>
      <c r="H17" s="437">
        <f>+H6+H8+H10+H11+H12+H13+H14+H15+H16</f>
        <v>51598713</v>
      </c>
      <c r="I17" s="468">
        <f>+I6+I8+I10+I11+I12+I13+I14+I15+I16</f>
        <v>34179768</v>
      </c>
      <c r="J17" s="700"/>
    </row>
    <row r="18" spans="1:10" ht="12.75" customHeight="1">
      <c r="A18" s="445" t="s">
        <v>19</v>
      </c>
      <c r="B18" s="477" t="s">
        <v>178</v>
      </c>
      <c r="C18" s="484">
        <f>+C19+C20+C21+C22+C23</f>
        <v>0</v>
      </c>
      <c r="D18" s="484">
        <f>+D19+D20+D21+D22+D23</f>
        <v>51598713</v>
      </c>
      <c r="E18" s="484">
        <f>+E19+E20+E21+E22+E23</f>
        <v>34179768</v>
      </c>
      <c r="F18" s="453" t="s">
        <v>142</v>
      </c>
      <c r="G18" s="104"/>
      <c r="H18" s="104"/>
      <c r="I18" s="463"/>
      <c r="J18" s="700"/>
    </row>
    <row r="19" spans="1:10" ht="12.75" customHeight="1">
      <c r="A19" s="447" t="s">
        <v>20</v>
      </c>
      <c r="B19" s="478" t="s">
        <v>167</v>
      </c>
      <c r="C19" s="431"/>
      <c r="D19" s="431">
        <f>H6</f>
        <v>51598713</v>
      </c>
      <c r="E19" s="431">
        <f>I6</f>
        <v>34179768</v>
      </c>
      <c r="F19" s="453" t="s">
        <v>145</v>
      </c>
      <c r="G19" s="431"/>
      <c r="H19" s="431"/>
      <c r="I19" s="464"/>
      <c r="J19" s="700"/>
    </row>
    <row r="20" spans="1:10" ht="12.75" customHeight="1">
      <c r="A20" s="445" t="s">
        <v>21</v>
      </c>
      <c r="B20" s="478" t="s">
        <v>168</v>
      </c>
      <c r="C20" s="431"/>
      <c r="D20" s="431"/>
      <c r="E20" s="431"/>
      <c r="F20" s="453" t="s">
        <v>116</v>
      </c>
      <c r="G20" s="431"/>
      <c r="H20" s="431"/>
      <c r="I20" s="464"/>
      <c r="J20" s="700"/>
    </row>
    <row r="21" spans="1:10" ht="12.75" customHeight="1">
      <c r="A21" s="447" t="s">
        <v>22</v>
      </c>
      <c r="B21" s="478" t="s">
        <v>169</v>
      </c>
      <c r="C21" s="431"/>
      <c r="D21" s="431"/>
      <c r="E21" s="431"/>
      <c r="F21" s="453" t="s">
        <v>117</v>
      </c>
      <c r="G21" s="431"/>
      <c r="H21" s="431"/>
      <c r="I21" s="464"/>
      <c r="J21" s="700"/>
    </row>
    <row r="22" spans="1:10" ht="12.75" customHeight="1">
      <c r="A22" s="445" t="s">
        <v>23</v>
      </c>
      <c r="B22" s="478" t="s">
        <v>170</v>
      </c>
      <c r="C22" s="431"/>
      <c r="D22" s="431"/>
      <c r="E22" s="431"/>
      <c r="F22" s="452" t="s">
        <v>164</v>
      </c>
      <c r="G22" s="431"/>
      <c r="H22" s="431"/>
      <c r="I22" s="464"/>
      <c r="J22" s="700"/>
    </row>
    <row r="23" spans="1:10" ht="12.75" customHeight="1">
      <c r="A23" s="447" t="s">
        <v>24</v>
      </c>
      <c r="B23" s="479" t="s">
        <v>171</v>
      </c>
      <c r="C23" s="431"/>
      <c r="D23" s="431"/>
      <c r="E23" s="431"/>
      <c r="F23" s="453" t="s">
        <v>146</v>
      </c>
      <c r="G23" s="431"/>
      <c r="H23" s="431"/>
      <c r="I23" s="464"/>
      <c r="J23" s="700"/>
    </row>
    <row r="24" spans="1:10" ht="12.75" customHeight="1">
      <c r="A24" s="445" t="s">
        <v>25</v>
      </c>
      <c r="B24" s="480" t="s">
        <v>172</v>
      </c>
      <c r="C24" s="455">
        <f>+C25+C26+C27+C28+C29</f>
        <v>0</v>
      </c>
      <c r="D24" s="455">
        <f>+D25+D26+D27+D28+D29</f>
        <v>0</v>
      </c>
      <c r="E24" s="455">
        <f>+E25+E26+E27+E28+E29</f>
        <v>0</v>
      </c>
      <c r="F24" s="481" t="s">
        <v>144</v>
      </c>
      <c r="G24" s="431"/>
      <c r="H24" s="431"/>
      <c r="I24" s="464"/>
      <c r="J24" s="700"/>
    </row>
    <row r="25" spans="1:10" ht="12.75" customHeight="1">
      <c r="A25" s="447" t="s">
        <v>26</v>
      </c>
      <c r="B25" s="479" t="s">
        <v>173</v>
      </c>
      <c r="C25" s="431"/>
      <c r="D25" s="431"/>
      <c r="E25" s="431"/>
      <c r="F25" s="481" t="s">
        <v>510</v>
      </c>
      <c r="G25" s="431"/>
      <c r="H25" s="431"/>
      <c r="I25" s="464"/>
      <c r="J25" s="700"/>
    </row>
    <row r="26" spans="1:10" ht="12.75" customHeight="1">
      <c r="A26" s="445" t="s">
        <v>27</v>
      </c>
      <c r="B26" s="479" t="s">
        <v>174</v>
      </c>
      <c r="C26" s="431"/>
      <c r="D26" s="431"/>
      <c r="E26" s="431"/>
      <c r="F26" s="476"/>
      <c r="G26" s="431"/>
      <c r="H26" s="431"/>
      <c r="I26" s="464"/>
      <c r="J26" s="700"/>
    </row>
    <row r="27" spans="1:10" ht="12.75" customHeight="1">
      <c r="A27" s="447" t="s">
        <v>28</v>
      </c>
      <c r="B27" s="478" t="s">
        <v>175</v>
      </c>
      <c r="C27" s="431"/>
      <c r="D27" s="431"/>
      <c r="E27" s="431"/>
      <c r="F27" s="465"/>
      <c r="G27" s="431"/>
      <c r="H27" s="431"/>
      <c r="I27" s="464"/>
      <c r="J27" s="700"/>
    </row>
    <row r="28" spans="1:10" ht="12.75" customHeight="1">
      <c r="A28" s="445" t="s">
        <v>29</v>
      </c>
      <c r="B28" s="482" t="s">
        <v>176</v>
      </c>
      <c r="C28" s="431"/>
      <c r="D28" s="431"/>
      <c r="E28" s="431"/>
      <c r="F28" s="7"/>
      <c r="G28" s="431"/>
      <c r="H28" s="431"/>
      <c r="I28" s="464"/>
      <c r="J28" s="700"/>
    </row>
    <row r="29" spans="1:10" ht="12.75" customHeight="1" thickBot="1">
      <c r="A29" s="447" t="s">
        <v>30</v>
      </c>
      <c r="B29" s="483" t="s">
        <v>177</v>
      </c>
      <c r="C29" s="431"/>
      <c r="D29" s="431"/>
      <c r="E29" s="431"/>
      <c r="F29" s="465"/>
      <c r="G29" s="431"/>
      <c r="H29" s="431"/>
      <c r="I29" s="464"/>
      <c r="J29" s="700"/>
    </row>
    <row r="30" spans="1:10" ht="16.5" customHeight="1" thickBot="1">
      <c r="A30" s="450" t="s">
        <v>31</v>
      </c>
      <c r="B30" s="432" t="s">
        <v>501</v>
      </c>
      <c r="C30" s="437">
        <f>+C18+C24</f>
        <v>0</v>
      </c>
      <c r="D30" s="437">
        <f>+D18+D24</f>
        <v>51598713</v>
      </c>
      <c r="E30" s="437">
        <f>+E18+E24</f>
        <v>34179768</v>
      </c>
      <c r="F30" s="432" t="s">
        <v>512</v>
      </c>
      <c r="G30" s="437">
        <f>SUM(G18:G29)</f>
        <v>0</v>
      </c>
      <c r="H30" s="437">
        <f>SUM(H18:H29)</f>
        <v>0</v>
      </c>
      <c r="I30" s="468">
        <f>SUM(I18:I29)</f>
        <v>0</v>
      </c>
      <c r="J30" s="700"/>
    </row>
    <row r="31" spans="1:10" ht="16.5" customHeight="1" thickBot="1">
      <c r="A31" s="450" t="s">
        <v>32</v>
      </c>
      <c r="B31" s="456" t="s">
        <v>502</v>
      </c>
      <c r="C31" s="102">
        <f>+C17+C30</f>
        <v>0</v>
      </c>
      <c r="D31" s="102">
        <f>+D17+D30</f>
        <v>54156713</v>
      </c>
      <c r="E31" s="457">
        <f>+E17+E30</f>
        <v>36737768</v>
      </c>
      <c r="F31" s="456" t="s">
        <v>511</v>
      </c>
      <c r="G31" s="102">
        <f>+G17+G30</f>
        <v>21703000</v>
      </c>
      <c r="H31" s="102">
        <f>+H17+H30</f>
        <v>51598713</v>
      </c>
      <c r="I31" s="103">
        <f>+I17+I30</f>
        <v>34179768</v>
      </c>
      <c r="J31" s="700"/>
    </row>
    <row r="32" spans="1:10" ht="16.5" customHeight="1" thickBot="1">
      <c r="A32" s="450" t="s">
        <v>33</v>
      </c>
      <c r="B32" s="456" t="s">
        <v>120</v>
      </c>
      <c r="C32" s="102">
        <f>IF(C17-G17&lt;0,G17-C17,"-")</f>
        <v>21703000</v>
      </c>
      <c r="D32" s="102">
        <f>D31-H31</f>
        <v>2558000</v>
      </c>
      <c r="E32" s="102">
        <f>E31-I31</f>
        <v>2558000</v>
      </c>
      <c r="F32" s="456" t="s">
        <v>121</v>
      </c>
      <c r="G32" s="102" t="str">
        <f>IF(C17-G17&gt;0,C17-G17,"-")</f>
        <v>-</v>
      </c>
      <c r="H32" s="102" t="str">
        <f>IF(D17-H17&gt;0,D17-H17,"-")</f>
        <v>-</v>
      </c>
      <c r="I32" s="103" t="str">
        <f>IF(E17-I17&gt;0,E17-I17,"-")</f>
        <v>-</v>
      </c>
      <c r="J32" s="700"/>
    </row>
    <row r="33" spans="1:10" ht="16.5" customHeight="1" thickBot="1">
      <c r="A33" s="450" t="s">
        <v>34</v>
      </c>
      <c r="B33" s="456" t="s">
        <v>165</v>
      </c>
      <c r="C33" s="102" t="str">
        <f>IF(C26-G26&lt;0,G26-C26,"-")</f>
        <v>-</v>
      </c>
      <c r="D33" s="102" t="str">
        <f>IF(D26-H26&lt;0,H26-D26,"-")</f>
        <v>-</v>
      </c>
      <c r="E33" s="457" t="str">
        <f>IF(E26-I26&lt;0,I26-E26,"-")</f>
        <v>-</v>
      </c>
      <c r="F33" s="456" t="s">
        <v>166</v>
      </c>
      <c r="G33" s="102" t="str">
        <f>IF(C26-G26&gt;0,C26-G26,"-")</f>
        <v>-</v>
      </c>
      <c r="H33" s="102" t="str">
        <f>IF(D26-H26&gt;0,D26-H26,"-")</f>
        <v>-</v>
      </c>
      <c r="I33" s="103" t="str">
        <f>IF(E26-I26&gt;0,E26-I26,"-")</f>
        <v>-</v>
      </c>
      <c r="J33" s="700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C44" sqref="C44"/>
    </sheetView>
  </sheetViews>
  <sheetFormatPr defaultColWidth="9.00390625" defaultRowHeight="12.75"/>
  <cols>
    <col min="1" max="1" width="46.375" style="305" customWidth="1"/>
    <col min="2" max="2" width="13.875" style="305" customWidth="1"/>
    <col min="3" max="3" width="66.125" style="305" customWidth="1"/>
    <col min="4" max="5" width="13.875" style="305" customWidth="1"/>
    <col min="6" max="16384" width="9.375" style="305" customWidth="1"/>
  </cols>
  <sheetData>
    <row r="1" spans="1:5" ht="18.75">
      <c r="A1" s="492" t="s">
        <v>111</v>
      </c>
      <c r="E1" s="498" t="s">
        <v>115</v>
      </c>
    </row>
    <row r="3" spans="1:5" ht="12.75">
      <c r="A3" s="493"/>
      <c r="B3" s="499"/>
      <c r="C3" s="493"/>
      <c r="D3" s="500"/>
      <c r="E3" s="499"/>
    </row>
    <row r="4" spans="1:5" ht="15.75">
      <c r="A4" s="467" t="str">
        <f>+ÖSSZEFÜGGÉSEK!A4</f>
        <v>2016. évi eredeti előirányzat BEVÉTELEK</v>
      </c>
      <c r="B4" s="501"/>
      <c r="C4" s="494"/>
      <c r="D4" s="500"/>
      <c r="E4" s="499"/>
    </row>
    <row r="5" spans="1:5" ht="12.75">
      <c r="A5" s="493"/>
      <c r="B5" s="499"/>
      <c r="C5" s="493"/>
      <c r="D5" s="500"/>
      <c r="E5" s="499"/>
    </row>
    <row r="6" spans="1:5" ht="12.75">
      <c r="A6" s="493" t="s">
        <v>516</v>
      </c>
      <c r="B6" s="499">
        <f>+'1.1.sz.mell.'!C61</f>
        <v>407305310</v>
      </c>
      <c r="C6" s="493" t="s">
        <v>517</v>
      </c>
      <c r="D6" s="500">
        <f>+'2.1.sz.mell  '!C18+'2.2.sz.mell  '!C17</f>
        <v>405305310</v>
      </c>
      <c r="E6" s="499">
        <f>+B6-D6</f>
        <v>2000000</v>
      </c>
    </row>
    <row r="7" spans="1:5" ht="12.75">
      <c r="A7" s="493" t="s">
        <v>518</v>
      </c>
      <c r="B7" s="499">
        <f>+'1.1.sz.mell.'!C84</f>
        <v>40040000</v>
      </c>
      <c r="C7" s="493" t="s">
        <v>519</v>
      </c>
      <c r="D7" s="500">
        <f>+'2.1.sz.mell  '!C27+'2.2.sz.mell  '!C30</f>
        <v>40040000</v>
      </c>
      <c r="E7" s="499">
        <f>+B7-D7</f>
        <v>0</v>
      </c>
    </row>
    <row r="8" spans="1:5" ht="12.75">
      <c r="A8" s="493" t="s">
        <v>520</v>
      </c>
      <c r="B8" s="499">
        <f>+'1.1.sz.mell.'!C85</f>
        <v>447345310</v>
      </c>
      <c r="C8" s="493" t="s">
        <v>521</v>
      </c>
      <c r="D8" s="500">
        <f>+'2.1.sz.mell  '!C28+'2.2.sz.mell  '!C31</f>
        <v>445345310</v>
      </c>
      <c r="E8" s="499">
        <f>+B8-D8</f>
        <v>2000000</v>
      </c>
    </row>
    <row r="9" spans="1:5" ht="12.75">
      <c r="A9" s="493"/>
      <c r="B9" s="499"/>
      <c r="C9" s="493"/>
      <c r="D9" s="500"/>
      <c r="E9" s="499"/>
    </row>
    <row r="10" spans="1:5" ht="15.75">
      <c r="A10" s="467" t="str">
        <f>+ÖSSZEFÜGGÉSEK!A10</f>
        <v>2016. évi módosított előirányzat BEVÉTELEK</v>
      </c>
      <c r="B10" s="501"/>
      <c r="C10" s="494"/>
      <c r="D10" s="500"/>
      <c r="E10" s="499"/>
    </row>
    <row r="11" spans="1:5" ht="12.75">
      <c r="A11" s="493"/>
      <c r="B11" s="499"/>
      <c r="C11" s="493"/>
      <c r="D11" s="500"/>
      <c r="E11" s="499"/>
    </row>
    <row r="12" spans="1:5" ht="12.75">
      <c r="A12" s="493" t="s">
        <v>522</v>
      </c>
      <c r="B12" s="499">
        <f>+'1.1.sz.mell.'!D61</f>
        <v>454786032</v>
      </c>
      <c r="C12" s="493" t="s">
        <v>528</v>
      </c>
      <c r="D12" s="500">
        <f>+'2.1.sz.mell  '!D18+'2.2.sz.mell  '!D17</f>
        <v>449640032</v>
      </c>
      <c r="E12" s="499">
        <f>+B12-D12</f>
        <v>5146000</v>
      </c>
    </row>
    <row r="13" spans="1:5" ht="12.75">
      <c r="A13" s="493" t="s">
        <v>523</v>
      </c>
      <c r="B13" s="499">
        <f>+'1.1.sz.mell.'!D84</f>
        <v>34456389</v>
      </c>
      <c r="C13" s="493" t="s">
        <v>529</v>
      </c>
      <c r="D13" s="500">
        <f>+'2.1.sz.mell  '!D27+'2.2.sz.mell  '!D30</f>
        <v>34456389</v>
      </c>
      <c r="E13" s="499">
        <f>+B13-D13</f>
        <v>0</v>
      </c>
    </row>
    <row r="14" spans="1:5" ht="12.75">
      <c r="A14" s="493" t="s">
        <v>524</v>
      </c>
      <c r="B14" s="499">
        <f>+'1.1.sz.mell.'!D85</f>
        <v>489242421</v>
      </c>
      <c r="C14" s="493" t="s">
        <v>530</v>
      </c>
      <c r="D14" s="500">
        <f>+'2.1.sz.mell  '!D28+'2.2.sz.mell  '!D31</f>
        <v>484096421</v>
      </c>
      <c r="E14" s="499">
        <f>+B14-D14</f>
        <v>5146000</v>
      </c>
    </row>
    <row r="15" spans="1:5" ht="12.75">
      <c r="A15" s="493"/>
      <c r="B15" s="499"/>
      <c r="C15" s="493"/>
      <c r="D15" s="500"/>
      <c r="E15" s="499"/>
    </row>
    <row r="16" spans="1:5" ht="14.25">
      <c r="A16" s="502" t="str">
        <f>+ÖSSZEFÜGGÉSEK!A16</f>
        <v>2016. évi teljesítés BEVÉTELEK</v>
      </c>
      <c r="B16" s="466"/>
      <c r="C16" s="494"/>
      <c r="D16" s="500"/>
      <c r="E16" s="499"/>
    </row>
    <row r="17" spans="1:5" ht="12.75">
      <c r="A17" s="493"/>
      <c r="B17" s="499"/>
      <c r="C17" s="493"/>
      <c r="D17" s="500"/>
      <c r="E17" s="499"/>
    </row>
    <row r="18" spans="1:5" ht="12.75">
      <c r="A18" s="493" t="s">
        <v>525</v>
      </c>
      <c r="B18" s="499">
        <f>+'1.1.sz.mell.'!E61</f>
        <v>434828615</v>
      </c>
      <c r="C18" s="493" t="s">
        <v>531</v>
      </c>
      <c r="D18" s="500">
        <f>+'2.1.sz.mell  '!E18+'2.2.sz.mell  '!E17</f>
        <v>432080615</v>
      </c>
      <c r="E18" s="499">
        <f>+B18-D18</f>
        <v>2748000</v>
      </c>
    </row>
    <row r="19" spans="1:5" ht="12.75">
      <c r="A19" s="493" t="s">
        <v>526</v>
      </c>
      <c r="B19" s="499">
        <f>+'1.1.sz.mell.'!E84</f>
        <v>26950713</v>
      </c>
      <c r="C19" s="493" t="s">
        <v>532</v>
      </c>
      <c r="D19" s="500">
        <f>+'2.1.sz.mell  '!E27+'2.2.sz.mell  '!E30</f>
        <v>26950713</v>
      </c>
      <c r="E19" s="499">
        <f>+B19-D19</f>
        <v>0</v>
      </c>
    </row>
    <row r="20" spans="1:5" ht="12.75">
      <c r="A20" s="493" t="s">
        <v>527</v>
      </c>
      <c r="B20" s="499">
        <f>+'1.1.sz.mell.'!E85</f>
        <v>461779328</v>
      </c>
      <c r="C20" s="493" t="s">
        <v>533</v>
      </c>
      <c r="D20" s="500">
        <f>+'2.1.sz.mell  '!E28+'2.2.sz.mell  '!E31</f>
        <v>459031328</v>
      </c>
      <c r="E20" s="499">
        <f>+B20-D20</f>
        <v>2748000</v>
      </c>
    </row>
    <row r="21" spans="1:5" ht="12.75">
      <c r="A21" s="493"/>
      <c r="B21" s="499"/>
      <c r="C21" s="493"/>
      <c r="D21" s="500"/>
      <c r="E21" s="499"/>
    </row>
    <row r="22" spans="1:5" ht="15.75">
      <c r="A22" s="467" t="str">
        <f>+ÖSSZEFÜGGÉSEK!A22</f>
        <v>2016. évi eredeti előirányzat KIADÁSOK</v>
      </c>
      <c r="B22" s="501"/>
      <c r="C22" s="494"/>
      <c r="D22" s="500"/>
      <c r="E22" s="499"/>
    </row>
    <row r="23" spans="1:5" ht="12.75">
      <c r="A23" s="493"/>
      <c r="B23" s="499"/>
      <c r="C23" s="493"/>
      <c r="D23" s="500"/>
      <c r="E23" s="499"/>
    </row>
    <row r="24" spans="1:5" ht="12.75">
      <c r="A24" s="493" t="s">
        <v>534</v>
      </c>
      <c r="B24" s="499">
        <f>+'1.1.sz.mell.'!C125</f>
        <v>447345310</v>
      </c>
      <c r="C24" s="493" t="s">
        <v>540</v>
      </c>
      <c r="D24" s="500">
        <f>+'2.1.sz.mell  '!G18+'2.2.sz.mell  '!G17</f>
        <v>447345310</v>
      </c>
      <c r="E24" s="499">
        <f>+B24-D24</f>
        <v>0</v>
      </c>
    </row>
    <row r="25" spans="1:5" ht="12.75">
      <c r="A25" s="493" t="s">
        <v>513</v>
      </c>
      <c r="B25" s="499">
        <f>+'1.1.sz.mell.'!C145</f>
        <v>0</v>
      </c>
      <c r="C25" s="493" t="s">
        <v>541</v>
      </c>
      <c r="D25" s="500">
        <f>+'2.1.sz.mell  '!G27+'2.2.sz.mell  '!G30</f>
        <v>0</v>
      </c>
      <c r="E25" s="499">
        <f>+B25-D25</f>
        <v>0</v>
      </c>
    </row>
    <row r="26" spans="1:5" ht="12.75">
      <c r="A26" s="493" t="s">
        <v>535</v>
      </c>
      <c r="B26" s="499">
        <f>+'1.1.sz.mell.'!C146</f>
        <v>447345310</v>
      </c>
      <c r="C26" s="493" t="s">
        <v>542</v>
      </c>
      <c r="D26" s="500">
        <f>+'2.1.sz.mell  '!G28+'2.2.sz.mell  '!G31</f>
        <v>447345310</v>
      </c>
      <c r="E26" s="499">
        <f>+B26-D26</f>
        <v>0</v>
      </c>
    </row>
    <row r="27" spans="1:5" ht="12.75">
      <c r="A27" s="493"/>
      <c r="B27" s="499"/>
      <c r="C27" s="493"/>
      <c r="D27" s="500"/>
      <c r="E27" s="499"/>
    </row>
    <row r="28" spans="1:5" ht="15.75">
      <c r="A28" s="467" t="str">
        <f>+ÖSSZEFÜGGÉSEK!A28</f>
        <v>2016. évi módosított előirányzat KIADÁSOK</v>
      </c>
      <c r="B28" s="501"/>
      <c r="C28" s="494"/>
      <c r="D28" s="500"/>
      <c r="E28" s="499"/>
    </row>
    <row r="29" spans="1:5" ht="12.75">
      <c r="A29" s="493"/>
      <c r="B29" s="499"/>
      <c r="C29" s="493"/>
      <c r="D29" s="500"/>
      <c r="E29" s="499"/>
    </row>
    <row r="30" spans="1:5" ht="12.75">
      <c r="A30" s="493" t="s">
        <v>536</v>
      </c>
      <c r="B30" s="499">
        <f>+'1.1.sz.mell.'!D125</f>
        <v>483009871</v>
      </c>
      <c r="C30" s="493" t="s">
        <v>547</v>
      </c>
      <c r="D30" s="500">
        <f>+'2.1.sz.mell  '!H18+'2.2.sz.mell  '!H17</f>
        <v>483009871</v>
      </c>
      <c r="E30" s="499">
        <f>+B30-D30</f>
        <v>0</v>
      </c>
    </row>
    <row r="31" spans="1:5" ht="12.75">
      <c r="A31" s="493" t="s">
        <v>514</v>
      </c>
      <c r="B31" s="499">
        <f>+'1.1.sz.mell.'!D145</f>
        <v>6232550</v>
      </c>
      <c r="C31" s="493" t="s">
        <v>544</v>
      </c>
      <c r="D31" s="500">
        <f>+'2.1.sz.mell  '!H27+'2.2.sz.mell  '!H30</f>
        <v>6232550</v>
      </c>
      <c r="E31" s="499">
        <f>+B31-D31</f>
        <v>0</v>
      </c>
    </row>
    <row r="32" spans="1:5" ht="12.75">
      <c r="A32" s="493" t="s">
        <v>537</v>
      </c>
      <c r="B32" s="499">
        <f>+'1.1.sz.mell.'!D146</f>
        <v>489242421</v>
      </c>
      <c r="C32" s="493" t="s">
        <v>543</v>
      </c>
      <c r="D32" s="500">
        <f>+'2.1.sz.mell  '!H28+'2.2.sz.mell  '!H31</f>
        <v>489242421</v>
      </c>
      <c r="E32" s="499">
        <f>+B32-D32</f>
        <v>0</v>
      </c>
    </row>
    <row r="33" spans="1:5" ht="12.75">
      <c r="A33" s="493"/>
      <c r="B33" s="499"/>
      <c r="C33" s="493"/>
      <c r="D33" s="500"/>
      <c r="E33" s="499"/>
    </row>
    <row r="34" spans="1:5" ht="15.75">
      <c r="A34" s="497" t="str">
        <f>+ÖSSZEFÜGGÉSEK!A34</f>
        <v>2016. évi teljesítés KIADÁSOK</v>
      </c>
      <c r="B34" s="501"/>
      <c r="C34" s="494"/>
      <c r="D34" s="500"/>
      <c r="E34" s="499"/>
    </row>
    <row r="35" spans="1:5" ht="12.75">
      <c r="A35" s="493"/>
      <c r="B35" s="499"/>
      <c r="C35" s="493"/>
      <c r="D35" s="500"/>
      <c r="E35" s="499"/>
    </row>
    <row r="36" spans="1:5" ht="12.75">
      <c r="A36" s="493" t="s">
        <v>538</v>
      </c>
      <c r="B36" s="499">
        <f>+'1.1.sz.mell.'!E125</f>
        <v>453668897</v>
      </c>
      <c r="C36" s="493" t="s">
        <v>548</v>
      </c>
      <c r="D36" s="500">
        <f>+'2.1.sz.mell  '!I18+'2.2.sz.mell  '!I17</f>
        <v>453668897</v>
      </c>
      <c r="E36" s="499">
        <f>+B36-D36</f>
        <v>0</v>
      </c>
    </row>
    <row r="37" spans="1:5" ht="12.75">
      <c r="A37" s="493" t="s">
        <v>515</v>
      </c>
      <c r="B37" s="499">
        <f>+'1.1.sz.mell.'!E145</f>
        <v>6232550</v>
      </c>
      <c r="C37" s="493" t="s">
        <v>546</v>
      </c>
      <c r="D37" s="500">
        <f>+'2.1.sz.mell  '!I27+'2.2.sz.mell  '!I30</f>
        <v>6232550</v>
      </c>
      <c r="E37" s="499">
        <f>+B37-D37</f>
        <v>0</v>
      </c>
    </row>
    <row r="38" spans="1:5" ht="12.75">
      <c r="A38" s="493" t="s">
        <v>539</v>
      </c>
      <c r="B38" s="499">
        <f>+'1.1.sz.mell.'!E146</f>
        <v>459901447</v>
      </c>
      <c r="C38" s="493" t="s">
        <v>545</v>
      </c>
      <c r="D38" s="500">
        <f>+'2.1.sz.mell  '!I28+'2.2.sz.mell  '!I31</f>
        <v>459901447</v>
      </c>
      <c r="E38" s="499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M10" sqref="M10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686" t="s">
        <v>1</v>
      </c>
      <c r="B1" s="686"/>
      <c r="C1" s="686"/>
      <c r="D1" s="686"/>
      <c r="E1" s="686"/>
      <c r="F1" s="686"/>
      <c r="G1" s="686"/>
      <c r="H1" s="681" t="str">
        <f>+CONCATENATE("3. melléklet a ……/",LEFT(ÖSSZEFÜGGÉSEK!A4,4)+1,". (……) önkormányzati rendelethez")</f>
        <v>3. melléklet a ……/2017. (……) önkormányzati rendelethez</v>
      </c>
    </row>
    <row r="2" spans="1:8" ht="22.5" customHeight="1" thickBot="1">
      <c r="A2" s="27"/>
      <c r="B2" s="10"/>
      <c r="C2" s="10"/>
      <c r="D2" s="10"/>
      <c r="E2" s="10"/>
      <c r="F2" s="701" t="s">
        <v>754</v>
      </c>
      <c r="G2" s="701"/>
      <c r="H2" s="681"/>
    </row>
    <row r="3" spans="1:8" s="6" customFormat="1" ht="50.25" customHeight="1" thickBot="1">
      <c r="A3" s="28" t="s">
        <v>56</v>
      </c>
      <c r="B3" s="29" t="s">
        <v>57</v>
      </c>
      <c r="C3" s="29" t="s">
        <v>58</v>
      </c>
      <c r="D3" s="29" t="str">
        <f>+CONCATENATE("Felhasználás ",LEFT(ÖSSZEFÜGGÉSEK!A4,4)*1,". XII.31-ig")</f>
        <v>Felhasználás 2016. XII.31-ig</v>
      </c>
      <c r="E3" s="29" t="str">
        <f>+CONCATENATE(LEFT(ÖSSZEFÜGGÉSEK!A4,4),". évi módosított előirányzat")</f>
        <v>2016. évi módosított előirányzat</v>
      </c>
      <c r="F3" s="106" t="str">
        <f>+CONCATENATE(LEFT(ÖSSZEFÜGGÉSEK!A4,4),". évi teljesítés")</f>
        <v>2016. évi teljesítés</v>
      </c>
      <c r="G3" s="105" t="str">
        <f>+CONCATENATE("Összes teljesítés ",LEFT(ÖSSZEFÜGGÉSEK!A4,4),". dec. 31-ig")</f>
        <v>Összes teljesítés 2016. dec. 31-ig</v>
      </c>
      <c r="H3" s="681"/>
    </row>
    <row r="4" spans="1:8" s="10" customFormat="1" ht="12" customHeight="1" thickBot="1">
      <c r="A4" s="460" t="s">
        <v>422</v>
      </c>
      <c r="B4" s="461" t="s">
        <v>423</v>
      </c>
      <c r="C4" s="461" t="s">
        <v>424</v>
      </c>
      <c r="D4" s="461" t="s">
        <v>425</v>
      </c>
      <c r="E4" s="461" t="s">
        <v>426</v>
      </c>
      <c r="F4" s="50" t="s">
        <v>503</v>
      </c>
      <c r="G4" s="462" t="s">
        <v>549</v>
      </c>
      <c r="H4" s="681"/>
    </row>
    <row r="5" spans="1:8" ht="15.75" customHeight="1">
      <c r="A5" s="7"/>
      <c r="B5" s="2"/>
      <c r="C5" s="11"/>
      <c r="D5" s="2"/>
      <c r="E5" s="2"/>
      <c r="F5" s="2"/>
      <c r="G5" s="52">
        <f>+D5+F5</f>
        <v>0</v>
      </c>
      <c r="H5" s="681"/>
    </row>
    <row r="6" spans="1:8" ht="15.75" customHeight="1">
      <c r="A6" s="7"/>
      <c r="B6" s="2"/>
      <c r="C6" s="11"/>
      <c r="D6" s="2"/>
      <c r="E6" s="2"/>
      <c r="F6" s="2"/>
      <c r="G6" s="52">
        <f aca="true" t="shared" si="0" ref="G6:G23">+D6+F6</f>
        <v>0</v>
      </c>
      <c r="H6" s="681"/>
    </row>
    <row r="7" spans="1:8" ht="15.75" customHeight="1">
      <c r="A7" s="7"/>
      <c r="B7" s="2"/>
      <c r="C7" s="11"/>
      <c r="D7" s="2"/>
      <c r="E7" s="2"/>
      <c r="F7" s="51"/>
      <c r="G7" s="52">
        <f t="shared" si="0"/>
        <v>0</v>
      </c>
      <c r="H7" s="681"/>
    </row>
    <row r="8" spans="1:8" ht="15.75" customHeight="1">
      <c r="A8" s="12"/>
      <c r="B8" s="2"/>
      <c r="C8" s="11"/>
      <c r="D8" s="2"/>
      <c r="E8" s="2"/>
      <c r="F8" s="51"/>
      <c r="G8" s="52">
        <f t="shared" si="0"/>
        <v>0</v>
      </c>
      <c r="H8" s="681"/>
    </row>
    <row r="9" spans="1:8" ht="15.75" customHeight="1">
      <c r="A9" s="7"/>
      <c r="B9" s="2"/>
      <c r="C9" s="11"/>
      <c r="D9" s="2"/>
      <c r="E9" s="2"/>
      <c r="F9" s="51"/>
      <c r="G9" s="52">
        <f t="shared" si="0"/>
        <v>0</v>
      </c>
      <c r="H9" s="681"/>
    </row>
    <row r="10" spans="1:8" ht="15.75" customHeight="1">
      <c r="A10" s="12"/>
      <c r="B10" s="2"/>
      <c r="C10" s="11"/>
      <c r="D10" s="2"/>
      <c r="E10" s="2"/>
      <c r="F10" s="51"/>
      <c r="G10" s="52">
        <f t="shared" si="0"/>
        <v>0</v>
      </c>
      <c r="H10" s="681"/>
    </row>
    <row r="11" spans="1:8" ht="15.75" customHeight="1">
      <c r="A11" s="7"/>
      <c r="B11" s="2"/>
      <c r="C11" s="11"/>
      <c r="D11" s="2"/>
      <c r="E11" s="2"/>
      <c r="F11" s="51"/>
      <c r="G11" s="52">
        <f t="shared" si="0"/>
        <v>0</v>
      </c>
      <c r="H11" s="681"/>
    </row>
    <row r="12" spans="1:8" ht="15.75" customHeight="1">
      <c r="A12" s="7"/>
      <c r="B12" s="2"/>
      <c r="C12" s="11"/>
      <c r="D12" s="2"/>
      <c r="E12" s="2"/>
      <c r="F12" s="51"/>
      <c r="G12" s="52">
        <f t="shared" si="0"/>
        <v>0</v>
      </c>
      <c r="H12" s="681"/>
    </row>
    <row r="13" spans="1:8" ht="15.75" customHeight="1">
      <c r="A13" s="7"/>
      <c r="B13" s="2"/>
      <c r="C13" s="11"/>
      <c r="D13" s="2"/>
      <c r="E13" s="2"/>
      <c r="F13" s="51"/>
      <c r="G13" s="52">
        <f t="shared" si="0"/>
        <v>0</v>
      </c>
      <c r="H13" s="681"/>
    </row>
    <row r="14" spans="1:8" ht="15.75" customHeight="1">
      <c r="A14" s="7"/>
      <c r="B14" s="2"/>
      <c r="C14" s="11"/>
      <c r="D14" s="2"/>
      <c r="E14" s="2"/>
      <c r="F14" s="51"/>
      <c r="G14" s="52">
        <f t="shared" si="0"/>
        <v>0</v>
      </c>
      <c r="H14" s="681"/>
    </row>
    <row r="15" spans="1:8" ht="15.75" customHeight="1">
      <c r="A15" s="7"/>
      <c r="B15" s="2"/>
      <c r="C15" s="11"/>
      <c r="D15" s="2"/>
      <c r="E15" s="2"/>
      <c r="F15" s="51"/>
      <c r="G15" s="52">
        <f t="shared" si="0"/>
        <v>0</v>
      </c>
      <c r="H15" s="681"/>
    </row>
    <row r="16" spans="1:8" ht="15.75" customHeight="1">
      <c r="A16" s="7"/>
      <c r="B16" s="2"/>
      <c r="C16" s="11"/>
      <c r="D16" s="2"/>
      <c r="E16" s="2"/>
      <c r="F16" s="51"/>
      <c r="G16" s="52">
        <f t="shared" si="0"/>
        <v>0</v>
      </c>
      <c r="H16" s="681"/>
    </row>
    <row r="17" spans="1:8" ht="15.75" customHeight="1">
      <c r="A17" s="7"/>
      <c r="B17" s="2"/>
      <c r="C17" s="11"/>
      <c r="D17" s="2"/>
      <c r="E17" s="2"/>
      <c r="F17" s="51"/>
      <c r="G17" s="52">
        <f t="shared" si="0"/>
        <v>0</v>
      </c>
      <c r="H17" s="681"/>
    </row>
    <row r="18" spans="1:8" ht="15.75" customHeight="1">
      <c r="A18" s="7"/>
      <c r="B18" s="2"/>
      <c r="C18" s="11"/>
      <c r="D18" s="2"/>
      <c r="E18" s="2"/>
      <c r="F18" s="51"/>
      <c r="G18" s="52">
        <f t="shared" si="0"/>
        <v>0</v>
      </c>
      <c r="H18" s="681"/>
    </row>
    <row r="19" spans="1:8" ht="15.75" customHeight="1">
      <c r="A19" s="7"/>
      <c r="B19" s="2"/>
      <c r="C19" s="11"/>
      <c r="D19" s="2"/>
      <c r="E19" s="2"/>
      <c r="F19" s="51"/>
      <c r="G19" s="52">
        <f t="shared" si="0"/>
        <v>0</v>
      </c>
      <c r="H19" s="681"/>
    </row>
    <row r="20" spans="1:8" ht="15.75" customHeight="1">
      <c r="A20" s="7"/>
      <c r="B20" s="2"/>
      <c r="C20" s="11"/>
      <c r="D20" s="2"/>
      <c r="E20" s="2"/>
      <c r="F20" s="51"/>
      <c r="G20" s="52">
        <f t="shared" si="0"/>
        <v>0</v>
      </c>
      <c r="H20" s="681"/>
    </row>
    <row r="21" spans="1:8" ht="15.75" customHeight="1">
      <c r="A21" s="7"/>
      <c r="B21" s="2"/>
      <c r="C21" s="11"/>
      <c r="D21" s="2"/>
      <c r="E21" s="2"/>
      <c r="F21" s="51"/>
      <c r="G21" s="52">
        <f t="shared" si="0"/>
        <v>0</v>
      </c>
      <c r="H21" s="681"/>
    </row>
    <row r="22" spans="1:8" ht="15.75" customHeight="1">
      <c r="A22" s="7"/>
      <c r="B22" s="2"/>
      <c r="C22" s="11"/>
      <c r="D22" s="2"/>
      <c r="E22" s="2"/>
      <c r="F22" s="51"/>
      <c r="G22" s="52">
        <f t="shared" si="0"/>
        <v>0</v>
      </c>
      <c r="H22" s="681"/>
    </row>
    <row r="23" spans="1:8" ht="15.75" customHeight="1" thickBot="1">
      <c r="A23" s="13"/>
      <c r="B23" s="3"/>
      <c r="C23" s="14"/>
      <c r="D23" s="3"/>
      <c r="E23" s="3"/>
      <c r="F23" s="53"/>
      <c r="G23" s="52">
        <f t="shared" si="0"/>
        <v>0</v>
      </c>
      <c r="H23" s="681"/>
    </row>
    <row r="24" spans="1:8" s="17" customFormat="1" ht="18" customHeight="1" thickBot="1">
      <c r="A24" s="30" t="s">
        <v>55</v>
      </c>
      <c r="B24" s="15">
        <f>SUM(B5:B23)</f>
        <v>0</v>
      </c>
      <c r="C24" s="22"/>
      <c r="D24" s="15">
        <f>SUM(D5:D23)</f>
        <v>0</v>
      </c>
      <c r="E24" s="15">
        <f>SUM(E5:E23)</f>
        <v>0</v>
      </c>
      <c r="F24" s="15">
        <f>SUM(F5:F23)</f>
        <v>0</v>
      </c>
      <c r="G24" s="16">
        <f>SUM(G5:G23)</f>
        <v>0</v>
      </c>
      <c r="H24" s="681"/>
    </row>
    <row r="25" spans="6:8" ht="12.75">
      <c r="F25" s="17"/>
      <c r="G25" s="17"/>
      <c r="H25" s="643"/>
    </row>
    <row r="26" ht="12.75">
      <c r="H26" s="643"/>
    </row>
    <row r="27" ht="12.75">
      <c r="H27" s="643"/>
    </row>
    <row r="28" ht="12.75">
      <c r="H28" s="643"/>
    </row>
    <row r="29" ht="12.75">
      <c r="H29" s="643"/>
    </row>
    <row r="30" ht="12.75">
      <c r="H30" s="643"/>
    </row>
    <row r="31" ht="12.75">
      <c r="H31" s="643"/>
    </row>
    <row r="32" ht="12.75">
      <c r="H32" s="643"/>
    </row>
    <row r="33" ht="12.75">
      <c r="H33" s="643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Fekete Anita</cp:lastModifiedBy>
  <cp:lastPrinted>2017-05-25T12:05:07Z</cp:lastPrinted>
  <dcterms:created xsi:type="dcterms:W3CDTF">1999-10-30T10:30:45Z</dcterms:created>
  <dcterms:modified xsi:type="dcterms:W3CDTF">2017-05-31T12:06:52Z</dcterms:modified>
  <cp:category/>
  <cp:version/>
  <cp:contentType/>
  <cp:contentStatus/>
</cp:coreProperties>
</file>