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12" firstSheet="13" activeTab="17"/>
  </bookViews>
  <sheets>
    <sheet name="1.sz.melléklet" sheetId="1" r:id="rId1"/>
    <sheet name="Munka2" sheetId="2" state="hidden" r:id="rId2"/>
    <sheet name="Munka3" sheetId="3" state="hidden" r:id="rId3"/>
    <sheet name="2.sz.melléklet" sheetId="4" r:id="rId4"/>
    <sheet name="3.sz.melléklet" sheetId="5" r:id="rId5"/>
    <sheet name="4.sz.melléklet" sheetId="6" r:id="rId6"/>
    <sheet name="5-a.sz.melléklet" sheetId="7" r:id="rId7"/>
    <sheet name="5-b.sz.melléklet" sheetId="8" r:id="rId8"/>
    <sheet name="5-c.sz.melléklet" sheetId="9" r:id="rId9"/>
    <sheet name="5-d.sz.melléklet" sheetId="10" r:id="rId10"/>
    <sheet name="5-e.sz.melléklet" sheetId="11" r:id="rId11"/>
    <sheet name="6-a.sz.melléklet" sheetId="12" r:id="rId12"/>
    <sheet name="6-b.sz.melléklet" sheetId="13" r:id="rId13"/>
    <sheet name="6-c.sz.melléklet" sheetId="14" r:id="rId14"/>
    <sheet name="6-d.sz.melléklet" sheetId="15" r:id="rId15"/>
    <sheet name="7.sz.melléklet" sheetId="16" r:id="rId16"/>
    <sheet name="8.sz.melléklet" sheetId="17" r:id="rId17"/>
    <sheet name="9.sz.melléklet" sheetId="18" r:id="rId18"/>
    <sheet name="9-a.sz.melléklet" sheetId="19" r:id="rId19"/>
    <sheet name="9-b.sz.melléklet" sheetId="20" r:id="rId20"/>
    <sheet name="9-c.sz.melléklet" sheetId="21" r:id="rId21"/>
    <sheet name="9-d.sz.melléklet" sheetId="22" r:id="rId22"/>
    <sheet name="9-e.sz.melléklet" sheetId="23" r:id="rId23"/>
    <sheet name="10.sz.melléklet" sheetId="24" r:id="rId24"/>
    <sheet name="10-a.sz.melléklet" sheetId="25" r:id="rId25"/>
  </sheets>
  <definedNames>
    <definedName name="_xlfn.AGGREGATE" hidden="1">#NAME?</definedName>
    <definedName name="_xlnm.Print_Area" localSheetId="0">'1.sz.melléklet'!$A$1:$K$37</definedName>
    <definedName name="_xlnm.Print_Area" localSheetId="3">'2.sz.melléklet'!$A$1:$C$22</definedName>
    <definedName name="_xlnm.Print_Area" localSheetId="5">'4.sz.melléklet'!$A$1:$M$48</definedName>
    <definedName name="_xlnm.Print_Area" localSheetId="8">'5-c.sz.melléklet'!$A$1:$E$69</definedName>
    <definedName name="_xlnm.Print_Area" localSheetId="13">'6-c.sz.melléklet'!$A$1:$E$13</definedName>
    <definedName name="_xlnm.Print_Area" localSheetId="15">'7.sz.melléklet'!$A$1:$F$194</definedName>
    <definedName name="_xlnm.Print_Area" localSheetId="16">'8.sz.melléklet'!$A$1:$L$35</definedName>
    <definedName name="_xlnm.Print_Area" localSheetId="17">'9.sz.melléklet'!$A$1:$K$39</definedName>
    <definedName name="_xlnm.Print_Area" localSheetId="19">'9-b.sz.melléklet'!$A$1:$H$24</definedName>
    <definedName name="_xlnm.Print_Area" localSheetId="21">'9-d.sz.melléklet'!$A$1:$H$26</definedName>
  </definedNames>
  <calcPr fullCalcOnLoad="1"/>
</workbook>
</file>

<file path=xl/sharedStrings.xml><?xml version="1.0" encoding="utf-8"?>
<sst xmlns="http://schemas.openxmlformats.org/spreadsheetml/2006/main" count="1077" uniqueCount="574">
  <si>
    <t>B E V É T E L E K</t>
  </si>
  <si>
    <t>Bevételi jogcím</t>
  </si>
  <si>
    <t>K I A D Á S O K</t>
  </si>
  <si>
    <t>Kiadási jogcímek</t>
  </si>
  <si>
    <t>12</t>
  </si>
  <si>
    <t>A</t>
  </si>
  <si>
    <t>B</t>
  </si>
  <si>
    <t>C</t>
  </si>
  <si>
    <t>D</t>
  </si>
  <si>
    <t>1. Személyi juttatások</t>
  </si>
  <si>
    <t>3. Dologi kiadások</t>
  </si>
  <si>
    <t>4. Ellátottak pénzbeli juttatásai</t>
  </si>
  <si>
    <t>Működési célú finanszírozási kiadás</t>
  </si>
  <si>
    <t>Felhalmozási célú finanszírozási kiadás</t>
  </si>
  <si>
    <t>B/ FINANSZÍROZÁSI CÉLÚ KIADÁSOK</t>
  </si>
  <si>
    <t>TÁRGYÉVI KÖLTSÉGVETÉSI BEVÉTELEK ÉS KIADÁSOK EGYENLEGE</t>
  </si>
  <si>
    <t xml:space="preserve">    - működési célú</t>
  </si>
  <si>
    <t xml:space="preserve">    - felhalmozási célú</t>
  </si>
  <si>
    <t xml:space="preserve"> KIADÁSOK ÖSSZESEN: (A+B)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</si>
  <si>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</si>
  <si>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</si>
  <si>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</si>
  <si>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</si>
  <si>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</si>
  <si>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</si>
  <si>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</si>
  <si>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</si>
  <si>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</si>
  <si>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</si>
  <si>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</si>
  <si>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</si>
  <si>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</si>
  <si>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E Ft</t>
  </si>
  <si>
    <t>1. Működési célú támogatások ÁH-n belülről</t>
  </si>
  <si>
    <t xml:space="preserve">     1.1. Önkormányzatok működési támogatásai</t>
  </si>
  <si>
    <t>2. Felhalmozási célú támogatások ÁH-n belülről</t>
  </si>
  <si>
    <t>3. Közhatalmi bevételek</t>
  </si>
  <si>
    <t>4. Működési bevételek</t>
  </si>
  <si>
    <t>5. Felhalmozási bevételek</t>
  </si>
  <si>
    <t>6. Működési célú átvett pénzeszközök</t>
  </si>
  <si>
    <t>7. Felhalmozási célú átvett pénzeszközök</t>
  </si>
  <si>
    <t>5. Egyéb működési célú kiadások</t>
  </si>
  <si>
    <t xml:space="preserve">     5.1. Elvonások és befizetések</t>
  </si>
  <si>
    <t xml:space="preserve">     5.2. Egyéb működési célú támogatások ÁH-n belülre</t>
  </si>
  <si>
    <t xml:space="preserve">     5.3. Egyéb működési célú támogatások ÁH-n kívülre</t>
  </si>
  <si>
    <t xml:space="preserve">     5.4. Tartalékok</t>
  </si>
  <si>
    <t>6. Beruházások</t>
  </si>
  <si>
    <t>7. Felújítások</t>
  </si>
  <si>
    <t>I. Működési költségvetés (1+3+4+6)</t>
  </si>
  <si>
    <t>II. Felhalmozási költségvetés (2+5+7)</t>
  </si>
  <si>
    <t>I. Működési költségvetés (1+2+3+4+5)</t>
  </si>
  <si>
    <t>8. Egyéb felhalmozási célú kiadások</t>
  </si>
  <si>
    <t>II. Felhalmozási költségvetés (6+7+8)</t>
  </si>
  <si>
    <t>A/ TÁRGYÉVI KÖLTSÉGVETÉSI BEVÉTELEK (I+II)</t>
  </si>
  <si>
    <t>A/ TÁRGYÉVI KÖLTSÉGVETÉSI KIADÁSOK (I+II)</t>
  </si>
  <si>
    <t>III. Belső forrásból (Előző évi maradvány igénybevétele)</t>
  </si>
  <si>
    <t>1. Költségvetési maradvány működési célra</t>
  </si>
  <si>
    <t>2. Költségvetési maradvány felhalmozási célra</t>
  </si>
  <si>
    <t>1. Működési célú hitel felvétel</t>
  </si>
  <si>
    <t>2. Felhalmozási célú hitel felvétel</t>
  </si>
  <si>
    <t xml:space="preserve">    Működési célú bevételek</t>
  </si>
  <si>
    <t>Felhalmozási célú bevételek</t>
  </si>
  <si>
    <t xml:space="preserve">    Működési célú kiadások</t>
  </si>
  <si>
    <t>Felhalmozási célú kiadások</t>
  </si>
  <si>
    <t>IV. Külső forrásból (Hitelek felvétele)</t>
  </si>
  <si>
    <t xml:space="preserve"> BEVÉTELEK ÖSSZESEN: (A+B)</t>
  </si>
  <si>
    <t>1</t>
  </si>
  <si>
    <t>16</t>
  </si>
  <si>
    <t>18</t>
  </si>
  <si>
    <t>20</t>
  </si>
  <si>
    <t>21</t>
  </si>
  <si>
    <t>22</t>
  </si>
  <si>
    <t>23</t>
  </si>
  <si>
    <t>24</t>
  </si>
  <si>
    <t>25</t>
  </si>
  <si>
    <t>26</t>
  </si>
  <si>
    <t>29</t>
  </si>
  <si>
    <t>E</t>
  </si>
  <si>
    <t>F</t>
  </si>
  <si>
    <t>G</t>
  </si>
  <si>
    <t>H</t>
  </si>
  <si>
    <t>28</t>
  </si>
  <si>
    <t>31</t>
  </si>
  <si>
    <t>30</t>
  </si>
  <si>
    <t>Intézmény</t>
  </si>
  <si>
    <t>Önkormányzat</t>
  </si>
  <si>
    <t>Önkormányzati Hivatal</t>
  </si>
  <si>
    <t>Összesen:</t>
  </si>
  <si>
    <t>Közfoglalkoztatottak</t>
  </si>
  <si>
    <t>Mindösszesen:</t>
  </si>
  <si>
    <t>Szakmai</t>
  </si>
  <si>
    <t>Egyéb</t>
  </si>
  <si>
    <t>Összesen</t>
  </si>
  <si>
    <t>Sorszám</t>
  </si>
  <si>
    <t>Előirányzat-csoport/Kiemelt előirányzat</t>
  </si>
  <si>
    <t>Eredeti előirányzat</t>
  </si>
  <si>
    <t>kötelező feladat</t>
  </si>
  <si>
    <t>önként vállalt feladat</t>
  </si>
  <si>
    <t>I.MŰKÖDÉSI KÖLTSÉGVETÉS</t>
  </si>
  <si>
    <t>1.1.Önkormányzatok működési támogatásai</t>
  </si>
  <si>
    <t>Helyi önkormányzatok működésének ált. tám.</t>
  </si>
  <si>
    <t>Tel.önk.-ok szoc. és gyermekétk.feladatainak tám.</t>
  </si>
  <si>
    <t>Tel.önk.-ok kulturális feladatainak támogatása</t>
  </si>
  <si>
    <t>1.2.Egyéb működési c.támogatások ÁH-n belülről</t>
  </si>
  <si>
    <t>Építésügyi feladatok támogatása</t>
  </si>
  <si>
    <t>Közfoglalkoztatási program támogatása</t>
  </si>
  <si>
    <t>2. Közhatalmi bevételek</t>
  </si>
  <si>
    <t>Építményadó</t>
  </si>
  <si>
    <t>Belf.gépjármű adójának önk.-ot megillető része</t>
  </si>
  <si>
    <t>Tartózkodás után fizetett idegenforgalmi adó</t>
  </si>
  <si>
    <t>Bírság, pótlék</t>
  </si>
  <si>
    <t>3.Működési bevételek</t>
  </si>
  <si>
    <t>3.1.Készletértékesítés</t>
  </si>
  <si>
    <t>3.2.Szolgáltatások ellenértéke</t>
  </si>
  <si>
    <t>3.4.Tulajdonosi bevételek</t>
  </si>
  <si>
    <t>3.5.Kiszámlázott általános forgalmi adó</t>
  </si>
  <si>
    <t>II.FELHALMOZÁSI KÖLTSÉGVETÉS</t>
  </si>
  <si>
    <t>1.Felhalmozási bevételek</t>
  </si>
  <si>
    <t>2.Felhalmozási célú támogatások ÁH-n belülről</t>
  </si>
  <si>
    <t>2.1.Egyéb felhalmozási c.tám.ÁH-n belülről</t>
  </si>
  <si>
    <t>2.2Felhalmozási célú önk-i támogatások</t>
  </si>
  <si>
    <t>3.Egyéb felhalmozási célú átvett pénzeszközök</t>
  </si>
  <si>
    <t>A/TÁRGYÉVI KÖLTSÉGVETÉSI BEVÉTELEK (I+II)</t>
  </si>
  <si>
    <t>III.Finanszírozási bevételek</t>
  </si>
  <si>
    <t>B/FINANSZÍROZÁSI BEVÉTELEK</t>
  </si>
  <si>
    <t>BEVÉTELEK ÖSSZESEN (A+B)</t>
  </si>
  <si>
    <t>2.Munkaadókat terhelő járulékok és szoc.hj.adó</t>
  </si>
  <si>
    <t>3.Dologi kiadások</t>
  </si>
  <si>
    <t>3.1.Készletbeszerzés</t>
  </si>
  <si>
    <t>Szakmai anyagok beszerzése</t>
  </si>
  <si>
    <t>Üzemeltetési anyagok beszerzése</t>
  </si>
  <si>
    <t>3.2.Kommunikációs szolgáltatások</t>
  </si>
  <si>
    <t>Informatikai szolgáltatások igénybevétele</t>
  </si>
  <si>
    <t>Egyéb kommunikációs szolgáltatások</t>
  </si>
  <si>
    <t>3.3.Szolgáltatási kiadások</t>
  </si>
  <si>
    <t>Közüzemi díjak</t>
  </si>
  <si>
    <t>Vásárolt élelmezés</t>
  </si>
  <si>
    <t>Bérleti és lízing díjak</t>
  </si>
  <si>
    <t>Karbantartási, kisjavítási szolgáltatások</t>
  </si>
  <si>
    <t>Szakmai tevékenységet segítő szolgáltatások</t>
  </si>
  <si>
    <t>Egyéb szolgáltatások</t>
  </si>
  <si>
    <t>3.4.Kiküldetések kiadásai</t>
  </si>
  <si>
    <t>3.5.Különféle befizetések és egyéb dologi kiadások</t>
  </si>
  <si>
    <t>ÁFA</t>
  </si>
  <si>
    <t>Egyéb dologi kiadások</t>
  </si>
  <si>
    <t>4.Ellátottak pénzbeli juttatásai</t>
  </si>
  <si>
    <t>Családi támogatások</t>
  </si>
  <si>
    <t>Foglalkoztatással, munkanélküliséggel kapcs.ell.</t>
  </si>
  <si>
    <t>Lakhatással kapcsolatos ellátások</t>
  </si>
  <si>
    <t>Egyéb nem intézményi ellátások</t>
  </si>
  <si>
    <t>5.Egyéb működési célú kiadások</t>
  </si>
  <si>
    <t>Elvonások és befizetések</t>
  </si>
  <si>
    <t>Egyéb működési célú támogatások ÁH-n belülre</t>
  </si>
  <si>
    <t>Egyéb működési célú támogatások ÁH-n kívülre</t>
  </si>
  <si>
    <t>Tartalékok</t>
  </si>
  <si>
    <t>II.Felhalmozási költségvetés</t>
  </si>
  <si>
    <t>1.Beruházások</t>
  </si>
  <si>
    <t>2.Felújítások</t>
  </si>
  <si>
    <t>3.Egyéb felhalmozási célú kiadások</t>
  </si>
  <si>
    <t>A/KÖLTSÉGVETÉSI KIADÁSOK (I+II)</t>
  </si>
  <si>
    <t>III.Finanszírozási kiadások</t>
  </si>
  <si>
    <t>1.Központi, irányítószervi támogatás folyósítása</t>
  </si>
  <si>
    <t>B/FINANSZÍROZÁSI KIADÁSOK</t>
  </si>
  <si>
    <t>KIADÁSOK ÖSSZESEN (A+B)</t>
  </si>
  <si>
    <t>Teljesítés</t>
  </si>
  <si>
    <t>Beruházás  megnevezése</t>
  </si>
  <si>
    <t>Eredeti ei.</t>
  </si>
  <si>
    <t>Ingatlanok beszerzése, létesítése</t>
  </si>
  <si>
    <t>Egyéb tárgyi eszközök beszerzése</t>
  </si>
  <si>
    <t>Mód.ei.</t>
  </si>
  <si>
    <t>BERUHÁZÁSOK ÖSSZESEN:</t>
  </si>
  <si>
    <t>2.1.Egyéb közhatalmi bevételek</t>
  </si>
  <si>
    <t>2.Hitel-, kölcsöntörlesztés ÁH-n kívülre</t>
  </si>
  <si>
    <t>Megnevezés</t>
  </si>
  <si>
    <t>Intézményüzemeltetés (fő)</t>
  </si>
  <si>
    <t>Szakmai (fő)</t>
  </si>
  <si>
    <t>Közfoglalkoztatottak (fő)</t>
  </si>
  <si>
    <t>Eredeti</t>
  </si>
  <si>
    <t>Mód.</t>
  </si>
  <si>
    <t>I</t>
  </si>
  <si>
    <t>J</t>
  </si>
  <si>
    <t>EU-s projekt megnevezése:</t>
  </si>
  <si>
    <t>Azonosító:</t>
  </si>
  <si>
    <t>Ezer forintban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</si>
  <si>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</si>
  <si>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</si>
  <si>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</si>
  <si>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</si>
  <si>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</si>
  <si>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</si>
  <si>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</si>
  <si>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</si>
  <si>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</si>
  <si>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</si>
  <si>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</si>
  <si>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Dologi kiadások</t>
  </si>
  <si>
    <t>Felújítás</t>
  </si>
  <si>
    <t>Beruházási c.előzetesen felszámított ÁFA</t>
  </si>
  <si>
    <t>Ingatlanok felújítása</t>
  </si>
  <si>
    <t>Hivatal</t>
  </si>
  <si>
    <t xml:space="preserve">Önkormányzat </t>
  </si>
  <si>
    <t>K</t>
  </si>
  <si>
    <t>Forgalomképtelen</t>
  </si>
  <si>
    <t>Korl. forgalomképes</t>
  </si>
  <si>
    <t>Bruttó</t>
  </si>
  <si>
    <t>Nettó</t>
  </si>
  <si>
    <t>Beruházások</t>
  </si>
  <si>
    <t>Tartós részesedések</t>
  </si>
  <si>
    <t>Követelések</t>
  </si>
  <si>
    <t>Befektetett eszközök</t>
  </si>
  <si>
    <t>Befektetett eszközök összesen</t>
  </si>
  <si>
    <t>Eszközök összesen</t>
  </si>
  <si>
    <t>Tárgyi eszközök és immateriális javak</t>
  </si>
  <si>
    <t>Nettó értékből</t>
  </si>
  <si>
    <t>Tárgyi eszközök érték- helyesbítése</t>
  </si>
  <si>
    <t>Befektetett pénzügyi eszközök</t>
  </si>
  <si>
    <t>Üzemeltetésre átadott eszközök</t>
  </si>
  <si>
    <t>Pénz- eszközök</t>
  </si>
  <si>
    <t>Bruttó érték</t>
  </si>
  <si>
    <t>Nettó érték</t>
  </si>
  <si>
    <t>Immat.javak</t>
  </si>
  <si>
    <t>Ingatlanok</t>
  </si>
  <si>
    <t>Gépek, ber.felsz.</t>
  </si>
  <si>
    <t>L</t>
  </si>
  <si>
    <t>M</t>
  </si>
  <si>
    <t>O</t>
  </si>
  <si>
    <t>Közös Hivatal</t>
  </si>
  <si>
    <t>Harta Nagyközség Önkormányzata</t>
  </si>
  <si>
    <t>ÖNKORMÁNYZAT (ÖSSZEVONT) ÖSSZESEN</t>
  </si>
  <si>
    <t>Immat.javak.</t>
  </si>
  <si>
    <t>Üzemeltetésre átadott eszk.</t>
  </si>
  <si>
    <t>Harta Nagyközség Önkormányzat vagyonkimutatása a 0-ra leírt használaton kívüli eszközök állományáról</t>
  </si>
  <si>
    <t>Harta Nagyközség Önkormányzata 0-ra leírt használaton kívüli eszközökkel nem rendelkezik.</t>
  </si>
  <si>
    <t xml:space="preserve"> </t>
  </si>
  <si>
    <t>Harta Nagyközség Önkormányzat tulajdonában lévő érték nélkül nyilvántartott eszközök</t>
  </si>
  <si>
    <t>Intézmény megnevezése</t>
  </si>
  <si>
    <t>Eszköz megnevezése</t>
  </si>
  <si>
    <t>Mennyiség (db)</t>
  </si>
  <si>
    <t>Megjegyzés</t>
  </si>
  <si>
    <t>Gallé alkotások</t>
  </si>
  <si>
    <t>Helytörténeti gyűjtemény</t>
  </si>
  <si>
    <t>Harta Nagyközség Önkormányzat   a Stabilitási törvény 3. § szerinti adósságot keletkeztető ügyletekből és kezességvállalásokból fennálló kötelezettségei</t>
  </si>
  <si>
    <t xml:space="preserve">Harta Nagyközség Önkormányzata nem rendelkezik a Stabilitási törvény 3. §-a szerinti adósságot keletkeztető ügyletekből és kezességvállalásokból fennálló kötelezettségekkel. </t>
  </si>
  <si>
    <t>1. sz. melléklet</t>
  </si>
  <si>
    <t>5/a. sz.melléklet</t>
  </si>
  <si>
    <t>5/b. sz.melléklet</t>
  </si>
  <si>
    <t>5/c. sz.melléklet</t>
  </si>
  <si>
    <t>Egyéb sajátos eszközold.elsz.</t>
  </si>
  <si>
    <t>Aktív időbeli elhat.</t>
  </si>
  <si>
    <t>Forgó-eszközök</t>
  </si>
  <si>
    <t>Gépek,berendezések, felszerelések, járművek</t>
  </si>
  <si>
    <t>2. sz. melléklet</t>
  </si>
  <si>
    <t>Módosított</t>
  </si>
  <si>
    <t>Önkorm.jogalkotás</t>
  </si>
  <si>
    <t>Háziorvosi szolgálat</t>
  </si>
  <si>
    <t>Anya és gyermekvéd.</t>
  </si>
  <si>
    <t>Zöldterületkezelés</t>
  </si>
  <si>
    <t>Útfenntartás</t>
  </si>
  <si>
    <t>Turizmus</t>
  </si>
  <si>
    <t>Köztemető fenntart.</t>
  </si>
  <si>
    <t>Közművelődés</t>
  </si>
  <si>
    <t>Önk.Igazgatás Harta</t>
  </si>
  <si>
    <t>Önk.Igazgatás Dt.</t>
  </si>
  <si>
    <t>Módosított előirányzat</t>
  </si>
  <si>
    <t>Kötelezettséggel terhelt maradvány</t>
  </si>
  <si>
    <t>Szabad maradvány</t>
  </si>
  <si>
    <t>adatok ezer Ft-ban</t>
  </si>
  <si>
    <t>I. Működési költségvetés</t>
  </si>
  <si>
    <t>II. Felhalmozási költségvetés</t>
  </si>
  <si>
    <t>Tárgyévi költségvetési bevételek</t>
  </si>
  <si>
    <t>Bevételek összesen</t>
  </si>
  <si>
    <t>Tárgyévi költségvetési kiadások</t>
  </si>
  <si>
    <t>Finanszírozási célú kiadások</t>
  </si>
  <si>
    <t>Kiadások összesen</t>
  </si>
  <si>
    <t>ÖSSZES MARADVÁNY</t>
  </si>
  <si>
    <t>Kötelezettség jellegű sajátos elszámolások</t>
  </si>
  <si>
    <t>Pénzkészlet változás</t>
  </si>
  <si>
    <t>Finanszírozási bevételek</t>
  </si>
  <si>
    <t>Követelés jellegű sajátos elszámolások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</si>
  <si>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</si>
  <si>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</si>
  <si>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</si>
  <si>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</si>
  <si>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</si>
  <si>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</si>
  <si>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</si>
  <si>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>Összes maradvány</t>
  </si>
  <si>
    <t>Készletek</t>
  </si>
  <si>
    <t xml:space="preserve">KIMUTATÁS                                                                    ezer Ft      </t>
  </si>
  <si>
    <t xml:space="preserve">Nemzetgazdasági szempontból kiemelt jel.nemz.vagyon* </t>
  </si>
  <si>
    <t>Üzleti vagyon</t>
  </si>
  <si>
    <t>Ingatlanok és kapcsolódó vagyoni értékű jogok</t>
  </si>
  <si>
    <t>Gépek berendezések, felszerelések, járművek</t>
  </si>
  <si>
    <t>Beruházások, felújítások</t>
  </si>
  <si>
    <t xml:space="preserve">Immateriális javak </t>
  </si>
  <si>
    <t>Tárgyi eszközök</t>
  </si>
  <si>
    <t>Tartós hitelviszonyt megtestesítő értékpapírok</t>
  </si>
  <si>
    <t>Befektetett pénzügyi eszközök értékhelyesbítése</t>
  </si>
  <si>
    <t xml:space="preserve">Befektetett pénzügyi eszközök </t>
  </si>
  <si>
    <t>NEMZETI VAGYONBA TARTOZÓ BEFEKTETETT ESZKÖZÖK</t>
  </si>
  <si>
    <t>Értékpapírok</t>
  </si>
  <si>
    <t>NEMZETI VAGYONBA TARTOZÓ FORGÓESZKÖZÖK</t>
  </si>
  <si>
    <t>Hosszú lejáratú betétek</t>
  </si>
  <si>
    <t>Pénztárak, csekkek, betétkönyvek</t>
  </si>
  <si>
    <t>Forintszámlák</t>
  </si>
  <si>
    <t>Devizaszámlák</t>
  </si>
  <si>
    <t>Idegen pénzeszközök</t>
  </si>
  <si>
    <t>Pénzeszközök</t>
  </si>
  <si>
    <t>Költségvetési évben esedékes követelések</t>
  </si>
  <si>
    <t>Költségvetési évet követően esedékes követelések</t>
  </si>
  <si>
    <t>Egyéb sajátos eszközoldali elszámolások</t>
  </si>
  <si>
    <t>Aktív időbeli elhatárolások</t>
  </si>
  <si>
    <t>ESZKÖZÖK ÖSSZESEN</t>
  </si>
  <si>
    <t>A 61 db alkotás tételei megtekinthetőek a Hivatalban vezetett nyilvántartásban.</t>
  </si>
  <si>
    <t>Harta Nagyközség Önkormányzat  a mérlegben értékkel nem szereplő kötelezettségei és függő követelései</t>
  </si>
  <si>
    <t>Támogatási célú előlegekkel kapcsolatos elszámolási követelések</t>
  </si>
  <si>
    <t>Egyéb függő követelések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</si>
  <si>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</si>
  <si>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</si>
  <si>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</si>
  <si>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</si>
  <si>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</si>
  <si>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kötelezettségek:</t>
  </si>
  <si>
    <t>Függő és bizos (jövőbeni) követelések:</t>
  </si>
  <si>
    <t xml:space="preserve">Nyitó pénzkészlet </t>
  </si>
  <si>
    <t xml:space="preserve">Záró pénzkészlet </t>
  </si>
  <si>
    <t>Működési célú költségvetési és kiegészítő tám.-ok</t>
  </si>
  <si>
    <t>OEP finanszírozás</t>
  </si>
  <si>
    <t>2.3.Értékesítési és forgalmi adók</t>
  </si>
  <si>
    <t>2.4.Gépjárműadók</t>
  </si>
  <si>
    <t>2.5.Egyéb áruhasználati és szolgáltatási adók</t>
  </si>
  <si>
    <t>2.6.Egyéb közhatalmi bevételek</t>
  </si>
  <si>
    <t>3.8.Biztosító által fizetett kártérítés</t>
  </si>
  <si>
    <t>Ingatlanok értékesítése</t>
  </si>
  <si>
    <t>3.Felhalmozási célú átvett pénzeszközök</t>
  </si>
  <si>
    <t>2.Felhalmozási bevételek</t>
  </si>
  <si>
    <t>1.Maradvány igénybevétele</t>
  </si>
  <si>
    <t>2.ÁH-on belüli megelőlegezések</t>
  </si>
  <si>
    <t>Fizetendő ÁFA</t>
  </si>
  <si>
    <t>Működési célú előzetesen felszámított ÁFA</t>
  </si>
  <si>
    <t>Lakástámogatás</t>
  </si>
  <si>
    <t>Informatikai eszközök beszerzése</t>
  </si>
  <si>
    <t>3.1.Szolgáltatások ellenértéke</t>
  </si>
  <si>
    <t>3.2.Közvetített szolgáltatások ellenértéke</t>
  </si>
  <si>
    <t>2.Központ, irányítószervi támogatás</t>
  </si>
  <si>
    <t>Beruházási c. előzetesen felszámított ÁFA</t>
  </si>
  <si>
    <t>1.Felhalmozási c.tám.ÁH-n belülről</t>
  </si>
  <si>
    <t>Sor-szám</t>
  </si>
  <si>
    <t>2. Munkaadókat terhelő járulékok és szoc. hozzájárulási adó</t>
  </si>
  <si>
    <t xml:space="preserve">     3.1. Vagyoni típusú adók</t>
  </si>
  <si>
    <t xml:space="preserve">     3.2. Termékek és szolgáltatások adói</t>
  </si>
  <si>
    <t xml:space="preserve">     3.3. Egyéb közhatalmi bevételek</t>
  </si>
  <si>
    <t xml:space="preserve">     3.4. Jövedelemadók</t>
  </si>
  <si>
    <t xml:space="preserve">     8.1. Egyéb felhalmozási célú támogatások ÁH-n belülre</t>
  </si>
  <si>
    <t xml:space="preserve">     8.2. Egyéb felhalmozási célú támogatások ÁH-n kívülre</t>
  </si>
  <si>
    <t>32</t>
  </si>
  <si>
    <t>B/ FINANSZÍROZÁSI BEVÉTELEK                                HIÁNY FINANSZÍROZÁSÁNAK MÓDJA</t>
  </si>
  <si>
    <t>ÁH-n belüli megelőlegezések viszafizetése</t>
  </si>
  <si>
    <t xml:space="preserve">      V. Államháztartáson belüli megelőlegezések</t>
  </si>
  <si>
    <t xml:space="preserve">     1.3. Egyéb működési célú támogatások ÁH-n belülről</t>
  </si>
  <si>
    <t xml:space="preserve">     1.2. Elvonások és befizetések bevételei</t>
  </si>
  <si>
    <t>1.1.Felhalmozási célú önkormányzati támogatások</t>
  </si>
  <si>
    <t>1.2.Egyéb felhalmozási c.tám.ÁH-n belülről</t>
  </si>
  <si>
    <t>Kiküldetések kiadásai</t>
  </si>
  <si>
    <t>Reklám- és propaganda kiadások</t>
  </si>
  <si>
    <t>Felújítás megnevezése</t>
  </si>
  <si>
    <t>Felújítási célú ÁFA</t>
  </si>
  <si>
    <t>FELÚJÍTÁS ÖSSZESEN:</t>
  </si>
  <si>
    <t>Mód. ei.</t>
  </si>
  <si>
    <t>3.6.Egyéb működési bevételek</t>
  </si>
  <si>
    <t>3.3.Tulajdonosi bevételek</t>
  </si>
  <si>
    <t>3.4.Kiszámlázott ÁFA</t>
  </si>
  <si>
    <t>3.5.Kamatbevételek</t>
  </si>
  <si>
    <t>17</t>
  </si>
  <si>
    <t>33</t>
  </si>
  <si>
    <t xml:space="preserve"> Eredeti (fő)</t>
  </si>
  <si>
    <t xml:space="preserve"> Módosított (fő)</t>
  </si>
  <si>
    <t xml:space="preserve"> Teljesítés (fő) *</t>
  </si>
  <si>
    <t>Teljesítés*</t>
  </si>
  <si>
    <t>* éves átlagos statisztikai állományi létszám</t>
  </si>
  <si>
    <t>Város-és községgazd.</t>
  </si>
  <si>
    <t>5/d. sz.melléklet</t>
  </si>
  <si>
    <t>Egyéb sajátos elszámolás (előleghez kapcsolódó ÁFA)</t>
  </si>
  <si>
    <t>államigazgatási feladat</t>
  </si>
  <si>
    <t>2.1.Vagyoni típusú adók</t>
  </si>
  <si>
    <t>Magánszemélyek kommunális adója</t>
  </si>
  <si>
    <t>Helyi iparűzési adó - állandó</t>
  </si>
  <si>
    <t>Helyi iparűzési adó - ideiglenes</t>
  </si>
  <si>
    <t>államgazgatási feladat</t>
  </si>
  <si>
    <t>Intézményi ellátottak pénzbeli juttatásai</t>
  </si>
  <si>
    <t xml:space="preserve"> -Egyházak támogatása</t>
  </si>
  <si>
    <t xml:space="preserve"> -Vállalkozások támogatása</t>
  </si>
  <si>
    <t>1.ÁH-n belüli megelőlegezések visszafizetése</t>
  </si>
  <si>
    <t>2.Közponz, irányítószervi támogatás folyósítása</t>
  </si>
  <si>
    <t>Immateriális javak beszerzése</t>
  </si>
  <si>
    <t>rendezési terv módosítása</t>
  </si>
  <si>
    <t>Duna-sziget földvásárlás</t>
  </si>
  <si>
    <t>"Szociális alapszolgáltatási központ kialakítása Hartán"</t>
  </si>
  <si>
    <t>2017.</t>
  </si>
  <si>
    <t>2018.</t>
  </si>
  <si>
    <t>2019.</t>
  </si>
  <si>
    <t>TOP-4.2.1-15-BK1-2016-00013</t>
  </si>
  <si>
    <t>KEHOP-2.2.2-15-2015-00010</t>
  </si>
  <si>
    <t xml:space="preserve">     1.2. Felhalmozási célú önkormányzati támogatások</t>
  </si>
  <si>
    <t xml:space="preserve">     1.1. Egyéb felhalmozási célú tám.bevételei ÁHB</t>
  </si>
  <si>
    <t xml:space="preserve">     8.3. Lakástámogatás</t>
  </si>
  <si>
    <t>Általános tartalék</t>
  </si>
  <si>
    <t>Mód. III.</t>
  </si>
  <si>
    <t>Általános tartalék összesen:</t>
  </si>
  <si>
    <t>Céltartalék összesen:</t>
  </si>
  <si>
    <t>TARTALÉKOK ÖSSZESEN:</t>
  </si>
  <si>
    <t>3.sz.melléklet</t>
  </si>
  <si>
    <t>4. sz.melléklet</t>
  </si>
  <si>
    <t>5/e. sz.melléklet</t>
  </si>
  <si>
    <t>6/a. sz.melléklet</t>
  </si>
  <si>
    <t>6/b. sz.melléklet</t>
  </si>
  <si>
    <t>6/c. sz.melléklet</t>
  </si>
  <si>
    <t>6/d. sz.melléklet</t>
  </si>
  <si>
    <t xml:space="preserve">7. sz.melléklet </t>
  </si>
  <si>
    <t>8. sz. melléklet</t>
  </si>
  <si>
    <t>9.sz.melléklet</t>
  </si>
  <si>
    <t xml:space="preserve">9/a.sz.melléklet </t>
  </si>
  <si>
    <t xml:space="preserve">9/b. sz. melléklet </t>
  </si>
  <si>
    <t xml:space="preserve">9/c. sz. melléklet </t>
  </si>
  <si>
    <t>9/d. sz. melléklet</t>
  </si>
  <si>
    <t xml:space="preserve">9/e. sz. melléklet </t>
  </si>
  <si>
    <t xml:space="preserve">10. sz. melléklet </t>
  </si>
  <si>
    <t xml:space="preserve">10/a.sz. melléklet </t>
  </si>
  <si>
    <t>Tenyészállatok</t>
  </si>
  <si>
    <t>Elszámolásból származó bevételek</t>
  </si>
  <si>
    <t>3.6.Kamatbevételek</t>
  </si>
  <si>
    <t>3.7.Részesedésből származó pü-i műveletek</t>
  </si>
  <si>
    <t>3.9.Egyéb működési bevételek</t>
  </si>
  <si>
    <t>2018.évi teljesítés</t>
  </si>
  <si>
    <t xml:space="preserve"> -Civil szervezetek támogatása</t>
  </si>
  <si>
    <t xml:space="preserve"> -Háztartások támogatása</t>
  </si>
  <si>
    <t>Felhalm.célú pénzeszköz átadás áht.belülre</t>
  </si>
  <si>
    <t>Felhalm.célú pénzeszköz átadás áht.kívülre</t>
  </si>
  <si>
    <t>Településközpontban park kialakítása</t>
  </si>
  <si>
    <t>KEHOP Szennyvízelvezetés pályázat - építés</t>
  </si>
  <si>
    <t>Karbantartók - kisértékű eszközök</t>
  </si>
  <si>
    <t>TOP Szoc.pályázat - eszközbeszerzés</t>
  </si>
  <si>
    <t>TOP Mini Bölcsőde pályázat - felújítás</t>
  </si>
  <si>
    <t>3.4.Kiküldetések, reklám- és propaganda kiadások</t>
  </si>
  <si>
    <t>A vagyonkimutatásban szereplő ingatlanvagyon számviteli nyilvántartás szerinti bruttó értékének és az ingatlan vagyonkataszteri nyilvántartásban szerplő ingatlanvagyon bruttó értékének egyezősége biztosított.</t>
  </si>
  <si>
    <t>Biztos (jövőbeni) követelések</t>
  </si>
  <si>
    <t>2020.</t>
  </si>
  <si>
    <t>"Mini bölcsőde kialakítása Hartán"</t>
  </si>
  <si>
    <t>TOP-1.4.1-16-BK1-2017-00011</t>
  </si>
  <si>
    <t>TOP-4.1.1-16-BK1-2017-00014</t>
  </si>
  <si>
    <t>"Előkészítő projekt megvalósítása Dunapataj Nagyközség közösségi szennyvízelvezetésének és tisztításának megoldására"</t>
  </si>
  <si>
    <t>"Solti konzorcium Humán kapacitások fejlesztése térségi szemléletben"</t>
  </si>
  <si>
    <t>EFOP-3.9.2-16-2017-00008</t>
  </si>
  <si>
    <t>Az általános és céltartalékok 2019. évi előirányzatának alakulása</t>
  </si>
  <si>
    <t>2019. évi eredeti előirányzat</t>
  </si>
  <si>
    <t>Harta Nagyközség Önkormányzat és Hartai Közös Önkormányzati Hivatal 2019. évi engedélyezett létszámának alakulása</t>
  </si>
  <si>
    <t>Harta Nagyközség Önkormányzata és Hartai közös Önkormányzati Hivatal létszámösszetétele 2019.</t>
  </si>
  <si>
    <t>Foglalkoztatottak engedélyezett létszáma 2019. év</t>
  </si>
  <si>
    <t>Harta Nagyközség Önkormányzata 2019. évi bevételeinek előrányzata és teljesítése</t>
  </si>
  <si>
    <t>Harta Nagyközség Önkormányzata 2019. évi kiadásainak előrányzata és teljesítése</t>
  </si>
  <si>
    <t>Harta Nagyközség Önkormányzata 2019. évi beruházási kiadásainak teljesítése</t>
  </si>
  <si>
    <t>Harta Nagyközség Önkormányzata 2019. évi felújítási kiadásainak teljesítése</t>
  </si>
  <si>
    <t>Harta Nagyközség Önkormányzata 2019. évi létszámának alakulása</t>
  </si>
  <si>
    <t>Hartai Közös Önkormányzati Hivatal 2019. évi bevételeinek előrányzata és teljesítése</t>
  </si>
  <si>
    <t>Hartai Közös Önkormányzati Hivatal 2019. évi kiadásainak előrányzata és teljesítése</t>
  </si>
  <si>
    <t>Hartai Közös Önkormányzati Hivatal 2019. évi beruházási kiadásainak teljesítése</t>
  </si>
  <si>
    <t>Hartai Közös Önkormányzati Hivatal 2019. évi létszámának alakulása</t>
  </si>
  <si>
    <t>Európai uniós támogatással megvalósuló projektek bevételei, kiadásai                       2019. évi teljesítés</t>
  </si>
  <si>
    <t>Harta Nagyközség Önkormányzat 2019. évi összevont maradványa</t>
  </si>
  <si>
    <t xml:space="preserve">   Kimutatás Harta Nagyközség Önkormányzata 2019. évi vagyonáról költségvetési szervenként</t>
  </si>
  <si>
    <t>Bruttó érték 2019.december 31-én</t>
  </si>
  <si>
    <t>Harta Nagyközség Önkormányzata 2019. évi fejlesztési céljai, melyek megvalósításához a Stabilitási törvény szerinti adósságot keletkeztető ügylet válik vagy válhat szükségessé</t>
  </si>
  <si>
    <t>Harta Nagyközség Önkormányzata 2019. évben nem valósított meg olyan fejlesztést, melyhez a Stabilitási törvény szerinti adósságot keletkeztető ügylet vált szükségessé.</t>
  </si>
  <si>
    <t>A 2019. évi teljesítés megbontása</t>
  </si>
  <si>
    <t>asztali számítógép</t>
  </si>
  <si>
    <t>ventilátor</t>
  </si>
  <si>
    <t>kártyaolvasó</t>
  </si>
  <si>
    <r>
      <t xml:space="preserve">
Harta Nagyközség Önkormányzat </t>
    </r>
    <r>
      <rPr>
        <b/>
        <u val="single"/>
        <sz val="12"/>
        <color indexed="8"/>
        <rFont val="Times New Roman"/>
        <family val="1"/>
      </rPr>
      <t>összevont</t>
    </r>
    <r>
      <rPr>
        <b/>
        <sz val="12"/>
        <color indexed="8"/>
        <rFont val="Times New Roman"/>
        <family val="1"/>
      </rPr>
      <t xml:space="preserve"> 2019. évi mérlegében szereplő pénzeszközök változásának bemutatása</t>
    </r>
  </si>
  <si>
    <t>Teljesítés
2019. XII. 31.</t>
  </si>
  <si>
    <t>2019. évi eredeti ei.</t>
  </si>
  <si>
    <t>2019.évi mód.ei.</t>
  </si>
  <si>
    <t>2019.évi teljesítés</t>
  </si>
  <si>
    <r>
      <t xml:space="preserve">Harta Nagyközség Önkormányzat 2019. évi </t>
    </r>
    <r>
      <rPr>
        <b/>
        <u val="single"/>
        <sz val="11"/>
        <color indexed="8"/>
        <rFont val="Times New Roman"/>
        <family val="1"/>
      </rPr>
      <t>összevont</t>
    </r>
    <r>
      <rPr>
        <b/>
        <sz val="11"/>
        <color indexed="8"/>
        <rFont val="Times New Roman"/>
        <family val="1"/>
      </rPr>
      <t xml:space="preserve"> költségvetési mérlege közgazdasági tagolásban</t>
    </r>
  </si>
  <si>
    <t>Mód. II.</t>
  </si>
  <si>
    <t>Rendezvények</t>
  </si>
  <si>
    <t>Magyar Falu Program-Orvosi rendelő</t>
  </si>
  <si>
    <t>JETA Rendezvénytér pályázat</t>
  </si>
  <si>
    <t>BM Konyha pályázat</t>
  </si>
  <si>
    <t>Pályázati fejlesztési tartalék</t>
  </si>
  <si>
    <t>EFOP-1.5.3 pályázat</t>
  </si>
  <si>
    <t>Múzeumi tevékenység</t>
  </si>
  <si>
    <t>DT hozzájárulása a Hivatal működéséhez</t>
  </si>
  <si>
    <t>EFOP 3.9.2 pályázat támogatása</t>
  </si>
  <si>
    <t>EFOP 1.5.3 pályázat támogatása</t>
  </si>
  <si>
    <t>TOP 5.3.1 pályázat támogatása</t>
  </si>
  <si>
    <t>KEHOP Szennyvízelvezetés pályázat támogatása</t>
  </si>
  <si>
    <t>"Mi is gyaloglók vagyunk" pályázat támogatása</t>
  </si>
  <si>
    <t>VP Konyha pályázat támogatása</t>
  </si>
  <si>
    <t>MFP Orvosi Rendelő pályázat támogatása</t>
  </si>
  <si>
    <t>BM Konyha pályázat támogatása</t>
  </si>
  <si>
    <t>JETA Rendezvénytér kialakítása pályázat támogatása</t>
  </si>
  <si>
    <t>Egyéb tárgyi eszköz értékesítés</t>
  </si>
  <si>
    <t xml:space="preserve"> - Mini Bölcsőde feladatokra átadott pe.</t>
  </si>
  <si>
    <t xml:space="preserve"> - Intézményfenntartó Társulásnak átadott pe.</t>
  </si>
  <si>
    <t xml:space="preserve"> - BURSA Hungarica ösztöndíj</t>
  </si>
  <si>
    <t xml:space="preserve"> - Családsegítő Társulásnak átadott pée.</t>
  </si>
  <si>
    <t>Diákmunka bértámogatás</t>
  </si>
  <si>
    <t>Zarándokház fejlesztése</t>
  </si>
  <si>
    <t xml:space="preserve">Ravatalozó falburkolat </t>
  </si>
  <si>
    <t>Temető - urnafal</t>
  </si>
  <si>
    <t>Arany J. utcai telek tereprendezése</t>
  </si>
  <si>
    <t>Szociális Központ - udvarrendezés</t>
  </si>
  <si>
    <t>TOP Szoc. Pályázat - építés</t>
  </si>
  <si>
    <t>Háziorvos - laptop</t>
  </si>
  <si>
    <t>Dunasziget - kamera</t>
  </si>
  <si>
    <t>TOP-5.3.1 pályázat informatikai eszközök</t>
  </si>
  <si>
    <t>Művelődési Ház - olajsütő</t>
  </si>
  <si>
    <t>Jogalkotás - irodai szék</t>
  </si>
  <si>
    <t>Hótoló</t>
  </si>
  <si>
    <t>Sport - bojler</t>
  </si>
  <si>
    <t>Temető - klíma</t>
  </si>
  <si>
    <t>Háziorvos - várótermi székek, bútorok, klíma, eszközök</t>
  </si>
  <si>
    <t>Védőnő - klíma, kisértékű eszközök</t>
  </si>
  <si>
    <t>Foktő-Baráka hálózati szivattyú cseréje</t>
  </si>
  <si>
    <t>Háziorvos BM pályázat - kisértékű eszközök</t>
  </si>
  <si>
    <t>TOP-5.3.1 pályázat - fényképezőgép</t>
  </si>
  <si>
    <t>EFOP-3.9.2 - kisértékű eszközök</t>
  </si>
  <si>
    <t>VP Konyha - eszközbeszerzés</t>
  </si>
  <si>
    <t>HIVATAL:</t>
  </si>
  <si>
    <t>irodai szék, polcok, szekrény</t>
  </si>
  <si>
    <t>Beruházási célú ÁFA</t>
  </si>
  <si>
    <t>ÖNKORMÁNYZAT:</t>
  </si>
  <si>
    <t>Háziorvos BM pályázat - rendelő felújítás</t>
  </si>
  <si>
    <t>Kamp ház - felújítás</t>
  </si>
  <si>
    <t>Szennyvíz-átemelő szivattyú felújítása</t>
  </si>
  <si>
    <t>Csőtörések, hálózati meghibásodások javítása</t>
  </si>
  <si>
    <t>EFOP-1.5.3 pályázat - Műv.Ház udvar felújítása</t>
  </si>
  <si>
    <t>VP Konyha pályázat - felújítás</t>
  </si>
  <si>
    <t>Egyéb tárgyi eszközök felújítása</t>
  </si>
  <si>
    <t>Baráka - vastalanító tartály felújítása</t>
  </si>
  <si>
    <t>Közfoglalkoztatás Duna-sziget épület bővítés</t>
  </si>
  <si>
    <t>3022/1. sz. ingatlan vásárlása</t>
  </si>
  <si>
    <t>Kábel TV eszközök</t>
  </si>
  <si>
    <t>Orvosi rendelő építés</t>
  </si>
  <si>
    <t>EFOP-3.9.2-16-2017-00008 udvari árnyékoló</t>
  </si>
  <si>
    <t>JETA-94-2017 Szálláshely pályázat építés</t>
  </si>
  <si>
    <t>Közfoglalkoztatás Duna-sziget burkolás</t>
  </si>
  <si>
    <t>Harta, Petőfi S. u. 30-1, hrsz. 351 ingatlan vétel</t>
  </si>
  <si>
    <t>Ipari Park útépítés</t>
  </si>
  <si>
    <t>TOP Szoc. Otthon felújítás</t>
  </si>
  <si>
    <t>BM Konyha étkező felújítás terv</t>
  </si>
  <si>
    <t>JETA szálláshely felújítás terv</t>
  </si>
  <si>
    <t>Számítógép beszerzés</t>
  </si>
  <si>
    <t>JETA-94-2017 Szálláshely pályázat eszköz</t>
  </si>
  <si>
    <t>Közfoglalkoztatás - szoc. program hulladékgyűjtő</t>
  </si>
  <si>
    <t>Közfoglalkoztatás - mg. program gépjármű</t>
  </si>
  <si>
    <t>Közfoglalkoztatás - mg. program öntözőkocsi, vízpumpa</t>
  </si>
  <si>
    <t>Közfoglalkoztatás - helyi sajátosságok dunapart épület berendezés, játszótér, kerékpártároló</t>
  </si>
  <si>
    <t>Közfoglalkoztatás - szoc. program láncfűrész</t>
  </si>
  <si>
    <t>Kamerarendszer szigeten</t>
  </si>
  <si>
    <t>TOP-1.4.1-Mini Bölcsőde Háztartási gépek</t>
  </si>
  <si>
    <t>TOP-1-4-1 Mini Bölcsőde pályázat - kisértékű eszközök</t>
  </si>
  <si>
    <t>TOP Orvosi rendelő pályázat - felújítás</t>
  </si>
  <si>
    <t>"Harta Orvosi Rendelő korszerűsítése"</t>
  </si>
  <si>
    <t>TOP-5.3.1-16-BK1-2017-00016</t>
  </si>
  <si>
    <t>"Solti konzorcium Humán szolgáltatások fejlesztése
térségi szemléletben"</t>
  </si>
  <si>
    <t>EFOP-1-5.3-16-2017-00016</t>
  </si>
  <si>
    <t>"Helyi termékértékesítést szolgáló piacok infrastrukturális
fejlesztése, közétkeztetés fejlesztése"</t>
  </si>
  <si>
    <t>VP6-7.2.1-7.4.1.3-17</t>
  </si>
  <si>
    <r>
      <t xml:space="preserve">   Harta Nagyközség Önkormányzat 2019.évi </t>
    </r>
    <r>
      <rPr>
        <b/>
        <u val="single"/>
        <sz val="14"/>
        <rFont val="Arial CE"/>
        <family val="0"/>
      </rPr>
      <t>összevont</t>
    </r>
    <r>
      <rPr>
        <b/>
        <sz val="14"/>
        <rFont val="Arial CE"/>
        <family val="2"/>
      </rPr>
      <t xml:space="preserve"> vagyonának megoszlása forgalomképesség szerint</t>
    </r>
  </si>
  <si>
    <r>
      <t xml:space="preserve">Harta Nagyközség Önkormányzat </t>
    </r>
    <r>
      <rPr>
        <b/>
        <u val="single"/>
        <sz val="11"/>
        <rFont val="Arial CE"/>
        <family val="0"/>
      </rPr>
      <t>összevont</t>
    </r>
    <r>
      <rPr>
        <b/>
        <sz val="11"/>
        <rFont val="Arial CE"/>
        <family val="2"/>
      </rPr>
      <t xml:space="preserve"> vagyonkimutatása a 0-ra leírt használatban lévő eszközök állományáról</t>
    </r>
  </si>
  <si>
    <t>JETA Szálláshely I. ütem pályázat támogatása</t>
  </si>
  <si>
    <t xml:space="preserve"> - Hartai Közös Önkormányzati Hivatal pe.</t>
  </si>
  <si>
    <t>"Solti konzorcium Helyi identitás erősítése és
közösségfejlesztés Solt és Harta településen"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</si>
</sst>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_-* #,##0.0\ _F_t_-;\-* #,##0.0\ _F_t_-;_-* &quot;-&quot;??\ _F_t_-;_-@_-"/>
    <numFmt numFmtId="168" formatCode="_-* #,##0\ _F_t_-;\-* #,##0\ _F_t_-;_-* &quot;-&quot;??\ _F_t_-;_-@_-"/>
    <numFmt numFmtId="169" formatCode="#,##0_ ;\-#,##0\ "/>
    <numFmt numFmtId="170" formatCode="#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€-2]\ #\ ##,000_);[Red]\([$€-2]\ #\ ##,000\)"/>
    <numFmt numFmtId="175" formatCode="#,##0\ _F_t"/>
    <numFmt numFmtId="176" formatCode="[$-40E]yyyy\.\ mmmm\ d\."/>
    <numFmt numFmtId="177" formatCode="[$¥€-2]\ #\ ##,000_);[Red]\([$€-2]\ #\ ##,000\)"/>
  </numFmts>
  <fonts count="108"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sz val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b/>
      <sz val="8"/>
      <name val="Times New Roman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Arial CE"/>
      <family val="2"/>
    </font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0"/>
      <color indexed="10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i/>
      <u val="single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7"/>
      <name val="Times New Roman CE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 CE"/>
      <family val="0"/>
    </font>
    <font>
      <sz val="9"/>
      <color indexed="8"/>
      <name val="Times New Roman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b/>
      <i/>
      <sz val="9"/>
      <color indexed="8"/>
      <name val="Times New Roman"/>
      <family val="1"/>
    </font>
    <font>
      <sz val="12"/>
      <name val="Times New Roman"/>
      <family val="1"/>
    </font>
    <font>
      <i/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4"/>
      <name val="Times New Roman CE"/>
      <family val="1"/>
    </font>
    <font>
      <b/>
      <u val="single"/>
      <sz val="14"/>
      <color indexed="8"/>
      <name val="Calibri"/>
      <family val="2"/>
    </font>
    <font>
      <b/>
      <sz val="14"/>
      <name val="Times New Roman CE"/>
      <family val="0"/>
    </font>
    <font>
      <b/>
      <u val="single"/>
      <sz val="14"/>
      <name val="Arial CE"/>
      <family val="0"/>
    </font>
    <font>
      <b/>
      <u val="single"/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11"/>
      <color indexed="8"/>
      <name val="Arial CE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1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Arial CE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medium"/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19" borderId="1" applyNumberFormat="0" applyAlignment="0" applyProtection="0"/>
    <xf numFmtId="0" fontId="87" fillId="0" borderId="0" applyNumberFormat="0" applyFill="0" applyBorder="0" applyAlignment="0" applyProtection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0" fillId="21" borderId="7" applyNumberFormat="0" applyFont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6" borderId="0" applyNumberFormat="0" applyBorder="0" applyAlignment="0" applyProtection="0"/>
    <xf numFmtId="0" fontId="85" fillId="27" borderId="0" applyNumberFormat="0" applyBorder="0" applyAlignment="0" applyProtection="0"/>
    <xf numFmtId="0" fontId="94" fillId="28" borderId="0" applyNumberFormat="0" applyBorder="0" applyAlignment="0" applyProtection="0"/>
    <xf numFmtId="0" fontId="95" fillId="29" borderId="8" applyNumberFormat="0" applyAlignment="0" applyProtection="0"/>
    <xf numFmtId="0" fontId="96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9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30" borderId="0" applyNumberFormat="0" applyBorder="0" applyAlignment="0" applyProtection="0"/>
    <xf numFmtId="0" fontId="99" fillId="31" borderId="0" applyNumberFormat="0" applyBorder="0" applyAlignment="0" applyProtection="0"/>
    <xf numFmtId="0" fontId="100" fillId="29" borderId="1" applyNumberFormat="0" applyAlignment="0" applyProtection="0"/>
    <xf numFmtId="9" fontId="0" fillId="0" borderId="0" applyFont="0" applyFill="0" applyBorder="0" applyAlignment="0" applyProtection="0"/>
  </cellStyleXfs>
  <cellXfs count="755">
    <xf numFmtId="0" fontId="0" fillId="0" borderId="0" xfId="0" applyAlignment="1">
      <alignment/>
    </xf>
    <xf numFmtId="166" fontId="2" fillId="0" borderId="0" xfId="57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/>
    </xf>
    <xf numFmtId="3" fontId="8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77" fillId="0" borderId="0" xfId="0" applyNumberFormat="1" applyFont="1" applyAlignment="1">
      <alignment horizontal="right" vertical="top" wrapText="1"/>
    </xf>
    <xf numFmtId="166" fontId="1" fillId="0" borderId="0" xfId="0" applyNumberFormat="1" applyFont="1" applyFill="1" applyAlignment="1">
      <alignment vertical="center" wrapText="1"/>
    </xf>
    <xf numFmtId="166" fontId="1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 wrapText="1"/>
    </xf>
    <xf numFmtId="166" fontId="1" fillId="0" borderId="0" xfId="0" applyNumberFormat="1" applyFont="1" applyFill="1" applyAlignment="1" applyProtection="1">
      <alignment horizontal="center" vertical="center" wrapText="1"/>
      <protection/>
    </xf>
    <xf numFmtId="166" fontId="2" fillId="0" borderId="0" xfId="0" applyNumberFormat="1" applyFont="1" applyFill="1" applyAlignment="1" applyProtection="1">
      <alignment horizontal="right" vertical="center" wrapText="1"/>
      <protection/>
    </xf>
    <xf numFmtId="166" fontId="2" fillId="0" borderId="11" xfId="0" applyNumberFormat="1" applyFont="1" applyFill="1" applyBorder="1" applyAlignment="1">
      <alignment horizontal="center" vertical="center" textRotation="90" wrapText="1"/>
    </xf>
    <xf numFmtId="166" fontId="2" fillId="0" borderId="11" xfId="0" applyNumberFormat="1" applyFont="1" applyFill="1" applyBorder="1" applyAlignment="1" applyProtection="1">
      <alignment horizontal="center" vertical="center" wrapText="1"/>
      <protection/>
    </xf>
    <xf numFmtId="166" fontId="2" fillId="0" borderId="12" xfId="0" applyNumberFormat="1" applyFont="1" applyFill="1" applyBorder="1" applyAlignment="1" applyProtection="1">
      <alignment horizontal="center" vertical="center" wrapText="1"/>
      <protection/>
    </xf>
    <xf numFmtId="166" fontId="1" fillId="0" borderId="0" xfId="0" applyNumberFormat="1" applyFont="1" applyFill="1" applyAlignment="1" applyProtection="1">
      <alignment vertical="center" wrapText="1"/>
      <protection/>
    </xf>
    <xf numFmtId="166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166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166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166" fontId="1" fillId="0" borderId="14" xfId="0" applyNumberFormat="1" applyFont="1" applyFill="1" applyBorder="1" applyAlignment="1">
      <alignment horizontal="center" vertical="center" wrapText="1"/>
    </xf>
    <xf numFmtId="166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166" fontId="2" fillId="0" borderId="0" xfId="0" applyNumberFormat="1" applyFont="1" applyFill="1" applyAlignment="1">
      <alignment vertical="center" wrapText="1"/>
    </xf>
    <xf numFmtId="166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166" fontId="2" fillId="0" borderId="25" xfId="0" applyNumberFormat="1" applyFont="1" applyFill="1" applyBorder="1" applyAlignment="1" applyProtection="1">
      <alignment horizontal="left" vertical="center" wrapText="1"/>
      <protection locked="0"/>
    </xf>
    <xf numFmtId="166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vertical="center"/>
    </xf>
    <xf numFmtId="0" fontId="15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3" fontId="20" fillId="0" borderId="10" xfId="0" applyNumberFormat="1" applyFont="1" applyBorder="1" applyAlignment="1">
      <alignment horizontal="right"/>
    </xf>
    <xf numFmtId="3" fontId="20" fillId="0" borderId="15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49" fontId="22" fillId="0" borderId="0" xfId="0" applyNumberFormat="1" applyFont="1" applyAlignment="1">
      <alignment/>
    </xf>
    <xf numFmtId="0" fontId="19" fillId="0" borderId="0" xfId="0" applyFont="1" applyAlignment="1">
      <alignment/>
    </xf>
    <xf numFmtId="0" fontId="101" fillId="0" borderId="0" xfId="0" applyFont="1" applyAlignment="1">
      <alignment horizontal="right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102" fillId="0" borderId="1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49" fontId="23" fillId="0" borderId="15" xfId="0" applyNumberFormat="1" applyFont="1" applyBorder="1" applyAlignment="1">
      <alignment/>
    </xf>
    <xf numFmtId="3" fontId="103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49" fontId="23" fillId="0" borderId="10" xfId="0" applyNumberFormat="1" applyFont="1" applyBorder="1" applyAlignment="1">
      <alignment wrapText="1"/>
    </xf>
    <xf numFmtId="49" fontId="19" fillId="0" borderId="23" xfId="0" applyNumberFormat="1" applyFont="1" applyBorder="1" applyAlignment="1">
      <alignment wrapText="1"/>
    </xf>
    <xf numFmtId="3" fontId="19" fillId="0" borderId="23" xfId="0" applyNumberFormat="1" applyFont="1" applyBorder="1" applyAlignment="1">
      <alignment horizontal="right"/>
    </xf>
    <xf numFmtId="0" fontId="22" fillId="0" borderId="0" xfId="0" applyFont="1" applyAlignment="1">
      <alignment horizontal="center"/>
    </xf>
    <xf numFmtId="6" fontId="101" fillId="0" borderId="0" xfId="0" applyNumberFormat="1" applyFont="1" applyAlignment="1">
      <alignment horizontal="right"/>
    </xf>
    <xf numFmtId="0" fontId="0" fillId="0" borderId="14" xfId="0" applyBorder="1" applyAlignment="1">
      <alignment/>
    </xf>
    <xf numFmtId="0" fontId="0" fillId="0" borderId="27" xfId="0" applyBorder="1" applyAlignment="1">
      <alignment horizontal="center"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0" fillId="0" borderId="14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0" fillId="0" borderId="33" xfId="0" applyBorder="1" applyAlignment="1">
      <alignment horizontal="center"/>
    </xf>
    <xf numFmtId="3" fontId="97" fillId="0" borderId="34" xfId="0" applyNumberFormat="1" applyFont="1" applyBorder="1" applyAlignment="1">
      <alignment/>
    </xf>
    <xf numFmtId="3" fontId="97" fillId="0" borderId="35" xfId="0" applyNumberFormat="1" applyFont="1" applyBorder="1" applyAlignment="1">
      <alignment/>
    </xf>
    <xf numFmtId="3" fontId="97" fillId="0" borderId="36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19" fillId="0" borderId="21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wrapText="1"/>
    </xf>
    <xf numFmtId="0" fontId="5" fillId="0" borderId="10" xfId="0" applyFont="1" applyBorder="1" applyAlignment="1">
      <alignment/>
    </xf>
    <xf numFmtId="3" fontId="25" fillId="0" borderId="0" xfId="54" applyNumberFormat="1" applyFont="1" applyBorder="1" applyAlignment="1">
      <alignment horizontal="center" vertical="center"/>
      <protection/>
    </xf>
    <xf numFmtId="0" fontId="25" fillId="0" borderId="0" xfId="54" applyFont="1" applyBorder="1" applyAlignment="1">
      <alignment horizontal="center" vertical="center"/>
      <protection/>
    </xf>
    <xf numFmtId="0" fontId="26" fillId="0" borderId="0" xfId="55" applyFont="1" applyBorder="1" applyAlignment="1">
      <alignment horizontal="center" vertical="center"/>
      <protection/>
    </xf>
    <xf numFmtId="3" fontId="26" fillId="0" borderId="0" xfId="55" applyNumberFormat="1" applyFont="1" applyBorder="1" applyAlignment="1">
      <alignment horizontal="center" vertical="center"/>
      <protection/>
    </xf>
    <xf numFmtId="3" fontId="29" fillId="0" borderId="0" xfId="55" applyNumberFormat="1" applyFont="1" applyBorder="1" applyAlignment="1">
      <alignment horizontal="center" vertical="center"/>
      <protection/>
    </xf>
    <xf numFmtId="0" fontId="29" fillId="0" borderId="0" xfId="55" applyFont="1" applyBorder="1" applyAlignment="1">
      <alignment horizontal="center" vertical="center"/>
      <protection/>
    </xf>
    <xf numFmtId="3" fontId="26" fillId="0" borderId="0" xfId="55" applyNumberFormat="1" applyFont="1" applyBorder="1" applyAlignment="1">
      <alignment horizontal="left"/>
      <protection/>
    </xf>
    <xf numFmtId="0" fontId="26" fillId="0" borderId="0" xfId="55" applyFont="1" applyBorder="1" applyAlignment="1">
      <alignment horizontal="left"/>
      <protection/>
    </xf>
    <xf numFmtId="3" fontId="29" fillId="0" borderId="0" xfId="55" applyNumberFormat="1" applyFont="1" applyBorder="1" applyAlignment="1">
      <alignment horizontal="left"/>
      <protection/>
    </xf>
    <xf numFmtId="0" fontId="29" fillId="0" borderId="0" xfId="55" applyFont="1" applyBorder="1" applyAlignment="1">
      <alignment horizontal="left"/>
      <protection/>
    </xf>
    <xf numFmtId="49" fontId="26" fillId="0" borderId="0" xfId="55" applyNumberFormat="1" applyFont="1" applyBorder="1" applyAlignment="1">
      <alignment horizontal="center"/>
      <protection/>
    </xf>
    <xf numFmtId="0" fontId="26" fillId="0" borderId="0" xfId="55" applyFont="1" applyBorder="1" applyAlignment="1">
      <alignment horizontal="left" wrapText="1"/>
      <protection/>
    </xf>
    <xf numFmtId="0" fontId="26" fillId="0" borderId="0" xfId="55" applyFont="1" applyFill="1" applyBorder="1" applyAlignment="1">
      <alignment horizontal="right"/>
      <protection/>
    </xf>
    <xf numFmtId="3" fontId="0" fillId="0" borderId="37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0" fontId="30" fillId="0" borderId="23" xfId="0" applyFont="1" applyBorder="1" applyAlignment="1">
      <alignment horizontal="center"/>
    </xf>
    <xf numFmtId="3" fontId="18" fillId="0" borderId="10" xfId="0" applyNumberFormat="1" applyFont="1" applyBorder="1" applyAlignment="1">
      <alignment horizontal="right"/>
    </xf>
    <xf numFmtId="3" fontId="30" fillId="0" borderId="10" xfId="0" applyNumberFormat="1" applyFont="1" applyBorder="1" applyAlignment="1">
      <alignment horizontal="right"/>
    </xf>
    <xf numFmtId="3" fontId="18" fillId="0" borderId="41" xfId="0" applyNumberFormat="1" applyFont="1" applyBorder="1" applyAlignment="1">
      <alignment horizontal="right"/>
    </xf>
    <xf numFmtId="49" fontId="30" fillId="0" borderId="15" xfId="0" applyNumberFormat="1" applyFont="1" applyBorder="1" applyAlignment="1">
      <alignment/>
    </xf>
    <xf numFmtId="3" fontId="30" fillId="0" borderId="15" xfId="0" applyNumberFormat="1" applyFont="1" applyBorder="1" applyAlignment="1">
      <alignment horizontal="right"/>
    </xf>
    <xf numFmtId="49" fontId="18" fillId="0" borderId="10" xfId="0" applyNumberFormat="1" applyFont="1" applyBorder="1" applyAlignment="1">
      <alignment/>
    </xf>
    <xf numFmtId="49" fontId="30" fillId="0" borderId="42" xfId="0" applyNumberFormat="1" applyFont="1" applyBorder="1" applyAlignment="1">
      <alignment/>
    </xf>
    <xf numFmtId="49" fontId="18" fillId="0" borderId="10" xfId="0" applyNumberFormat="1" applyFont="1" applyBorder="1" applyAlignment="1">
      <alignment wrapText="1"/>
    </xf>
    <xf numFmtId="3" fontId="18" fillId="0" borderId="23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 vertical="center"/>
    </xf>
    <xf numFmtId="49" fontId="18" fillId="0" borderId="41" xfId="0" applyNumberFormat="1" applyFont="1" applyBorder="1" applyAlignment="1">
      <alignment/>
    </xf>
    <xf numFmtId="49" fontId="18" fillId="0" borderId="42" xfId="0" applyNumberFormat="1" applyFont="1" applyBorder="1" applyAlignment="1">
      <alignment wrapText="1"/>
    </xf>
    <xf numFmtId="3" fontId="18" fillId="0" borderId="42" xfId="0" applyNumberFormat="1" applyFont="1" applyBorder="1" applyAlignment="1">
      <alignment horizontal="right"/>
    </xf>
    <xf numFmtId="49" fontId="18" fillId="0" borderId="23" xfId="0" applyNumberFormat="1" applyFont="1" applyBorder="1" applyAlignment="1">
      <alignment/>
    </xf>
    <xf numFmtId="49" fontId="18" fillId="0" borderId="15" xfId="0" applyNumberFormat="1" applyFont="1" applyBorder="1" applyAlignment="1">
      <alignment wrapText="1"/>
    </xf>
    <xf numFmtId="49" fontId="18" fillId="0" borderId="43" xfId="0" applyNumberFormat="1" applyFont="1" applyBorder="1" applyAlignment="1">
      <alignment wrapText="1"/>
    </xf>
    <xf numFmtId="3" fontId="18" fillId="0" borderId="43" xfId="0" applyNumberFormat="1" applyFont="1" applyBorder="1" applyAlignment="1">
      <alignment horizontal="right"/>
    </xf>
    <xf numFmtId="49" fontId="30" fillId="0" borderId="15" xfId="0" applyNumberFormat="1" applyFont="1" applyBorder="1" applyAlignment="1">
      <alignment wrapText="1"/>
    </xf>
    <xf numFmtId="3" fontId="30" fillId="0" borderId="15" xfId="0" applyNumberFormat="1" applyFont="1" applyBorder="1" applyAlignment="1">
      <alignment horizontal="right" vertical="center"/>
    </xf>
    <xf numFmtId="3" fontId="30" fillId="0" borderId="10" xfId="0" applyNumberFormat="1" applyFont="1" applyBorder="1" applyAlignment="1">
      <alignment horizontal="right" vertical="center"/>
    </xf>
    <xf numFmtId="3" fontId="0" fillId="0" borderId="0" xfId="0" applyNumberFormat="1" applyAlignment="1">
      <alignment wrapText="1"/>
    </xf>
    <xf numFmtId="3" fontId="30" fillId="0" borderId="15" xfId="0" applyNumberFormat="1" applyFont="1" applyBorder="1" applyAlignment="1">
      <alignment horizontal="right" wrapText="1"/>
    </xf>
    <xf numFmtId="49" fontId="31" fillId="0" borderId="18" xfId="0" applyNumberFormat="1" applyFont="1" applyBorder="1" applyAlignment="1">
      <alignment/>
    </xf>
    <xf numFmtId="3" fontId="31" fillId="0" borderId="18" xfId="0" applyNumberFormat="1" applyFont="1" applyBorder="1" applyAlignment="1">
      <alignment horizontal="right"/>
    </xf>
    <xf numFmtId="49" fontId="31" fillId="0" borderId="44" xfId="0" applyNumberFormat="1" applyFont="1" applyBorder="1" applyAlignment="1">
      <alignment/>
    </xf>
    <xf numFmtId="3" fontId="31" fillId="0" borderId="44" xfId="0" applyNumberFormat="1" applyFont="1" applyBorder="1" applyAlignment="1">
      <alignment horizontal="right"/>
    </xf>
    <xf numFmtId="49" fontId="31" fillId="0" borderId="44" xfId="0" applyNumberFormat="1" applyFont="1" applyBorder="1" applyAlignment="1">
      <alignment vertical="center" wrapText="1"/>
    </xf>
    <xf numFmtId="3" fontId="31" fillId="0" borderId="44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/>
    </xf>
    <xf numFmtId="49" fontId="31" fillId="0" borderId="15" xfId="0" applyNumberFormat="1" applyFont="1" applyBorder="1" applyAlignment="1">
      <alignment/>
    </xf>
    <xf numFmtId="3" fontId="31" fillId="0" borderId="15" xfId="0" applyNumberFormat="1" applyFont="1" applyBorder="1" applyAlignment="1">
      <alignment horizontal="right"/>
    </xf>
    <xf numFmtId="49" fontId="31" fillId="0" borderId="10" xfId="0" applyNumberFormat="1" applyFont="1" applyBorder="1" applyAlignment="1">
      <alignment/>
    </xf>
    <xf numFmtId="3" fontId="18" fillId="0" borderId="15" xfId="0" applyNumberFormat="1" applyFont="1" applyBorder="1" applyAlignment="1">
      <alignment horizontal="right" wrapText="1"/>
    </xf>
    <xf numFmtId="3" fontId="18" fillId="0" borderId="10" xfId="0" applyNumberFormat="1" applyFont="1" applyBorder="1" applyAlignment="1">
      <alignment horizontal="right" vertical="center" wrapText="1"/>
    </xf>
    <xf numFmtId="3" fontId="30" fillId="0" borderId="10" xfId="0" applyNumberFormat="1" applyFont="1" applyBorder="1" applyAlignment="1">
      <alignment horizontal="right" vertical="center" wrapText="1"/>
    </xf>
    <xf numFmtId="3" fontId="18" fillId="0" borderId="15" xfId="0" applyNumberFormat="1" applyFont="1" applyBorder="1" applyAlignment="1">
      <alignment horizontal="right" vertical="center" wrapText="1"/>
    </xf>
    <xf numFmtId="3" fontId="30" fillId="0" borderId="15" xfId="0" applyNumberFormat="1" applyFont="1" applyBorder="1" applyAlignment="1">
      <alignment horizontal="right" vertical="center" wrapText="1"/>
    </xf>
    <xf numFmtId="3" fontId="31" fillId="0" borderId="45" xfId="0" applyNumberFormat="1" applyFont="1" applyBorder="1" applyAlignment="1">
      <alignment horizontal="right" wrapText="1"/>
    </xf>
    <xf numFmtId="3" fontId="30" fillId="0" borderId="42" xfId="0" applyNumberFormat="1" applyFont="1" applyBorder="1" applyAlignment="1">
      <alignment horizontal="right" vertical="center"/>
    </xf>
    <xf numFmtId="3" fontId="30" fillId="0" borderId="46" xfId="0" applyNumberFormat="1" applyFont="1" applyBorder="1" applyAlignment="1">
      <alignment horizontal="right" vertical="center"/>
    </xf>
    <xf numFmtId="49" fontId="30" fillId="0" borderId="46" xfId="0" applyNumberFormat="1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166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166" fontId="2" fillId="0" borderId="47" xfId="0" applyNumberFormat="1" applyFont="1" applyFill="1" applyBorder="1" applyAlignment="1" applyProtection="1">
      <alignment horizontal="left" vertical="center" wrapText="1"/>
      <protection locked="0"/>
    </xf>
    <xf numFmtId="3" fontId="2" fillId="0" borderId="48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 vertical="center"/>
      <protection/>
    </xf>
    <xf numFmtId="0" fontId="27" fillId="0" borderId="0" xfId="0" applyFont="1" applyFill="1" applyAlignment="1">
      <alignment/>
    </xf>
    <xf numFmtId="0" fontId="29" fillId="0" borderId="49" xfId="0" applyFont="1" applyFill="1" applyBorder="1" applyAlignment="1" applyProtection="1">
      <alignment vertical="center"/>
      <protection/>
    </xf>
    <xf numFmtId="0" fontId="29" fillId="0" borderId="50" xfId="0" applyFont="1" applyFill="1" applyBorder="1" applyAlignment="1" applyProtection="1">
      <alignment horizontal="center" vertical="center"/>
      <protection/>
    </xf>
    <xf numFmtId="0" fontId="29" fillId="0" borderId="51" xfId="0" applyFont="1" applyFill="1" applyBorder="1" applyAlignment="1" applyProtection="1">
      <alignment horizontal="center" vertical="center"/>
      <protection/>
    </xf>
    <xf numFmtId="0" fontId="29" fillId="0" borderId="52" xfId="0" applyFont="1" applyFill="1" applyBorder="1" applyAlignment="1" applyProtection="1">
      <alignment horizontal="center" vertical="center"/>
      <protection/>
    </xf>
    <xf numFmtId="49" fontId="26" fillId="0" borderId="53" xfId="0" applyNumberFormat="1" applyFont="1" applyFill="1" applyBorder="1" applyAlignment="1" applyProtection="1">
      <alignment vertical="center"/>
      <protection/>
    </xf>
    <xf numFmtId="3" fontId="26" fillId="0" borderId="41" xfId="0" applyNumberFormat="1" applyFont="1" applyFill="1" applyBorder="1" applyAlignment="1" applyProtection="1">
      <alignment vertical="center"/>
      <protection locked="0"/>
    </xf>
    <xf numFmtId="3" fontId="29" fillId="0" borderId="54" xfId="0" applyNumberFormat="1" applyFont="1" applyFill="1" applyBorder="1" applyAlignment="1" applyProtection="1">
      <alignment vertical="center"/>
      <protection/>
    </xf>
    <xf numFmtId="49" fontId="35" fillId="0" borderId="16" xfId="0" applyNumberFormat="1" applyFont="1" applyFill="1" applyBorder="1" applyAlignment="1" applyProtection="1" quotePrefix="1">
      <alignment horizontal="left" vertical="center" indent="1"/>
      <protection/>
    </xf>
    <xf numFmtId="49" fontId="35" fillId="0" borderId="55" xfId="0" applyNumberFormat="1" applyFont="1" applyFill="1" applyBorder="1" applyAlignment="1" applyProtection="1" quotePrefix="1">
      <alignment horizontal="left" vertical="center" indent="1"/>
      <protection/>
    </xf>
    <xf numFmtId="3" fontId="35" fillId="0" borderId="10" xfId="0" applyNumberFormat="1" applyFont="1" applyFill="1" applyBorder="1" applyAlignment="1" applyProtection="1">
      <alignment vertical="center"/>
      <protection locked="0"/>
    </xf>
    <xf numFmtId="3" fontId="36" fillId="0" borderId="26" xfId="0" applyNumberFormat="1" applyFont="1" applyFill="1" applyBorder="1" applyAlignment="1" applyProtection="1">
      <alignment vertical="center"/>
      <protection/>
    </xf>
    <xf numFmtId="49" fontId="26" fillId="0" borderId="16" xfId="0" applyNumberFormat="1" applyFont="1" applyFill="1" applyBorder="1" applyAlignment="1" applyProtection="1">
      <alignment vertical="center"/>
      <protection/>
    </xf>
    <xf numFmtId="49" fontId="26" fillId="0" borderId="55" xfId="0" applyNumberFormat="1" applyFont="1" applyFill="1" applyBorder="1" applyAlignment="1" applyProtection="1">
      <alignment vertical="center"/>
      <protection/>
    </xf>
    <xf numFmtId="3" fontId="26" fillId="0" borderId="10" xfId="0" applyNumberFormat="1" applyFont="1" applyFill="1" applyBorder="1" applyAlignment="1" applyProtection="1">
      <alignment vertical="center"/>
      <protection locked="0"/>
    </xf>
    <xf numFmtId="3" fontId="29" fillId="0" borderId="26" xfId="0" applyNumberFormat="1" applyFont="1" applyFill="1" applyBorder="1" applyAlignment="1" applyProtection="1">
      <alignment vertical="center"/>
      <protection/>
    </xf>
    <xf numFmtId="49" fontId="26" fillId="0" borderId="56" xfId="0" applyNumberFormat="1" applyFont="1" applyFill="1" applyBorder="1" applyAlignment="1" applyProtection="1">
      <alignment vertical="center"/>
      <protection locked="0"/>
    </xf>
    <xf numFmtId="49" fontId="26" fillId="0" borderId="57" xfId="0" applyNumberFormat="1" applyFont="1" applyFill="1" applyBorder="1" applyAlignment="1" applyProtection="1">
      <alignment vertical="center"/>
      <protection locked="0"/>
    </xf>
    <xf numFmtId="3" fontId="26" fillId="0" borderId="42" xfId="0" applyNumberFormat="1" applyFont="1" applyFill="1" applyBorder="1" applyAlignment="1" applyProtection="1">
      <alignment vertical="center"/>
      <protection locked="0"/>
    </xf>
    <xf numFmtId="49" fontId="29" fillId="0" borderId="58" xfId="0" applyNumberFormat="1" applyFont="1" applyFill="1" applyBorder="1" applyAlignment="1" applyProtection="1">
      <alignment vertical="center"/>
      <protection/>
    </xf>
    <xf numFmtId="3" fontId="29" fillId="0" borderId="44" xfId="0" applyNumberFormat="1" applyFont="1" applyFill="1" applyBorder="1" applyAlignment="1" applyProtection="1">
      <alignment vertical="center"/>
      <protection/>
    </xf>
    <xf numFmtId="3" fontId="26" fillId="0" borderId="44" xfId="0" applyNumberFormat="1" applyFont="1" applyFill="1" applyBorder="1" applyAlignment="1" applyProtection="1">
      <alignment vertical="center"/>
      <protection/>
    </xf>
    <xf numFmtId="3" fontId="29" fillId="0" borderId="59" xfId="0" applyNumberFormat="1" applyFont="1" applyFill="1" applyBorder="1" applyAlignment="1" applyProtection="1">
      <alignment vertical="center"/>
      <protection/>
    </xf>
    <xf numFmtId="49" fontId="26" fillId="0" borderId="60" xfId="0" applyNumberFormat="1" applyFont="1" applyFill="1" applyBorder="1" applyAlignment="1" applyProtection="1">
      <alignment vertical="center"/>
      <protection/>
    </xf>
    <xf numFmtId="49" fontId="26" fillId="0" borderId="16" xfId="0" applyNumberFormat="1" applyFont="1" applyFill="1" applyBorder="1" applyAlignment="1" applyProtection="1">
      <alignment horizontal="left" vertical="center"/>
      <protection/>
    </xf>
    <xf numFmtId="49" fontId="26" fillId="0" borderId="16" xfId="0" applyNumberFormat="1" applyFont="1" applyFill="1" applyBorder="1" applyAlignment="1" applyProtection="1">
      <alignment vertical="center"/>
      <protection locked="0"/>
    </xf>
    <xf numFmtId="49" fontId="26" fillId="0" borderId="55" xfId="0" applyNumberFormat="1" applyFont="1" applyFill="1" applyBorder="1" applyAlignment="1" applyProtection="1">
      <alignment vertical="center"/>
      <protection locked="0"/>
    </xf>
    <xf numFmtId="3" fontId="29" fillId="0" borderId="10" xfId="0" applyNumberFormat="1" applyFont="1" applyFill="1" applyBorder="1" applyAlignment="1" applyProtection="1">
      <alignment vertical="center"/>
      <protection locked="0"/>
    </xf>
    <xf numFmtId="3" fontId="29" fillId="0" borderId="42" xfId="0" applyNumberFormat="1" applyFont="1" applyFill="1" applyBorder="1" applyAlignment="1" applyProtection="1">
      <alignment vertical="center"/>
      <protection locked="0"/>
    </xf>
    <xf numFmtId="3" fontId="36" fillId="0" borderId="10" xfId="0" applyNumberFormat="1" applyFont="1" applyFill="1" applyBorder="1" applyAlignment="1" applyProtection="1">
      <alignment vertical="center"/>
      <protection locked="0"/>
    </xf>
    <xf numFmtId="49" fontId="26" fillId="0" borderId="55" xfId="0" applyNumberFormat="1" applyFont="1" applyFill="1" applyBorder="1" applyAlignment="1" applyProtection="1">
      <alignment horizontal="left" vertical="center"/>
      <protection/>
    </xf>
    <xf numFmtId="3" fontId="29" fillId="0" borderId="61" xfId="0" applyNumberFormat="1" applyFont="1" applyFill="1" applyBorder="1" applyAlignment="1" applyProtection="1">
      <alignment horizontal="right" vertical="center"/>
      <protection/>
    </xf>
    <xf numFmtId="49" fontId="26" fillId="0" borderId="55" xfId="0" applyNumberFormat="1" applyFont="1" applyFill="1" applyBorder="1" applyAlignment="1" applyProtection="1">
      <alignment horizontal="right" vertical="center"/>
      <protection/>
    </xf>
    <xf numFmtId="3" fontId="26" fillId="0" borderId="55" xfId="0" applyNumberFormat="1" applyFont="1" applyFill="1" applyBorder="1" applyAlignment="1" applyProtection="1">
      <alignment horizontal="right"/>
      <protection/>
    </xf>
    <xf numFmtId="49" fontId="26" fillId="0" borderId="60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Alignment="1">
      <alignment horizontal="right"/>
    </xf>
    <xf numFmtId="3" fontId="30" fillId="0" borderId="18" xfId="56" applyNumberFormat="1" applyFont="1" applyBorder="1" applyAlignment="1">
      <alignment horizontal="right"/>
      <protection/>
    </xf>
    <xf numFmtId="3" fontId="18" fillId="0" borderId="10" xfId="56" applyNumberFormat="1" applyFont="1" applyBorder="1" applyAlignment="1">
      <alignment horizontal="right"/>
      <protection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166" fontId="1" fillId="0" borderId="25" xfId="0" applyNumberFormat="1" applyFont="1" applyFill="1" applyBorder="1" applyAlignment="1">
      <alignment horizontal="center" vertical="center" wrapText="1"/>
    </xf>
    <xf numFmtId="166" fontId="1" fillId="0" borderId="47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readingOrder="1"/>
      <protection/>
    </xf>
    <xf numFmtId="0" fontId="8" fillId="0" borderId="0" xfId="0" applyFont="1" applyAlignment="1">
      <alignment horizontal="center" readingOrder="1"/>
    </xf>
    <xf numFmtId="0" fontId="37" fillId="0" borderId="62" xfId="57" applyFont="1" applyFill="1" applyBorder="1" applyAlignment="1" applyProtection="1">
      <alignment horizontal="center" vertical="center" wrapText="1"/>
      <protection/>
    </xf>
    <xf numFmtId="0" fontId="13" fillId="0" borderId="63" xfId="57" applyFont="1" applyFill="1" applyBorder="1" applyAlignment="1" applyProtection="1">
      <alignment horizontal="center" vertical="center" wrapText="1" readingOrder="1"/>
      <protection/>
    </xf>
    <xf numFmtId="0" fontId="12" fillId="0" borderId="20" xfId="57" applyFont="1" applyFill="1" applyBorder="1" applyAlignment="1" applyProtection="1">
      <alignment horizontal="center" vertical="center" wrapText="1"/>
      <protection/>
    </xf>
    <xf numFmtId="0" fontId="12" fillId="0" borderId="64" xfId="57" applyFont="1" applyFill="1" applyBorder="1" applyAlignment="1" applyProtection="1">
      <alignment horizontal="center" vertical="center" wrapText="1" readingOrder="1"/>
      <protection/>
    </xf>
    <xf numFmtId="0" fontId="39" fillId="0" borderId="65" xfId="0" applyFont="1" applyBorder="1" applyAlignment="1">
      <alignment horizontal="center" vertical="center" readingOrder="1"/>
    </xf>
    <xf numFmtId="0" fontId="12" fillId="0" borderId="65" xfId="57" applyFont="1" applyFill="1" applyBorder="1" applyAlignment="1" applyProtection="1">
      <alignment horizontal="center" vertical="center" wrapText="1" readingOrder="1"/>
      <protection/>
    </xf>
    <xf numFmtId="0" fontId="39" fillId="0" borderId="66" xfId="0" applyFont="1" applyBorder="1" applyAlignment="1">
      <alignment horizontal="center" vertical="center"/>
    </xf>
    <xf numFmtId="0" fontId="39" fillId="0" borderId="67" xfId="0" applyFont="1" applyBorder="1" applyAlignment="1">
      <alignment horizontal="center" vertical="center"/>
    </xf>
    <xf numFmtId="49" fontId="13" fillId="0" borderId="16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13" fillId="32" borderId="16" xfId="57" applyFont="1" applyFill="1" applyBorder="1" applyAlignment="1" applyProtection="1">
      <alignment horizontal="center" vertical="center" wrapText="1"/>
      <protection/>
    </xf>
    <xf numFmtId="0" fontId="0" fillId="32" borderId="0" xfId="0" applyFill="1" applyAlignment="1">
      <alignment/>
    </xf>
    <xf numFmtId="49" fontId="13" fillId="0" borderId="20" xfId="57" applyNumberFormat="1" applyFont="1" applyFill="1" applyBorder="1" applyAlignment="1" applyProtection="1">
      <alignment horizontal="center" vertical="center" wrapText="1"/>
      <protection/>
    </xf>
    <xf numFmtId="0" fontId="1" fillId="0" borderId="0" xfId="57" applyFill="1">
      <alignment/>
      <protection/>
    </xf>
    <xf numFmtId="0" fontId="1" fillId="0" borderId="0" xfId="57" applyFill="1" applyAlignment="1">
      <alignment horizontal="right" readingOrder="1"/>
      <protection/>
    </xf>
    <xf numFmtId="168" fontId="0" fillId="0" borderId="0" xfId="40" applyNumberFormat="1" applyFont="1" applyAlignment="1">
      <alignment horizontal="center"/>
    </xf>
    <xf numFmtId="0" fontId="0" fillId="0" borderId="0" xfId="0" applyAlignment="1">
      <alignment horizontal="center" readingOrder="1"/>
    </xf>
    <xf numFmtId="0" fontId="12" fillId="0" borderId="68" xfId="57" applyFont="1" applyFill="1" applyBorder="1" applyAlignment="1" applyProtection="1">
      <alignment horizontal="center" vertical="center" wrapText="1"/>
      <protection/>
    </xf>
    <xf numFmtId="0" fontId="12" fillId="0" borderId="39" xfId="57" applyFont="1" applyFill="1" applyBorder="1" applyAlignment="1" applyProtection="1">
      <alignment horizontal="center" vertical="center" wrapText="1"/>
      <protection/>
    </xf>
    <xf numFmtId="0" fontId="12" fillId="0" borderId="62" xfId="57" applyFont="1" applyFill="1" applyBorder="1" applyAlignment="1" applyProtection="1">
      <alignment horizontal="center" vertical="center" wrapText="1"/>
      <protection/>
    </xf>
    <xf numFmtId="0" fontId="12" fillId="0" borderId="69" xfId="57" applyFont="1" applyFill="1" applyBorder="1" applyAlignment="1" applyProtection="1">
      <alignment horizontal="center" vertical="center" wrapText="1"/>
      <protection/>
    </xf>
    <xf numFmtId="0" fontId="12" fillId="0" borderId="66" xfId="57" applyFont="1" applyFill="1" applyBorder="1" applyAlignment="1" applyProtection="1">
      <alignment horizontal="center" vertical="center" wrapText="1"/>
      <protection/>
    </xf>
    <xf numFmtId="0" fontId="38" fillId="0" borderId="63" xfId="0" applyFont="1" applyBorder="1" applyAlignment="1">
      <alignment horizontal="center" vertical="center" wrapText="1" readingOrder="1"/>
    </xf>
    <xf numFmtId="0" fontId="1" fillId="0" borderId="0" xfId="57" applyFill="1" applyAlignment="1">
      <alignment/>
      <protection/>
    </xf>
    <xf numFmtId="166" fontId="2" fillId="0" borderId="11" xfId="0" applyNumberFormat="1" applyFont="1" applyFill="1" applyBorder="1" applyAlignment="1">
      <alignment horizontal="center" vertical="center" textRotation="90" wrapText="1"/>
    </xf>
    <xf numFmtId="166" fontId="2" fillId="0" borderId="58" xfId="0" applyNumberFormat="1" applyFont="1" applyFill="1" applyBorder="1" applyAlignment="1" applyProtection="1">
      <alignment horizontal="center" vertical="center" wrapText="1"/>
      <protection/>
    </xf>
    <xf numFmtId="166" fontId="2" fillId="0" borderId="44" xfId="0" applyNumberFormat="1" applyFont="1" applyFill="1" applyBorder="1" applyAlignment="1" applyProtection="1">
      <alignment horizontal="center" vertical="center" wrapText="1"/>
      <protection/>
    </xf>
    <xf numFmtId="166" fontId="1" fillId="0" borderId="70" xfId="0" applyNumberFormat="1" applyFont="1" applyFill="1" applyBorder="1" applyAlignment="1" applyProtection="1">
      <alignment horizontal="center" vertical="center" wrapText="1"/>
      <protection/>
    </xf>
    <xf numFmtId="166" fontId="2" fillId="0" borderId="17" xfId="0" applyNumberFormat="1" applyFont="1" applyFill="1" applyBorder="1" applyAlignment="1" applyProtection="1">
      <alignment horizontal="center" vertical="center" wrapText="1"/>
      <protection/>
    </xf>
    <xf numFmtId="166" fontId="2" fillId="0" borderId="18" xfId="0" applyNumberFormat="1" applyFont="1" applyFill="1" applyBorder="1" applyAlignment="1" applyProtection="1">
      <alignment horizontal="center" vertical="center" wrapText="1"/>
      <protection/>
    </xf>
    <xf numFmtId="166" fontId="2" fillId="0" borderId="71" xfId="0" applyNumberFormat="1" applyFont="1" applyFill="1" applyBorder="1" applyAlignment="1" applyProtection="1">
      <alignment horizontal="center" vertical="center" wrapText="1"/>
      <protection/>
    </xf>
    <xf numFmtId="166" fontId="2" fillId="0" borderId="11" xfId="0" applyNumberFormat="1" applyFont="1" applyFill="1" applyBorder="1" applyAlignment="1" applyProtection="1">
      <alignment horizontal="center" vertical="center" wrapText="1"/>
      <protection/>
    </xf>
    <xf numFmtId="166" fontId="1" fillId="0" borderId="14" xfId="0" applyNumberFormat="1" applyFont="1" applyFill="1" applyBorder="1" applyAlignment="1">
      <alignment horizontal="center" vertical="center" wrapText="1"/>
    </xf>
    <xf numFmtId="166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166" fontId="2" fillId="0" borderId="62" xfId="0" applyNumberFormat="1" applyFont="1" applyFill="1" applyBorder="1" applyAlignment="1" applyProtection="1">
      <alignment horizontal="center" vertical="center" wrapText="1"/>
      <protection/>
    </xf>
    <xf numFmtId="166" fontId="1" fillId="0" borderId="25" xfId="0" applyNumberFormat="1" applyFont="1" applyFill="1" applyBorder="1" applyAlignment="1">
      <alignment horizontal="center" vertical="center" wrapText="1"/>
    </xf>
    <xf numFmtId="0" fontId="42" fillId="0" borderId="72" xfId="57" applyFont="1" applyFill="1" applyBorder="1" applyAlignment="1" applyProtection="1">
      <alignment horizontal="left" vertical="center" wrapText="1" indent="1"/>
      <protection/>
    </xf>
    <xf numFmtId="166" fontId="42" fillId="0" borderId="73" xfId="57" applyNumberFormat="1" applyFont="1" applyFill="1" applyBorder="1" applyAlignment="1" applyProtection="1">
      <alignment horizontal="right" vertical="center" wrapText="1" readingOrder="1"/>
      <protection locked="0"/>
    </xf>
    <xf numFmtId="175" fontId="43" fillId="0" borderId="74" xfId="0" applyNumberFormat="1" applyFont="1" applyBorder="1" applyAlignment="1">
      <alignment horizontal="right" vertical="center" wrapText="1" readingOrder="1"/>
    </xf>
    <xf numFmtId="0" fontId="42" fillId="0" borderId="31" xfId="57" applyFont="1" applyFill="1" applyBorder="1" applyAlignment="1" applyProtection="1">
      <alignment horizontal="left" vertical="center" wrapText="1" indent="1"/>
      <protection/>
    </xf>
    <xf numFmtId="166" fontId="42" fillId="0" borderId="74" xfId="57" applyNumberFormat="1" applyFont="1" applyFill="1" applyBorder="1" applyAlignment="1" applyProtection="1">
      <alignment horizontal="right" vertical="center" wrapText="1" readingOrder="1"/>
      <protection locked="0"/>
    </xf>
    <xf numFmtId="175" fontId="43" fillId="0" borderId="75" xfId="0" applyNumberFormat="1" applyFont="1" applyBorder="1" applyAlignment="1">
      <alignment vertical="center" wrapText="1"/>
    </xf>
    <xf numFmtId="0" fontId="42" fillId="0" borderId="72" xfId="57" applyFont="1" applyFill="1" applyBorder="1" applyAlignment="1" applyProtection="1">
      <alignment horizontal="left" vertical="center" wrapText="1" indent="1"/>
      <protection/>
    </xf>
    <xf numFmtId="3" fontId="42" fillId="0" borderId="73" xfId="57" applyNumberFormat="1" applyFont="1" applyFill="1" applyBorder="1" applyAlignment="1" applyProtection="1">
      <alignment horizontal="right" vertical="center" wrapText="1" readingOrder="1"/>
      <protection locked="0"/>
    </xf>
    <xf numFmtId="0" fontId="42" fillId="0" borderId="73" xfId="57" applyNumberFormat="1" applyFont="1" applyFill="1" applyBorder="1" applyAlignment="1" applyProtection="1">
      <alignment horizontal="right" vertical="center" wrapText="1" readingOrder="1"/>
      <protection locked="0"/>
    </xf>
    <xf numFmtId="175" fontId="43" fillId="0" borderId="74" xfId="0" applyNumberFormat="1" applyFont="1" applyBorder="1" applyAlignment="1">
      <alignment horizontal="right" vertical="center" wrapText="1"/>
    </xf>
    <xf numFmtId="0" fontId="42" fillId="0" borderId="31" xfId="57" applyFont="1" applyFill="1" applyBorder="1" applyAlignment="1" applyProtection="1">
      <alignment horizontal="left" vertical="center" wrapText="1" indent="1"/>
      <protection/>
    </xf>
    <xf numFmtId="3" fontId="42" fillId="0" borderId="74" xfId="57" applyNumberFormat="1" applyFont="1" applyFill="1" applyBorder="1" applyAlignment="1" applyProtection="1">
      <alignment horizontal="right" vertical="center" wrapText="1" readingOrder="1"/>
      <protection locked="0"/>
    </xf>
    <xf numFmtId="166" fontId="42" fillId="0" borderId="74" xfId="57" applyNumberFormat="1" applyFont="1" applyFill="1" applyBorder="1" applyAlignment="1" applyProtection="1">
      <alignment horizontal="right" vertical="center" wrapText="1" readingOrder="1"/>
      <protection locked="0"/>
    </xf>
    <xf numFmtId="166" fontId="42" fillId="0" borderId="73" xfId="57" applyNumberFormat="1" applyFont="1" applyFill="1" applyBorder="1" applyAlignment="1" applyProtection="1">
      <alignment horizontal="right" vertical="center" wrapText="1" readingOrder="1"/>
      <protection locked="0"/>
    </xf>
    <xf numFmtId="3" fontId="42" fillId="0" borderId="74" xfId="57" applyNumberFormat="1" applyFont="1" applyFill="1" applyBorder="1" applyAlignment="1" applyProtection="1">
      <alignment horizontal="right" vertical="center" wrapText="1" readingOrder="1"/>
      <protection locked="0"/>
    </xf>
    <xf numFmtId="166" fontId="42" fillId="0" borderId="75" xfId="57" applyNumberFormat="1" applyFont="1" applyFill="1" applyBorder="1" applyAlignment="1" applyProtection="1">
      <alignment horizontal="right" vertical="center" wrapText="1" readingOrder="1"/>
      <protection locked="0"/>
    </xf>
    <xf numFmtId="0" fontId="42" fillId="0" borderId="74" xfId="57" applyNumberFormat="1" applyFont="1" applyFill="1" applyBorder="1" applyAlignment="1" applyProtection="1">
      <alignment horizontal="right" vertical="center" wrapText="1" readingOrder="1"/>
      <protection locked="0"/>
    </xf>
    <xf numFmtId="3" fontId="42" fillId="0" borderId="73" xfId="57" applyNumberFormat="1" applyFont="1" applyFill="1" applyBorder="1" applyAlignment="1" applyProtection="1">
      <alignment horizontal="right" vertical="center" wrapText="1" readingOrder="1"/>
      <protection locked="0"/>
    </xf>
    <xf numFmtId="0" fontId="12" fillId="0" borderId="31" xfId="57" applyFont="1" applyFill="1" applyBorder="1" applyAlignment="1" applyProtection="1">
      <alignment horizontal="left" vertical="center" wrapText="1" indent="1"/>
      <protection/>
    </xf>
    <xf numFmtId="166" fontId="12" fillId="0" borderId="74" xfId="57" applyNumberFormat="1" applyFont="1" applyFill="1" applyBorder="1" applyAlignment="1" applyProtection="1">
      <alignment horizontal="right" vertical="center" wrapText="1" readingOrder="1"/>
      <protection locked="0"/>
    </xf>
    <xf numFmtId="166" fontId="12" fillId="0" borderId="75" xfId="57" applyNumberFormat="1" applyFont="1" applyFill="1" applyBorder="1" applyAlignment="1" applyProtection="1">
      <alignment horizontal="right" vertical="center" wrapText="1" readingOrder="1"/>
      <protection locked="0"/>
    </xf>
    <xf numFmtId="0" fontId="12" fillId="0" borderId="72" xfId="57" applyFont="1" applyFill="1" applyBorder="1" applyAlignment="1" applyProtection="1">
      <alignment horizontal="left" vertical="center" wrapText="1" indent="1"/>
      <protection/>
    </xf>
    <xf numFmtId="166" fontId="12" fillId="0" borderId="73" xfId="57" applyNumberFormat="1" applyFont="1" applyFill="1" applyBorder="1" applyAlignment="1" applyProtection="1">
      <alignment horizontal="right" vertical="center" wrapText="1" readingOrder="1"/>
      <protection locked="0"/>
    </xf>
    <xf numFmtId="175" fontId="39" fillId="0" borderId="74" xfId="0" applyNumberFormat="1" applyFont="1" applyBorder="1" applyAlignment="1">
      <alignment horizontal="right" vertical="center" wrapText="1" readingOrder="1"/>
    </xf>
    <xf numFmtId="0" fontId="12" fillId="32" borderId="72" xfId="57" applyFont="1" applyFill="1" applyBorder="1" applyAlignment="1" applyProtection="1">
      <alignment horizontal="left" vertical="center" wrapText="1" indent="1"/>
      <protection/>
    </xf>
    <xf numFmtId="166" fontId="12" fillId="32" borderId="73" xfId="57" applyNumberFormat="1" applyFont="1" applyFill="1" applyBorder="1" applyAlignment="1" applyProtection="1">
      <alignment horizontal="right" vertical="center" wrapText="1" readingOrder="1"/>
      <protection/>
    </xf>
    <xf numFmtId="175" fontId="39" fillId="32" borderId="74" xfId="0" applyNumberFormat="1" applyFont="1" applyFill="1" applyBorder="1" applyAlignment="1">
      <alignment horizontal="right" vertical="center" wrapText="1"/>
    </xf>
    <xf numFmtId="0" fontId="12" fillId="32" borderId="31" xfId="57" applyFont="1" applyFill="1" applyBorder="1" applyAlignment="1" applyProtection="1">
      <alignment horizontal="left" vertical="center" wrapText="1" indent="1"/>
      <protection/>
    </xf>
    <xf numFmtId="166" fontId="12" fillId="32" borderId="74" xfId="57" applyNumberFormat="1" applyFont="1" applyFill="1" applyBorder="1" applyAlignment="1" applyProtection="1">
      <alignment horizontal="right" vertical="center" wrapText="1" readingOrder="1"/>
      <protection/>
    </xf>
    <xf numFmtId="175" fontId="39" fillId="32" borderId="75" xfId="0" applyNumberFormat="1" applyFont="1" applyFill="1" applyBorder="1" applyAlignment="1">
      <alignment vertical="center" wrapText="1"/>
    </xf>
    <xf numFmtId="0" fontId="44" fillId="0" borderId="72" xfId="57" applyFont="1" applyFill="1" applyBorder="1" applyAlignment="1" applyProtection="1">
      <alignment horizontal="left" vertical="center" wrapText="1" indent="1"/>
      <protection/>
    </xf>
    <xf numFmtId="166" fontId="42" fillId="0" borderId="73" xfId="57" applyNumberFormat="1" applyFont="1" applyFill="1" applyBorder="1" applyAlignment="1" applyProtection="1">
      <alignment horizontal="right" vertical="center" wrapText="1" readingOrder="1"/>
      <protection/>
    </xf>
    <xf numFmtId="0" fontId="42" fillId="0" borderId="31" xfId="57" applyFont="1" applyFill="1" applyBorder="1" applyAlignment="1" applyProtection="1">
      <alignment horizontal="left" vertical="center" wrapText="1" indent="6"/>
      <protection/>
    </xf>
    <xf numFmtId="0" fontId="42" fillId="0" borderId="72" xfId="57" applyFont="1" applyFill="1" applyBorder="1" applyAlignment="1" applyProtection="1">
      <alignment horizontal="left" vertical="center" wrapText="1" indent="2"/>
      <protection/>
    </xf>
    <xf numFmtId="0" fontId="12" fillId="0" borderId="72" xfId="57" applyFont="1" applyFill="1" applyBorder="1" applyAlignment="1" applyProtection="1">
      <alignment horizontal="left" vertical="center" wrapText="1" indent="2"/>
      <protection/>
    </xf>
    <xf numFmtId="3" fontId="12" fillId="32" borderId="74" xfId="57" applyNumberFormat="1" applyFont="1" applyFill="1" applyBorder="1" applyAlignment="1" applyProtection="1">
      <alignment horizontal="right" vertical="center" wrapText="1" readingOrder="1"/>
      <protection/>
    </xf>
    <xf numFmtId="175" fontId="39" fillId="0" borderId="75" xfId="0" applyNumberFormat="1" applyFont="1" applyBorder="1" applyAlignment="1">
      <alignment vertical="center" wrapText="1"/>
    </xf>
    <xf numFmtId="0" fontId="12" fillId="32" borderId="31" xfId="57" applyFont="1" applyFill="1" applyBorder="1" applyAlignment="1" applyProtection="1">
      <alignment horizontal="left" vertical="center" wrapText="1" indent="1"/>
      <protection/>
    </xf>
    <xf numFmtId="166" fontId="12" fillId="32" borderId="73" xfId="57" applyNumberFormat="1" applyFont="1" applyFill="1" applyBorder="1" applyAlignment="1" applyProtection="1">
      <alignment horizontal="right" vertical="center" wrapText="1" readingOrder="1"/>
      <protection locked="0"/>
    </xf>
    <xf numFmtId="166" fontId="12" fillId="32" borderId="75" xfId="57" applyNumberFormat="1" applyFont="1" applyFill="1" applyBorder="1" applyAlignment="1" applyProtection="1">
      <alignment horizontal="right" vertical="center" wrapText="1" readingOrder="1"/>
      <protection locked="0"/>
    </xf>
    <xf numFmtId="0" fontId="42" fillId="0" borderId="73" xfId="57" applyFont="1" applyFill="1" applyBorder="1" applyAlignment="1" applyProtection="1">
      <alignment horizontal="left" vertical="center" wrapText="1" indent="1"/>
      <protection/>
    </xf>
    <xf numFmtId="166" fontId="42" fillId="0" borderId="75" xfId="57" applyNumberFormat="1" applyFont="1" applyFill="1" applyBorder="1" applyAlignment="1" applyProtection="1">
      <alignment horizontal="right" vertical="center" wrapText="1" readingOrder="1"/>
      <protection locked="0"/>
    </xf>
    <xf numFmtId="3" fontId="12" fillId="0" borderId="73" xfId="57" applyNumberFormat="1" applyFont="1" applyFill="1" applyBorder="1" applyAlignment="1" applyProtection="1">
      <alignment horizontal="right" vertical="center" wrapText="1" readingOrder="1"/>
      <protection locked="0"/>
    </xf>
    <xf numFmtId="0" fontId="12" fillId="0" borderId="72" xfId="57" applyFont="1" applyFill="1" applyBorder="1" applyAlignment="1" applyProtection="1">
      <alignment vertical="center" wrapText="1"/>
      <protection/>
    </xf>
    <xf numFmtId="3" fontId="12" fillId="0" borderId="74" xfId="57" applyNumberFormat="1" applyFont="1" applyFill="1" applyBorder="1" applyAlignment="1" applyProtection="1">
      <alignment horizontal="right" vertical="center" wrapText="1" readingOrder="1"/>
      <protection locked="0"/>
    </xf>
    <xf numFmtId="0" fontId="45" fillId="32" borderId="72" xfId="57" applyFont="1" applyFill="1" applyBorder="1" applyAlignment="1" applyProtection="1">
      <alignment horizontal="left" vertical="center" wrapText="1" indent="1"/>
      <protection/>
    </xf>
    <xf numFmtId="166" fontId="45" fillId="32" borderId="73" xfId="57" applyNumberFormat="1" applyFont="1" applyFill="1" applyBorder="1" applyAlignment="1" applyProtection="1">
      <alignment horizontal="right" vertical="center" wrapText="1" readingOrder="1"/>
      <protection/>
    </xf>
    <xf numFmtId="175" fontId="46" fillId="32" borderId="74" xfId="0" applyNumberFormat="1" applyFont="1" applyFill="1" applyBorder="1" applyAlignment="1">
      <alignment horizontal="right" vertical="center" wrapText="1"/>
    </xf>
    <xf numFmtId="0" fontId="45" fillId="32" borderId="31" xfId="57" applyFont="1" applyFill="1" applyBorder="1" applyAlignment="1" applyProtection="1">
      <alignment horizontal="left" vertical="center" wrapText="1" indent="1"/>
      <protection/>
    </xf>
    <xf numFmtId="166" fontId="45" fillId="32" borderId="75" xfId="57" applyNumberFormat="1" applyFont="1" applyFill="1" applyBorder="1" applyAlignment="1" applyProtection="1">
      <alignment horizontal="right" vertical="center" wrapText="1" readingOrder="1"/>
      <protection/>
    </xf>
    <xf numFmtId="0" fontId="42" fillId="0" borderId="76" xfId="57" applyFont="1" applyFill="1" applyBorder="1" applyAlignment="1" applyProtection="1">
      <alignment horizontal="left" vertical="center" wrapText="1" indent="2"/>
      <protection/>
    </xf>
    <xf numFmtId="166" fontId="42" fillId="0" borderId="77" xfId="57" applyNumberFormat="1" applyFont="1" applyFill="1" applyBorder="1" applyAlignment="1" applyProtection="1">
      <alignment horizontal="right" vertical="center" wrapText="1" readingOrder="1"/>
      <protection locked="0"/>
    </xf>
    <xf numFmtId="0" fontId="42" fillId="0" borderId="78" xfId="57" applyFont="1" applyFill="1" applyBorder="1" applyAlignment="1" applyProtection="1">
      <alignment horizontal="left" vertical="center" wrapText="1" indent="2"/>
      <protection/>
    </xf>
    <xf numFmtId="166" fontId="42" fillId="0" borderId="79" xfId="57" applyNumberFormat="1" applyFont="1" applyFill="1" applyBorder="1" applyAlignment="1" applyProtection="1">
      <alignment horizontal="right" vertical="center" wrapText="1" readingOrder="1"/>
      <protection locked="0"/>
    </xf>
    <xf numFmtId="175" fontId="43" fillId="0" borderId="80" xfId="0" applyNumberFormat="1" applyFont="1" applyBorder="1" applyAlignment="1">
      <alignment vertical="center" wrapText="1"/>
    </xf>
    <xf numFmtId="49" fontId="32" fillId="0" borderId="10" xfId="55" applyNumberFormat="1" applyFont="1" applyBorder="1" applyAlignment="1">
      <alignment horizontal="center" vertical="center" wrapText="1"/>
      <protection/>
    </xf>
    <xf numFmtId="0" fontId="32" fillId="0" borderId="10" xfId="55" applyFont="1" applyBorder="1" applyAlignment="1">
      <alignment horizontal="center" vertical="center" wrapText="1"/>
      <protection/>
    </xf>
    <xf numFmtId="0" fontId="32" fillId="0" borderId="10" xfId="55" applyFont="1" applyFill="1" applyBorder="1" applyAlignment="1">
      <alignment horizontal="center" vertical="center" wrapText="1"/>
      <protection/>
    </xf>
    <xf numFmtId="49" fontId="32" fillId="0" borderId="10" xfId="55" applyNumberFormat="1" applyFont="1" applyBorder="1" applyAlignment="1">
      <alignment vertical="center" wrapText="1"/>
      <protection/>
    </xf>
    <xf numFmtId="0" fontId="32" fillId="0" borderId="10" xfId="55" applyFont="1" applyBorder="1" applyAlignment="1">
      <alignment horizontal="center" wrapText="1"/>
      <protection/>
    </xf>
    <xf numFmtId="0" fontId="32" fillId="0" borderId="10" xfId="55" applyFont="1" applyFill="1" applyBorder="1" applyAlignment="1">
      <alignment horizontal="center"/>
      <protection/>
    </xf>
    <xf numFmtId="49" fontId="47" fillId="0" borderId="10" xfId="55" applyNumberFormat="1" applyFont="1" applyBorder="1" applyAlignment="1">
      <alignment horizontal="center"/>
      <protection/>
    </xf>
    <xf numFmtId="0" fontId="32" fillId="0" borderId="10" xfId="55" applyFont="1" applyBorder="1" applyAlignment="1">
      <alignment horizontal="left" wrapText="1"/>
      <protection/>
    </xf>
    <xf numFmtId="3" fontId="32" fillId="0" borderId="10" xfId="55" applyNumberFormat="1" applyFont="1" applyFill="1" applyBorder="1" applyAlignment="1">
      <alignment horizontal="right"/>
      <protection/>
    </xf>
    <xf numFmtId="0" fontId="41" fillId="0" borderId="10" xfId="54" applyFont="1" applyBorder="1" applyAlignment="1">
      <alignment/>
      <protection/>
    </xf>
    <xf numFmtId="3" fontId="47" fillId="0" borderId="10" xfId="55" applyNumberFormat="1" applyFont="1" applyFill="1" applyBorder="1" applyAlignment="1">
      <alignment horizontal="right"/>
      <protection/>
    </xf>
    <xf numFmtId="0" fontId="32" fillId="0" borderId="10" xfId="54" applyFont="1" applyFill="1" applyBorder="1" applyAlignment="1">
      <alignment horizontal="left"/>
      <protection/>
    </xf>
    <xf numFmtId="0" fontId="47" fillId="0" borderId="10" xfId="55" applyFont="1" applyBorder="1" applyAlignment="1">
      <alignment wrapText="1"/>
      <protection/>
    </xf>
    <xf numFmtId="0" fontId="32" fillId="0" borderId="10" xfId="55" applyFont="1" applyBorder="1" applyAlignment="1">
      <alignment wrapText="1"/>
      <protection/>
    </xf>
    <xf numFmtId="0" fontId="41" fillId="0" borderId="10" xfId="54" applyFont="1" applyFill="1" applyBorder="1" applyAlignment="1">
      <alignment/>
      <protection/>
    </xf>
    <xf numFmtId="0" fontId="47" fillId="0" borderId="10" xfId="55" applyFont="1" applyBorder="1" applyAlignment="1">
      <alignment horizontal="left" wrapText="1"/>
      <protection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48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166" fontId="1" fillId="0" borderId="81" xfId="0" applyNumberFormat="1" applyFont="1" applyFill="1" applyBorder="1" applyAlignment="1">
      <alignment horizontal="center" vertical="center" wrapText="1"/>
    </xf>
    <xf numFmtId="166" fontId="2" fillId="0" borderId="47" xfId="0" applyNumberFormat="1" applyFont="1" applyFill="1" applyBorder="1" applyAlignment="1" applyProtection="1">
      <alignment horizontal="left" vertical="center" wrapText="1"/>
      <protection/>
    </xf>
    <xf numFmtId="166" fontId="1" fillId="0" borderId="14" xfId="0" applyNumberFormat="1" applyFont="1" applyFill="1" applyBorder="1" applyAlignment="1" applyProtection="1">
      <alignment horizontal="left" vertical="center" wrapText="1"/>
      <protection/>
    </xf>
    <xf numFmtId="166" fontId="1" fillId="0" borderId="14" xfId="0" applyNumberFormat="1" applyFont="1" applyFill="1" applyBorder="1" applyAlignment="1" applyProtection="1">
      <alignment horizontal="right" vertical="center" wrapText="1"/>
      <protection/>
    </xf>
    <xf numFmtId="166" fontId="1" fillId="0" borderId="82" xfId="0" applyNumberFormat="1" applyFont="1" applyFill="1" applyBorder="1" applyAlignment="1" applyProtection="1">
      <alignment horizontal="right" vertical="center" wrapText="1"/>
      <protection/>
    </xf>
    <xf numFmtId="166" fontId="2" fillId="0" borderId="47" xfId="0" applyNumberFormat="1" applyFont="1" applyFill="1" applyBorder="1" applyAlignment="1" applyProtection="1">
      <alignment horizontal="right" vertical="center" wrapText="1"/>
      <protection/>
    </xf>
    <xf numFmtId="3" fontId="2" fillId="0" borderId="82" xfId="0" applyNumberFormat="1" applyFont="1" applyFill="1" applyBorder="1" applyAlignment="1" applyProtection="1">
      <alignment horizontal="right" vertical="center" wrapText="1"/>
      <protection locked="0"/>
    </xf>
    <xf numFmtId="3" fontId="77" fillId="0" borderId="10" xfId="0" applyNumberFormat="1" applyFont="1" applyBorder="1" applyAlignment="1">
      <alignment horizontal="right" vertical="top" wrapText="1"/>
    </xf>
    <xf numFmtId="0" fontId="32" fillId="0" borderId="0" xfId="0" applyFont="1" applyFill="1" applyAlignment="1" applyProtection="1">
      <alignment vertical="center"/>
      <protection/>
    </xf>
    <xf numFmtId="3" fontId="19" fillId="0" borderId="24" xfId="0" applyNumberFormat="1" applyFont="1" applyBorder="1" applyAlignment="1">
      <alignment horizontal="right"/>
    </xf>
    <xf numFmtId="175" fontId="42" fillId="0" borderId="74" xfId="57" applyNumberFormat="1" applyFont="1" applyFill="1" applyBorder="1" applyAlignment="1" applyProtection="1">
      <alignment horizontal="right" vertical="center" wrapText="1" readingOrder="1"/>
      <protection locked="0"/>
    </xf>
    <xf numFmtId="166" fontId="42" fillId="0" borderId="74" xfId="57" applyNumberFormat="1" applyFont="1" applyFill="1" applyBorder="1" applyAlignment="1" applyProtection="1">
      <alignment horizontal="right" vertical="center" wrapText="1" readingOrder="1"/>
      <protection/>
    </xf>
    <xf numFmtId="166" fontId="42" fillId="0" borderId="79" xfId="57" applyNumberFormat="1" applyFont="1" applyFill="1" applyBorder="1" applyAlignment="1" applyProtection="1">
      <alignment horizontal="right" vertical="center" wrapText="1" readingOrder="1"/>
      <protection locked="0"/>
    </xf>
    <xf numFmtId="49" fontId="13" fillId="0" borderId="0" xfId="57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9" fillId="0" borderId="10" xfId="0" applyFont="1" applyBorder="1" applyAlignment="1" applyProtection="1">
      <alignment horizontal="center" vertical="center" textRotation="90"/>
      <protection locked="0"/>
    </xf>
    <xf numFmtId="0" fontId="29" fillId="0" borderId="10" xfId="0" applyFont="1" applyBorder="1" applyAlignment="1">
      <alignment horizontal="center" vertical="center" wrapText="1"/>
    </xf>
    <xf numFmtId="0" fontId="29" fillId="0" borderId="72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49" fillId="0" borderId="72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3" fontId="26" fillId="0" borderId="10" xfId="0" applyNumberFormat="1" applyFont="1" applyBorder="1" applyAlignment="1">
      <alignment/>
    </xf>
    <xf numFmtId="3" fontId="26" fillId="0" borderId="72" xfId="0" applyNumberFormat="1" applyFont="1" applyBorder="1" applyAlignment="1">
      <alignment/>
    </xf>
    <xf numFmtId="0" fontId="29" fillId="0" borderId="10" xfId="0" applyFont="1" applyBorder="1" applyAlignment="1">
      <alignment horizontal="center"/>
    </xf>
    <xf numFmtId="3" fontId="29" fillId="0" borderId="10" xfId="0" applyNumberFormat="1" applyFont="1" applyBorder="1" applyAlignment="1">
      <alignment/>
    </xf>
    <xf numFmtId="3" fontId="29" fillId="0" borderId="72" xfId="0" applyNumberFormat="1" applyFont="1" applyBorder="1" applyAlignment="1">
      <alignment/>
    </xf>
    <xf numFmtId="3" fontId="26" fillId="0" borderId="10" xfId="0" applyNumberFormat="1" applyFont="1" applyBorder="1" applyAlignment="1">
      <alignment horizontal="left"/>
    </xf>
    <xf numFmtId="3" fontId="26" fillId="0" borderId="72" xfId="0" applyNumberFormat="1" applyFont="1" applyBorder="1" applyAlignment="1">
      <alignment horizontal="right"/>
    </xf>
    <xf numFmtId="3" fontId="49" fillId="0" borderId="10" xfId="0" applyNumberFormat="1" applyFont="1" applyBorder="1" applyAlignment="1">
      <alignment/>
    </xf>
    <xf numFmtId="3" fontId="49" fillId="0" borderId="72" xfId="0" applyNumberFormat="1" applyFont="1" applyBorder="1" applyAlignment="1">
      <alignment horizontal="right"/>
    </xf>
    <xf numFmtId="3" fontId="49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66" fontId="1" fillId="0" borderId="14" xfId="0" applyNumberFormat="1" applyFont="1" applyFill="1" applyBorder="1" applyAlignment="1" applyProtection="1">
      <alignment horizontal="center" vertical="center" wrapText="1"/>
      <protection/>
    </xf>
    <xf numFmtId="3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22" xfId="57" applyNumberFormat="1" applyFont="1" applyFill="1" applyBorder="1" applyAlignment="1" applyProtection="1">
      <alignment horizontal="center" vertical="center" wrapText="1"/>
      <protection/>
    </xf>
    <xf numFmtId="3" fontId="26" fillId="0" borderId="55" xfId="0" applyNumberFormat="1" applyFont="1" applyFill="1" applyBorder="1" applyAlignment="1" applyProtection="1">
      <alignment horizontal="right" vertical="center"/>
      <protection/>
    </xf>
    <xf numFmtId="166" fontId="1" fillId="0" borderId="38" xfId="0" applyNumberFormat="1" applyFont="1" applyFill="1" applyBorder="1" applyAlignment="1" applyProtection="1">
      <alignment horizontal="left" vertical="center" wrapText="1"/>
      <protection/>
    </xf>
    <xf numFmtId="3" fontId="2" fillId="0" borderId="83" xfId="0" applyNumberFormat="1" applyFont="1" applyFill="1" applyBorder="1" applyAlignment="1" applyProtection="1">
      <alignment horizontal="right" vertical="center" wrapText="1"/>
      <protection/>
    </xf>
    <xf numFmtId="0" fontId="2" fillId="0" borderId="81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84" xfId="0" applyNumberFormat="1" applyFont="1" applyFill="1" applyBorder="1" applyAlignment="1" applyProtection="1">
      <alignment horizontal="right" vertical="center" wrapText="1"/>
      <protection/>
    </xf>
    <xf numFmtId="3" fontId="1" fillId="0" borderId="85" xfId="0" applyNumberFormat="1" applyFont="1" applyFill="1" applyBorder="1" applyAlignment="1" applyProtection="1">
      <alignment horizontal="right" vertical="center" wrapText="1"/>
      <protection/>
    </xf>
    <xf numFmtId="3" fontId="1" fillId="0" borderId="86" xfId="0" applyNumberFormat="1" applyFont="1" applyFill="1" applyBorder="1" applyAlignment="1" applyProtection="1">
      <alignment horizontal="right" vertical="center" wrapText="1"/>
      <protection/>
    </xf>
    <xf numFmtId="166" fontId="1" fillId="0" borderId="84" xfId="0" applyNumberFormat="1" applyFont="1" applyFill="1" applyBorder="1" applyAlignment="1" applyProtection="1">
      <alignment horizontal="right" vertical="center" wrapText="1"/>
      <protection/>
    </xf>
    <xf numFmtId="166" fontId="1" fillId="0" borderId="85" xfId="0" applyNumberFormat="1" applyFont="1" applyFill="1" applyBorder="1" applyAlignment="1" applyProtection="1">
      <alignment horizontal="right" vertical="center" wrapText="1"/>
      <protection/>
    </xf>
    <xf numFmtId="166" fontId="1" fillId="0" borderId="86" xfId="0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27" fillId="0" borderId="0" xfId="0" applyFont="1" applyAlignment="1">
      <alignment/>
    </xf>
    <xf numFmtId="0" fontId="27" fillId="0" borderId="55" xfId="0" applyFont="1" applyBorder="1" applyAlignment="1">
      <alignment horizontal="center"/>
    </xf>
    <xf numFmtId="0" fontId="27" fillId="0" borderId="16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Alignment="1">
      <alignment horizontal="center" vertical="center"/>
    </xf>
    <xf numFmtId="0" fontId="53" fillId="0" borderId="61" xfId="0" applyFont="1" applyBorder="1" applyAlignment="1">
      <alignment horizontal="center"/>
    </xf>
    <xf numFmtId="0" fontId="53" fillId="0" borderId="44" xfId="0" applyFont="1" applyBorder="1" applyAlignment="1">
      <alignment horizontal="center"/>
    </xf>
    <xf numFmtId="0" fontId="53" fillId="0" borderId="59" xfId="0" applyFont="1" applyBorder="1" applyAlignment="1">
      <alignment horizontal="center"/>
    </xf>
    <xf numFmtId="0" fontId="27" fillId="0" borderId="87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52" fillId="0" borderId="55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88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166" fontId="59" fillId="0" borderId="13" xfId="0" applyNumberFormat="1" applyFont="1" applyFill="1" applyBorder="1" applyAlignment="1" applyProtection="1">
      <alignment horizontal="left" vertical="center" wrapText="1"/>
      <protection locked="0"/>
    </xf>
    <xf numFmtId="166" fontId="59" fillId="0" borderId="89" xfId="0" applyNumberFormat="1" applyFont="1" applyFill="1" applyBorder="1" applyAlignment="1" applyProtection="1">
      <alignment horizontal="right" vertical="center" wrapText="1"/>
      <protection/>
    </xf>
    <xf numFmtId="166" fontId="1" fillId="0" borderId="90" xfId="0" applyNumberFormat="1" applyFont="1" applyFill="1" applyBorder="1" applyAlignment="1">
      <alignment horizontal="center" vertical="center" wrapText="1"/>
    </xf>
    <xf numFmtId="3" fontId="2" fillId="0" borderId="47" xfId="0" applyNumberFormat="1" applyFont="1" applyFill="1" applyBorder="1" applyAlignment="1" applyProtection="1">
      <alignment horizontal="right" vertical="center" wrapText="1"/>
      <protection/>
    </xf>
    <xf numFmtId="3" fontId="1" fillId="0" borderId="82" xfId="0" applyNumberFormat="1" applyFont="1" applyFill="1" applyBorder="1" applyAlignment="1" applyProtection="1">
      <alignment horizontal="right" vertical="center" wrapText="1"/>
      <protection/>
    </xf>
    <xf numFmtId="3" fontId="59" fillId="0" borderId="58" xfId="0" applyNumberFormat="1" applyFont="1" applyFill="1" applyBorder="1" applyAlignment="1" applyProtection="1">
      <alignment horizontal="right" vertical="center" wrapText="1"/>
      <protection/>
    </xf>
    <xf numFmtId="3" fontId="2" fillId="0" borderId="47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81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81" xfId="0" applyNumberFormat="1" applyFont="1" applyFill="1" applyBorder="1" applyAlignment="1">
      <alignment horizontal="right" vertical="center" wrapText="1"/>
    </xf>
    <xf numFmtId="3" fontId="2" fillId="0" borderId="8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3" fontId="41" fillId="0" borderId="27" xfId="0" applyNumberFormat="1" applyFont="1" applyFill="1" applyBorder="1" applyAlignment="1">
      <alignment horizontal="right" vertical="center" wrapText="1"/>
    </xf>
    <xf numFmtId="3" fontId="1" fillId="32" borderId="14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91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59" fillId="0" borderId="11" xfId="0" applyNumberFormat="1" applyFont="1" applyFill="1" applyBorder="1" applyAlignment="1" applyProtection="1">
      <alignment horizontal="right" vertical="center" wrapText="1"/>
      <protection/>
    </xf>
    <xf numFmtId="166" fontId="2" fillId="0" borderId="92" xfId="0" applyNumberFormat="1" applyFont="1" applyFill="1" applyBorder="1" applyAlignment="1" applyProtection="1">
      <alignment horizontal="center" vertical="center" wrapText="1"/>
      <protection/>
    </xf>
    <xf numFmtId="3" fontId="1" fillId="0" borderId="82" xfId="0" applyNumberFormat="1" applyFont="1" applyFill="1" applyBorder="1" applyAlignment="1">
      <alignment vertical="center" wrapText="1"/>
    </xf>
    <xf numFmtId="3" fontId="1" fillId="0" borderId="93" xfId="0" applyNumberFormat="1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horizontal="right"/>
    </xf>
    <xf numFmtId="3" fontId="77" fillId="0" borderId="32" xfId="0" applyNumberFormat="1" applyFont="1" applyBorder="1" applyAlignment="1">
      <alignment horizontal="right" wrapText="1"/>
    </xf>
    <xf numFmtId="3" fontId="0" fillId="0" borderId="94" xfId="0" applyNumberFormat="1" applyBorder="1" applyAlignment="1">
      <alignment/>
    </xf>
    <xf numFmtId="0" fontId="48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1" fillId="0" borderId="14" xfId="0" applyNumberFormat="1" applyFont="1" applyFill="1" applyBorder="1" applyAlignment="1" applyProtection="1">
      <alignment horizontal="left" vertical="center" wrapText="1"/>
      <protection locked="0"/>
    </xf>
    <xf numFmtId="166" fontId="1" fillId="0" borderId="25" xfId="0" applyNumberFormat="1" applyFont="1" applyFill="1" applyBorder="1" applyAlignment="1" applyProtection="1">
      <alignment horizontal="center" vertical="center" wrapText="1"/>
      <protection/>
    </xf>
    <xf numFmtId="166" fontId="59" fillId="0" borderId="11" xfId="0" applyNumberFormat="1" applyFont="1" applyFill="1" applyBorder="1" applyAlignment="1" applyProtection="1">
      <alignment horizontal="center" vertical="center" wrapText="1"/>
      <protection/>
    </xf>
    <xf numFmtId="3" fontId="1" fillId="0" borderId="90" xfId="0" applyNumberFormat="1" applyFont="1" applyFill="1" applyBorder="1" applyAlignment="1" applyProtection="1">
      <alignment horizontal="right" vertical="center" wrapText="1"/>
      <protection locked="0"/>
    </xf>
    <xf numFmtId="166" fontId="1" fillId="0" borderId="81" xfId="0" applyNumberFormat="1" applyFont="1" applyFill="1" applyBorder="1" applyAlignment="1" applyProtection="1">
      <alignment horizontal="center" vertical="center" wrapText="1"/>
      <protection/>
    </xf>
    <xf numFmtId="166" fontId="2" fillId="0" borderId="81" xfId="0" applyNumberFormat="1" applyFont="1" applyFill="1" applyBorder="1" applyAlignment="1" applyProtection="1">
      <alignment horizontal="left" vertical="center" wrapText="1"/>
      <protection locked="0"/>
    </xf>
    <xf numFmtId="3" fontId="2" fillId="0" borderId="81" xfId="0" applyNumberFormat="1" applyFont="1" applyFill="1" applyBorder="1" applyAlignment="1" applyProtection="1">
      <alignment horizontal="right" vertical="center" wrapText="1"/>
      <protection locked="0"/>
    </xf>
    <xf numFmtId="166" fontId="59" fillId="0" borderId="11" xfId="0" applyNumberFormat="1" applyFont="1" applyFill="1" applyBorder="1" applyAlignment="1" applyProtection="1">
      <alignment horizontal="right" vertical="center" wrapText="1"/>
      <protection/>
    </xf>
    <xf numFmtId="166" fontId="59" fillId="0" borderId="92" xfId="0" applyNumberFormat="1" applyFont="1" applyFill="1" applyBorder="1" applyAlignment="1" applyProtection="1">
      <alignment horizontal="right" vertical="center" wrapText="1"/>
      <protection/>
    </xf>
    <xf numFmtId="0" fontId="11" fillId="0" borderId="95" xfId="0" applyFont="1" applyFill="1" applyBorder="1" applyAlignment="1" applyProtection="1">
      <alignment horizontal="right"/>
      <protection/>
    </xf>
    <xf numFmtId="0" fontId="0" fillId="0" borderId="95" xfId="0" applyBorder="1" applyAlignment="1">
      <alignment/>
    </xf>
    <xf numFmtId="0" fontId="49" fillId="0" borderId="0" xfId="0" applyFont="1" applyAlignment="1">
      <alignment horizontal="center"/>
    </xf>
    <xf numFmtId="0" fontId="27" fillId="0" borderId="0" xfId="0" applyFont="1" applyAlignment="1">
      <alignment/>
    </xf>
    <xf numFmtId="0" fontId="52" fillId="0" borderId="0" xfId="54" applyFont="1" applyBorder="1" applyAlignment="1">
      <alignment horizontal="right"/>
      <protection/>
    </xf>
    <xf numFmtId="0" fontId="40" fillId="0" borderId="0" xfId="54" applyFont="1" applyBorder="1" applyAlignment="1">
      <alignment horizontal="center" vertical="center" wrapText="1"/>
      <protection/>
    </xf>
    <xf numFmtId="0" fontId="41" fillId="0" borderId="0" xfId="54" applyFont="1" applyBorder="1" applyAlignment="1">
      <alignment horizontal="right"/>
      <protection/>
    </xf>
    <xf numFmtId="0" fontId="32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29" fillId="0" borderId="72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49" fillId="0" borderId="55" xfId="0" applyFont="1" applyBorder="1" applyAlignment="1">
      <alignment horizontal="center" vertical="center" wrapText="1"/>
    </xf>
    <xf numFmtId="3" fontId="26" fillId="0" borderId="72" xfId="0" applyNumberFormat="1" applyFont="1" applyBorder="1" applyAlignment="1">
      <alignment horizontal="right" vertical="center" wrapText="1"/>
    </xf>
    <xf numFmtId="0" fontId="27" fillId="0" borderId="55" xfId="0" applyFont="1" applyBorder="1" applyAlignment="1">
      <alignment horizontal="right" vertical="center" wrapText="1"/>
    </xf>
    <xf numFmtId="3" fontId="29" fillId="0" borderId="72" xfId="0" applyNumberFormat="1" applyFont="1" applyBorder="1" applyAlignment="1">
      <alignment vertical="center" wrapText="1"/>
    </xf>
    <xf numFmtId="0" fontId="27" fillId="0" borderId="55" xfId="0" applyFont="1" applyBorder="1" applyAlignment="1">
      <alignment vertical="center" wrapText="1"/>
    </xf>
    <xf numFmtId="3" fontId="26" fillId="0" borderId="72" xfId="0" applyNumberFormat="1" applyFont="1" applyBorder="1" applyAlignment="1">
      <alignment vertical="center" wrapText="1"/>
    </xf>
    <xf numFmtId="0" fontId="49" fillId="0" borderId="55" xfId="0" applyFont="1" applyBorder="1" applyAlignment="1">
      <alignment vertical="center" wrapText="1"/>
    </xf>
    <xf numFmtId="0" fontId="0" fillId="0" borderId="55" xfId="0" applyBorder="1" applyAlignment="1">
      <alignment vertical="center" wrapText="1"/>
    </xf>
    <xf numFmtId="2" fontId="49" fillId="0" borderId="76" xfId="0" applyNumberFormat="1" applyFont="1" applyFill="1" applyBorder="1" applyAlignment="1">
      <alignment horizontal="center"/>
    </xf>
    <xf numFmtId="2" fontId="49" fillId="0" borderId="88" xfId="0" applyNumberFormat="1" applyFont="1" applyFill="1" applyBorder="1" applyAlignment="1">
      <alignment horizontal="center"/>
    </xf>
    <xf numFmtId="0" fontId="51" fillId="0" borderId="95" xfId="0" applyFont="1" applyBorder="1" applyAlignment="1">
      <alignment horizontal="center" vertical="center"/>
    </xf>
    <xf numFmtId="0" fontId="49" fillId="0" borderId="96" xfId="0" applyFont="1" applyFill="1" applyBorder="1" applyAlignment="1">
      <alignment/>
    </xf>
    <xf numFmtId="0" fontId="49" fillId="0" borderId="93" xfId="0" applyFont="1" applyFill="1" applyBorder="1" applyAlignment="1">
      <alignment/>
    </xf>
    <xf numFmtId="0" fontId="52" fillId="0" borderId="16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49" fillId="0" borderId="22" xfId="0" applyFont="1" applyFill="1" applyBorder="1" applyAlignment="1">
      <alignment/>
    </xf>
    <xf numFmtId="0" fontId="49" fillId="0" borderId="23" xfId="0" applyFont="1" applyFill="1" applyBorder="1" applyAlignment="1">
      <alignment/>
    </xf>
    <xf numFmtId="0" fontId="49" fillId="0" borderId="76" xfId="0" applyFont="1" applyFill="1" applyBorder="1" applyAlignment="1">
      <alignment horizontal="center"/>
    </xf>
    <xf numFmtId="0" fontId="49" fillId="0" borderId="88" xfId="0" applyFont="1" applyFill="1" applyBorder="1" applyAlignment="1">
      <alignment horizontal="center"/>
    </xf>
    <xf numFmtId="0" fontId="27" fillId="0" borderId="13" xfId="0" applyFont="1" applyBorder="1" applyAlignment="1">
      <alignment/>
    </xf>
    <xf numFmtId="0" fontId="27" fillId="0" borderId="82" xfId="0" applyFont="1" applyBorder="1" applyAlignment="1">
      <alignment/>
    </xf>
    <xf numFmtId="0" fontId="27" fillId="0" borderId="13" xfId="0" applyFont="1" applyFill="1" applyBorder="1" applyAlignment="1">
      <alignment/>
    </xf>
    <xf numFmtId="0" fontId="0" fillId="0" borderId="82" xfId="0" applyBorder="1" applyAlignment="1">
      <alignment/>
    </xf>
    <xf numFmtId="0" fontId="40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49" fillId="0" borderId="0" xfId="0" applyFont="1" applyAlignment="1">
      <alignment/>
    </xf>
    <xf numFmtId="0" fontId="27" fillId="0" borderId="82" xfId="0" applyFont="1" applyFill="1" applyBorder="1" applyAlignment="1">
      <alignment/>
    </xf>
    <xf numFmtId="0" fontId="56" fillId="0" borderId="97" xfId="0" applyFont="1" applyBorder="1" applyAlignment="1">
      <alignment horizontal="center" vertical="center" wrapText="1"/>
    </xf>
    <xf numFmtId="0" fontId="52" fillId="0" borderId="98" xfId="0" applyFont="1" applyBorder="1" applyAlignment="1">
      <alignment horizontal="center" vertical="center" wrapText="1"/>
    </xf>
    <xf numFmtId="0" fontId="52" fillId="0" borderId="91" xfId="0" applyFont="1" applyBorder="1" applyAlignment="1">
      <alignment horizontal="center" vertical="center" wrapText="1"/>
    </xf>
    <xf numFmtId="0" fontId="56" fillId="0" borderId="98" xfId="0" applyFont="1" applyBorder="1" applyAlignment="1">
      <alignment horizontal="center" vertical="center" wrapText="1"/>
    </xf>
    <xf numFmtId="0" fontId="27" fillId="0" borderId="99" xfId="0" applyFont="1" applyBorder="1" applyAlignment="1">
      <alignment horizontal="center" vertical="center"/>
    </xf>
    <xf numFmtId="0" fontId="27" fillId="0" borderId="83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89" xfId="0" applyFont="1" applyBorder="1" applyAlignment="1">
      <alignment horizontal="center" vertical="center"/>
    </xf>
    <xf numFmtId="0" fontId="27" fillId="0" borderId="10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56" fillId="0" borderId="98" xfId="0" applyFont="1" applyBorder="1" applyAlignment="1">
      <alignment horizontal="center"/>
    </xf>
    <xf numFmtId="0" fontId="56" fillId="0" borderId="91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20" xfId="0" applyFont="1" applyFill="1" applyBorder="1" applyAlignment="1">
      <alignment/>
    </xf>
    <xf numFmtId="0" fontId="27" fillId="0" borderId="15" xfId="0" applyFont="1" applyFill="1" applyBorder="1" applyAlignment="1">
      <alignment/>
    </xf>
    <xf numFmtId="0" fontId="27" fillId="0" borderId="38" xfId="0" applyFont="1" applyBorder="1" applyAlignment="1">
      <alignment/>
    </xf>
    <xf numFmtId="0" fontId="27" fillId="0" borderId="101" xfId="0" applyFont="1" applyBorder="1" applyAlignment="1">
      <alignment/>
    </xf>
    <xf numFmtId="0" fontId="52" fillId="0" borderId="13" xfId="0" applyFont="1" applyFill="1" applyBorder="1" applyAlignment="1">
      <alignment/>
    </xf>
    <xf numFmtId="0" fontId="52" fillId="0" borderId="82" xfId="0" applyFont="1" applyFill="1" applyBorder="1" applyAlignment="1">
      <alignment/>
    </xf>
    <xf numFmtId="0" fontId="49" fillId="0" borderId="102" xfId="0" applyFont="1" applyBorder="1" applyAlignment="1">
      <alignment horizontal="center"/>
    </xf>
    <xf numFmtId="0" fontId="49" fillId="0" borderId="102" xfId="0" applyFont="1" applyBorder="1" applyAlignment="1">
      <alignment/>
    </xf>
    <xf numFmtId="0" fontId="49" fillId="0" borderId="83" xfId="0" applyFont="1" applyBorder="1" applyAlignment="1">
      <alignment/>
    </xf>
    <xf numFmtId="0" fontId="27" fillId="0" borderId="10" xfId="0" applyFont="1" applyBorder="1" applyAlignment="1">
      <alignment horizontal="center"/>
    </xf>
    <xf numFmtId="2" fontId="52" fillId="0" borderId="72" xfId="0" applyNumberFormat="1" applyFont="1" applyFill="1" applyBorder="1" applyAlignment="1">
      <alignment horizontal="center"/>
    </xf>
    <xf numFmtId="2" fontId="52" fillId="0" borderId="55" xfId="0" applyNumberFormat="1" applyFont="1" applyFill="1" applyBorder="1" applyAlignment="1">
      <alignment horizontal="center"/>
    </xf>
    <xf numFmtId="0" fontId="27" fillId="0" borderId="103" xfId="0" applyFont="1" applyFill="1" applyBorder="1" applyAlignment="1">
      <alignment/>
    </xf>
    <xf numFmtId="0" fontId="27" fillId="0" borderId="43" xfId="0" applyFont="1" applyFill="1" applyBorder="1" applyAlignment="1">
      <alignment/>
    </xf>
    <xf numFmtId="0" fontId="27" fillId="0" borderId="10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2" fontId="52" fillId="0" borderId="82" xfId="0" applyNumberFormat="1" applyFont="1" applyFill="1" applyBorder="1" applyAlignment="1">
      <alignment horizontal="center"/>
    </xf>
    <xf numFmtId="0" fontId="27" fillId="0" borderId="72" xfId="0" applyFont="1" applyBorder="1" applyAlignment="1">
      <alignment horizontal="center"/>
    </xf>
    <xf numFmtId="0" fontId="27" fillId="0" borderId="82" xfId="0" applyFont="1" applyBorder="1" applyAlignment="1">
      <alignment horizontal="center"/>
    </xf>
    <xf numFmtId="0" fontId="27" fillId="0" borderId="16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55" xfId="0" applyFont="1" applyBorder="1" applyAlignment="1">
      <alignment horizontal="center"/>
    </xf>
    <xf numFmtId="0" fontId="27" fillId="0" borderId="72" xfId="0" applyFont="1" applyBorder="1" applyAlignment="1">
      <alignment/>
    </xf>
    <xf numFmtId="0" fontId="27" fillId="0" borderId="31" xfId="0" applyFont="1" applyBorder="1" applyAlignment="1">
      <alignment/>
    </xf>
    <xf numFmtId="0" fontId="0" fillId="0" borderId="31" xfId="0" applyBorder="1" applyAlignment="1">
      <alignment/>
    </xf>
    <xf numFmtId="0" fontId="27" fillId="0" borderId="53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54" fillId="0" borderId="104" xfId="0" applyFont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 wrapText="1"/>
    </xf>
    <xf numFmtId="0" fontId="54" fillId="0" borderId="69" xfId="0" applyFont="1" applyBorder="1" applyAlignment="1">
      <alignment horizontal="center" vertical="center" wrapText="1"/>
    </xf>
    <xf numFmtId="0" fontId="54" fillId="0" borderId="87" xfId="0" applyFont="1" applyBorder="1" applyAlignment="1">
      <alignment horizontal="center" vertical="center" wrapText="1"/>
    </xf>
    <xf numFmtId="0" fontId="54" fillId="0" borderId="83" xfId="0" applyFont="1" applyBorder="1" applyAlignment="1">
      <alignment horizontal="center" vertical="center" wrapText="1"/>
    </xf>
    <xf numFmtId="0" fontId="54" fillId="0" borderId="101" xfId="0" applyFont="1" applyBorder="1" applyAlignment="1">
      <alignment horizontal="center" vertical="center" wrapText="1"/>
    </xf>
    <xf numFmtId="0" fontId="53" fillId="0" borderId="0" xfId="0" applyFont="1" applyAlignment="1">
      <alignment horizontal="right"/>
    </xf>
    <xf numFmtId="0" fontId="55" fillId="0" borderId="56" xfId="0" applyFont="1" applyBorder="1" applyAlignment="1">
      <alignment/>
    </xf>
    <xf numFmtId="0" fontId="55" fillId="0" borderId="42" xfId="0" applyFont="1" applyBorder="1" applyAlignment="1">
      <alignment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39" xfId="0" applyBorder="1" applyAlignment="1">
      <alignment horizontal="right"/>
    </xf>
    <xf numFmtId="16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6" fontId="2" fillId="0" borderId="0" xfId="0" applyNumberFormat="1" applyFont="1" applyFill="1" applyAlignment="1">
      <alignment horizontal="left" vertical="center" wrapText="1"/>
    </xf>
    <xf numFmtId="166" fontId="57" fillId="0" borderId="62" xfId="0" applyNumberFormat="1" applyFont="1" applyFill="1" applyBorder="1" applyAlignment="1" applyProtection="1">
      <alignment horizontal="left" vertical="center" wrapText="1"/>
      <protection/>
    </xf>
    <xf numFmtId="0" fontId="58" fillId="0" borderId="92" xfId="0" applyFont="1" applyBorder="1" applyAlignment="1">
      <alignment horizontal="left" vertical="center" wrapText="1"/>
    </xf>
    <xf numFmtId="166" fontId="57" fillId="0" borderId="28" xfId="0" applyNumberFormat="1" applyFont="1" applyFill="1" applyBorder="1" applyAlignment="1" applyProtection="1">
      <alignment horizontal="left" vertical="center" wrapText="1"/>
      <protection/>
    </xf>
    <xf numFmtId="0" fontId="58" fillId="0" borderId="48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10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88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4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48" xfId="0" applyBorder="1" applyAlignment="1">
      <alignment horizontal="center"/>
    </xf>
    <xf numFmtId="0" fontId="27" fillId="0" borderId="0" xfId="0" applyFont="1" applyAlignment="1">
      <alignment wrapText="1"/>
    </xf>
    <xf numFmtId="0" fontId="33" fillId="0" borderId="0" xfId="0" applyFont="1" applyFill="1" applyBorder="1" applyAlignment="1" applyProtection="1">
      <alignment/>
      <protection/>
    </xf>
    <xf numFmtId="0" fontId="34" fillId="0" borderId="95" xfId="0" applyFont="1" applyFill="1" applyBorder="1" applyAlignment="1" applyProtection="1">
      <alignment horizontal="right"/>
      <protection/>
    </xf>
    <xf numFmtId="0" fontId="28" fillId="0" borderId="95" xfId="0" applyFont="1" applyBorder="1" applyAlignment="1">
      <alignment horizontal="right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Alignment="1" applyProtection="1">
      <alignment horizontal="right"/>
      <protection/>
    </xf>
    <xf numFmtId="0" fontId="27" fillId="0" borderId="0" xfId="0" applyFont="1" applyAlignment="1">
      <alignment horizontal="left" wrapText="1"/>
    </xf>
    <xf numFmtId="3" fontId="6" fillId="0" borderId="31" xfId="0" applyNumberFormat="1" applyFont="1" applyBorder="1" applyAlignment="1">
      <alignment vertical="center"/>
    </xf>
    <xf numFmtId="0" fontId="6" fillId="0" borderId="82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93" xfId="0" applyFont="1" applyBorder="1" applyAlignment="1">
      <alignment vertical="center"/>
    </xf>
    <xf numFmtId="0" fontId="6" fillId="0" borderId="97" xfId="0" applyFont="1" applyBorder="1" applyAlignment="1">
      <alignment vertical="center"/>
    </xf>
    <xf numFmtId="0" fontId="6" fillId="0" borderId="98" xfId="0" applyFont="1" applyBorder="1" applyAlignment="1">
      <alignment vertical="center"/>
    </xf>
    <xf numFmtId="0" fontId="6" fillId="0" borderId="100" xfId="0" applyFont="1" applyBorder="1" applyAlignment="1">
      <alignment vertical="center"/>
    </xf>
    <xf numFmtId="0" fontId="6" fillId="0" borderId="95" xfId="0" applyFont="1" applyBorder="1" applyAlignment="1">
      <alignment vertical="center"/>
    </xf>
    <xf numFmtId="3" fontId="6" fillId="0" borderId="72" xfId="0" applyNumberFormat="1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88" xfId="0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48" xfId="0" applyBorder="1" applyAlignment="1">
      <alignment/>
    </xf>
    <xf numFmtId="3" fontId="0" fillId="0" borderId="106" xfId="0" applyNumberFormat="1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0" fillId="0" borderId="87" xfId="0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72" xfId="0" applyFont="1" applyBorder="1" applyAlignment="1">
      <alignment vertical="center"/>
    </xf>
    <xf numFmtId="0" fontId="6" fillId="0" borderId="99" xfId="0" applyFont="1" applyBorder="1" applyAlignment="1">
      <alignment vertical="center"/>
    </xf>
    <xf numFmtId="0" fontId="0" fillId="0" borderId="102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3" fontId="6" fillId="0" borderId="104" xfId="0" applyNumberFormat="1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6" fillId="0" borderId="87" xfId="0" applyFont="1" applyBorder="1" applyAlignment="1">
      <alignment vertical="center"/>
    </xf>
    <xf numFmtId="3" fontId="6" fillId="0" borderId="102" xfId="0" applyNumberFormat="1" applyFont="1" applyBorder="1" applyAlignment="1">
      <alignment vertical="center"/>
    </xf>
    <xf numFmtId="0" fontId="6" fillId="0" borderId="83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101" xfId="0" applyFont="1" applyBorder="1" applyAlignment="1">
      <alignment vertical="center"/>
    </xf>
    <xf numFmtId="0" fontId="15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7" xfId="0" applyBorder="1" applyAlignment="1">
      <alignment horizontal="left" vertical="center"/>
    </xf>
    <xf numFmtId="0" fontId="0" fillId="0" borderId="98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87" xfId="0" applyBorder="1" applyAlignment="1">
      <alignment horizontal="left" vertical="center"/>
    </xf>
    <xf numFmtId="3" fontId="0" fillId="0" borderId="31" xfId="0" applyNumberFormat="1" applyBorder="1" applyAlignment="1">
      <alignment vertical="center"/>
    </xf>
    <xf numFmtId="3" fontId="0" fillId="0" borderId="82" xfId="0" applyNumberFormat="1" applyBorder="1" applyAlignment="1">
      <alignment vertical="center"/>
    </xf>
    <xf numFmtId="3" fontId="8" fillId="0" borderId="72" xfId="0" applyNumberFormat="1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8" fillId="0" borderId="72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3" fontId="0" fillId="0" borderId="72" xfId="0" applyNumberForma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72" xfId="0" applyBorder="1" applyAlignment="1">
      <alignment vertical="center"/>
    </xf>
    <xf numFmtId="0" fontId="6" fillId="0" borderId="97" xfId="0" applyFont="1" applyBorder="1" applyAlignment="1">
      <alignment horizontal="left" vertical="center"/>
    </xf>
    <xf numFmtId="0" fontId="6" fillId="0" borderId="98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3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7" xfId="0" applyBorder="1" applyAlignment="1">
      <alignment horizontal="left" vertical="center"/>
    </xf>
    <xf numFmtId="3" fontId="0" fillId="0" borderId="26" xfId="0" applyNumberFormat="1" applyBorder="1" applyAlignment="1">
      <alignment vertical="center"/>
    </xf>
    <xf numFmtId="0" fontId="14" fillId="0" borderId="0" xfId="0" applyFont="1" applyAlignment="1">
      <alignment horizontal="right"/>
    </xf>
    <xf numFmtId="3" fontId="8" fillId="0" borderId="31" xfId="0" applyNumberFormat="1" applyFont="1" applyBorder="1" applyAlignment="1">
      <alignment vertical="center"/>
    </xf>
    <xf numFmtId="0" fontId="8" fillId="0" borderId="82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95" xfId="0" applyBorder="1" applyAlignment="1">
      <alignment horizontal="center"/>
    </xf>
    <xf numFmtId="0" fontId="0" fillId="0" borderId="95" xfId="0" applyBorder="1" applyAlignment="1">
      <alignment horizontal="right"/>
    </xf>
    <xf numFmtId="0" fontId="15" fillId="0" borderId="9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7" fillId="0" borderId="0" xfId="0" applyFont="1" applyAlignment="1">
      <alignment horizontal="right"/>
    </xf>
    <xf numFmtId="0" fontId="30" fillId="0" borderId="42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72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30" fillId="0" borderId="72" xfId="0" applyFont="1" applyBorder="1" applyAlignment="1">
      <alignment horizontal="center" wrapText="1"/>
    </xf>
    <xf numFmtId="0" fontId="30" fillId="0" borderId="55" xfId="0" applyFont="1" applyBorder="1" applyAlignment="1">
      <alignment horizontal="center" wrapText="1"/>
    </xf>
    <xf numFmtId="0" fontId="23" fillId="0" borderId="5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15" xfId="0" applyBorder="1" applyAlignment="1">
      <alignment horizontal="center"/>
    </xf>
    <xf numFmtId="0" fontId="104" fillId="0" borderId="5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3" fillId="0" borderId="72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105" fillId="0" borderId="42" xfId="0" applyFont="1" applyBorder="1" applyAlignment="1">
      <alignment horizontal="center" vertical="center" wrapText="1"/>
    </xf>
    <xf numFmtId="0" fontId="105" fillId="0" borderId="15" xfId="0" applyFont="1" applyBorder="1" applyAlignment="1">
      <alignment horizontal="center" vertical="center" wrapText="1"/>
    </xf>
    <xf numFmtId="0" fontId="17" fillId="0" borderId="95" xfId="0" applyFont="1" applyBorder="1" applyAlignment="1">
      <alignment horizontal="right"/>
    </xf>
    <xf numFmtId="0" fontId="0" fillId="0" borderId="49" xfId="0" applyBorder="1" applyAlignment="1">
      <alignment/>
    </xf>
    <xf numFmtId="0" fontId="0" fillId="0" borderId="103" xfId="0" applyBorder="1" applyAlignment="1">
      <alignment/>
    </xf>
    <xf numFmtId="0" fontId="0" fillId="0" borderId="20" xfId="0" applyBorder="1" applyAlignment="1">
      <alignment/>
    </xf>
    <xf numFmtId="0" fontId="17" fillId="0" borderId="51" xfId="0" applyFont="1" applyBorder="1" applyAlignment="1">
      <alignment horizontal="right"/>
    </xf>
    <xf numFmtId="0" fontId="0" fillId="0" borderId="43" xfId="0" applyBorder="1" applyAlignment="1">
      <alignment/>
    </xf>
    <xf numFmtId="0" fontId="0" fillId="0" borderId="15" xfId="0" applyBorder="1" applyAlignment="1">
      <alignment/>
    </xf>
    <xf numFmtId="0" fontId="17" fillId="0" borderId="105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06" fillId="0" borderId="51" xfId="0" applyFont="1" applyBorder="1" applyAlignment="1">
      <alignment horizontal="center" vertical="center" wrapText="1"/>
    </xf>
    <xf numFmtId="0" fontId="106" fillId="0" borderId="43" xfId="0" applyFont="1" applyBorder="1" applyAlignment="1">
      <alignment horizontal="center" vertical="center" wrapText="1"/>
    </xf>
    <xf numFmtId="0" fontId="106" fillId="0" borderId="15" xfId="0" applyFont="1" applyBorder="1" applyAlignment="1">
      <alignment horizontal="center" vertical="center" wrapText="1"/>
    </xf>
    <xf numFmtId="0" fontId="104" fillId="0" borderId="83" xfId="0" applyFont="1" applyBorder="1" applyAlignment="1">
      <alignment horizontal="center" vertical="center" wrapText="1"/>
    </xf>
    <xf numFmtId="0" fontId="104" fillId="0" borderId="89" xfId="0" applyFont="1" applyBorder="1" applyAlignment="1">
      <alignment vertical="center" wrapText="1"/>
    </xf>
    <xf numFmtId="0" fontId="104" fillId="0" borderId="101" xfId="0" applyFont="1" applyBorder="1" applyAlignment="1">
      <alignment vertical="center" wrapText="1"/>
    </xf>
    <xf numFmtId="0" fontId="24" fillId="0" borderId="5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97" fillId="0" borderId="35" xfId="0" applyFont="1" applyBorder="1" applyAlignment="1">
      <alignment horizontal="center"/>
    </xf>
    <xf numFmtId="0" fontId="97" fillId="0" borderId="109" xfId="0" applyFont="1" applyBorder="1" applyAlignment="1">
      <alignment horizontal="center"/>
    </xf>
    <xf numFmtId="0" fontId="19" fillId="0" borderId="62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9" fillId="0" borderId="92" xfId="0" applyFont="1" applyBorder="1" applyAlignment="1">
      <alignment horizontal="center" vertical="center"/>
    </xf>
    <xf numFmtId="0" fontId="97" fillId="0" borderId="62" xfId="0" applyFont="1" applyBorder="1" applyAlignment="1">
      <alignment horizontal="center" vertical="center"/>
    </xf>
    <xf numFmtId="0" fontId="97" fillId="0" borderId="68" xfId="0" applyFont="1" applyBorder="1" applyAlignment="1">
      <alignment horizontal="center" vertical="center"/>
    </xf>
    <xf numFmtId="0" fontId="97" fillId="0" borderId="110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101" xfId="0" applyBorder="1" applyAlignment="1">
      <alignment/>
    </xf>
    <xf numFmtId="0" fontId="0" fillId="0" borderId="13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82" xfId="0" applyBorder="1" applyAlignment="1">
      <alignment wrapText="1"/>
    </xf>
    <xf numFmtId="0" fontId="0" fillId="0" borderId="96" xfId="0" applyBorder="1" applyAlignment="1">
      <alignment/>
    </xf>
    <xf numFmtId="0" fontId="0" fillId="0" borderId="78" xfId="0" applyBorder="1" applyAlignment="1">
      <alignment/>
    </xf>
    <xf numFmtId="0" fontId="0" fillId="0" borderId="93" xfId="0" applyBorder="1" applyAlignment="1">
      <alignment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7" fillId="0" borderId="70" xfId="0" applyFont="1" applyBorder="1" applyAlignment="1">
      <alignment vertical="center"/>
    </xf>
    <xf numFmtId="0" fontId="107" fillId="0" borderId="81" xfId="0" applyFont="1" applyBorder="1" applyAlignment="1">
      <alignment vertical="center"/>
    </xf>
    <xf numFmtId="0" fontId="19" fillId="0" borderId="111" xfId="0" applyFont="1" applyBorder="1" applyAlignment="1">
      <alignment horizontal="center" vertical="center"/>
    </xf>
    <xf numFmtId="0" fontId="19" fillId="0" borderId="112" xfId="0" applyFont="1" applyBorder="1" applyAlignment="1">
      <alignment horizontal="center" vertical="center"/>
    </xf>
    <xf numFmtId="0" fontId="19" fillId="0" borderId="113" xfId="0" applyFont="1" applyBorder="1" applyAlignment="1">
      <alignment horizontal="center" vertical="center"/>
    </xf>
    <xf numFmtId="0" fontId="19" fillId="0" borderId="100" xfId="0" applyFont="1" applyBorder="1" applyAlignment="1">
      <alignment horizontal="center" vertical="center"/>
    </xf>
    <xf numFmtId="0" fontId="19" fillId="0" borderId="9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14" xfId="0" applyFont="1" applyBorder="1" applyAlignment="1">
      <alignment horizontal="center" vertical="center"/>
    </xf>
    <xf numFmtId="0" fontId="19" fillId="0" borderId="94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82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0" fillId="0" borderId="78" xfId="0" applyBorder="1" applyAlignment="1">
      <alignment vertical="center" wrapText="1"/>
    </xf>
    <xf numFmtId="0" fontId="0" fillId="0" borderId="93" xfId="0" applyBorder="1" applyAlignment="1">
      <alignment vertical="center" wrapText="1"/>
    </xf>
    <xf numFmtId="3" fontId="0" fillId="0" borderId="13" xfId="0" applyNumberFormat="1" applyBorder="1" applyAlignment="1">
      <alignment/>
    </xf>
    <xf numFmtId="0" fontId="0" fillId="0" borderId="32" xfId="0" applyBorder="1" applyAlignment="1">
      <alignment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3" fontId="6" fillId="0" borderId="97" xfId="0" applyNumberFormat="1" applyFont="1" applyBorder="1" applyAlignment="1">
      <alignment vertical="center"/>
    </xf>
    <xf numFmtId="0" fontId="6" fillId="0" borderId="115" xfId="0" applyFont="1" applyBorder="1" applyAlignment="1">
      <alignment vertical="center"/>
    </xf>
    <xf numFmtId="0" fontId="0" fillId="0" borderId="13" xfId="0" applyBorder="1" applyAlignment="1">
      <alignment horizontal="center"/>
    </xf>
    <xf numFmtId="3" fontId="0" fillId="0" borderId="28" xfId="0" applyNumberFormat="1" applyBorder="1" applyAlignment="1">
      <alignment/>
    </xf>
    <xf numFmtId="0" fontId="0" fillId="0" borderId="30" xfId="0" applyBorder="1" applyAlignment="1">
      <alignment/>
    </xf>
    <xf numFmtId="0" fontId="6" fillId="0" borderId="91" xfId="0" applyFont="1" applyBorder="1" applyAlignment="1">
      <alignment vertical="center"/>
    </xf>
    <xf numFmtId="3" fontId="97" fillId="0" borderId="34" xfId="0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101" xfId="0" applyBorder="1" applyAlignment="1">
      <alignment wrapText="1"/>
    </xf>
    <xf numFmtId="0" fontId="8" fillId="0" borderId="0" xfId="0" applyFont="1" applyAlignment="1">
      <alignment horizontal="center" wrapText="1"/>
    </xf>
    <xf numFmtId="0" fontId="97" fillId="0" borderId="34" xfId="0" applyFont="1" applyBorder="1" applyAlignment="1">
      <alignment horizontal="left" vertical="center"/>
    </xf>
    <xf numFmtId="0" fontId="97" fillId="0" borderId="35" xfId="0" applyFont="1" applyBorder="1" applyAlignment="1">
      <alignment horizontal="left" vertical="center"/>
    </xf>
    <xf numFmtId="0" fontId="97" fillId="0" borderId="109" xfId="0" applyFont="1" applyBorder="1" applyAlignment="1">
      <alignment horizontal="left" vertical="center"/>
    </xf>
    <xf numFmtId="0" fontId="107" fillId="0" borderId="116" xfId="0" applyFont="1" applyBorder="1" applyAlignment="1">
      <alignment horizontal="center" vertical="center" wrapText="1"/>
    </xf>
    <xf numFmtId="0" fontId="107" fillId="0" borderId="117" xfId="0" applyFont="1" applyBorder="1" applyAlignment="1">
      <alignment horizontal="center" vertical="center" wrapText="1"/>
    </xf>
    <xf numFmtId="0" fontId="19" fillId="0" borderId="118" xfId="0" applyFont="1" applyBorder="1" applyAlignment="1">
      <alignment horizontal="center" vertical="center"/>
    </xf>
    <xf numFmtId="0" fontId="19" fillId="0" borderId="102" xfId="0" applyFont="1" applyBorder="1" applyAlignment="1">
      <alignment horizontal="center" vertical="center"/>
    </xf>
    <xf numFmtId="0" fontId="19" fillId="0" borderId="83" xfId="0" applyFont="1" applyBorder="1" applyAlignment="1">
      <alignment horizontal="center" vertical="center"/>
    </xf>
    <xf numFmtId="0" fontId="19" fillId="0" borderId="119" xfId="0" applyFont="1" applyBorder="1" applyAlignment="1">
      <alignment horizontal="center" vertical="center"/>
    </xf>
    <xf numFmtId="0" fontId="19" fillId="0" borderId="99" xfId="0" applyFont="1" applyBorder="1" applyAlignment="1">
      <alignment horizontal="center" vertical="center"/>
    </xf>
    <xf numFmtId="0" fontId="0" fillId="0" borderId="100" xfId="0" applyBorder="1" applyAlignment="1">
      <alignment horizontal="center"/>
    </xf>
    <xf numFmtId="0" fontId="107" fillId="0" borderId="99" xfId="0" applyFont="1" applyBorder="1" applyAlignment="1">
      <alignment horizontal="center" vertical="center"/>
    </xf>
    <xf numFmtId="0" fontId="107" fillId="0" borderId="83" xfId="0" applyFont="1" applyBorder="1" applyAlignment="1">
      <alignment horizontal="center" vertical="center"/>
    </xf>
    <xf numFmtId="0" fontId="107" fillId="0" borderId="100" xfId="0" applyFont="1" applyBorder="1" applyAlignment="1">
      <alignment horizontal="center" vertical="center"/>
    </xf>
    <xf numFmtId="0" fontId="107" fillId="0" borderId="12" xfId="0" applyFont="1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3" fontId="0" fillId="0" borderId="62" xfId="0" applyNumberFormat="1" applyBorder="1" applyAlignment="1">
      <alignment horizontal="center" vertical="center"/>
    </xf>
    <xf numFmtId="3" fontId="0" fillId="0" borderId="62" xfId="0" applyNumberFormat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13 2" xfId="55"/>
    <cellStyle name="Normál 2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3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/>
    <dxf/>
    <dxf/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FFFFFF"/>
      </font>
      <border/>
    </dxf>
  </dxfs>
  <tableStyles count="1" defaultTableStyle="TableStyleMedium2" defaultPivotStyle="PivotStyleMedium9">
    <tableStyle name="MySqlDefault" pivot="0" table="0" count="2">
      <tableStyleElement type="wholeTable" dxfId="31"/>
      <tableStyleElement type="headerRow" dxfId="3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SheetLayoutView="100" workbookViewId="0" topLeftCell="C22">
      <selection activeCell="M34" sqref="M34"/>
    </sheetView>
  </sheetViews>
  <sheetFormatPr defaultColWidth="9.140625" defaultRowHeight="15"/>
  <cols>
    <col min="1" max="1" width="4.00390625" style="0" customWidth="1"/>
    <col min="2" max="2" width="42.7109375" style="0" customWidth="1"/>
    <col min="3" max="3" width="12.28125" style="0" customWidth="1"/>
    <col min="4" max="4" width="9.7109375" style="0" customWidth="1"/>
    <col min="5" max="5" width="10.7109375" style="0" customWidth="1"/>
    <col min="6" max="6" width="11.7109375" style="231" customWidth="1"/>
    <col min="7" max="7" width="42.7109375" style="230" customWidth="1"/>
    <col min="8" max="9" width="12.28125" style="230" customWidth="1"/>
    <col min="10" max="10" width="11.7109375" style="230" customWidth="1"/>
    <col min="11" max="11" width="12.00390625" style="0" customWidth="1"/>
  </cols>
  <sheetData>
    <row r="1" spans="1:11" ht="13.5" customHeight="1">
      <c r="A1" s="434" t="s">
        <v>482</v>
      </c>
      <c r="B1" s="434"/>
      <c r="C1" s="434"/>
      <c r="D1" s="434"/>
      <c r="E1" s="434"/>
      <c r="F1" s="434"/>
      <c r="G1" s="434"/>
      <c r="H1" s="434"/>
      <c r="I1" s="434"/>
      <c r="J1" s="434"/>
      <c r="K1" s="435"/>
    </row>
    <row r="2" spans="1:11" ht="18" customHeight="1" thickBot="1">
      <c r="A2" s="1" t="s">
        <v>0</v>
      </c>
      <c r="B2" s="1"/>
      <c r="C2" s="1"/>
      <c r="D2" s="1"/>
      <c r="E2" s="213"/>
      <c r="F2" s="214" t="s">
        <v>32</v>
      </c>
      <c r="G2" s="2" t="s">
        <v>2</v>
      </c>
      <c r="H2" s="2"/>
      <c r="I2" s="2"/>
      <c r="J2" s="432" t="s">
        <v>243</v>
      </c>
      <c r="K2" s="433"/>
    </row>
    <row r="3" spans="1:11" ht="25.5" customHeight="1" thickBot="1">
      <c r="A3" s="215" t="s">
        <v>347</v>
      </c>
      <c r="B3" s="234" t="s">
        <v>1</v>
      </c>
      <c r="C3" s="237" t="s">
        <v>433</v>
      </c>
      <c r="D3" s="216" t="s">
        <v>479</v>
      </c>
      <c r="E3" s="237" t="s">
        <v>480</v>
      </c>
      <c r="F3" s="237" t="s">
        <v>481</v>
      </c>
      <c r="G3" s="232" t="s">
        <v>3</v>
      </c>
      <c r="H3" s="237" t="s">
        <v>433</v>
      </c>
      <c r="I3" s="216" t="s">
        <v>479</v>
      </c>
      <c r="J3" s="237" t="s">
        <v>480</v>
      </c>
      <c r="K3" s="237" t="s">
        <v>481</v>
      </c>
    </row>
    <row r="4" spans="1:11" ht="11.25" customHeight="1">
      <c r="A4" s="217"/>
      <c r="B4" s="235" t="s">
        <v>5</v>
      </c>
      <c r="C4" s="236" t="s">
        <v>6</v>
      </c>
      <c r="D4" s="218" t="s">
        <v>7</v>
      </c>
      <c r="E4" s="219" t="s">
        <v>8</v>
      </c>
      <c r="F4" s="219" t="s">
        <v>77</v>
      </c>
      <c r="G4" s="233" t="s">
        <v>78</v>
      </c>
      <c r="H4" s="236" t="s">
        <v>79</v>
      </c>
      <c r="I4" s="220" t="s">
        <v>80</v>
      </c>
      <c r="J4" s="221" t="s">
        <v>179</v>
      </c>
      <c r="K4" s="222" t="s">
        <v>180</v>
      </c>
    </row>
    <row r="5" spans="1:11" ht="15" customHeight="1">
      <c r="A5" s="223" t="s">
        <v>66</v>
      </c>
      <c r="B5" s="251" t="s">
        <v>33</v>
      </c>
      <c r="C5" s="253">
        <f>SUM(C6:C8)</f>
        <v>251836</v>
      </c>
      <c r="D5" s="252">
        <f>SUM(D6+D8)</f>
        <v>233022</v>
      </c>
      <c r="E5" s="253">
        <f>SUM(E6:E8)</f>
        <v>303139</v>
      </c>
      <c r="F5" s="253">
        <f>SUM(F6:F8)</f>
        <v>285123</v>
      </c>
      <c r="G5" s="254" t="s">
        <v>9</v>
      </c>
      <c r="H5" s="256">
        <v>152618</v>
      </c>
      <c r="I5" s="255">
        <v>127811</v>
      </c>
      <c r="J5" s="256">
        <v>166162</v>
      </c>
      <c r="K5" s="256">
        <v>162283</v>
      </c>
    </row>
    <row r="6" spans="1:11" ht="21.75" customHeight="1">
      <c r="A6" s="223" t="s">
        <v>19</v>
      </c>
      <c r="B6" s="257" t="s">
        <v>34</v>
      </c>
      <c r="C6" s="253">
        <v>173586</v>
      </c>
      <c r="D6" s="252">
        <v>149575</v>
      </c>
      <c r="E6" s="253">
        <v>178301</v>
      </c>
      <c r="F6" s="253">
        <v>178300</v>
      </c>
      <c r="G6" s="254" t="s">
        <v>348</v>
      </c>
      <c r="H6" s="256">
        <v>28302</v>
      </c>
      <c r="I6" s="255">
        <v>24526</v>
      </c>
      <c r="J6" s="256">
        <v>29285</v>
      </c>
      <c r="K6" s="256">
        <v>26822</v>
      </c>
    </row>
    <row r="7" spans="1:11" ht="15" customHeight="1">
      <c r="A7" s="223" t="s">
        <v>20</v>
      </c>
      <c r="B7" s="257" t="s">
        <v>360</v>
      </c>
      <c r="C7" s="253">
        <v>0</v>
      </c>
      <c r="D7" s="258">
        <v>0</v>
      </c>
      <c r="E7" s="253">
        <v>0</v>
      </c>
      <c r="F7" s="253">
        <v>0</v>
      </c>
      <c r="G7" s="254" t="s">
        <v>10</v>
      </c>
      <c r="H7" s="256">
        <v>106123</v>
      </c>
      <c r="I7" s="255">
        <v>158773</v>
      </c>
      <c r="J7" s="256">
        <v>169237</v>
      </c>
      <c r="K7" s="256">
        <v>152336</v>
      </c>
    </row>
    <row r="8" spans="1:11" ht="21.75" customHeight="1">
      <c r="A8" s="223" t="s">
        <v>21</v>
      </c>
      <c r="B8" s="257" t="s">
        <v>359</v>
      </c>
      <c r="C8" s="253">
        <v>78250</v>
      </c>
      <c r="D8" s="252">
        <v>83447</v>
      </c>
      <c r="E8" s="253">
        <v>124838</v>
      </c>
      <c r="F8" s="253">
        <v>106823</v>
      </c>
      <c r="G8" s="254" t="s">
        <v>11</v>
      </c>
      <c r="H8" s="256">
        <v>12773</v>
      </c>
      <c r="I8" s="255">
        <v>11488</v>
      </c>
      <c r="J8" s="256">
        <v>13488</v>
      </c>
      <c r="K8" s="256">
        <v>12181</v>
      </c>
    </row>
    <row r="9" spans="1:11" s="224" customFormat="1" ht="13.5" customHeight="1">
      <c r="A9" s="223" t="s">
        <v>22</v>
      </c>
      <c r="B9" s="251" t="s">
        <v>35</v>
      </c>
      <c r="C9" s="336">
        <f>SUM(C10:C11)</f>
        <v>254194</v>
      </c>
      <c r="D9" s="268">
        <f>SUM(D10:D11)</f>
        <v>146408</v>
      </c>
      <c r="E9" s="268">
        <f>SUM(E10:E11)</f>
        <v>222730</v>
      </c>
      <c r="F9" s="336">
        <f>SUM(F10:F11)</f>
        <v>203074</v>
      </c>
      <c r="G9" s="254" t="s">
        <v>41</v>
      </c>
      <c r="H9" s="256">
        <f>SUM(H10:H13)</f>
        <v>75591</v>
      </c>
      <c r="I9" s="255">
        <f>SUM(I10:I13)</f>
        <v>124378</v>
      </c>
      <c r="J9" s="256">
        <f>SUM(J10:J13)</f>
        <v>200409</v>
      </c>
      <c r="K9" s="256">
        <f>SUM(K10:K13)</f>
        <v>96281</v>
      </c>
    </row>
    <row r="10" spans="1:11" s="224" customFormat="1" ht="13.5" customHeight="1">
      <c r="A10" s="223" t="s">
        <v>23</v>
      </c>
      <c r="B10" s="251" t="s">
        <v>404</v>
      </c>
      <c r="C10" s="260">
        <v>243008</v>
      </c>
      <c r="D10" s="268">
        <v>146408</v>
      </c>
      <c r="E10" s="260">
        <v>222730</v>
      </c>
      <c r="F10" s="260">
        <v>166724</v>
      </c>
      <c r="G10" s="261" t="s">
        <v>42</v>
      </c>
      <c r="H10" s="256">
        <v>0</v>
      </c>
      <c r="I10" s="262">
        <v>0</v>
      </c>
      <c r="J10" s="256">
        <v>0</v>
      </c>
      <c r="K10" s="256">
        <v>0</v>
      </c>
    </row>
    <row r="11" spans="1:11" s="224" customFormat="1" ht="13.5" customHeight="1">
      <c r="A11" s="223" t="s">
        <v>24</v>
      </c>
      <c r="B11" s="251" t="s">
        <v>403</v>
      </c>
      <c r="C11" s="260">
        <v>11186</v>
      </c>
      <c r="D11" s="268">
        <v>0</v>
      </c>
      <c r="E11" s="260">
        <v>0</v>
      </c>
      <c r="F11" s="260">
        <v>36350</v>
      </c>
      <c r="G11" s="261" t="s">
        <v>43</v>
      </c>
      <c r="H11" s="256">
        <v>64951</v>
      </c>
      <c r="I11" s="255">
        <v>67441</v>
      </c>
      <c r="J11" s="256">
        <v>79364</v>
      </c>
      <c r="K11" s="256">
        <v>79363</v>
      </c>
    </row>
    <row r="12" spans="1:11" ht="12.75" customHeight="1">
      <c r="A12" s="223" t="s">
        <v>25</v>
      </c>
      <c r="B12" s="251" t="s">
        <v>36</v>
      </c>
      <c r="C12" s="255">
        <f>SUM(C13:C16)</f>
        <v>122073</v>
      </c>
      <c r="D12" s="252">
        <f>SUM(D13:D16)</f>
        <v>126160</v>
      </c>
      <c r="E12" s="255">
        <f>SUM(E13:E16)</f>
        <v>126160</v>
      </c>
      <c r="F12" s="255">
        <f>SUM(F13:F16)</f>
        <v>127272</v>
      </c>
      <c r="G12" s="261" t="s">
        <v>44</v>
      </c>
      <c r="H12" s="256">
        <v>10640</v>
      </c>
      <c r="I12" s="263">
        <v>12900</v>
      </c>
      <c r="J12" s="256">
        <v>16918</v>
      </c>
      <c r="K12" s="256">
        <v>16918</v>
      </c>
    </row>
    <row r="13" spans="1:11" ht="12" customHeight="1">
      <c r="A13" s="223" t="s">
        <v>26</v>
      </c>
      <c r="B13" s="257" t="s">
        <v>349</v>
      </c>
      <c r="C13" s="253">
        <v>22421</v>
      </c>
      <c r="D13" s="264">
        <v>22500</v>
      </c>
      <c r="E13" s="253">
        <v>22500</v>
      </c>
      <c r="F13" s="253">
        <v>23088</v>
      </c>
      <c r="G13" s="261" t="s">
        <v>45</v>
      </c>
      <c r="H13" s="256">
        <v>0</v>
      </c>
      <c r="I13" s="263">
        <v>44037</v>
      </c>
      <c r="J13" s="256">
        <v>104127</v>
      </c>
      <c r="K13" s="256">
        <v>0</v>
      </c>
    </row>
    <row r="14" spans="1:11" ht="12" customHeight="1">
      <c r="A14" s="223" t="s">
        <v>27</v>
      </c>
      <c r="B14" s="257" t="s">
        <v>350</v>
      </c>
      <c r="C14" s="253">
        <v>99087</v>
      </c>
      <c r="D14" s="264">
        <v>103300</v>
      </c>
      <c r="E14" s="253">
        <v>103300</v>
      </c>
      <c r="F14" s="253">
        <v>103464</v>
      </c>
      <c r="G14" s="254" t="s">
        <v>46</v>
      </c>
      <c r="H14" s="256">
        <v>226141</v>
      </c>
      <c r="I14" s="265">
        <v>229562</v>
      </c>
      <c r="J14" s="256">
        <v>244276</v>
      </c>
      <c r="K14" s="256">
        <v>222671</v>
      </c>
    </row>
    <row r="15" spans="1:11" ht="12" customHeight="1">
      <c r="A15" s="223" t="s">
        <v>28</v>
      </c>
      <c r="B15" s="257" t="s">
        <v>351</v>
      </c>
      <c r="C15" s="253">
        <v>565</v>
      </c>
      <c r="D15" s="264">
        <v>360</v>
      </c>
      <c r="E15" s="253">
        <v>360</v>
      </c>
      <c r="F15" s="253">
        <v>720</v>
      </c>
      <c r="G15" s="254" t="s">
        <v>47</v>
      </c>
      <c r="H15" s="256">
        <v>45863</v>
      </c>
      <c r="I15" s="265">
        <v>92622</v>
      </c>
      <c r="J15" s="256">
        <v>92089</v>
      </c>
      <c r="K15" s="256">
        <v>86581</v>
      </c>
    </row>
    <row r="16" spans="1:11" ht="12.75" customHeight="1">
      <c r="A16" s="223" t="s">
        <v>4</v>
      </c>
      <c r="B16" s="257" t="s">
        <v>352</v>
      </c>
      <c r="C16" s="253">
        <v>0</v>
      </c>
      <c r="D16" s="253">
        <v>0</v>
      </c>
      <c r="E16" s="253">
        <v>0</v>
      </c>
      <c r="F16" s="253">
        <v>0</v>
      </c>
      <c r="G16" s="254" t="s">
        <v>51</v>
      </c>
      <c r="H16" s="266">
        <f>SUM(H17+H18+H19)</f>
        <v>1400</v>
      </c>
      <c r="I16" s="266">
        <f>SUM(I17+I18+I19)</f>
        <v>2700</v>
      </c>
      <c r="J16" s="266">
        <f>SUM(J17+J18+J19)</f>
        <v>2700</v>
      </c>
      <c r="K16" s="266">
        <f>SUM(K17+K18+K19)</f>
        <v>2000</v>
      </c>
    </row>
    <row r="17" spans="1:11" ht="14.25" customHeight="1">
      <c r="A17" s="223" t="s">
        <v>29</v>
      </c>
      <c r="B17" s="251" t="s">
        <v>37</v>
      </c>
      <c r="C17" s="253">
        <v>15703</v>
      </c>
      <c r="D17" s="252">
        <v>11664</v>
      </c>
      <c r="E17" s="253">
        <v>11664</v>
      </c>
      <c r="F17" s="253">
        <v>20846</v>
      </c>
      <c r="G17" s="261" t="s">
        <v>353</v>
      </c>
      <c r="H17" s="256">
        <v>0</v>
      </c>
      <c r="I17" s="267">
        <v>0</v>
      </c>
      <c r="J17" s="256">
        <v>0</v>
      </c>
      <c r="K17" s="256">
        <v>0</v>
      </c>
    </row>
    <row r="18" spans="1:11" ht="13.5" customHeight="1">
      <c r="A18" s="223" t="s">
        <v>30</v>
      </c>
      <c r="B18" s="251" t="s">
        <v>38</v>
      </c>
      <c r="C18" s="253">
        <v>5349</v>
      </c>
      <c r="D18" s="259">
        <v>778</v>
      </c>
      <c r="E18" s="253">
        <v>778</v>
      </c>
      <c r="F18" s="253">
        <v>3934</v>
      </c>
      <c r="G18" s="261" t="s">
        <v>354</v>
      </c>
      <c r="H18" s="256">
        <v>0</v>
      </c>
      <c r="I18" s="265">
        <v>0</v>
      </c>
      <c r="J18" s="256">
        <v>0</v>
      </c>
      <c r="K18" s="256">
        <v>0</v>
      </c>
    </row>
    <row r="19" spans="1:11" ht="14.25" customHeight="1">
      <c r="A19" s="223" t="s">
        <v>31</v>
      </c>
      <c r="B19" s="251" t="s">
        <v>39</v>
      </c>
      <c r="C19" s="253">
        <v>0</v>
      </c>
      <c r="D19" s="259">
        <v>0</v>
      </c>
      <c r="E19" s="253">
        <v>0</v>
      </c>
      <c r="F19" s="253">
        <v>0</v>
      </c>
      <c r="G19" s="261" t="s">
        <v>405</v>
      </c>
      <c r="H19" s="256">
        <v>1400</v>
      </c>
      <c r="I19" s="262">
        <v>2700</v>
      </c>
      <c r="J19" s="256">
        <v>2700</v>
      </c>
      <c r="K19" s="256">
        <v>2000</v>
      </c>
    </row>
    <row r="20" spans="1:11" ht="13.5" customHeight="1">
      <c r="A20" s="223" t="s">
        <v>67</v>
      </c>
      <c r="B20" s="251" t="s">
        <v>40</v>
      </c>
      <c r="C20" s="253">
        <v>14998</v>
      </c>
      <c r="D20" s="268">
        <v>39995</v>
      </c>
      <c r="E20" s="253">
        <v>59892</v>
      </c>
      <c r="F20" s="253">
        <v>40495</v>
      </c>
      <c r="G20" s="269"/>
      <c r="H20" s="271"/>
      <c r="I20" s="270"/>
      <c r="J20" s="271"/>
      <c r="K20" s="271"/>
    </row>
    <row r="21" spans="1:11" ht="12.75" customHeight="1">
      <c r="A21" s="223" t="s">
        <v>68</v>
      </c>
      <c r="B21" s="272" t="s">
        <v>48</v>
      </c>
      <c r="C21" s="274">
        <f>SUM(C5+C12+C17+C19)</f>
        <v>389612</v>
      </c>
      <c r="D21" s="273">
        <f>SUM(D5+D12+D17+D19)</f>
        <v>370846</v>
      </c>
      <c r="E21" s="274">
        <f>SUM(E5+E12+E17+E19)</f>
        <v>440963</v>
      </c>
      <c r="F21" s="274">
        <f>SUM(F5+F12+F17+F19)</f>
        <v>433241</v>
      </c>
      <c r="G21" s="269" t="s">
        <v>50</v>
      </c>
      <c r="H21" s="271">
        <f>SUM(H5:H9)</f>
        <v>375407</v>
      </c>
      <c r="I21" s="270">
        <f>SUM(I5:I9)</f>
        <v>446976</v>
      </c>
      <c r="J21" s="270">
        <f>SUM(J5:J9)</f>
        <v>578581</v>
      </c>
      <c r="K21" s="271">
        <f>SUM(K5:K9)</f>
        <v>449903</v>
      </c>
    </row>
    <row r="22" spans="1:11" ht="13.5" customHeight="1">
      <c r="A22" s="223" t="s">
        <v>373</v>
      </c>
      <c r="B22" s="272" t="s">
        <v>49</v>
      </c>
      <c r="C22" s="274">
        <f>SUM(C9+C18+C20)</f>
        <v>274541</v>
      </c>
      <c r="D22" s="273">
        <f>SUM(D9+D18+D20)</f>
        <v>187181</v>
      </c>
      <c r="E22" s="274">
        <f>SUM(E9+E18+E20)</f>
        <v>283400</v>
      </c>
      <c r="F22" s="274">
        <f>SUM(F9+F18+F20)</f>
        <v>247503</v>
      </c>
      <c r="G22" s="269" t="s">
        <v>52</v>
      </c>
      <c r="H22" s="271">
        <f>SUM(H14:H16)</f>
        <v>273404</v>
      </c>
      <c r="I22" s="270">
        <f>SUM(I14:I16)</f>
        <v>324884</v>
      </c>
      <c r="J22" s="270">
        <f>SUM(J14:J16)</f>
        <v>339065</v>
      </c>
      <c r="K22" s="271">
        <f>SUM(K14:K16)</f>
        <v>311252</v>
      </c>
    </row>
    <row r="23" spans="1:11" s="226" customFormat="1" ht="26.25" customHeight="1">
      <c r="A23" s="225">
        <v>19</v>
      </c>
      <c r="B23" s="275" t="s">
        <v>53</v>
      </c>
      <c r="C23" s="277">
        <f>SUM(C21:C22)</f>
        <v>664153</v>
      </c>
      <c r="D23" s="276">
        <f>SUM(D21+D22)</f>
        <v>558027</v>
      </c>
      <c r="E23" s="277">
        <f>SUM(E21:E22)</f>
        <v>724363</v>
      </c>
      <c r="F23" s="277">
        <f>SUM(F21:F22)</f>
        <v>680744</v>
      </c>
      <c r="G23" s="278" t="s">
        <v>54</v>
      </c>
      <c r="H23" s="280">
        <f>SUM(H21+H22)</f>
        <v>648811</v>
      </c>
      <c r="I23" s="279">
        <f>SUM(I21+I22)</f>
        <v>771860</v>
      </c>
      <c r="J23" s="280">
        <f>SUM(J21+J22)</f>
        <v>917646</v>
      </c>
      <c r="K23" s="280">
        <f>SUM(K21+K22)</f>
        <v>761155</v>
      </c>
    </row>
    <row r="24" spans="1:11" ht="13.5" customHeight="1">
      <c r="A24" s="223" t="s">
        <v>69</v>
      </c>
      <c r="B24" s="281"/>
      <c r="C24" s="253"/>
      <c r="D24" s="282"/>
      <c r="E24" s="253"/>
      <c r="F24" s="253"/>
      <c r="G24" s="283" t="s">
        <v>12</v>
      </c>
      <c r="H24" s="256">
        <v>0</v>
      </c>
      <c r="I24" s="265">
        <v>5983</v>
      </c>
      <c r="J24" s="256">
        <v>5983</v>
      </c>
      <c r="K24" s="256">
        <v>0</v>
      </c>
    </row>
    <row r="25" spans="1:11" ht="13.5" customHeight="1">
      <c r="A25" s="223" t="s">
        <v>70</v>
      </c>
      <c r="B25" s="281"/>
      <c r="C25" s="253"/>
      <c r="D25" s="282"/>
      <c r="E25" s="253"/>
      <c r="F25" s="253"/>
      <c r="G25" s="283" t="s">
        <v>13</v>
      </c>
      <c r="H25" s="256">
        <v>0</v>
      </c>
      <c r="I25" s="265">
        <v>0</v>
      </c>
      <c r="J25" s="256">
        <v>0</v>
      </c>
      <c r="K25" s="256">
        <v>0</v>
      </c>
    </row>
    <row r="26" spans="1:11" ht="13.5" customHeight="1">
      <c r="A26" s="223" t="s">
        <v>71</v>
      </c>
      <c r="B26" s="284"/>
      <c r="C26" s="253"/>
      <c r="D26" s="252"/>
      <c r="E26" s="253"/>
      <c r="F26" s="253"/>
      <c r="G26" s="283" t="s">
        <v>357</v>
      </c>
      <c r="H26" s="256">
        <v>6441</v>
      </c>
      <c r="I26" s="265">
        <v>0</v>
      </c>
      <c r="J26" s="256">
        <v>0</v>
      </c>
      <c r="K26" s="256">
        <v>5983</v>
      </c>
    </row>
    <row r="27" spans="1:11" ht="22.5" customHeight="1">
      <c r="A27" s="223" t="s">
        <v>72</v>
      </c>
      <c r="B27" s="285" t="s">
        <v>356</v>
      </c>
      <c r="C27" s="270">
        <f>SUM(C28+C31+C34)</f>
        <v>190364</v>
      </c>
      <c r="D27" s="273">
        <f>SUM(D28+D31+D34)</f>
        <v>219816</v>
      </c>
      <c r="E27" s="273">
        <f>SUM(E28+E31+E34)</f>
        <v>199266</v>
      </c>
      <c r="F27" s="270">
        <f>SUM(F28+F31+F34)</f>
        <v>206342</v>
      </c>
      <c r="G27" s="278" t="s">
        <v>14</v>
      </c>
      <c r="H27" s="287">
        <f>SUM(H24:H26)</f>
        <v>6441</v>
      </c>
      <c r="I27" s="286">
        <f>SUM(I24:I26)</f>
        <v>5983</v>
      </c>
      <c r="J27" s="287">
        <f>SUM(J24:J26)</f>
        <v>5983</v>
      </c>
      <c r="K27" s="287">
        <f>SUM(K24:K26)</f>
        <v>5983</v>
      </c>
    </row>
    <row r="28" spans="1:11" ht="25.5" customHeight="1">
      <c r="A28" s="223" t="s">
        <v>73</v>
      </c>
      <c r="B28" s="285" t="s">
        <v>55</v>
      </c>
      <c r="C28" s="270">
        <f>SUM(C29:C30)</f>
        <v>184381</v>
      </c>
      <c r="D28" s="273">
        <f>SUM(D29:D30)</f>
        <v>219816</v>
      </c>
      <c r="E28" s="270">
        <f>SUM(E29:E30)</f>
        <v>199266</v>
      </c>
      <c r="F28" s="270">
        <f>SUM(F29:F30)</f>
        <v>199266</v>
      </c>
      <c r="G28" s="288" t="s">
        <v>15</v>
      </c>
      <c r="H28" s="290">
        <f>SUM(C23-H23)</f>
        <v>15342</v>
      </c>
      <c r="I28" s="289">
        <f>SUM(D23-I23)</f>
        <v>-213833</v>
      </c>
      <c r="J28" s="290">
        <f>SUM(E23-J23)</f>
        <v>-193283</v>
      </c>
      <c r="K28" s="290">
        <f>SUM(F23-K23)</f>
        <v>-80411</v>
      </c>
    </row>
    <row r="29" spans="1:11" ht="12.75" customHeight="1">
      <c r="A29" s="223" t="s">
        <v>74</v>
      </c>
      <c r="B29" s="284" t="s">
        <v>56</v>
      </c>
      <c r="C29" s="253">
        <v>154187</v>
      </c>
      <c r="D29" s="252">
        <v>82113</v>
      </c>
      <c r="E29" s="253">
        <v>143601</v>
      </c>
      <c r="F29" s="253">
        <v>143601</v>
      </c>
      <c r="G29" s="291" t="s">
        <v>16</v>
      </c>
      <c r="H29" s="292">
        <f aca="true" t="shared" si="0" ref="H29:J30">SUM(C21-H21)</f>
        <v>14205</v>
      </c>
      <c r="I29" s="292">
        <f t="shared" si="0"/>
        <v>-76130</v>
      </c>
      <c r="J29" s="292">
        <f t="shared" si="0"/>
        <v>-137618</v>
      </c>
      <c r="K29" s="292">
        <f>SUM(F21-K21)</f>
        <v>-16662</v>
      </c>
    </row>
    <row r="30" spans="1:11" ht="12.75" customHeight="1">
      <c r="A30" s="223" t="s">
        <v>75</v>
      </c>
      <c r="B30" s="284" t="s">
        <v>57</v>
      </c>
      <c r="C30" s="253">
        <v>30194</v>
      </c>
      <c r="D30" s="282">
        <v>137703</v>
      </c>
      <c r="E30" s="253">
        <v>55665</v>
      </c>
      <c r="F30" s="253">
        <v>55665</v>
      </c>
      <c r="G30" s="261" t="s">
        <v>17</v>
      </c>
      <c r="H30" s="292">
        <f t="shared" si="0"/>
        <v>1137</v>
      </c>
      <c r="I30" s="292">
        <f t="shared" si="0"/>
        <v>-137703</v>
      </c>
      <c r="J30" s="292">
        <f t="shared" si="0"/>
        <v>-55665</v>
      </c>
      <c r="K30" s="292">
        <f>SUM(F22-K22)</f>
        <v>-63749</v>
      </c>
    </row>
    <row r="31" spans="1:11" ht="12.75" customHeight="1">
      <c r="A31" s="225">
        <v>27</v>
      </c>
      <c r="B31" s="285" t="s">
        <v>64</v>
      </c>
      <c r="C31" s="274">
        <v>0</v>
      </c>
      <c r="D31" s="293">
        <v>0</v>
      </c>
      <c r="E31" s="274">
        <v>0</v>
      </c>
      <c r="F31" s="274">
        <v>0</v>
      </c>
      <c r="G31" s="261"/>
      <c r="H31" s="256"/>
      <c r="I31" s="264"/>
      <c r="J31" s="256"/>
      <c r="K31" s="256"/>
    </row>
    <row r="32" spans="1:11" ht="15.75" customHeight="1">
      <c r="A32" s="223" t="s">
        <v>81</v>
      </c>
      <c r="B32" s="284" t="s">
        <v>58</v>
      </c>
      <c r="C32" s="253">
        <v>0</v>
      </c>
      <c r="D32" s="268">
        <v>0</v>
      </c>
      <c r="E32" s="253">
        <v>0</v>
      </c>
      <c r="F32" s="253">
        <v>0</v>
      </c>
      <c r="G32" s="261"/>
      <c r="H32" s="256"/>
      <c r="I32" s="264"/>
      <c r="J32" s="256"/>
      <c r="K32" s="256"/>
    </row>
    <row r="33" spans="1:11" ht="12.75" customHeight="1">
      <c r="A33" s="223" t="s">
        <v>76</v>
      </c>
      <c r="B33" s="284" t="s">
        <v>59</v>
      </c>
      <c r="C33" s="253">
        <v>0</v>
      </c>
      <c r="D33" s="268">
        <v>0</v>
      </c>
      <c r="E33" s="253">
        <v>0</v>
      </c>
      <c r="F33" s="253">
        <v>0</v>
      </c>
      <c r="G33" s="261"/>
      <c r="H33" s="256"/>
      <c r="I33" s="264"/>
      <c r="J33" s="256"/>
      <c r="K33" s="256"/>
    </row>
    <row r="34" spans="1:11" ht="12.75" customHeight="1">
      <c r="A34" s="223" t="s">
        <v>83</v>
      </c>
      <c r="B34" s="294" t="s">
        <v>358</v>
      </c>
      <c r="C34" s="295">
        <v>5983</v>
      </c>
      <c r="D34" s="295">
        <v>0</v>
      </c>
      <c r="E34" s="295">
        <v>0</v>
      </c>
      <c r="F34" s="295">
        <v>7076</v>
      </c>
      <c r="G34" s="261"/>
      <c r="H34" s="256"/>
      <c r="I34" s="264"/>
      <c r="J34" s="256"/>
      <c r="K34" s="256"/>
    </row>
    <row r="35" spans="1:11" s="226" customFormat="1" ht="13.5" customHeight="1">
      <c r="A35" s="227" t="s">
        <v>82</v>
      </c>
      <c r="B35" s="296" t="s">
        <v>65</v>
      </c>
      <c r="C35" s="298">
        <f>SUM(C23+C27)</f>
        <v>854517</v>
      </c>
      <c r="D35" s="297">
        <f>SUM(D23+D27)</f>
        <v>777843</v>
      </c>
      <c r="E35" s="298">
        <f>SUM(E23+E27)</f>
        <v>923629</v>
      </c>
      <c r="F35" s="298">
        <f>SUM(F23+F27)</f>
        <v>887086</v>
      </c>
      <c r="G35" s="299" t="s">
        <v>18</v>
      </c>
      <c r="H35" s="300">
        <f>SUM(H23+H27)</f>
        <v>655252</v>
      </c>
      <c r="I35" s="297">
        <f>SUM(I23+I27)</f>
        <v>777843</v>
      </c>
      <c r="J35" s="300">
        <f>SUM(J23+J27)</f>
        <v>923629</v>
      </c>
      <c r="K35" s="300">
        <f>SUM(K23+K27)</f>
        <v>767138</v>
      </c>
    </row>
    <row r="36" spans="1:11" ht="13.5" customHeight="1">
      <c r="A36" s="227" t="s">
        <v>355</v>
      </c>
      <c r="B36" s="251" t="s">
        <v>60</v>
      </c>
      <c r="C36" s="337">
        <f>SUM(C21+C29+C32+C34)</f>
        <v>549782</v>
      </c>
      <c r="D36" s="282">
        <f>SUM(D21+D29+D32+D34)</f>
        <v>452959</v>
      </c>
      <c r="E36" s="282">
        <f>SUM(E21+E29+E32+E34)</f>
        <v>584564</v>
      </c>
      <c r="F36" s="337">
        <f>SUM(F21+F29+F32+F34)</f>
        <v>583918</v>
      </c>
      <c r="G36" s="254" t="s">
        <v>62</v>
      </c>
      <c r="H36" s="256">
        <f>SUM(H21+H24)</f>
        <v>375407</v>
      </c>
      <c r="I36" s="264">
        <f>SUM(I21+I24+I26)</f>
        <v>452959</v>
      </c>
      <c r="J36" s="264">
        <f>SUM(J21+J24+J26)</f>
        <v>584564</v>
      </c>
      <c r="K36" s="292">
        <f>SUM(K21+K24+K26)</f>
        <v>455886</v>
      </c>
    </row>
    <row r="37" spans="1:11" ht="13.5" customHeight="1" thickBot="1">
      <c r="A37" s="362" t="s">
        <v>374</v>
      </c>
      <c r="B37" s="301" t="s">
        <v>61</v>
      </c>
      <c r="C37" s="338">
        <f>SUM(C22+C30+C33)</f>
        <v>304735</v>
      </c>
      <c r="D37" s="302">
        <f>SUM(D22+D30+D33)</f>
        <v>324884</v>
      </c>
      <c r="E37" s="302">
        <f>SUM(E22+E30+E33)</f>
        <v>339065</v>
      </c>
      <c r="F37" s="338">
        <f>SUM(F22+F30+F33)</f>
        <v>303168</v>
      </c>
      <c r="G37" s="303" t="s">
        <v>63</v>
      </c>
      <c r="H37" s="305">
        <f>SUM(H22+H26)</f>
        <v>279845</v>
      </c>
      <c r="I37" s="304">
        <f>SUM(I22+I25)</f>
        <v>324884</v>
      </c>
      <c r="J37" s="304">
        <f>SUM(J22+J25)</f>
        <v>339065</v>
      </c>
      <c r="K37" s="305">
        <f>SUM(K22+K25)</f>
        <v>311252</v>
      </c>
    </row>
    <row r="38" spans="1:6" ht="12.75" customHeight="1">
      <c r="A38" s="339"/>
      <c r="B38" s="228"/>
      <c r="C38" s="238"/>
      <c r="D38" s="228"/>
      <c r="E38" s="228"/>
      <c r="F38" s="229"/>
    </row>
  </sheetData>
  <sheetProtection/>
  <mergeCells count="2">
    <mergeCell ref="J2:K2"/>
    <mergeCell ref="A1:K1"/>
  </mergeCells>
  <printOptions horizontalCentered="1" verticalCentered="1"/>
  <pageMargins left="0.2362204724409449" right="0.2362204724409449" top="0.7480314960629921" bottom="0.7480314960629921" header="0.31496062992125984" footer="0.31496062992125984"/>
  <pageSetup firstPageNumber="14" useFirstPageNumber="1" fitToHeight="0"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0">
      <selection activeCell="B17" sqref="B17"/>
    </sheetView>
  </sheetViews>
  <sheetFormatPr defaultColWidth="9.28125" defaultRowHeight="15"/>
  <cols>
    <col min="1" max="1" width="16.7109375" style="22" customWidth="1"/>
    <col min="2" max="2" width="44.421875" style="23" customWidth="1"/>
    <col min="3" max="3" width="25.421875" style="23" customWidth="1"/>
    <col min="4" max="4" width="23.421875" style="23" customWidth="1"/>
    <col min="5" max="5" width="27.57421875" style="22" customWidth="1"/>
    <col min="6" max="7" width="11.00390625" style="22" customWidth="1"/>
    <col min="8" max="8" width="11.7109375" style="22" customWidth="1"/>
    <col min="9" max="16384" width="9.28125" style="22" customWidth="1"/>
  </cols>
  <sheetData>
    <row r="1" spans="5:6" ht="15">
      <c r="E1" s="527" t="s">
        <v>381</v>
      </c>
      <c r="F1" s="527"/>
    </row>
    <row r="3" spans="2:5" ht="20.25" customHeight="1">
      <c r="B3" s="527" t="s">
        <v>461</v>
      </c>
      <c r="C3" s="527"/>
      <c r="D3" s="527"/>
      <c r="E3" s="528"/>
    </row>
    <row r="4" spans="2:5" ht="15">
      <c r="B4" s="534"/>
      <c r="C4" s="534"/>
      <c r="D4" s="534"/>
      <c r="E4" s="534"/>
    </row>
    <row r="5" spans="1:6" ht="26.25" customHeight="1" thickBot="1">
      <c r="A5" s="23"/>
      <c r="B5" s="25"/>
      <c r="C5" s="25"/>
      <c r="D5" s="25"/>
      <c r="E5" s="26" t="s">
        <v>32</v>
      </c>
      <c r="F5" s="23"/>
    </row>
    <row r="6" spans="1:5" s="24" customFormat="1" ht="49.5" customHeight="1" thickBot="1">
      <c r="A6" s="239" t="s">
        <v>93</v>
      </c>
      <c r="B6" s="240" t="s">
        <v>365</v>
      </c>
      <c r="C6" s="241" t="s">
        <v>166</v>
      </c>
      <c r="D6" s="241" t="s">
        <v>368</v>
      </c>
      <c r="E6" s="241" t="s">
        <v>164</v>
      </c>
    </row>
    <row r="7" spans="1:6" s="30" customFormat="1" ht="18" customHeight="1" thickBot="1">
      <c r="A7" s="242"/>
      <c r="B7" s="243" t="s">
        <v>5</v>
      </c>
      <c r="C7" s="244" t="s">
        <v>6</v>
      </c>
      <c r="D7" s="245" t="s">
        <v>7</v>
      </c>
      <c r="E7" s="246" t="s">
        <v>8</v>
      </c>
      <c r="F7" s="25"/>
    </row>
    <row r="8" spans="1:6" s="30" customFormat="1" ht="18" customHeight="1">
      <c r="A8" s="247">
        <v>1</v>
      </c>
      <c r="B8" s="248" t="s">
        <v>198</v>
      </c>
      <c r="C8" s="402">
        <f>SUM(C9:C19)</f>
        <v>72736</v>
      </c>
      <c r="D8" s="402">
        <f>SUM(D9:D19)</f>
        <v>72555</v>
      </c>
      <c r="E8" s="402">
        <f>SUM(E9:E19)</f>
        <v>70837</v>
      </c>
      <c r="F8" s="25"/>
    </row>
    <row r="9" spans="1:6" s="30" customFormat="1" ht="18" customHeight="1">
      <c r="A9" s="247"/>
      <c r="B9" s="164" t="s">
        <v>532</v>
      </c>
      <c r="C9" s="403">
        <v>8275</v>
      </c>
      <c r="D9" s="404">
        <v>8275</v>
      </c>
      <c r="E9" s="404">
        <v>7601</v>
      </c>
      <c r="F9" s="25"/>
    </row>
    <row r="10" spans="1:6" s="30" customFormat="1" ht="18" customHeight="1">
      <c r="A10" s="247"/>
      <c r="B10" s="164" t="s">
        <v>533</v>
      </c>
      <c r="C10" s="403">
        <v>6300</v>
      </c>
      <c r="D10" s="404">
        <v>3900</v>
      </c>
      <c r="E10" s="404">
        <v>0</v>
      </c>
      <c r="F10" s="25"/>
    </row>
    <row r="11" spans="1:6" s="30" customFormat="1" ht="18" customHeight="1">
      <c r="A11" s="247"/>
      <c r="B11" s="164" t="s">
        <v>534</v>
      </c>
      <c r="C11" s="403">
        <v>500</v>
      </c>
      <c r="D11" s="404">
        <v>500</v>
      </c>
      <c r="E11" s="404">
        <v>0</v>
      </c>
      <c r="F11" s="25"/>
    </row>
    <row r="12" spans="1:6" s="30" customFormat="1" ht="18" customHeight="1">
      <c r="A12" s="247"/>
      <c r="B12" s="164" t="s">
        <v>535</v>
      </c>
      <c r="C12" s="403">
        <v>1000</v>
      </c>
      <c r="D12" s="404">
        <v>1000</v>
      </c>
      <c r="E12" s="404">
        <v>0</v>
      </c>
      <c r="F12" s="25"/>
    </row>
    <row r="13" spans="1:6" s="30" customFormat="1" ht="18" customHeight="1">
      <c r="A13" s="247"/>
      <c r="B13" s="164" t="s">
        <v>536</v>
      </c>
      <c r="C13" s="403">
        <v>2381</v>
      </c>
      <c r="D13" s="404">
        <v>2381</v>
      </c>
      <c r="E13" s="404">
        <v>0</v>
      </c>
      <c r="F13" s="25"/>
    </row>
    <row r="14" spans="1:6" s="30" customFormat="1" ht="18" customHeight="1">
      <c r="A14" s="247"/>
      <c r="B14" s="164" t="s">
        <v>537</v>
      </c>
      <c r="C14" s="403">
        <v>3236</v>
      </c>
      <c r="D14" s="404">
        <v>3236</v>
      </c>
      <c r="E14" s="404">
        <v>0</v>
      </c>
      <c r="F14" s="25"/>
    </row>
    <row r="15" spans="1:6" s="30" customFormat="1" ht="18" customHeight="1">
      <c r="A15" s="247"/>
      <c r="B15" s="164" t="s">
        <v>442</v>
      </c>
      <c r="C15" s="403">
        <v>3281</v>
      </c>
      <c r="D15" s="404">
        <v>3281</v>
      </c>
      <c r="E15" s="404">
        <f>3231+626</f>
        <v>3857</v>
      </c>
      <c r="F15" s="25"/>
    </row>
    <row r="16" spans="1:6" s="30" customFormat="1" ht="18" customHeight="1">
      <c r="A16" s="247"/>
      <c r="B16" s="164" t="s">
        <v>562</v>
      </c>
      <c r="C16" s="403">
        <v>47763</v>
      </c>
      <c r="D16" s="404">
        <v>47763</v>
      </c>
      <c r="E16" s="404">
        <v>47450</v>
      </c>
      <c r="F16" s="25"/>
    </row>
    <row r="17" spans="1:6" s="30" customFormat="1" ht="18" customHeight="1">
      <c r="A17" s="247"/>
      <c r="B17" s="164" t="s">
        <v>551</v>
      </c>
      <c r="C17" s="403">
        <v>0</v>
      </c>
      <c r="D17" s="404">
        <v>923</v>
      </c>
      <c r="E17" s="404">
        <v>170</v>
      </c>
      <c r="F17" s="25"/>
    </row>
    <row r="18" spans="1:6" ht="15.75" customHeight="1">
      <c r="A18" s="247"/>
      <c r="B18" s="164" t="s">
        <v>550</v>
      </c>
      <c r="C18" s="165">
        <v>0</v>
      </c>
      <c r="D18" s="165">
        <v>1296</v>
      </c>
      <c r="E18" s="165">
        <v>1271</v>
      </c>
      <c r="F18" s="23"/>
    </row>
    <row r="19" spans="1:6" ht="15.75" customHeight="1">
      <c r="A19" s="247"/>
      <c r="B19" s="164" t="s">
        <v>549</v>
      </c>
      <c r="C19" s="165">
        <v>0</v>
      </c>
      <c r="D19" s="165">
        <v>0</v>
      </c>
      <c r="E19" s="165">
        <v>10488</v>
      </c>
      <c r="F19" s="23"/>
    </row>
    <row r="20" spans="1:6" ht="15.75" customHeight="1">
      <c r="A20" s="247"/>
      <c r="B20" s="396" t="s">
        <v>538</v>
      </c>
      <c r="C20" s="405">
        <f>SUM(C21:C22)</f>
        <v>196</v>
      </c>
      <c r="D20" s="405">
        <f>SUM(D21:D22)</f>
        <v>196</v>
      </c>
      <c r="E20" s="405">
        <f>SUM(E21:E22)</f>
        <v>438</v>
      </c>
      <c r="F20" s="23"/>
    </row>
    <row r="21" spans="1:6" ht="15.75" customHeight="1">
      <c r="A21" s="247"/>
      <c r="B21" s="164" t="s">
        <v>539</v>
      </c>
      <c r="C21" s="403">
        <v>196</v>
      </c>
      <c r="D21" s="165">
        <v>196</v>
      </c>
      <c r="E21" s="165">
        <v>242</v>
      </c>
      <c r="F21" s="23"/>
    </row>
    <row r="22" spans="1:6" ht="15.75" customHeight="1">
      <c r="A22" s="247"/>
      <c r="B22" s="32" t="s">
        <v>544</v>
      </c>
      <c r="C22" s="403">
        <v>0</v>
      </c>
      <c r="D22" s="165">
        <v>0</v>
      </c>
      <c r="E22" s="165">
        <v>196</v>
      </c>
      <c r="F22" s="23"/>
    </row>
    <row r="23" spans="1:5" ht="15">
      <c r="A23" s="247"/>
      <c r="B23" s="248" t="s">
        <v>366</v>
      </c>
      <c r="C23" s="406">
        <f>SUM(C24)</f>
        <v>19690</v>
      </c>
      <c r="D23" s="406">
        <f>SUM(D24)</f>
        <v>19338</v>
      </c>
      <c r="E23" s="406">
        <f>SUM(E24)</f>
        <v>15306</v>
      </c>
    </row>
    <row r="24" spans="1:5" ht="15.75" thickBot="1">
      <c r="A24" s="398"/>
      <c r="B24" s="164" t="s">
        <v>143</v>
      </c>
      <c r="C24" s="165">
        <v>19690</v>
      </c>
      <c r="D24" s="408">
        <v>19338</v>
      </c>
      <c r="E24" s="408">
        <v>15306</v>
      </c>
    </row>
    <row r="25" spans="1:5" ht="15.75" thickBot="1">
      <c r="A25" s="250"/>
      <c r="B25" s="249" t="s">
        <v>367</v>
      </c>
      <c r="C25" s="407">
        <f>SUM(C8+C20+C23)</f>
        <v>92622</v>
      </c>
      <c r="D25" s="407">
        <f>SUM(D8+D20+D23)</f>
        <v>92089</v>
      </c>
      <c r="E25" s="407">
        <f>SUM(E8+E20+E23)</f>
        <v>86581</v>
      </c>
    </row>
  </sheetData>
  <sheetProtection/>
  <mergeCells count="2">
    <mergeCell ref="E1:F1"/>
    <mergeCell ref="B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9"/>
  <sheetViews>
    <sheetView zoomScalePageLayoutView="0" workbookViewId="0" topLeftCell="A1">
      <selection activeCell="J10" sqref="J10"/>
    </sheetView>
  </sheetViews>
  <sheetFormatPr defaultColWidth="9.140625" defaultRowHeight="15"/>
  <sheetData>
    <row r="2" spans="1:13" ht="14.25">
      <c r="A2" s="541" t="s">
        <v>462</v>
      </c>
      <c r="B2" s="541"/>
      <c r="C2" s="541"/>
      <c r="D2" s="541"/>
      <c r="E2" s="541"/>
      <c r="F2" s="541"/>
      <c r="G2" s="541"/>
      <c r="H2" s="541"/>
      <c r="I2" s="541"/>
      <c r="J2" s="541"/>
      <c r="K2" s="542"/>
      <c r="L2" s="542"/>
      <c r="M2" s="542"/>
    </row>
    <row r="4" spans="11:13" ht="14.25">
      <c r="K4" s="543" t="s">
        <v>413</v>
      </c>
      <c r="L4" s="543"/>
      <c r="M4" s="543"/>
    </row>
    <row r="5" ht="15" thickBot="1"/>
    <row r="6" spans="1:13" ht="14.25">
      <c r="A6" s="544" t="s">
        <v>93</v>
      </c>
      <c r="B6" s="546" t="s">
        <v>173</v>
      </c>
      <c r="C6" s="547"/>
      <c r="D6" s="548"/>
      <c r="E6" s="552" t="s">
        <v>175</v>
      </c>
      <c r="F6" s="536"/>
      <c r="G6" s="553"/>
      <c r="H6" s="552" t="s">
        <v>174</v>
      </c>
      <c r="I6" s="536"/>
      <c r="J6" s="553"/>
      <c r="K6" s="536" t="s">
        <v>176</v>
      </c>
      <c r="L6" s="536"/>
      <c r="M6" s="553"/>
    </row>
    <row r="7" spans="1:13" ht="15" thickBot="1">
      <c r="A7" s="545"/>
      <c r="B7" s="549"/>
      <c r="C7" s="550"/>
      <c r="D7" s="551"/>
      <c r="E7" s="41" t="s">
        <v>177</v>
      </c>
      <c r="F7" s="42" t="s">
        <v>178</v>
      </c>
      <c r="G7" s="43" t="s">
        <v>164</v>
      </c>
      <c r="H7" s="41" t="s">
        <v>177</v>
      </c>
      <c r="I7" s="42" t="s">
        <v>178</v>
      </c>
      <c r="J7" s="43" t="s">
        <v>164</v>
      </c>
      <c r="K7" s="41" t="s">
        <v>177</v>
      </c>
      <c r="L7" s="42" t="s">
        <v>178</v>
      </c>
      <c r="M7" s="43" t="s">
        <v>164</v>
      </c>
    </row>
    <row r="8" spans="1:13" ht="14.25">
      <c r="A8" s="44"/>
      <c r="B8" s="535" t="s">
        <v>5</v>
      </c>
      <c r="C8" s="536"/>
      <c r="D8" s="537"/>
      <c r="E8" s="38" t="s">
        <v>6</v>
      </c>
      <c r="F8" s="38" t="s">
        <v>7</v>
      </c>
      <c r="G8" s="38" t="s">
        <v>8</v>
      </c>
      <c r="H8" s="38" t="s">
        <v>77</v>
      </c>
      <c r="I8" s="38" t="s">
        <v>78</v>
      </c>
      <c r="J8" s="38" t="s">
        <v>79</v>
      </c>
      <c r="K8" s="38" t="s">
        <v>80</v>
      </c>
      <c r="L8" s="38" t="s">
        <v>179</v>
      </c>
      <c r="M8" s="45" t="s">
        <v>180</v>
      </c>
    </row>
    <row r="9" spans="1:13" ht="15" thickBot="1">
      <c r="A9" s="46">
        <v>1</v>
      </c>
      <c r="B9" s="538" t="s">
        <v>85</v>
      </c>
      <c r="C9" s="539"/>
      <c r="D9" s="540"/>
      <c r="E9" s="47">
        <v>7</v>
      </c>
      <c r="F9" s="47">
        <v>7</v>
      </c>
      <c r="G9" s="47">
        <v>13</v>
      </c>
      <c r="H9" s="47">
        <v>8</v>
      </c>
      <c r="I9" s="47">
        <v>8</v>
      </c>
      <c r="J9" s="47">
        <v>8</v>
      </c>
      <c r="K9" s="47">
        <v>5</v>
      </c>
      <c r="L9" s="47">
        <v>33.3</v>
      </c>
      <c r="M9" s="48">
        <v>31</v>
      </c>
    </row>
  </sheetData>
  <sheetProtection/>
  <mergeCells count="9">
    <mergeCell ref="B8:D8"/>
    <mergeCell ref="B9:D9"/>
    <mergeCell ref="A2:M2"/>
    <mergeCell ref="K4:M4"/>
    <mergeCell ref="A6:A7"/>
    <mergeCell ref="B6:D7"/>
    <mergeCell ref="E6:G6"/>
    <mergeCell ref="H6:J6"/>
    <mergeCell ref="K6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9">
      <selection activeCell="H31" sqref="H31"/>
    </sheetView>
  </sheetViews>
  <sheetFormatPr defaultColWidth="9.140625" defaultRowHeight="15"/>
  <cols>
    <col min="2" max="2" width="41.28125" style="0" customWidth="1"/>
    <col min="3" max="3" width="11.00390625" style="0" customWidth="1"/>
    <col min="4" max="6" width="10.7109375" style="0" customWidth="1"/>
    <col min="7" max="7" width="10.28125" style="0" customWidth="1"/>
    <col min="8" max="8" width="11.28125" style="0" customWidth="1"/>
  </cols>
  <sheetData>
    <row r="2" spans="1:8" ht="15">
      <c r="A2" s="521" t="s">
        <v>463</v>
      </c>
      <c r="B2" s="521"/>
      <c r="C2" s="521"/>
      <c r="D2" s="521"/>
      <c r="E2" s="521"/>
      <c r="F2" s="521"/>
      <c r="G2" s="521"/>
      <c r="H2" s="521"/>
    </row>
    <row r="4" spans="4:8" ht="14.25">
      <c r="D4" s="14" t="s">
        <v>32</v>
      </c>
      <c r="G4" s="526" t="s">
        <v>414</v>
      </c>
      <c r="H4" s="526"/>
    </row>
    <row r="5" spans="1:8" ht="28.5" customHeight="1">
      <c r="A5" s="523" t="s">
        <v>93</v>
      </c>
      <c r="B5" s="525" t="s">
        <v>94</v>
      </c>
      <c r="C5" s="523" t="s">
        <v>95</v>
      </c>
      <c r="D5" s="523" t="s">
        <v>263</v>
      </c>
      <c r="E5" s="523" t="s">
        <v>164</v>
      </c>
      <c r="F5" s="522" t="s">
        <v>473</v>
      </c>
      <c r="G5" s="522"/>
      <c r="H5" s="522"/>
    </row>
    <row r="6" spans="1:8" ht="108.75">
      <c r="A6" s="523"/>
      <c r="B6" s="524"/>
      <c r="C6" s="524"/>
      <c r="D6" s="524"/>
      <c r="E6" s="524"/>
      <c r="F6" s="5" t="s">
        <v>96</v>
      </c>
      <c r="G6" s="5" t="s">
        <v>97</v>
      </c>
      <c r="H6" s="5" t="s">
        <v>383</v>
      </c>
    </row>
    <row r="7" spans="1:8" ht="14.25">
      <c r="A7" s="3"/>
      <c r="B7" s="3" t="s">
        <v>5</v>
      </c>
      <c r="C7" s="3" t="s">
        <v>6</v>
      </c>
      <c r="D7" s="3" t="s">
        <v>7</v>
      </c>
      <c r="E7" s="3" t="s">
        <v>8</v>
      </c>
      <c r="F7" s="3" t="s">
        <v>77</v>
      </c>
      <c r="G7" s="3" t="s">
        <v>78</v>
      </c>
      <c r="H7" s="3" t="s">
        <v>79</v>
      </c>
    </row>
    <row r="8" spans="1:8" s="8" customFormat="1" ht="14.25">
      <c r="A8" s="13">
        <v>1</v>
      </c>
      <c r="B8" s="7" t="s">
        <v>98</v>
      </c>
      <c r="C8" s="17">
        <f aca="true" t="shared" si="0" ref="C8:H8">SUM(C9+C12+C14)</f>
        <v>5990</v>
      </c>
      <c r="D8" s="17">
        <f t="shared" si="0"/>
        <v>10059</v>
      </c>
      <c r="E8" s="17">
        <f t="shared" si="0"/>
        <v>10050</v>
      </c>
      <c r="F8" s="17">
        <f t="shared" si="0"/>
        <v>0</v>
      </c>
      <c r="G8" s="17">
        <f t="shared" si="0"/>
        <v>0</v>
      </c>
      <c r="H8" s="17">
        <f t="shared" si="0"/>
        <v>10050</v>
      </c>
    </row>
    <row r="9" spans="1:8" s="8" customFormat="1" ht="14.25">
      <c r="A9" s="13">
        <v>2</v>
      </c>
      <c r="B9" s="9" t="s">
        <v>33</v>
      </c>
      <c r="C9" s="17">
        <f>SUM(C10+C11)</f>
        <v>0</v>
      </c>
      <c r="D9" s="17">
        <f>D11+D10</f>
        <v>4069</v>
      </c>
      <c r="E9" s="17">
        <f>E11+E10</f>
        <v>4069</v>
      </c>
      <c r="F9" s="17">
        <f>F11+F10</f>
        <v>0</v>
      </c>
      <c r="G9" s="17">
        <f>G11+G10</f>
        <v>0</v>
      </c>
      <c r="H9" s="17">
        <f>H11+H10</f>
        <v>4069</v>
      </c>
    </row>
    <row r="10" spans="1:8" s="12" customFormat="1" ht="14.25">
      <c r="A10" s="13">
        <v>3</v>
      </c>
      <c r="B10" s="10" t="s">
        <v>99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</row>
    <row r="11" spans="1:8" s="12" customFormat="1" ht="14.25">
      <c r="A11" s="13">
        <v>4</v>
      </c>
      <c r="B11" s="10" t="s">
        <v>103</v>
      </c>
      <c r="C11" s="16">
        <v>0</v>
      </c>
      <c r="D11" s="16">
        <v>4069</v>
      </c>
      <c r="E11" s="16">
        <v>4069</v>
      </c>
      <c r="F11" s="16">
        <v>0</v>
      </c>
      <c r="G11" s="16">
        <v>0</v>
      </c>
      <c r="H11" s="16">
        <v>4069</v>
      </c>
    </row>
    <row r="12" spans="1:8" ht="14.25">
      <c r="A12" s="13">
        <v>5</v>
      </c>
      <c r="B12" s="9" t="s">
        <v>106</v>
      </c>
      <c r="C12" s="17">
        <f aca="true" t="shared" si="1" ref="C12:H12">SUM(C13)</f>
        <v>60</v>
      </c>
      <c r="D12" s="17">
        <f t="shared" si="1"/>
        <v>80</v>
      </c>
      <c r="E12" s="17">
        <f t="shared" si="1"/>
        <v>80</v>
      </c>
      <c r="F12" s="17">
        <f t="shared" si="1"/>
        <v>0</v>
      </c>
      <c r="G12" s="17">
        <f t="shared" si="1"/>
        <v>0</v>
      </c>
      <c r="H12" s="17">
        <f t="shared" si="1"/>
        <v>80</v>
      </c>
    </row>
    <row r="13" spans="1:8" ht="14.25">
      <c r="A13" s="13">
        <v>6</v>
      </c>
      <c r="B13" s="10" t="s">
        <v>171</v>
      </c>
      <c r="C13" s="16">
        <v>60</v>
      </c>
      <c r="D13" s="16">
        <v>80</v>
      </c>
      <c r="E13" s="16">
        <v>80</v>
      </c>
      <c r="F13" s="16">
        <v>0</v>
      </c>
      <c r="G13" s="16">
        <v>0</v>
      </c>
      <c r="H13" s="16">
        <v>80</v>
      </c>
    </row>
    <row r="14" spans="1:8" ht="14.25">
      <c r="A14" s="13">
        <v>7</v>
      </c>
      <c r="B14" s="9" t="s">
        <v>111</v>
      </c>
      <c r="C14" s="17">
        <f aca="true" t="shared" si="2" ref="C14:H14">SUM(C15:C20)</f>
        <v>5930</v>
      </c>
      <c r="D14" s="17">
        <f t="shared" si="2"/>
        <v>5910</v>
      </c>
      <c r="E14" s="17">
        <f t="shared" si="2"/>
        <v>5901</v>
      </c>
      <c r="F14" s="17">
        <f>SUM(F15:F20)</f>
        <v>0</v>
      </c>
      <c r="G14" s="17">
        <f t="shared" si="2"/>
        <v>0</v>
      </c>
      <c r="H14" s="17">
        <f t="shared" si="2"/>
        <v>5901</v>
      </c>
    </row>
    <row r="15" spans="1:8" ht="14.25">
      <c r="A15" s="13">
        <v>8</v>
      </c>
      <c r="B15" s="10" t="s">
        <v>342</v>
      </c>
      <c r="C15" s="17">
        <v>5880</v>
      </c>
      <c r="D15" s="17">
        <v>5880</v>
      </c>
      <c r="E15" s="17">
        <v>5880</v>
      </c>
      <c r="F15" s="17">
        <v>0</v>
      </c>
      <c r="G15" s="17">
        <v>0</v>
      </c>
      <c r="H15" s="17">
        <v>5880</v>
      </c>
    </row>
    <row r="16" spans="1:8" ht="14.25">
      <c r="A16" s="13">
        <v>9</v>
      </c>
      <c r="B16" s="10" t="s">
        <v>343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1:8" ht="14.25">
      <c r="A17" s="13">
        <v>10</v>
      </c>
      <c r="B17" s="10" t="s">
        <v>370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</row>
    <row r="18" spans="1:8" ht="14.25">
      <c r="A18" s="13">
        <v>11</v>
      </c>
      <c r="B18" s="10" t="s">
        <v>371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</row>
    <row r="19" spans="1:8" ht="14.25">
      <c r="A19" s="13">
        <v>12</v>
      </c>
      <c r="B19" s="10" t="s">
        <v>372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</row>
    <row r="20" spans="1:8" ht="14.25">
      <c r="A20" s="13">
        <v>13</v>
      </c>
      <c r="B20" s="10" t="s">
        <v>369</v>
      </c>
      <c r="C20" s="16">
        <v>50</v>
      </c>
      <c r="D20" s="16">
        <v>30</v>
      </c>
      <c r="E20" s="16">
        <v>21</v>
      </c>
      <c r="F20" s="16">
        <v>0</v>
      </c>
      <c r="G20" s="16">
        <v>0</v>
      </c>
      <c r="H20" s="16">
        <v>21</v>
      </c>
    </row>
    <row r="21" spans="1:8" ht="14.25">
      <c r="A21" s="13">
        <v>14</v>
      </c>
      <c r="B21" s="7" t="s">
        <v>116</v>
      </c>
      <c r="C21" s="17">
        <f>SUM(C22+C23+C26)</f>
        <v>0</v>
      </c>
      <c r="D21" s="17">
        <f>SUM(D22+D23+D26)</f>
        <v>0</v>
      </c>
      <c r="E21" s="17">
        <f>SUM(E22+E23+E26)</f>
        <v>0</v>
      </c>
      <c r="F21" s="17">
        <f>SUM(F22+F23+F26)</f>
        <v>0</v>
      </c>
      <c r="G21" s="17">
        <v>0</v>
      </c>
      <c r="H21" s="17">
        <v>0</v>
      </c>
    </row>
    <row r="22" spans="1:8" ht="14.25">
      <c r="A22" s="13">
        <v>15</v>
      </c>
      <c r="B22" s="9" t="s">
        <v>117</v>
      </c>
      <c r="C22" s="17">
        <v>0</v>
      </c>
      <c r="D22" s="17">
        <v>0</v>
      </c>
      <c r="E22" s="17">
        <v>0</v>
      </c>
      <c r="F22" s="17">
        <v>0</v>
      </c>
      <c r="G22" s="17">
        <f>SUM(G23+G24+G27)</f>
        <v>0</v>
      </c>
      <c r="H22" s="17">
        <v>0</v>
      </c>
    </row>
    <row r="23" spans="1:8" ht="14.25">
      <c r="A23" s="13">
        <v>16</v>
      </c>
      <c r="B23" s="9" t="s">
        <v>118</v>
      </c>
      <c r="C23" s="17">
        <f>SUM(C24+C25+C26)</f>
        <v>0</v>
      </c>
      <c r="D23" s="17">
        <f>SUM(D24+D25+D26)</f>
        <v>0</v>
      </c>
      <c r="E23" s="17">
        <f>SUM(E24+E25+E26)</f>
        <v>0</v>
      </c>
      <c r="F23" s="17">
        <f>SUM(F24+F25+F26)</f>
        <v>0</v>
      </c>
      <c r="G23" s="17">
        <f>SUM(G24+G25+G28)</f>
        <v>0</v>
      </c>
      <c r="H23" s="17">
        <f>SUM(H24+H25+H28)</f>
        <v>67969</v>
      </c>
    </row>
    <row r="24" spans="1:8" ht="14.25">
      <c r="A24" s="13">
        <v>17</v>
      </c>
      <c r="B24" s="10" t="s">
        <v>119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</row>
    <row r="25" spans="1:8" ht="14.25">
      <c r="A25" s="13">
        <v>18</v>
      </c>
      <c r="B25" s="10" t="s">
        <v>120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</row>
    <row r="26" spans="1:8" ht="14.25">
      <c r="A26" s="13">
        <v>19</v>
      </c>
      <c r="B26" s="9" t="s">
        <v>121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</row>
    <row r="27" spans="1:8" ht="14.25">
      <c r="A27" s="13">
        <v>20</v>
      </c>
      <c r="B27" s="7" t="s">
        <v>122</v>
      </c>
      <c r="C27" s="17">
        <f aca="true" t="shared" si="3" ref="C27:H27">SUM(C8+C21)</f>
        <v>5990</v>
      </c>
      <c r="D27" s="17">
        <f t="shared" si="3"/>
        <v>10059</v>
      </c>
      <c r="E27" s="17">
        <f t="shared" si="3"/>
        <v>10050</v>
      </c>
      <c r="F27" s="17">
        <f t="shared" si="3"/>
        <v>0</v>
      </c>
      <c r="G27" s="17">
        <f t="shared" si="3"/>
        <v>0</v>
      </c>
      <c r="H27" s="17">
        <f t="shared" si="3"/>
        <v>10050</v>
      </c>
    </row>
    <row r="28" spans="1:8" ht="14.25">
      <c r="A28" s="13">
        <v>21</v>
      </c>
      <c r="B28" s="9" t="s">
        <v>123</v>
      </c>
      <c r="C28" s="17">
        <f aca="true" t="shared" si="4" ref="C28:H28">SUM(C29:C30)</f>
        <v>70717</v>
      </c>
      <c r="D28" s="17">
        <f t="shared" si="4"/>
        <v>71233</v>
      </c>
      <c r="E28" s="17">
        <f t="shared" si="4"/>
        <v>67969</v>
      </c>
      <c r="F28" s="17">
        <f>SUM(F29:F30)</f>
        <v>0</v>
      </c>
      <c r="G28" s="17">
        <f t="shared" si="4"/>
        <v>0</v>
      </c>
      <c r="H28" s="17">
        <f t="shared" si="4"/>
        <v>67969</v>
      </c>
    </row>
    <row r="29" spans="1:8" ht="14.25">
      <c r="A29" s="13">
        <v>22</v>
      </c>
      <c r="B29" s="10" t="s">
        <v>336</v>
      </c>
      <c r="C29" s="16">
        <v>528</v>
      </c>
      <c r="D29" s="16">
        <v>528</v>
      </c>
      <c r="E29" s="16">
        <v>528</v>
      </c>
      <c r="F29" s="16">
        <v>0</v>
      </c>
      <c r="G29" s="16">
        <v>0</v>
      </c>
      <c r="H29" s="16">
        <v>528</v>
      </c>
    </row>
    <row r="30" spans="1:8" ht="14.25">
      <c r="A30" s="13">
        <v>23</v>
      </c>
      <c r="B30" s="10" t="s">
        <v>344</v>
      </c>
      <c r="C30" s="16">
        <v>70189</v>
      </c>
      <c r="D30" s="16">
        <v>70705</v>
      </c>
      <c r="E30" s="16">
        <v>67441</v>
      </c>
      <c r="F30" s="16">
        <v>0</v>
      </c>
      <c r="G30" s="16">
        <v>0</v>
      </c>
      <c r="H30" s="16">
        <v>67441</v>
      </c>
    </row>
    <row r="31" spans="1:8" ht="14.25">
      <c r="A31" s="13">
        <v>24</v>
      </c>
      <c r="B31" s="7" t="s">
        <v>124</v>
      </c>
      <c r="C31" s="17">
        <f aca="true" t="shared" si="5" ref="C31:H31">SUM(C28)</f>
        <v>70717</v>
      </c>
      <c r="D31" s="17">
        <f t="shared" si="5"/>
        <v>71233</v>
      </c>
      <c r="E31" s="17">
        <f t="shared" si="5"/>
        <v>67969</v>
      </c>
      <c r="F31" s="17">
        <f>SUM(F28)</f>
        <v>0</v>
      </c>
      <c r="G31" s="17">
        <f t="shared" si="5"/>
        <v>0</v>
      </c>
      <c r="H31" s="17">
        <f t="shared" si="5"/>
        <v>67969</v>
      </c>
    </row>
    <row r="32" spans="1:8" ht="14.25">
      <c r="A32" s="13">
        <v>25</v>
      </c>
      <c r="B32" s="7" t="s">
        <v>125</v>
      </c>
      <c r="C32" s="17">
        <f aca="true" t="shared" si="6" ref="C32:H32">SUM(C27+C31)</f>
        <v>76707</v>
      </c>
      <c r="D32" s="17">
        <f t="shared" si="6"/>
        <v>81292</v>
      </c>
      <c r="E32" s="17">
        <f t="shared" si="6"/>
        <v>78019</v>
      </c>
      <c r="F32" s="17">
        <f>SUM(F27+F31)</f>
        <v>0</v>
      </c>
      <c r="G32" s="17">
        <f t="shared" si="6"/>
        <v>0</v>
      </c>
      <c r="H32" s="17">
        <f t="shared" si="6"/>
        <v>78019</v>
      </c>
    </row>
  </sheetData>
  <sheetProtection/>
  <mergeCells count="8">
    <mergeCell ref="A2:H2"/>
    <mergeCell ref="G4:H4"/>
    <mergeCell ref="A5:A6"/>
    <mergeCell ref="B5:B6"/>
    <mergeCell ref="C5:C6"/>
    <mergeCell ref="D5:D6"/>
    <mergeCell ref="E5:E6"/>
    <mergeCell ref="F5:H5"/>
  </mergeCells>
  <conditionalFormatting sqref="A8:A11">
    <cfRule type="top10" priority="19" dxfId="0" stopIfTrue="1" rank="10"/>
  </conditionalFormatting>
  <printOptions/>
  <pageMargins left="0.7" right="0.7" top="0.75" bottom="0.75" header="0.3" footer="0.3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41"/>
  <sheetViews>
    <sheetView zoomScalePageLayoutView="0" workbookViewId="0" topLeftCell="A25">
      <selection activeCell="H28" sqref="H28"/>
    </sheetView>
  </sheetViews>
  <sheetFormatPr defaultColWidth="9.140625" defaultRowHeight="15"/>
  <cols>
    <col min="2" max="2" width="41.28125" style="0" customWidth="1"/>
    <col min="3" max="3" width="11.00390625" style="0" customWidth="1"/>
    <col min="4" max="6" width="10.7109375" style="0" customWidth="1"/>
    <col min="7" max="7" width="10.28125" style="0" customWidth="1"/>
    <col min="8" max="8" width="11.28125" style="0" customWidth="1"/>
  </cols>
  <sheetData>
    <row r="2" spans="1:8" ht="15">
      <c r="A2" s="521" t="s">
        <v>464</v>
      </c>
      <c r="B2" s="521"/>
      <c r="C2" s="521"/>
      <c r="D2" s="521"/>
      <c r="E2" s="521"/>
      <c r="F2" s="521"/>
      <c r="G2" s="521"/>
      <c r="H2" s="521"/>
    </row>
    <row r="4" spans="4:8" ht="14.25">
      <c r="D4" s="14" t="s">
        <v>32</v>
      </c>
      <c r="G4" s="526" t="s">
        <v>415</v>
      </c>
      <c r="H4" s="526"/>
    </row>
    <row r="5" spans="1:8" ht="28.5" customHeight="1">
      <c r="A5" s="523" t="s">
        <v>93</v>
      </c>
      <c r="B5" s="525" t="s">
        <v>94</v>
      </c>
      <c r="C5" s="523" t="s">
        <v>95</v>
      </c>
      <c r="D5" s="523" t="s">
        <v>263</v>
      </c>
      <c r="E5" s="523" t="s">
        <v>164</v>
      </c>
      <c r="F5" s="522" t="s">
        <v>473</v>
      </c>
      <c r="G5" s="522"/>
      <c r="H5" s="522"/>
    </row>
    <row r="6" spans="1:8" ht="108.75">
      <c r="A6" s="523"/>
      <c r="B6" s="524"/>
      <c r="C6" s="524"/>
      <c r="D6" s="524"/>
      <c r="E6" s="524"/>
      <c r="F6" s="5" t="s">
        <v>96</v>
      </c>
      <c r="G6" s="5" t="s">
        <v>97</v>
      </c>
      <c r="H6" s="5" t="s">
        <v>383</v>
      </c>
    </row>
    <row r="7" spans="1:8" ht="14.25">
      <c r="A7" s="3"/>
      <c r="B7" s="3" t="s">
        <v>5</v>
      </c>
      <c r="C7" s="3" t="s">
        <v>6</v>
      </c>
      <c r="D7" s="3" t="s">
        <v>7</v>
      </c>
      <c r="E7" s="3" t="s">
        <v>8</v>
      </c>
      <c r="F7" s="3" t="s">
        <v>77</v>
      </c>
      <c r="G7" s="3" t="s">
        <v>78</v>
      </c>
      <c r="H7" s="3" t="s">
        <v>79</v>
      </c>
    </row>
    <row r="8" spans="1:8" s="8" customFormat="1" ht="14.25">
      <c r="A8" s="13">
        <v>1</v>
      </c>
      <c r="B8" s="7" t="s">
        <v>98</v>
      </c>
      <c r="C8" s="17">
        <f aca="true" t="shared" si="0" ref="C8:H8">SUM(C9+C10+C11+C30+C31)</f>
        <v>76389</v>
      </c>
      <c r="D8" s="17">
        <f t="shared" si="0"/>
        <v>81074</v>
      </c>
      <c r="E8" s="17">
        <f t="shared" si="0"/>
        <v>77546</v>
      </c>
      <c r="F8" s="17">
        <f t="shared" si="0"/>
        <v>0</v>
      </c>
      <c r="G8" s="17">
        <f t="shared" si="0"/>
        <v>0</v>
      </c>
      <c r="H8" s="17">
        <f t="shared" si="0"/>
        <v>77546</v>
      </c>
    </row>
    <row r="9" spans="1:8" s="8" customFormat="1" ht="14.25">
      <c r="A9" s="13">
        <v>2</v>
      </c>
      <c r="B9" s="9" t="s">
        <v>9</v>
      </c>
      <c r="C9" s="17">
        <v>55283</v>
      </c>
      <c r="D9" s="17">
        <v>59482</v>
      </c>
      <c r="E9" s="17">
        <v>58852</v>
      </c>
      <c r="F9" s="17">
        <v>0</v>
      </c>
      <c r="G9" s="7">
        <v>0</v>
      </c>
      <c r="H9" s="17">
        <v>58852</v>
      </c>
    </row>
    <row r="10" spans="1:8" s="12" customFormat="1" ht="14.25">
      <c r="A10" s="13">
        <v>3</v>
      </c>
      <c r="B10" s="9" t="s">
        <v>126</v>
      </c>
      <c r="C10" s="17">
        <v>11297</v>
      </c>
      <c r="D10" s="17">
        <v>12111</v>
      </c>
      <c r="E10" s="17">
        <v>11503</v>
      </c>
      <c r="F10" s="17">
        <v>0</v>
      </c>
      <c r="G10" s="7">
        <v>0</v>
      </c>
      <c r="H10" s="17">
        <v>11503</v>
      </c>
    </row>
    <row r="11" spans="1:8" ht="14.25">
      <c r="A11" s="13">
        <v>4</v>
      </c>
      <c r="B11" s="9" t="s">
        <v>127</v>
      </c>
      <c r="C11" s="17">
        <f aca="true" t="shared" si="1" ref="C11:H11">SUM(C12+C15+C18+C25+C27)</f>
        <v>9809</v>
      </c>
      <c r="D11" s="17">
        <f t="shared" si="1"/>
        <v>9481</v>
      </c>
      <c r="E11" s="17">
        <f t="shared" si="1"/>
        <v>7191</v>
      </c>
      <c r="F11" s="17">
        <f t="shared" si="1"/>
        <v>0</v>
      </c>
      <c r="G11" s="17">
        <f t="shared" si="1"/>
        <v>0</v>
      </c>
      <c r="H11" s="17">
        <f t="shared" si="1"/>
        <v>7191</v>
      </c>
    </row>
    <row r="12" spans="1:8" ht="14.25">
      <c r="A12" s="13">
        <v>5</v>
      </c>
      <c r="B12" s="10" t="s">
        <v>128</v>
      </c>
      <c r="C12" s="16">
        <f aca="true" t="shared" si="2" ref="C12:H12">SUM(C13:C14)</f>
        <v>1480</v>
      </c>
      <c r="D12" s="16">
        <f t="shared" si="2"/>
        <v>1259</v>
      </c>
      <c r="E12" s="16">
        <f t="shared" si="2"/>
        <v>895</v>
      </c>
      <c r="F12" s="16">
        <f t="shared" si="2"/>
        <v>0</v>
      </c>
      <c r="G12" s="16">
        <f t="shared" si="2"/>
        <v>0</v>
      </c>
      <c r="H12" s="16">
        <f t="shared" si="2"/>
        <v>895</v>
      </c>
    </row>
    <row r="13" spans="1:8" ht="14.25">
      <c r="A13" s="13">
        <v>6</v>
      </c>
      <c r="B13" s="6" t="s">
        <v>129</v>
      </c>
      <c r="C13" s="15">
        <v>345</v>
      </c>
      <c r="D13" s="15">
        <v>291</v>
      </c>
      <c r="E13" s="15">
        <v>161</v>
      </c>
      <c r="F13" s="15">
        <v>0</v>
      </c>
      <c r="G13" s="20">
        <v>0</v>
      </c>
      <c r="H13" s="20">
        <v>161</v>
      </c>
    </row>
    <row r="14" spans="1:8" ht="14.25">
      <c r="A14" s="13">
        <v>7</v>
      </c>
      <c r="B14" s="6" t="s">
        <v>130</v>
      </c>
      <c r="C14" s="15">
        <v>1135</v>
      </c>
      <c r="D14" s="15">
        <v>968</v>
      </c>
      <c r="E14" s="15">
        <v>734</v>
      </c>
      <c r="F14" s="15">
        <v>0</v>
      </c>
      <c r="G14" s="20">
        <v>0</v>
      </c>
      <c r="H14" s="20">
        <v>734</v>
      </c>
    </row>
    <row r="15" spans="1:8" ht="14.25">
      <c r="A15" s="13">
        <v>8</v>
      </c>
      <c r="B15" s="10" t="s">
        <v>131</v>
      </c>
      <c r="C15" s="16">
        <f aca="true" t="shared" si="3" ref="C15:H15">SUM(C16:C17)</f>
        <v>1179</v>
      </c>
      <c r="D15" s="16">
        <f t="shared" si="3"/>
        <v>1079</v>
      </c>
      <c r="E15" s="16">
        <f t="shared" si="3"/>
        <v>788</v>
      </c>
      <c r="F15" s="16">
        <f t="shared" si="3"/>
        <v>0</v>
      </c>
      <c r="G15" s="16">
        <f t="shared" si="3"/>
        <v>0</v>
      </c>
      <c r="H15" s="16">
        <f t="shared" si="3"/>
        <v>788</v>
      </c>
    </row>
    <row r="16" spans="1:8" ht="14.25">
      <c r="A16" s="13">
        <v>9</v>
      </c>
      <c r="B16" s="6" t="s">
        <v>132</v>
      </c>
      <c r="C16" s="15">
        <v>679</v>
      </c>
      <c r="D16" s="15">
        <v>679</v>
      </c>
      <c r="E16" s="15">
        <v>511</v>
      </c>
      <c r="F16" s="15">
        <v>0</v>
      </c>
      <c r="G16" s="20">
        <v>0</v>
      </c>
      <c r="H16" s="20">
        <v>511</v>
      </c>
    </row>
    <row r="17" spans="1:8" s="12" customFormat="1" ht="14.25">
      <c r="A17" s="13">
        <v>10</v>
      </c>
      <c r="B17" s="18" t="s">
        <v>133</v>
      </c>
      <c r="C17" s="19">
        <v>500</v>
      </c>
      <c r="D17" s="19">
        <v>400</v>
      </c>
      <c r="E17" s="19">
        <v>277</v>
      </c>
      <c r="F17" s="19">
        <v>0</v>
      </c>
      <c r="G17" s="20">
        <v>0</v>
      </c>
      <c r="H17" s="20">
        <v>277</v>
      </c>
    </row>
    <row r="18" spans="1:8" ht="14.25">
      <c r="A18" s="13">
        <v>11</v>
      </c>
      <c r="B18" s="10" t="s">
        <v>134</v>
      </c>
      <c r="C18" s="16">
        <f aca="true" t="shared" si="4" ref="C18:H18">SUM(C19:C24)</f>
        <v>4885</v>
      </c>
      <c r="D18" s="16">
        <f t="shared" si="4"/>
        <v>4915</v>
      </c>
      <c r="E18" s="16">
        <f t="shared" si="4"/>
        <v>3982</v>
      </c>
      <c r="F18" s="16">
        <f t="shared" si="4"/>
        <v>0</v>
      </c>
      <c r="G18" s="16">
        <f t="shared" si="4"/>
        <v>0</v>
      </c>
      <c r="H18" s="16">
        <f t="shared" si="4"/>
        <v>3982</v>
      </c>
    </row>
    <row r="19" spans="1:8" ht="14.25">
      <c r="A19" s="13">
        <v>12</v>
      </c>
      <c r="B19" s="6" t="s">
        <v>135</v>
      </c>
      <c r="C19" s="15">
        <v>940</v>
      </c>
      <c r="D19" s="15">
        <v>870</v>
      </c>
      <c r="E19" s="15">
        <v>548</v>
      </c>
      <c r="F19" s="15">
        <v>0</v>
      </c>
      <c r="G19" s="20">
        <v>0</v>
      </c>
      <c r="H19" s="20">
        <v>548</v>
      </c>
    </row>
    <row r="20" spans="1:8" ht="14.25">
      <c r="A20" s="13">
        <v>13</v>
      </c>
      <c r="B20" s="6" t="s">
        <v>136</v>
      </c>
      <c r="C20" s="15">
        <v>270</v>
      </c>
      <c r="D20" s="15">
        <v>270</v>
      </c>
      <c r="E20" s="333">
        <v>215</v>
      </c>
      <c r="F20" s="333">
        <v>0</v>
      </c>
      <c r="G20" s="20">
        <v>0</v>
      </c>
      <c r="H20" s="20">
        <v>215</v>
      </c>
    </row>
    <row r="21" spans="1:8" ht="14.25">
      <c r="A21" s="13">
        <v>14</v>
      </c>
      <c r="B21" s="6" t="s">
        <v>137</v>
      </c>
      <c r="C21" s="15">
        <v>1080</v>
      </c>
      <c r="D21" s="15">
        <v>1080</v>
      </c>
      <c r="E21" s="15">
        <v>939</v>
      </c>
      <c r="F21" s="15">
        <v>0</v>
      </c>
      <c r="G21" s="20">
        <v>0</v>
      </c>
      <c r="H21" s="20">
        <v>939</v>
      </c>
    </row>
    <row r="22" spans="1:8" ht="14.25">
      <c r="A22" s="13">
        <v>15</v>
      </c>
      <c r="B22" s="6" t="s">
        <v>138</v>
      </c>
      <c r="C22" s="15">
        <v>80</v>
      </c>
      <c r="D22" s="15">
        <v>80</v>
      </c>
      <c r="E22" s="15">
        <v>6</v>
      </c>
      <c r="F22" s="15">
        <v>0</v>
      </c>
      <c r="G22" s="20">
        <v>0</v>
      </c>
      <c r="H22" s="20">
        <v>6</v>
      </c>
    </row>
    <row r="23" spans="1:8" ht="14.25">
      <c r="A23" s="13">
        <v>16</v>
      </c>
      <c r="B23" s="6" t="s">
        <v>139</v>
      </c>
      <c r="C23" s="15">
        <v>1549</v>
      </c>
      <c r="D23" s="15">
        <v>1649</v>
      </c>
      <c r="E23" s="15">
        <v>1479</v>
      </c>
      <c r="F23" s="15">
        <v>0</v>
      </c>
      <c r="G23" s="20">
        <v>0</v>
      </c>
      <c r="H23" s="19">
        <v>1479</v>
      </c>
    </row>
    <row r="24" spans="1:8" ht="14.25">
      <c r="A24" s="13">
        <v>17</v>
      </c>
      <c r="B24" s="6" t="s">
        <v>140</v>
      </c>
      <c r="C24" s="15">
        <v>966</v>
      </c>
      <c r="D24" s="15">
        <v>966</v>
      </c>
      <c r="E24" s="15">
        <v>795</v>
      </c>
      <c r="F24" s="15">
        <v>0</v>
      </c>
      <c r="G24" s="20">
        <v>0</v>
      </c>
      <c r="H24" s="20">
        <v>795</v>
      </c>
    </row>
    <row r="25" spans="1:8" ht="14.25">
      <c r="A25" s="13">
        <v>18</v>
      </c>
      <c r="B25" s="10" t="s">
        <v>443</v>
      </c>
      <c r="C25" s="11">
        <f aca="true" t="shared" si="5" ref="C25:H25">SUM(C26)</f>
        <v>420</v>
      </c>
      <c r="D25" s="11">
        <f t="shared" si="5"/>
        <v>420</v>
      </c>
      <c r="E25" s="11">
        <f t="shared" si="5"/>
        <v>305</v>
      </c>
      <c r="F25" s="11">
        <f t="shared" si="5"/>
        <v>0</v>
      </c>
      <c r="G25" s="11">
        <f t="shared" si="5"/>
        <v>0</v>
      </c>
      <c r="H25" s="11">
        <f t="shared" si="5"/>
        <v>305</v>
      </c>
    </row>
    <row r="26" spans="1:8" ht="14.25">
      <c r="A26" s="13">
        <v>19</v>
      </c>
      <c r="B26" s="6" t="s">
        <v>363</v>
      </c>
      <c r="C26" s="20">
        <v>420</v>
      </c>
      <c r="D26" s="19">
        <v>420</v>
      </c>
      <c r="E26" s="19">
        <v>305</v>
      </c>
      <c r="F26" s="19">
        <v>0</v>
      </c>
      <c r="G26" s="20">
        <v>0</v>
      </c>
      <c r="H26" s="20">
        <v>305</v>
      </c>
    </row>
    <row r="27" spans="1:8" ht="14.25">
      <c r="A27" s="13">
        <v>20</v>
      </c>
      <c r="B27" s="10" t="s">
        <v>142</v>
      </c>
      <c r="C27" s="16">
        <f aca="true" t="shared" si="6" ref="C27:H27">SUM(C28:C29)</f>
        <v>1845</v>
      </c>
      <c r="D27" s="16">
        <f t="shared" si="6"/>
        <v>1808</v>
      </c>
      <c r="E27" s="16">
        <f t="shared" si="6"/>
        <v>1221</v>
      </c>
      <c r="F27" s="16">
        <f t="shared" si="6"/>
        <v>0</v>
      </c>
      <c r="G27" s="16">
        <f t="shared" si="6"/>
        <v>0</v>
      </c>
      <c r="H27" s="16">
        <f t="shared" si="6"/>
        <v>1221</v>
      </c>
    </row>
    <row r="28" spans="1:8" ht="14.25">
      <c r="A28" s="13">
        <v>21</v>
      </c>
      <c r="B28" s="18" t="s">
        <v>143</v>
      </c>
      <c r="C28" s="19">
        <v>1835</v>
      </c>
      <c r="D28" s="19">
        <v>1798</v>
      </c>
      <c r="E28" s="19">
        <v>1218</v>
      </c>
      <c r="F28" s="19">
        <v>0</v>
      </c>
      <c r="G28" s="20">
        <v>0</v>
      </c>
      <c r="H28" s="19">
        <v>1218</v>
      </c>
    </row>
    <row r="29" spans="1:8" ht="14.25">
      <c r="A29" s="13">
        <v>22</v>
      </c>
      <c r="B29" s="18" t="s">
        <v>144</v>
      </c>
      <c r="C29" s="19">
        <v>10</v>
      </c>
      <c r="D29" s="19">
        <v>10</v>
      </c>
      <c r="E29" s="19">
        <v>3</v>
      </c>
      <c r="F29" s="19">
        <v>0</v>
      </c>
      <c r="G29" s="20">
        <v>0</v>
      </c>
      <c r="H29" s="20">
        <v>3</v>
      </c>
    </row>
    <row r="30" spans="1:8" ht="14.25">
      <c r="A30" s="13">
        <v>23</v>
      </c>
      <c r="B30" s="9" t="s">
        <v>145</v>
      </c>
      <c r="C30" s="17">
        <v>0</v>
      </c>
      <c r="D30" s="17">
        <v>0</v>
      </c>
      <c r="E30" s="17">
        <v>0</v>
      </c>
      <c r="F30" s="17">
        <v>0</v>
      </c>
      <c r="G30" s="7">
        <v>0</v>
      </c>
      <c r="H30" s="7">
        <v>0</v>
      </c>
    </row>
    <row r="31" spans="1:8" ht="14.25">
      <c r="A31" s="13">
        <v>24</v>
      </c>
      <c r="B31" s="9" t="s">
        <v>150</v>
      </c>
      <c r="C31" s="17">
        <v>0</v>
      </c>
      <c r="D31" s="17">
        <v>0</v>
      </c>
      <c r="E31" s="17">
        <v>0</v>
      </c>
      <c r="F31" s="17">
        <v>0</v>
      </c>
      <c r="G31" s="7">
        <v>0</v>
      </c>
      <c r="H31" s="7">
        <v>0</v>
      </c>
    </row>
    <row r="32" spans="1:8" ht="14.25">
      <c r="A32" s="13">
        <v>25</v>
      </c>
      <c r="B32" s="9" t="s">
        <v>155</v>
      </c>
      <c r="C32" s="17">
        <f aca="true" t="shared" si="7" ref="C32:H32">SUM(C33:C35)</f>
        <v>318</v>
      </c>
      <c r="D32" s="17">
        <f t="shared" si="7"/>
        <v>218</v>
      </c>
      <c r="E32" s="17">
        <f t="shared" si="7"/>
        <v>89</v>
      </c>
      <c r="F32" s="17">
        <f t="shared" si="7"/>
        <v>0</v>
      </c>
      <c r="G32" s="17">
        <f t="shared" si="7"/>
        <v>0</v>
      </c>
      <c r="H32" s="17">
        <f t="shared" si="7"/>
        <v>89</v>
      </c>
    </row>
    <row r="33" spans="1:8" ht="14.25">
      <c r="A33" s="13">
        <v>26</v>
      </c>
      <c r="B33" s="9" t="s">
        <v>156</v>
      </c>
      <c r="C33" s="17">
        <v>318</v>
      </c>
      <c r="D33" s="17">
        <v>218</v>
      </c>
      <c r="E33" s="17">
        <v>89</v>
      </c>
      <c r="F33" s="17">
        <v>0</v>
      </c>
      <c r="G33" s="7">
        <v>0</v>
      </c>
      <c r="H33" s="7">
        <v>89</v>
      </c>
    </row>
    <row r="34" spans="1:8" ht="14.25">
      <c r="A34" s="13">
        <v>27</v>
      </c>
      <c r="B34" s="9" t="s">
        <v>157</v>
      </c>
      <c r="C34" s="17">
        <v>0</v>
      </c>
      <c r="D34" s="17">
        <v>0</v>
      </c>
      <c r="E34" s="17">
        <v>0</v>
      </c>
      <c r="F34" s="17">
        <v>0</v>
      </c>
      <c r="G34" s="7">
        <v>0</v>
      </c>
      <c r="H34" s="7">
        <v>0</v>
      </c>
    </row>
    <row r="35" spans="1:8" ht="14.25">
      <c r="A35" s="13">
        <v>28</v>
      </c>
      <c r="B35" s="9" t="s">
        <v>158</v>
      </c>
      <c r="C35" s="17">
        <v>0</v>
      </c>
      <c r="D35" s="17">
        <v>0</v>
      </c>
      <c r="E35" s="17">
        <v>0</v>
      </c>
      <c r="F35" s="17">
        <v>0</v>
      </c>
      <c r="G35" s="7">
        <v>0</v>
      </c>
      <c r="H35" s="7">
        <v>0</v>
      </c>
    </row>
    <row r="36" spans="1:8" ht="14.25">
      <c r="A36" s="13">
        <v>29</v>
      </c>
      <c r="B36" s="7" t="s">
        <v>159</v>
      </c>
      <c r="C36" s="17">
        <f aca="true" t="shared" si="8" ref="C36:H36">SUM(C8+C32)</f>
        <v>76707</v>
      </c>
      <c r="D36" s="17">
        <f t="shared" si="8"/>
        <v>81292</v>
      </c>
      <c r="E36" s="17">
        <f t="shared" si="8"/>
        <v>77635</v>
      </c>
      <c r="F36" s="17">
        <f t="shared" si="8"/>
        <v>0</v>
      </c>
      <c r="G36" s="17">
        <f t="shared" si="8"/>
        <v>0</v>
      </c>
      <c r="H36" s="17">
        <f t="shared" si="8"/>
        <v>77635</v>
      </c>
    </row>
    <row r="37" spans="1:8" ht="14.25">
      <c r="A37" s="13">
        <v>30</v>
      </c>
      <c r="B37" s="9" t="s">
        <v>160</v>
      </c>
      <c r="C37" s="17">
        <f>SUM(C38:C39)</f>
        <v>0</v>
      </c>
      <c r="D37" s="17">
        <f>SUM(D38:D39)</f>
        <v>0</v>
      </c>
      <c r="E37" s="17">
        <f>SUM(E38:E39)</f>
        <v>0</v>
      </c>
      <c r="F37" s="17">
        <f>SUM(F38:F39)</f>
        <v>0</v>
      </c>
      <c r="G37" s="7">
        <v>0</v>
      </c>
      <c r="H37" s="7">
        <v>0</v>
      </c>
    </row>
    <row r="38" spans="1:8" ht="14.25">
      <c r="A38" s="13">
        <v>31</v>
      </c>
      <c r="B38" s="6" t="s">
        <v>161</v>
      </c>
      <c r="C38" s="15">
        <v>0</v>
      </c>
      <c r="D38" s="15">
        <v>0</v>
      </c>
      <c r="E38" s="15">
        <v>0</v>
      </c>
      <c r="F38" s="15">
        <v>0</v>
      </c>
      <c r="G38" s="20">
        <v>0</v>
      </c>
      <c r="H38" s="20">
        <v>0</v>
      </c>
    </row>
    <row r="39" spans="1:8" ht="14.25">
      <c r="A39" s="13">
        <v>32</v>
      </c>
      <c r="B39" s="6" t="s">
        <v>172</v>
      </c>
      <c r="C39" s="15">
        <v>0</v>
      </c>
      <c r="D39" s="15">
        <v>0</v>
      </c>
      <c r="E39" s="15">
        <v>0</v>
      </c>
      <c r="F39" s="15">
        <v>0</v>
      </c>
      <c r="G39" s="20">
        <v>0</v>
      </c>
      <c r="H39" s="20">
        <v>0</v>
      </c>
    </row>
    <row r="40" spans="1:8" ht="14.25">
      <c r="A40" s="13">
        <v>33</v>
      </c>
      <c r="B40" s="7" t="s">
        <v>162</v>
      </c>
      <c r="C40" s="17">
        <f>SUM(C37)</f>
        <v>0</v>
      </c>
      <c r="D40" s="17">
        <f>SUM(D37)</f>
        <v>0</v>
      </c>
      <c r="E40" s="17">
        <f>SUM(E37)</f>
        <v>0</v>
      </c>
      <c r="F40" s="17">
        <f>SUM(F37)</f>
        <v>0</v>
      </c>
      <c r="G40" s="7">
        <v>0</v>
      </c>
      <c r="H40" s="7">
        <v>0</v>
      </c>
    </row>
    <row r="41" spans="1:8" ht="14.25">
      <c r="A41" s="13">
        <v>34</v>
      </c>
      <c r="B41" s="7" t="s">
        <v>163</v>
      </c>
      <c r="C41" s="17">
        <f aca="true" t="shared" si="9" ref="C41:H41">SUM(C36+C40)</f>
        <v>76707</v>
      </c>
      <c r="D41" s="17">
        <f t="shared" si="9"/>
        <v>81292</v>
      </c>
      <c r="E41" s="17">
        <f t="shared" si="9"/>
        <v>77635</v>
      </c>
      <c r="F41" s="17">
        <f t="shared" si="9"/>
        <v>0</v>
      </c>
      <c r="G41" s="17">
        <f t="shared" si="9"/>
        <v>0</v>
      </c>
      <c r="H41" s="17">
        <f t="shared" si="9"/>
        <v>77635</v>
      </c>
    </row>
  </sheetData>
  <sheetProtection/>
  <mergeCells count="8">
    <mergeCell ref="A2:H2"/>
    <mergeCell ref="G4:H4"/>
    <mergeCell ref="A5:A6"/>
    <mergeCell ref="B5:B6"/>
    <mergeCell ref="C5:C6"/>
    <mergeCell ref="D5:D6"/>
    <mergeCell ref="E5:E6"/>
    <mergeCell ref="F5:H5"/>
  </mergeCells>
  <conditionalFormatting sqref="A8:A23">
    <cfRule type="top10" priority="24" dxfId="0" stopIfTrue="1" rank="10"/>
  </conditionalFormatting>
  <printOptions/>
  <pageMargins left="0.7" right="0.7" top="0.75" bottom="0.75" header="0.3" footer="0.3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4">
      <selection activeCell="B19" sqref="B19"/>
    </sheetView>
  </sheetViews>
  <sheetFormatPr defaultColWidth="9.28125" defaultRowHeight="15"/>
  <cols>
    <col min="1" max="1" width="16.7109375" style="22" customWidth="1"/>
    <col min="2" max="2" width="43.421875" style="23" customWidth="1"/>
    <col min="3" max="3" width="21.7109375" style="23" customWidth="1"/>
    <col min="4" max="4" width="22.7109375" style="23" customWidth="1"/>
    <col min="5" max="5" width="20.28125" style="22" customWidth="1"/>
    <col min="6" max="7" width="11.00390625" style="22" customWidth="1"/>
    <col min="8" max="8" width="11.7109375" style="22" customWidth="1"/>
    <col min="9" max="16384" width="9.28125" style="22" customWidth="1"/>
  </cols>
  <sheetData>
    <row r="1" spans="5:6" ht="15">
      <c r="E1" s="529" t="s">
        <v>416</v>
      </c>
      <c r="F1" s="529"/>
    </row>
    <row r="3" spans="2:5" ht="20.25" customHeight="1">
      <c r="B3" s="527" t="s">
        <v>465</v>
      </c>
      <c r="C3" s="527"/>
      <c r="D3" s="527"/>
      <c r="E3" s="528"/>
    </row>
    <row r="5" spans="1:6" ht="26.25" customHeight="1" thickBot="1">
      <c r="A5" s="23"/>
      <c r="B5" s="25"/>
      <c r="C5" s="25"/>
      <c r="D5" s="25"/>
      <c r="E5" s="26" t="s">
        <v>32</v>
      </c>
      <c r="F5" s="23"/>
    </row>
    <row r="6" spans="1:5" s="24" customFormat="1" ht="49.5" customHeight="1" thickBot="1">
      <c r="A6" s="27" t="s">
        <v>93</v>
      </c>
      <c r="B6" s="28" t="s">
        <v>165</v>
      </c>
      <c r="C6" s="28" t="s">
        <v>166</v>
      </c>
      <c r="D6" s="28" t="s">
        <v>169</v>
      </c>
      <c r="E6" s="28" t="s">
        <v>164</v>
      </c>
    </row>
    <row r="7" spans="1:6" s="30" customFormat="1" ht="18" customHeight="1" thickBot="1">
      <c r="A7" s="37"/>
      <c r="B7" s="28" t="s">
        <v>5</v>
      </c>
      <c r="C7" s="29" t="s">
        <v>6</v>
      </c>
      <c r="D7" s="29" t="s">
        <v>7</v>
      </c>
      <c r="E7" s="29" t="s">
        <v>8</v>
      </c>
      <c r="F7" s="25"/>
    </row>
    <row r="8" spans="1:6" s="30" customFormat="1" ht="18" customHeight="1">
      <c r="A8" s="212"/>
      <c r="B8" s="166" t="s">
        <v>168</v>
      </c>
      <c r="C8" s="365">
        <v>250</v>
      </c>
      <c r="D8" s="167">
        <v>172</v>
      </c>
      <c r="E8" s="167">
        <f>SUM(E9:E11)</f>
        <v>69</v>
      </c>
      <c r="F8" s="25"/>
    </row>
    <row r="9" spans="1:10" s="30" customFormat="1" ht="18" customHeight="1">
      <c r="A9" s="360">
        <v>1</v>
      </c>
      <c r="B9" s="364" t="s">
        <v>474</v>
      </c>
      <c r="C9" s="367"/>
      <c r="D9" s="370"/>
      <c r="E9" s="330">
        <v>48</v>
      </c>
      <c r="F9" s="25"/>
      <c r="J9" s="30">
        <v>0</v>
      </c>
    </row>
    <row r="10" spans="1:6" s="30" customFormat="1" ht="18" customHeight="1">
      <c r="A10" s="360">
        <v>2</v>
      </c>
      <c r="B10" s="364" t="s">
        <v>475</v>
      </c>
      <c r="C10" s="368"/>
      <c r="D10" s="371"/>
      <c r="E10" s="330">
        <v>5</v>
      </c>
      <c r="F10" s="25"/>
    </row>
    <row r="11" spans="1:6" s="30" customFormat="1" ht="18" customHeight="1">
      <c r="A11" s="360">
        <v>3</v>
      </c>
      <c r="B11" s="364" t="s">
        <v>476</v>
      </c>
      <c r="C11" s="369"/>
      <c r="D11" s="372"/>
      <c r="E11" s="330">
        <v>16</v>
      </c>
      <c r="F11" s="25"/>
    </row>
    <row r="12" spans="1:6" s="36" customFormat="1" ht="15.75" customHeight="1">
      <c r="A12" s="34">
        <v>4</v>
      </c>
      <c r="B12" s="31" t="s">
        <v>345</v>
      </c>
      <c r="C12" s="366">
        <v>68</v>
      </c>
      <c r="D12" s="49">
        <v>46</v>
      </c>
      <c r="E12" s="49">
        <v>19</v>
      </c>
      <c r="F12" s="24"/>
    </row>
    <row r="13" spans="1:6" s="36" customFormat="1" ht="15.75" customHeight="1" thickBot="1">
      <c r="A13" s="211"/>
      <c r="B13" s="52" t="s">
        <v>170</v>
      </c>
      <c r="C13" s="361">
        <f>SUM(C8+C12)</f>
        <v>318</v>
      </c>
      <c r="D13" s="361">
        <f>SUM(D8+D12)</f>
        <v>218</v>
      </c>
      <c r="E13" s="361">
        <f>SUM(E8+E12)</f>
        <v>88</v>
      </c>
      <c r="F13" s="24"/>
    </row>
  </sheetData>
  <sheetProtection/>
  <mergeCells count="2">
    <mergeCell ref="E1:F1"/>
    <mergeCell ref="B3:E3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9"/>
  <sheetViews>
    <sheetView zoomScalePageLayoutView="0" workbookViewId="0" topLeftCell="A1">
      <selection activeCell="G18" sqref="G18"/>
    </sheetView>
  </sheetViews>
  <sheetFormatPr defaultColWidth="9.140625" defaultRowHeight="15"/>
  <sheetData>
    <row r="2" spans="1:13" ht="14.25">
      <c r="A2" s="541" t="s">
        <v>466</v>
      </c>
      <c r="B2" s="541"/>
      <c r="C2" s="541"/>
      <c r="D2" s="541"/>
      <c r="E2" s="541"/>
      <c r="F2" s="541"/>
      <c r="G2" s="541"/>
      <c r="H2" s="541"/>
      <c r="I2" s="541"/>
      <c r="J2" s="541"/>
      <c r="K2" s="542"/>
      <c r="L2" s="542"/>
      <c r="M2" s="542"/>
    </row>
    <row r="4" spans="11:13" ht="14.25">
      <c r="K4" s="543" t="s">
        <v>417</v>
      </c>
      <c r="L4" s="543"/>
      <c r="M4" s="543"/>
    </row>
    <row r="5" ht="15" thickBot="1"/>
    <row r="6" spans="1:13" ht="14.25">
      <c r="A6" s="544" t="s">
        <v>93</v>
      </c>
      <c r="B6" s="546" t="s">
        <v>173</v>
      </c>
      <c r="C6" s="547"/>
      <c r="D6" s="548"/>
      <c r="E6" s="552" t="s">
        <v>175</v>
      </c>
      <c r="F6" s="536"/>
      <c r="G6" s="553"/>
      <c r="H6" s="552" t="s">
        <v>174</v>
      </c>
      <c r="I6" s="536"/>
      <c r="J6" s="553"/>
      <c r="K6" s="536" t="s">
        <v>176</v>
      </c>
      <c r="L6" s="536"/>
      <c r="M6" s="553"/>
    </row>
    <row r="7" spans="1:13" ht="15" thickBot="1">
      <c r="A7" s="545"/>
      <c r="B7" s="549"/>
      <c r="C7" s="550"/>
      <c r="D7" s="551"/>
      <c r="E7" s="41" t="s">
        <v>177</v>
      </c>
      <c r="F7" s="42" t="s">
        <v>178</v>
      </c>
      <c r="G7" s="43" t="s">
        <v>164</v>
      </c>
      <c r="H7" s="41" t="s">
        <v>177</v>
      </c>
      <c r="I7" s="42" t="s">
        <v>178</v>
      </c>
      <c r="J7" s="43" t="s">
        <v>164</v>
      </c>
      <c r="K7" s="41" t="s">
        <v>177</v>
      </c>
      <c r="L7" s="42" t="s">
        <v>178</v>
      </c>
      <c r="M7" s="43" t="s">
        <v>164</v>
      </c>
    </row>
    <row r="8" spans="1:13" ht="14.25">
      <c r="A8" s="44"/>
      <c r="B8" s="535" t="s">
        <v>5</v>
      </c>
      <c r="C8" s="536"/>
      <c r="D8" s="537"/>
      <c r="E8" s="38" t="s">
        <v>6</v>
      </c>
      <c r="F8" s="38" t="s">
        <v>7</v>
      </c>
      <c r="G8" s="38" t="s">
        <v>8</v>
      </c>
      <c r="H8" s="38" t="s">
        <v>77</v>
      </c>
      <c r="I8" s="38" t="s">
        <v>78</v>
      </c>
      <c r="J8" s="38" t="s">
        <v>79</v>
      </c>
      <c r="K8" s="38" t="s">
        <v>80</v>
      </c>
      <c r="L8" s="38" t="s">
        <v>179</v>
      </c>
      <c r="M8" s="45" t="s">
        <v>180</v>
      </c>
    </row>
    <row r="9" spans="1:13" ht="15" thickBot="1">
      <c r="A9" s="46">
        <v>1</v>
      </c>
      <c r="B9" s="538" t="s">
        <v>199</v>
      </c>
      <c r="C9" s="539"/>
      <c r="D9" s="540"/>
      <c r="E9" s="47">
        <v>14</v>
      </c>
      <c r="F9" s="47">
        <v>14</v>
      </c>
      <c r="G9" s="47">
        <v>13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8">
        <v>0</v>
      </c>
    </row>
  </sheetData>
  <sheetProtection/>
  <mergeCells count="9">
    <mergeCell ref="B9:D9"/>
    <mergeCell ref="B6:D7"/>
    <mergeCell ref="E6:G6"/>
    <mergeCell ref="A2:M2"/>
    <mergeCell ref="K4:M4"/>
    <mergeCell ref="A6:A7"/>
    <mergeCell ref="H6:J6"/>
    <mergeCell ref="K6:M6"/>
    <mergeCell ref="B8:D8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94"/>
  <sheetViews>
    <sheetView zoomScalePageLayoutView="0" workbookViewId="0" topLeftCell="A187">
      <selection activeCell="C84" sqref="C84"/>
    </sheetView>
  </sheetViews>
  <sheetFormatPr defaultColWidth="9.28125" defaultRowHeight="15"/>
  <cols>
    <col min="1" max="1" width="33.28125" style="50" customWidth="1"/>
    <col min="2" max="5" width="11.7109375" style="50" customWidth="1"/>
    <col min="6" max="6" width="11.28125" style="50" customWidth="1"/>
    <col min="7" max="16384" width="9.28125" style="50" customWidth="1"/>
  </cols>
  <sheetData>
    <row r="1" spans="1:5" ht="27.75" customHeight="1">
      <c r="A1" s="558" t="s">
        <v>467</v>
      </c>
      <c r="B1" s="558"/>
      <c r="C1" s="558"/>
      <c r="D1" s="558"/>
      <c r="E1" s="558"/>
    </row>
    <row r="2" spans="1:5" ht="14.25">
      <c r="A2" s="558"/>
      <c r="B2" s="558"/>
      <c r="C2" s="558"/>
      <c r="D2" s="558"/>
      <c r="E2" s="558"/>
    </row>
    <row r="3" spans="1:6" ht="14.25">
      <c r="A3" s="51"/>
      <c r="B3" s="559" t="s">
        <v>418</v>
      </c>
      <c r="C3" s="542"/>
      <c r="D3" s="542"/>
      <c r="E3" s="542"/>
      <c r="F3" s="542"/>
    </row>
    <row r="4" spans="1:5" ht="14.25">
      <c r="A4" s="51"/>
      <c r="B4" s="51"/>
      <c r="C4" s="51"/>
      <c r="D4" s="51"/>
      <c r="E4" s="51"/>
    </row>
    <row r="5" spans="1:6" ht="15">
      <c r="A5" s="169" t="s">
        <v>181</v>
      </c>
      <c r="B5" s="435" t="s">
        <v>397</v>
      </c>
      <c r="C5" s="435"/>
      <c r="D5" s="435"/>
      <c r="E5" s="435"/>
      <c r="F5" s="435"/>
    </row>
    <row r="6" spans="1:6" ht="15">
      <c r="A6" s="169" t="s">
        <v>182</v>
      </c>
      <c r="B6" s="555" t="s">
        <v>401</v>
      </c>
      <c r="C6" s="435"/>
      <c r="D6" s="435"/>
      <c r="E6" s="435"/>
      <c r="F6" s="435"/>
    </row>
    <row r="7" spans="1:6" ht="15.75" thickBot="1">
      <c r="A7" s="169"/>
      <c r="B7" s="169"/>
      <c r="C7" s="556" t="s">
        <v>183</v>
      </c>
      <c r="D7" s="556"/>
      <c r="E7" s="557"/>
      <c r="F7" s="557"/>
    </row>
    <row r="8" spans="1:6" ht="15" thickBot="1">
      <c r="A8" s="172" t="s">
        <v>184</v>
      </c>
      <c r="B8" s="173" t="s">
        <v>398</v>
      </c>
      <c r="C8" s="174" t="s">
        <v>399</v>
      </c>
      <c r="D8" s="174" t="s">
        <v>400</v>
      </c>
      <c r="E8" s="174" t="s">
        <v>446</v>
      </c>
      <c r="F8" s="175" t="s">
        <v>92</v>
      </c>
    </row>
    <row r="9" spans="1:6" ht="14.25">
      <c r="A9" s="176" t="s">
        <v>185</v>
      </c>
      <c r="B9" s="205"/>
      <c r="C9" s="177"/>
      <c r="D9" s="177">
        <v>7960</v>
      </c>
      <c r="E9" s="177"/>
      <c r="F9" s="178">
        <f>SUM(B9:E9)</f>
        <v>7960</v>
      </c>
    </row>
    <row r="10" spans="1:6" ht="14.25">
      <c r="A10" s="179" t="s">
        <v>186</v>
      </c>
      <c r="B10" s="180"/>
      <c r="C10" s="181"/>
      <c r="D10" s="200"/>
      <c r="E10" s="181"/>
      <c r="F10" s="182">
        <f aca="true" t="shared" si="0" ref="F10:F15">SUM(C10:E10)</f>
        <v>0</v>
      </c>
    </row>
    <row r="11" spans="1:6" ht="14.25">
      <c r="A11" s="183" t="s">
        <v>187</v>
      </c>
      <c r="B11" s="363">
        <v>67550</v>
      </c>
      <c r="C11" s="185"/>
      <c r="D11" s="185"/>
      <c r="E11" s="185"/>
      <c r="F11" s="186">
        <v>67550</v>
      </c>
    </row>
    <row r="12" spans="1:6" ht="14.25">
      <c r="A12" s="183" t="s">
        <v>188</v>
      </c>
      <c r="B12" s="184"/>
      <c r="C12" s="185"/>
      <c r="D12" s="198"/>
      <c r="E12" s="185"/>
      <c r="F12" s="186">
        <f t="shared" si="0"/>
        <v>0</v>
      </c>
    </row>
    <row r="13" spans="1:6" ht="14.25">
      <c r="A13" s="183" t="s">
        <v>189</v>
      </c>
      <c r="B13" s="184"/>
      <c r="C13" s="185"/>
      <c r="D13" s="198"/>
      <c r="E13" s="185"/>
      <c r="F13" s="186">
        <f t="shared" si="0"/>
        <v>0</v>
      </c>
    </row>
    <row r="14" spans="1:6" ht="14.25">
      <c r="A14" s="183" t="s">
        <v>190</v>
      </c>
      <c r="B14" s="184"/>
      <c r="C14" s="185"/>
      <c r="D14" s="198"/>
      <c r="E14" s="185"/>
      <c r="F14" s="186">
        <f t="shared" si="0"/>
        <v>0</v>
      </c>
    </row>
    <row r="15" spans="1:6" ht="15" thickBot="1">
      <c r="A15" s="187"/>
      <c r="B15" s="188"/>
      <c r="C15" s="189"/>
      <c r="D15" s="199"/>
      <c r="E15" s="189"/>
      <c r="F15" s="186">
        <f t="shared" si="0"/>
        <v>0</v>
      </c>
    </row>
    <row r="16" spans="1:6" ht="15" thickBot="1">
      <c r="A16" s="190" t="s">
        <v>191</v>
      </c>
      <c r="B16" s="202">
        <v>67550</v>
      </c>
      <c r="C16" s="191">
        <f>C9+SUM(C11:C15)</f>
        <v>0</v>
      </c>
      <c r="D16" s="191">
        <f>D9+SUM(D11:D15)</f>
        <v>7960</v>
      </c>
      <c r="E16" s="192">
        <f>E9+SUM(E11:E15)</f>
        <v>0</v>
      </c>
      <c r="F16" s="193">
        <f>F9+SUM(F11:F15)</f>
        <v>75510</v>
      </c>
    </row>
    <row r="17" spans="1:6" ht="15" thickBot="1">
      <c r="A17" s="170"/>
      <c r="B17" s="170"/>
      <c r="C17" s="170"/>
      <c r="D17" s="170"/>
      <c r="E17" s="170"/>
      <c r="F17" s="170"/>
    </row>
    <row r="18" spans="1:6" ht="15" thickBot="1">
      <c r="A18" s="172" t="s">
        <v>192</v>
      </c>
      <c r="B18" s="173" t="s">
        <v>398</v>
      </c>
      <c r="C18" s="174" t="s">
        <v>399</v>
      </c>
      <c r="D18" s="174" t="s">
        <v>400</v>
      </c>
      <c r="E18" s="174" t="s">
        <v>446</v>
      </c>
      <c r="F18" s="175" t="s">
        <v>92</v>
      </c>
    </row>
    <row r="19" spans="1:6" ht="14.25">
      <c r="A19" s="176" t="s">
        <v>193</v>
      </c>
      <c r="B19" s="194"/>
      <c r="C19" s="177"/>
      <c r="D19" s="177"/>
      <c r="E19" s="177"/>
      <c r="F19" s="178">
        <f>SUM(C19:E19)</f>
        <v>0</v>
      </c>
    </row>
    <row r="20" spans="1:6" ht="14.25">
      <c r="A20" s="195" t="s">
        <v>194</v>
      </c>
      <c r="B20" s="201"/>
      <c r="C20" s="185">
        <v>41951</v>
      </c>
      <c r="D20" s="185">
        <v>22969</v>
      </c>
      <c r="E20" s="185"/>
      <c r="F20" s="186">
        <f>SUM(B20:E20)</f>
        <v>64920</v>
      </c>
    </row>
    <row r="21" spans="1:6" ht="14.25">
      <c r="A21" s="183" t="s">
        <v>196</v>
      </c>
      <c r="B21" s="184"/>
      <c r="C21" s="185"/>
      <c r="D21" s="185"/>
      <c r="E21" s="185"/>
      <c r="F21" s="186">
        <f>SUM(B21:E21)</f>
        <v>0</v>
      </c>
    </row>
    <row r="22" spans="1:6" ht="14.25">
      <c r="A22" s="183" t="s">
        <v>195</v>
      </c>
      <c r="B22" s="204">
        <v>60</v>
      </c>
      <c r="C22" s="185">
        <v>7746</v>
      </c>
      <c r="D22" s="185">
        <v>2784</v>
      </c>
      <c r="E22" s="185"/>
      <c r="F22" s="186">
        <f>SUM(B22:E22)</f>
        <v>10590</v>
      </c>
    </row>
    <row r="23" spans="1:6" ht="14.25">
      <c r="A23" s="196"/>
      <c r="B23" s="197"/>
      <c r="C23" s="185"/>
      <c r="D23" s="185"/>
      <c r="E23" s="185"/>
      <c r="F23" s="186">
        <f>SUM(C23:E23)</f>
        <v>0</v>
      </c>
    </row>
    <row r="24" spans="1:6" ht="14.25">
      <c r="A24" s="196"/>
      <c r="B24" s="197"/>
      <c r="C24" s="185"/>
      <c r="D24" s="185"/>
      <c r="E24" s="185"/>
      <c r="F24" s="186">
        <f>SUM(C24:E24)</f>
        <v>0</v>
      </c>
    </row>
    <row r="25" spans="1:6" ht="15" thickBot="1">
      <c r="A25" s="187"/>
      <c r="B25" s="188"/>
      <c r="C25" s="189"/>
      <c r="D25" s="189"/>
      <c r="E25" s="189"/>
      <c r="F25" s="186">
        <f>SUM(C25:E25)</f>
        <v>0</v>
      </c>
    </row>
    <row r="26" spans="1:6" ht="15" thickBot="1">
      <c r="A26" s="190" t="s">
        <v>87</v>
      </c>
      <c r="B26" s="202">
        <v>60</v>
      </c>
      <c r="C26" s="191">
        <f>SUM(C19:C25)</f>
        <v>49697</v>
      </c>
      <c r="D26" s="191">
        <f>SUM(D19:D25)</f>
        <v>25753</v>
      </c>
      <c r="E26" s="191">
        <f>SUM(E19:E25)</f>
        <v>0</v>
      </c>
      <c r="F26" s="193">
        <f>SUM(F19:F25)</f>
        <v>75510</v>
      </c>
    </row>
    <row r="27" spans="1:6" ht="14.25">
      <c r="A27" s="168"/>
      <c r="B27" s="168"/>
      <c r="C27" s="168"/>
      <c r="D27" s="168"/>
      <c r="E27" s="168"/>
      <c r="F27" s="171"/>
    </row>
    <row r="28" spans="1:5" ht="14.25">
      <c r="A28" s="51"/>
      <c r="B28" s="51"/>
      <c r="C28" s="51"/>
      <c r="D28" s="51"/>
      <c r="E28" s="51"/>
    </row>
    <row r="29" spans="1:6" ht="18" customHeight="1">
      <c r="A29" s="334" t="s">
        <v>181</v>
      </c>
      <c r="B29" s="554" t="s">
        <v>447</v>
      </c>
      <c r="C29" s="554"/>
      <c r="D29" s="554"/>
      <c r="E29" s="554"/>
      <c r="F29" s="554"/>
    </row>
    <row r="30" spans="1:6" ht="15">
      <c r="A30" s="169" t="s">
        <v>182</v>
      </c>
      <c r="B30" s="555" t="s">
        <v>448</v>
      </c>
      <c r="C30" s="435"/>
      <c r="D30" s="435"/>
      <c r="E30" s="435"/>
      <c r="F30" s="435"/>
    </row>
    <row r="31" spans="1:6" ht="15.75" thickBot="1">
      <c r="A31" s="169"/>
      <c r="B31" s="169"/>
      <c r="C31" s="556" t="s">
        <v>183</v>
      </c>
      <c r="D31" s="556"/>
      <c r="E31" s="557"/>
      <c r="F31" s="557"/>
    </row>
    <row r="32" spans="1:6" ht="15" thickBot="1">
      <c r="A32" s="172" t="s">
        <v>184</v>
      </c>
      <c r="B32" s="173" t="s">
        <v>398</v>
      </c>
      <c r="C32" s="174" t="s">
        <v>399</v>
      </c>
      <c r="D32" s="174" t="s">
        <v>400</v>
      </c>
      <c r="E32" s="174" t="s">
        <v>446</v>
      </c>
      <c r="F32" s="175" t="s">
        <v>92</v>
      </c>
    </row>
    <row r="33" spans="1:6" ht="14.25">
      <c r="A33" s="176" t="s">
        <v>185</v>
      </c>
      <c r="B33" s="205"/>
      <c r="C33" s="177"/>
      <c r="D33" s="177"/>
      <c r="E33" s="177"/>
      <c r="F33" s="178">
        <f>SUM(B33:E33)</f>
        <v>0</v>
      </c>
    </row>
    <row r="34" spans="1:6" ht="14.25">
      <c r="A34" s="179" t="s">
        <v>186</v>
      </c>
      <c r="B34" s="180"/>
      <c r="C34" s="181"/>
      <c r="D34" s="200"/>
      <c r="E34" s="181"/>
      <c r="F34" s="182">
        <f>SUM(C34:E34)</f>
        <v>0</v>
      </c>
    </row>
    <row r="35" spans="1:6" ht="14.25">
      <c r="A35" s="183" t="s">
        <v>187</v>
      </c>
      <c r="B35" s="203"/>
      <c r="C35" s="185">
        <v>12000</v>
      </c>
      <c r="D35" s="185"/>
      <c r="E35" s="185"/>
      <c r="F35" s="186">
        <f>SUM(B35:E35)</f>
        <v>12000</v>
      </c>
    </row>
    <row r="36" spans="1:6" ht="14.25">
      <c r="A36" s="183" t="s">
        <v>188</v>
      </c>
      <c r="B36" s="184"/>
      <c r="C36" s="185"/>
      <c r="D36" s="198"/>
      <c r="E36" s="185"/>
      <c r="F36" s="186">
        <f>SUM(C36:E36)</f>
        <v>0</v>
      </c>
    </row>
    <row r="37" spans="1:6" ht="14.25">
      <c r="A37" s="183" t="s">
        <v>189</v>
      </c>
      <c r="B37" s="184"/>
      <c r="C37" s="185"/>
      <c r="D37" s="198"/>
      <c r="E37" s="185"/>
      <c r="F37" s="186">
        <f>SUM(C37:E37)</f>
        <v>0</v>
      </c>
    </row>
    <row r="38" spans="1:6" ht="14.25">
      <c r="A38" s="183" t="s">
        <v>190</v>
      </c>
      <c r="B38" s="184"/>
      <c r="C38" s="185"/>
      <c r="D38" s="198"/>
      <c r="E38" s="185"/>
      <c r="F38" s="186">
        <f>SUM(C38:E38)</f>
        <v>0</v>
      </c>
    </row>
    <row r="39" spans="1:6" ht="15" thickBot="1">
      <c r="A39" s="187"/>
      <c r="B39" s="188"/>
      <c r="C39" s="189"/>
      <c r="D39" s="199"/>
      <c r="E39" s="189"/>
      <c r="F39" s="186">
        <f>SUM(C39:E39)</f>
        <v>0</v>
      </c>
    </row>
    <row r="40" spans="1:6" ht="15" thickBot="1">
      <c r="A40" s="190" t="s">
        <v>191</v>
      </c>
      <c r="B40" s="202"/>
      <c r="C40" s="191">
        <f>C33+SUM(C35:C39)</f>
        <v>12000</v>
      </c>
      <c r="D40" s="191">
        <f>D33+SUM(D35:D39)</f>
        <v>0</v>
      </c>
      <c r="E40" s="192">
        <f>E33+SUM(E35:E39)</f>
        <v>0</v>
      </c>
      <c r="F40" s="193">
        <f>F33+SUM(F35:F39)</f>
        <v>12000</v>
      </c>
    </row>
    <row r="41" spans="1:6" ht="15" thickBot="1">
      <c r="A41" s="170"/>
      <c r="B41" s="170"/>
      <c r="C41" s="170"/>
      <c r="D41" s="170"/>
      <c r="E41" s="170"/>
      <c r="F41" s="170"/>
    </row>
    <row r="42" spans="1:6" ht="15" thickBot="1">
      <c r="A42" s="172" t="s">
        <v>192</v>
      </c>
      <c r="B42" s="173" t="s">
        <v>398</v>
      </c>
      <c r="C42" s="174" t="s">
        <v>399</v>
      </c>
      <c r="D42" s="174" t="s">
        <v>400</v>
      </c>
      <c r="E42" s="174" t="s">
        <v>446</v>
      </c>
      <c r="F42" s="175" t="s">
        <v>92</v>
      </c>
    </row>
    <row r="43" spans="1:6" ht="14.25">
      <c r="A43" s="176" t="s">
        <v>193</v>
      </c>
      <c r="B43" s="194"/>
      <c r="C43" s="177"/>
      <c r="D43" s="177">
        <v>60</v>
      </c>
      <c r="E43" s="177"/>
      <c r="F43" s="178">
        <f>SUM(C43:E43)</f>
        <v>60</v>
      </c>
    </row>
    <row r="44" spans="1:6" ht="14.25">
      <c r="A44" s="195" t="s">
        <v>194</v>
      </c>
      <c r="B44" s="201"/>
      <c r="C44" s="185">
        <v>4464</v>
      </c>
      <c r="D44" s="185">
        <v>937</v>
      </c>
      <c r="E44" s="185"/>
      <c r="F44" s="186">
        <f>SUM(B44:E44)</f>
        <v>5401</v>
      </c>
    </row>
    <row r="45" spans="1:6" ht="14.25">
      <c r="A45" s="183" t="s">
        <v>196</v>
      </c>
      <c r="B45" s="184"/>
      <c r="C45" s="185"/>
      <c r="D45" s="185">
        <v>3857</v>
      </c>
      <c r="E45" s="185"/>
      <c r="F45" s="186">
        <f>SUM(B45:E45)</f>
        <v>3857</v>
      </c>
    </row>
    <row r="46" spans="1:6" ht="14.25">
      <c r="A46" s="183" t="s">
        <v>195</v>
      </c>
      <c r="B46" s="204">
        <v>120</v>
      </c>
      <c r="C46" s="185">
        <v>726</v>
      </c>
      <c r="D46" s="185">
        <f>1446+390</f>
        <v>1836</v>
      </c>
      <c r="E46" s="185"/>
      <c r="F46" s="186">
        <f>SUM(B46:E46)</f>
        <v>2682</v>
      </c>
    </row>
    <row r="47" spans="1:6" ht="14.25">
      <c r="A47" s="196"/>
      <c r="B47" s="197"/>
      <c r="C47" s="185"/>
      <c r="D47" s="185"/>
      <c r="E47" s="185"/>
      <c r="F47" s="186">
        <f>SUM(C47:E47)</f>
        <v>0</v>
      </c>
    </row>
    <row r="48" spans="1:6" ht="14.25">
      <c r="A48" s="196"/>
      <c r="B48" s="197"/>
      <c r="C48" s="185"/>
      <c r="D48" s="185"/>
      <c r="E48" s="185"/>
      <c r="F48" s="186">
        <f>SUM(C48:E48)</f>
        <v>0</v>
      </c>
    </row>
    <row r="49" spans="1:6" ht="15" thickBot="1">
      <c r="A49" s="187"/>
      <c r="B49" s="188"/>
      <c r="C49" s="189"/>
      <c r="D49" s="189"/>
      <c r="E49" s="189"/>
      <c r="F49" s="186">
        <f>SUM(C49:E49)</f>
        <v>0</v>
      </c>
    </row>
    <row r="50" spans="1:6" ht="15" thickBot="1">
      <c r="A50" s="190" t="s">
        <v>87</v>
      </c>
      <c r="B50" s="202">
        <v>120</v>
      </c>
      <c r="C50" s="191">
        <f>SUM(C43:C49)</f>
        <v>5190</v>
      </c>
      <c r="D50" s="191">
        <f>SUM(D43:D49)</f>
        <v>6690</v>
      </c>
      <c r="E50" s="191">
        <f>SUM(E43:E49)</f>
        <v>0</v>
      </c>
      <c r="F50" s="193">
        <f>SUM(F43:F49)</f>
        <v>12000</v>
      </c>
    </row>
    <row r="53" spans="1:6" ht="16.5" customHeight="1">
      <c r="A53" s="334" t="s">
        <v>181</v>
      </c>
      <c r="B53" s="560" t="s">
        <v>563</v>
      </c>
      <c r="C53" s="560"/>
      <c r="D53" s="560"/>
      <c r="E53" s="560"/>
      <c r="F53" s="560"/>
    </row>
    <row r="54" spans="1:6" ht="15">
      <c r="A54" s="169" t="s">
        <v>182</v>
      </c>
      <c r="B54" s="555" t="s">
        <v>449</v>
      </c>
      <c r="C54" s="435"/>
      <c r="D54" s="435"/>
      <c r="E54" s="435"/>
      <c r="F54" s="435"/>
    </row>
    <row r="55" spans="1:6" ht="15.75" thickBot="1">
      <c r="A55" s="169"/>
      <c r="B55" s="169"/>
      <c r="C55" s="556" t="s">
        <v>183</v>
      </c>
      <c r="D55" s="556"/>
      <c r="E55" s="557"/>
      <c r="F55" s="557"/>
    </row>
    <row r="56" spans="1:6" ht="15" thickBot="1">
      <c r="A56" s="172" t="s">
        <v>184</v>
      </c>
      <c r="B56" s="173" t="s">
        <v>398</v>
      </c>
      <c r="C56" s="174" t="s">
        <v>399</v>
      </c>
      <c r="D56" s="174" t="s">
        <v>400</v>
      </c>
      <c r="E56" s="174" t="s">
        <v>446</v>
      </c>
      <c r="F56" s="175" t="s">
        <v>92</v>
      </c>
    </row>
    <row r="57" spans="1:6" ht="14.25">
      <c r="A57" s="176" t="s">
        <v>185</v>
      </c>
      <c r="B57" s="205"/>
      <c r="C57" s="177"/>
      <c r="D57" s="177"/>
      <c r="E57" s="177"/>
      <c r="F57" s="178">
        <f>SUM(B57:E57)</f>
        <v>0</v>
      </c>
    </row>
    <row r="58" spans="1:6" ht="14.25">
      <c r="A58" s="179" t="s">
        <v>186</v>
      </c>
      <c r="B58" s="180"/>
      <c r="C58" s="181"/>
      <c r="D58" s="200"/>
      <c r="E58" s="181"/>
      <c r="F58" s="182">
        <f>SUM(C58:E58)</f>
        <v>0</v>
      </c>
    </row>
    <row r="59" spans="1:6" ht="14.25">
      <c r="A59" s="183" t="s">
        <v>187</v>
      </c>
      <c r="B59" s="363"/>
      <c r="C59" s="185">
        <v>70000</v>
      </c>
      <c r="D59" s="185"/>
      <c r="E59" s="185"/>
      <c r="F59" s="186">
        <f>SUM(B59:E59)</f>
        <v>70000</v>
      </c>
    </row>
    <row r="60" spans="1:6" ht="14.25">
      <c r="A60" s="183" t="s">
        <v>188</v>
      </c>
      <c r="B60" s="184"/>
      <c r="C60" s="185"/>
      <c r="D60" s="198"/>
      <c r="E60" s="185"/>
      <c r="F60" s="186">
        <f>SUM(C60:E60)</f>
        <v>0</v>
      </c>
    </row>
    <row r="61" spans="1:6" ht="14.25">
      <c r="A61" s="183" t="s">
        <v>189</v>
      </c>
      <c r="B61" s="184"/>
      <c r="C61" s="185"/>
      <c r="D61" s="198"/>
      <c r="E61" s="185"/>
      <c r="F61" s="186">
        <f>SUM(C61:E61)</f>
        <v>0</v>
      </c>
    </row>
    <row r="62" spans="1:6" ht="14.25">
      <c r="A62" s="183" t="s">
        <v>190</v>
      </c>
      <c r="B62" s="184"/>
      <c r="C62" s="185"/>
      <c r="D62" s="198"/>
      <c r="E62" s="185"/>
      <c r="F62" s="186">
        <f>SUM(C62:E62)</f>
        <v>0</v>
      </c>
    </row>
    <row r="63" spans="1:6" ht="15" thickBot="1">
      <c r="A63" s="187"/>
      <c r="B63" s="188"/>
      <c r="C63" s="189"/>
      <c r="D63" s="199"/>
      <c r="E63" s="189"/>
      <c r="F63" s="186">
        <f>SUM(C63:E63)</f>
        <v>0</v>
      </c>
    </row>
    <row r="64" spans="1:6" ht="15" thickBot="1">
      <c r="A64" s="190" t="s">
        <v>191</v>
      </c>
      <c r="B64" s="202"/>
      <c r="C64" s="191">
        <f>C57+SUM(C59:C63)</f>
        <v>70000</v>
      </c>
      <c r="D64" s="191">
        <f>D57+SUM(D59:D63)</f>
        <v>0</v>
      </c>
      <c r="E64" s="192">
        <f>E57+SUM(E59:E63)</f>
        <v>0</v>
      </c>
      <c r="F64" s="193">
        <f>F57+SUM(F59:F63)</f>
        <v>70000</v>
      </c>
    </row>
    <row r="65" spans="1:6" ht="15" thickBot="1">
      <c r="A65" s="170"/>
      <c r="B65" s="170"/>
      <c r="C65" s="170"/>
      <c r="D65" s="170"/>
      <c r="E65" s="170"/>
      <c r="F65" s="170"/>
    </row>
    <row r="66" spans="1:6" ht="15" thickBot="1">
      <c r="A66" s="172" t="s">
        <v>192</v>
      </c>
      <c r="B66" s="173" t="s">
        <v>398</v>
      </c>
      <c r="C66" s="174" t="s">
        <v>399</v>
      </c>
      <c r="D66" s="174" t="s">
        <v>400</v>
      </c>
      <c r="E66" s="174" t="s">
        <v>446</v>
      </c>
      <c r="F66" s="175" t="s">
        <v>92</v>
      </c>
    </row>
    <row r="67" spans="1:6" ht="14.25">
      <c r="A67" s="176" t="s">
        <v>193</v>
      </c>
      <c r="B67" s="194"/>
      <c r="C67" s="177"/>
      <c r="D67" s="177"/>
      <c r="E67" s="177"/>
      <c r="F67" s="178">
        <f>SUM(C67:E67)</f>
        <v>0</v>
      </c>
    </row>
    <row r="68" spans="1:6" ht="14.25">
      <c r="A68" s="195" t="s">
        <v>194</v>
      </c>
      <c r="B68" s="185"/>
      <c r="C68" s="185"/>
      <c r="D68" s="185">
        <v>1564</v>
      </c>
      <c r="E68" s="185"/>
      <c r="F68" s="186">
        <f>SUM(B68:E68)</f>
        <v>1564</v>
      </c>
    </row>
    <row r="69" spans="1:6" ht="14.25">
      <c r="A69" s="183" t="s">
        <v>196</v>
      </c>
      <c r="B69" s="185"/>
      <c r="C69" s="185">
        <v>3172</v>
      </c>
      <c r="D69" s="185">
        <v>47450</v>
      </c>
      <c r="E69" s="185"/>
      <c r="F69" s="186">
        <f>SUM(B69:E69)</f>
        <v>50622</v>
      </c>
    </row>
    <row r="70" spans="1:6" ht="14.25">
      <c r="A70" s="183" t="s">
        <v>195</v>
      </c>
      <c r="B70" s="185">
        <v>700</v>
      </c>
      <c r="C70" s="185">
        <v>3685</v>
      </c>
      <c r="D70" s="185">
        <f>13079+350</f>
        <v>13429</v>
      </c>
      <c r="E70" s="185"/>
      <c r="F70" s="186">
        <f>SUM(B70:E70)</f>
        <v>17814</v>
      </c>
    </row>
    <row r="71" spans="1:6" ht="14.25">
      <c r="A71" s="196"/>
      <c r="B71" s="197"/>
      <c r="C71" s="185"/>
      <c r="D71" s="185"/>
      <c r="E71" s="185"/>
      <c r="F71" s="186">
        <f>SUM(C71:E71)</f>
        <v>0</v>
      </c>
    </row>
    <row r="72" spans="1:6" ht="14.25">
      <c r="A72" s="196"/>
      <c r="B72" s="197"/>
      <c r="C72" s="185"/>
      <c r="D72" s="185"/>
      <c r="E72" s="185"/>
      <c r="F72" s="186">
        <f>SUM(C72:E72)</f>
        <v>0</v>
      </c>
    </row>
    <row r="73" spans="1:6" ht="15" thickBot="1">
      <c r="A73" s="187"/>
      <c r="B73" s="188"/>
      <c r="C73" s="189"/>
      <c r="D73" s="189"/>
      <c r="E73" s="189"/>
      <c r="F73" s="186">
        <f>SUM(C73:E73)</f>
        <v>0</v>
      </c>
    </row>
    <row r="74" spans="1:6" ht="15" thickBot="1">
      <c r="A74" s="190" t="s">
        <v>87</v>
      </c>
      <c r="B74" s="202">
        <f>SUM(B67:B73)</f>
        <v>700</v>
      </c>
      <c r="C74" s="191">
        <f>SUM(C67:C73)</f>
        <v>6857</v>
      </c>
      <c r="D74" s="191">
        <f>SUM(D67:D73)</f>
        <v>62443</v>
      </c>
      <c r="E74" s="191">
        <f>SUM(E67:E73)</f>
        <v>0</v>
      </c>
      <c r="F74" s="193">
        <f>SUM(F67:F73)</f>
        <v>70000</v>
      </c>
    </row>
    <row r="77" spans="1:6" ht="30" customHeight="1">
      <c r="A77" s="334" t="s">
        <v>181</v>
      </c>
      <c r="B77" s="554" t="s">
        <v>450</v>
      </c>
      <c r="C77" s="554"/>
      <c r="D77" s="554"/>
      <c r="E77" s="554"/>
      <c r="F77" s="554"/>
    </row>
    <row r="78" spans="1:6" ht="15">
      <c r="A78" s="169" t="s">
        <v>182</v>
      </c>
      <c r="B78" s="555" t="s">
        <v>402</v>
      </c>
      <c r="C78" s="435"/>
      <c r="D78" s="435"/>
      <c r="E78" s="435"/>
      <c r="F78" s="435"/>
    </row>
    <row r="79" spans="1:6" ht="15.75" thickBot="1">
      <c r="A79" s="169"/>
      <c r="B79" s="169"/>
      <c r="C79" s="556" t="s">
        <v>183</v>
      </c>
      <c r="D79" s="556"/>
      <c r="E79" s="557"/>
      <c r="F79" s="557"/>
    </row>
    <row r="80" spans="1:6" ht="15" thickBot="1">
      <c r="A80" s="172" t="s">
        <v>184</v>
      </c>
      <c r="B80" s="173" t="s">
        <v>398</v>
      </c>
      <c r="C80" s="174" t="s">
        <v>399</v>
      </c>
      <c r="D80" s="174" t="s">
        <v>400</v>
      </c>
      <c r="E80" s="174" t="s">
        <v>446</v>
      </c>
      <c r="F80" s="175" t="s">
        <v>92</v>
      </c>
    </row>
    <row r="81" spans="1:6" ht="14.25">
      <c r="A81" s="176" t="s">
        <v>185</v>
      </c>
      <c r="B81" s="205"/>
      <c r="C81" s="177">
        <v>27652</v>
      </c>
      <c r="D81" s="177"/>
      <c r="E81" s="177">
        <v>18373</v>
      </c>
      <c r="F81" s="178">
        <f>SUM(B81:E81)</f>
        <v>46025</v>
      </c>
    </row>
    <row r="82" spans="1:6" ht="14.25">
      <c r="A82" s="179" t="s">
        <v>186</v>
      </c>
      <c r="B82" s="180"/>
      <c r="C82" s="181"/>
      <c r="D82" s="200"/>
      <c r="E82" s="181"/>
      <c r="F82" s="182">
        <f>SUM(C82:E82)</f>
        <v>0</v>
      </c>
    </row>
    <row r="83" spans="1:6" ht="14.25">
      <c r="A83" s="183" t="s">
        <v>187</v>
      </c>
      <c r="B83" s="363">
        <v>232200</v>
      </c>
      <c r="C83" s="185">
        <f>111608-27652</f>
        <v>83956</v>
      </c>
      <c r="D83" s="185">
        <v>105077</v>
      </c>
      <c r="E83" s="185"/>
      <c r="F83" s="186">
        <f>SUM(B83:E83)</f>
        <v>421233</v>
      </c>
    </row>
    <row r="84" spans="1:6" ht="14.25">
      <c r="A84" s="183" t="s">
        <v>188</v>
      </c>
      <c r="B84" s="184"/>
      <c r="C84" s="185"/>
      <c r="D84" s="198"/>
      <c r="E84" s="185"/>
      <c r="F84" s="186">
        <f>SUM(C84:E84)</f>
        <v>0</v>
      </c>
    </row>
    <row r="85" spans="1:6" ht="14.25">
      <c r="A85" s="183" t="s">
        <v>189</v>
      </c>
      <c r="B85" s="184"/>
      <c r="C85" s="185"/>
      <c r="D85" s="198"/>
      <c r="E85" s="185"/>
      <c r="F85" s="186">
        <f>SUM(C85:E85)</f>
        <v>0</v>
      </c>
    </row>
    <row r="86" spans="1:6" ht="14.25">
      <c r="A86" s="183" t="s">
        <v>190</v>
      </c>
      <c r="B86" s="184"/>
      <c r="C86" s="185"/>
      <c r="D86" s="185"/>
      <c r="E86" s="185"/>
      <c r="F86" s="186">
        <f>SUM(C86:E86)</f>
        <v>0</v>
      </c>
    </row>
    <row r="87" spans="1:6" ht="15" thickBot="1">
      <c r="A87" s="187"/>
      <c r="B87" s="188"/>
      <c r="C87" s="189"/>
      <c r="D87" s="199"/>
      <c r="E87" s="189"/>
      <c r="F87" s="186">
        <f>SUM(C87:E87)</f>
        <v>0</v>
      </c>
    </row>
    <row r="88" spans="1:6" ht="15" thickBot="1">
      <c r="A88" s="190" t="s">
        <v>191</v>
      </c>
      <c r="B88" s="202">
        <v>232200</v>
      </c>
      <c r="C88" s="191">
        <f>C81+SUM(C83:C87)</f>
        <v>111608</v>
      </c>
      <c r="D88" s="191">
        <f>D81+SUM(D83:D87)</f>
        <v>105077</v>
      </c>
      <c r="E88" s="191">
        <f>E81+SUM(E83:E87)</f>
        <v>18373</v>
      </c>
      <c r="F88" s="193">
        <f>F81+SUM(F83:F87)</f>
        <v>467258</v>
      </c>
    </row>
    <row r="89" spans="1:6" ht="15" thickBot="1">
      <c r="A89" s="170"/>
      <c r="B89" s="170"/>
      <c r="C89" s="170"/>
      <c r="D89" s="170"/>
      <c r="E89" s="170"/>
      <c r="F89" s="170"/>
    </row>
    <row r="90" spans="1:6" ht="15" thickBot="1">
      <c r="A90" s="172" t="s">
        <v>192</v>
      </c>
      <c r="B90" s="173" t="s">
        <v>398</v>
      </c>
      <c r="C90" s="174" t="s">
        <v>399</v>
      </c>
      <c r="D90" s="174" t="s">
        <v>400</v>
      </c>
      <c r="E90" s="174" t="s">
        <v>446</v>
      </c>
      <c r="F90" s="175" t="s">
        <v>92</v>
      </c>
    </row>
    <row r="91" spans="1:6" ht="14.25">
      <c r="A91" s="176" t="s">
        <v>193</v>
      </c>
      <c r="B91" s="194"/>
      <c r="C91" s="177"/>
      <c r="D91" s="177"/>
      <c r="E91" s="177"/>
      <c r="F91" s="178">
        <f>SUM(C91:E91)</f>
        <v>0</v>
      </c>
    </row>
    <row r="92" spans="1:6" ht="14.25">
      <c r="A92" s="195" t="s">
        <v>194</v>
      </c>
      <c r="B92" s="363">
        <v>232200</v>
      </c>
      <c r="C92" s="185">
        <v>111608</v>
      </c>
      <c r="D92" s="185">
        <v>105077</v>
      </c>
      <c r="E92" s="185">
        <v>15515</v>
      </c>
      <c r="F92" s="186">
        <f>SUM(B92:E92)</f>
        <v>464400</v>
      </c>
    </row>
    <row r="93" spans="1:6" ht="14.25">
      <c r="A93" s="183" t="s">
        <v>196</v>
      </c>
      <c r="B93" s="184"/>
      <c r="C93" s="185"/>
      <c r="D93" s="185"/>
      <c r="E93" s="185"/>
      <c r="F93" s="186">
        <f>SUM(B93:E93)</f>
        <v>0</v>
      </c>
    </row>
    <row r="94" spans="1:6" ht="14.25">
      <c r="A94" s="183" t="s">
        <v>195</v>
      </c>
      <c r="B94" s="204"/>
      <c r="C94" s="185"/>
      <c r="D94" s="185">
        <v>2858</v>
      </c>
      <c r="E94" s="185"/>
      <c r="F94" s="186">
        <f>SUM(B94:E94)</f>
        <v>2858</v>
      </c>
    </row>
    <row r="95" spans="1:6" ht="14.25">
      <c r="A95" s="196"/>
      <c r="B95" s="197"/>
      <c r="C95" s="185"/>
      <c r="D95" s="185"/>
      <c r="E95" s="185"/>
      <c r="F95" s="186">
        <f>SUM(C95:E95)</f>
        <v>0</v>
      </c>
    </row>
    <row r="96" spans="1:6" ht="14.25">
      <c r="A96" s="196"/>
      <c r="B96" s="197"/>
      <c r="C96" s="185"/>
      <c r="D96" s="185"/>
      <c r="E96" s="185"/>
      <c r="F96" s="186">
        <f>SUM(C96:E96)</f>
        <v>0</v>
      </c>
    </row>
    <row r="97" spans="1:6" ht="15" thickBot="1">
      <c r="A97" s="187"/>
      <c r="B97" s="188"/>
      <c r="C97" s="189"/>
      <c r="D97" s="189"/>
      <c r="E97" s="189"/>
      <c r="F97" s="186">
        <f>SUM(C97:E97)</f>
        <v>0</v>
      </c>
    </row>
    <row r="98" spans="1:6" ht="15" thickBot="1">
      <c r="A98" s="190" t="s">
        <v>87</v>
      </c>
      <c r="B98" s="202">
        <v>232200</v>
      </c>
      <c r="C98" s="191">
        <f>SUM(C91:C97)</f>
        <v>111608</v>
      </c>
      <c r="D98" s="191">
        <f>SUM(D91:D97)</f>
        <v>107935</v>
      </c>
      <c r="E98" s="191">
        <f>SUM(E91:E97)</f>
        <v>15515</v>
      </c>
      <c r="F98" s="193">
        <f>SUM(F91:F97)</f>
        <v>467258</v>
      </c>
    </row>
    <row r="101" spans="1:6" ht="27.75" customHeight="1">
      <c r="A101" s="334" t="s">
        <v>181</v>
      </c>
      <c r="B101" s="554" t="s">
        <v>451</v>
      </c>
      <c r="C101" s="554"/>
      <c r="D101" s="554"/>
      <c r="E101" s="554"/>
      <c r="F101" s="554"/>
    </row>
    <row r="102" spans="1:6" ht="15">
      <c r="A102" s="169" t="s">
        <v>182</v>
      </c>
      <c r="B102" s="555" t="s">
        <v>452</v>
      </c>
      <c r="C102" s="435"/>
      <c r="D102" s="435"/>
      <c r="E102" s="435"/>
      <c r="F102" s="435"/>
    </row>
    <row r="103" spans="1:6" ht="15.75" thickBot="1">
      <c r="A103" s="169"/>
      <c r="B103" s="169"/>
      <c r="C103" s="556" t="s">
        <v>183</v>
      </c>
      <c r="D103" s="556"/>
      <c r="E103" s="557"/>
      <c r="F103" s="557"/>
    </row>
    <row r="104" spans="1:6" ht="15" thickBot="1">
      <c r="A104" s="172" t="s">
        <v>184</v>
      </c>
      <c r="B104" s="173" t="s">
        <v>398</v>
      </c>
      <c r="C104" s="174" t="s">
        <v>399</v>
      </c>
      <c r="D104" s="174" t="s">
        <v>400</v>
      </c>
      <c r="E104" s="174" t="s">
        <v>446</v>
      </c>
      <c r="F104" s="175" t="s">
        <v>92</v>
      </c>
    </row>
    <row r="105" spans="1:6" ht="14.25">
      <c r="A105" s="176" t="s">
        <v>185</v>
      </c>
      <c r="B105" s="205"/>
      <c r="C105" s="177"/>
      <c r="D105" s="177"/>
      <c r="E105" s="177"/>
      <c r="F105" s="178">
        <f>SUM(B105:E105)</f>
        <v>0</v>
      </c>
    </row>
    <row r="106" spans="1:6" ht="14.25">
      <c r="A106" s="179" t="s">
        <v>186</v>
      </c>
      <c r="B106" s="180"/>
      <c r="C106" s="181"/>
      <c r="D106" s="200"/>
      <c r="E106" s="181"/>
      <c r="F106" s="182">
        <f>SUM(C106:E106)</f>
        <v>0</v>
      </c>
    </row>
    <row r="107" spans="1:6" ht="14.25">
      <c r="A107" s="183" t="s">
        <v>187</v>
      </c>
      <c r="B107" s="363"/>
      <c r="C107" s="185">
        <v>41950</v>
      </c>
      <c r="D107" s="185"/>
      <c r="E107" s="185">
        <v>12214</v>
      </c>
      <c r="F107" s="186">
        <f>SUM(B107:E107)</f>
        <v>54164</v>
      </c>
    </row>
    <row r="108" spans="1:6" ht="14.25">
      <c r="A108" s="183" t="s">
        <v>188</v>
      </c>
      <c r="B108" s="184"/>
      <c r="C108" s="185"/>
      <c r="D108" s="198"/>
      <c r="E108" s="185"/>
      <c r="F108" s="186">
        <f>SUM(C108:E108)</f>
        <v>0</v>
      </c>
    </row>
    <row r="109" spans="1:6" ht="14.25">
      <c r="A109" s="183" t="s">
        <v>189</v>
      </c>
      <c r="B109" s="184"/>
      <c r="C109" s="185"/>
      <c r="D109" s="198"/>
      <c r="E109" s="185"/>
      <c r="F109" s="186">
        <f>SUM(C109:E109)</f>
        <v>0</v>
      </c>
    </row>
    <row r="110" spans="1:6" ht="14.25">
      <c r="A110" s="183" t="s">
        <v>190</v>
      </c>
      <c r="B110" s="184"/>
      <c r="C110" s="185"/>
      <c r="D110" s="185"/>
      <c r="E110" s="185"/>
      <c r="F110" s="186">
        <f>SUM(C110:E110)</f>
        <v>0</v>
      </c>
    </row>
    <row r="111" spans="1:6" ht="15" thickBot="1">
      <c r="A111" s="187"/>
      <c r="B111" s="188"/>
      <c r="C111" s="189"/>
      <c r="D111" s="199"/>
      <c r="E111" s="189"/>
      <c r="F111" s="186">
        <f>SUM(C111:E111)</f>
        <v>0</v>
      </c>
    </row>
    <row r="112" spans="1:6" ht="15" thickBot="1">
      <c r="A112" s="190" t="s">
        <v>191</v>
      </c>
      <c r="B112" s="202"/>
      <c r="C112" s="191">
        <f>C105+SUM(C107:C111)</f>
        <v>41950</v>
      </c>
      <c r="D112" s="191">
        <f>D105+SUM(D107:D111)</f>
        <v>0</v>
      </c>
      <c r="E112" s="191">
        <f>E105+SUM(E107:E111)</f>
        <v>12214</v>
      </c>
      <c r="F112" s="193">
        <f>F105+SUM(F107:F111)</f>
        <v>54164</v>
      </c>
    </row>
    <row r="113" spans="1:6" ht="15" thickBot="1">
      <c r="A113" s="170"/>
      <c r="B113" s="170"/>
      <c r="C113" s="170"/>
      <c r="D113" s="170"/>
      <c r="E113" s="170"/>
      <c r="F113" s="170"/>
    </row>
    <row r="114" spans="1:6" ht="15" thickBot="1">
      <c r="A114" s="172" t="s">
        <v>192</v>
      </c>
      <c r="B114" s="173" t="s">
        <v>398</v>
      </c>
      <c r="C114" s="174" t="s">
        <v>399</v>
      </c>
      <c r="D114" s="174" t="s">
        <v>400</v>
      </c>
      <c r="E114" s="174" t="s">
        <v>446</v>
      </c>
      <c r="F114" s="175" t="s">
        <v>92</v>
      </c>
    </row>
    <row r="115" spans="1:6" ht="14.25">
      <c r="A115" s="176" t="s">
        <v>193</v>
      </c>
      <c r="B115" s="194"/>
      <c r="C115" s="177">
        <v>7211</v>
      </c>
      <c r="D115" s="177">
        <f>11950-7211</f>
        <v>4739</v>
      </c>
      <c r="E115" s="177">
        <v>10914</v>
      </c>
      <c r="F115" s="178">
        <f>SUM(C115:E115)</f>
        <v>22864</v>
      </c>
    </row>
    <row r="116" spans="1:6" ht="14.25">
      <c r="A116" s="195" t="s">
        <v>194</v>
      </c>
      <c r="B116" s="363"/>
      <c r="C116" s="185">
        <v>2700</v>
      </c>
      <c r="D116" s="185"/>
      <c r="E116" s="185"/>
      <c r="F116" s="186">
        <f>SUM(B116:E116)</f>
        <v>2700</v>
      </c>
    </row>
    <row r="117" spans="1:6" ht="14.25">
      <c r="A117" s="183" t="s">
        <v>196</v>
      </c>
      <c r="B117" s="184"/>
      <c r="C117" s="185"/>
      <c r="D117" s="185"/>
      <c r="E117" s="185"/>
      <c r="F117" s="186">
        <f>SUM(B117:E117)</f>
        <v>0</v>
      </c>
    </row>
    <row r="118" spans="1:6" ht="14.25">
      <c r="A118" s="183" t="s">
        <v>195</v>
      </c>
      <c r="B118" s="204"/>
      <c r="C118" s="185">
        <v>5287</v>
      </c>
      <c r="D118" s="185">
        <f>25410-2097</f>
        <v>23313</v>
      </c>
      <c r="E118" s="185"/>
      <c r="F118" s="186">
        <f>SUM(B118:E118)</f>
        <v>28600</v>
      </c>
    </row>
    <row r="119" spans="1:6" ht="14.25">
      <c r="A119" s="196"/>
      <c r="B119" s="197"/>
      <c r="C119" s="185"/>
      <c r="D119" s="185"/>
      <c r="E119" s="185"/>
      <c r="F119" s="186">
        <f>SUM(C119:E119)</f>
        <v>0</v>
      </c>
    </row>
    <row r="120" spans="1:6" ht="14.25">
      <c r="A120" s="196"/>
      <c r="B120" s="197"/>
      <c r="C120" s="185"/>
      <c r="D120" s="185"/>
      <c r="E120" s="185"/>
      <c r="F120" s="186">
        <f>SUM(C120:E120)</f>
        <v>0</v>
      </c>
    </row>
    <row r="121" spans="1:6" ht="15" thickBot="1">
      <c r="A121" s="187"/>
      <c r="B121" s="188"/>
      <c r="C121" s="189"/>
      <c r="D121" s="189"/>
      <c r="E121" s="189"/>
      <c r="F121" s="186">
        <f>SUM(C121:E121)</f>
        <v>0</v>
      </c>
    </row>
    <row r="122" spans="1:6" ht="15" thickBot="1">
      <c r="A122" s="190" t="s">
        <v>87</v>
      </c>
      <c r="B122" s="202"/>
      <c r="C122" s="191">
        <f>SUM(C115:C121)</f>
        <v>15198</v>
      </c>
      <c r="D122" s="191">
        <f>SUM(D115:D121)</f>
        <v>28052</v>
      </c>
      <c r="E122" s="191">
        <f>SUM(E115:E121)</f>
        <v>10914</v>
      </c>
      <c r="F122" s="193">
        <f>SUM(F115:F121)</f>
        <v>54164</v>
      </c>
    </row>
    <row r="125" spans="1:6" ht="30.75" customHeight="1">
      <c r="A125" s="334" t="s">
        <v>181</v>
      </c>
      <c r="B125" s="554" t="s">
        <v>573</v>
      </c>
      <c r="C125" s="554"/>
      <c r="D125" s="554"/>
      <c r="E125" s="554"/>
      <c r="F125" s="554"/>
    </row>
    <row r="126" spans="1:6" ht="15">
      <c r="A126" s="169" t="s">
        <v>182</v>
      </c>
      <c r="B126" s="555" t="s">
        <v>564</v>
      </c>
      <c r="C126" s="435"/>
      <c r="D126" s="435"/>
      <c r="E126" s="435"/>
      <c r="F126" s="435"/>
    </row>
    <row r="127" spans="1:6" ht="15.75" thickBot="1">
      <c r="A127" s="169"/>
      <c r="B127" s="169"/>
      <c r="C127" s="556" t="s">
        <v>183</v>
      </c>
      <c r="D127" s="556"/>
      <c r="E127" s="557"/>
      <c r="F127" s="557"/>
    </row>
    <row r="128" spans="1:6" ht="15" thickBot="1">
      <c r="A128" s="172" t="s">
        <v>184</v>
      </c>
      <c r="B128" s="173" t="s">
        <v>398</v>
      </c>
      <c r="C128" s="174" t="s">
        <v>399</v>
      </c>
      <c r="D128" s="174" t="s">
        <v>400</v>
      </c>
      <c r="E128" s="174" t="s">
        <v>446</v>
      </c>
      <c r="F128" s="175" t="s">
        <v>92</v>
      </c>
    </row>
    <row r="129" spans="1:6" ht="14.25">
      <c r="A129" s="176" t="s">
        <v>185</v>
      </c>
      <c r="B129" s="205"/>
      <c r="C129" s="177"/>
      <c r="D129" s="177"/>
      <c r="E129" s="177"/>
      <c r="F129" s="178">
        <f>SUM(B129:E129)</f>
        <v>0</v>
      </c>
    </row>
    <row r="130" spans="1:6" ht="14.25">
      <c r="A130" s="179" t="s">
        <v>186</v>
      </c>
      <c r="B130" s="180"/>
      <c r="C130" s="181"/>
      <c r="D130" s="200"/>
      <c r="E130" s="181"/>
      <c r="F130" s="182">
        <f>SUM(C130:E130)</f>
        <v>0</v>
      </c>
    </row>
    <row r="131" spans="1:6" ht="14.25">
      <c r="A131" s="183" t="s">
        <v>187</v>
      </c>
      <c r="B131" s="363"/>
      <c r="C131" s="185"/>
      <c r="D131" s="185">
        <v>5100</v>
      </c>
      <c r="E131" s="185"/>
      <c r="F131" s="186">
        <f>SUM(B131:E131)</f>
        <v>5100</v>
      </c>
    </row>
    <row r="132" spans="1:6" ht="14.25">
      <c r="A132" s="183" t="s">
        <v>188</v>
      </c>
      <c r="B132" s="184"/>
      <c r="C132" s="185"/>
      <c r="D132" s="198"/>
      <c r="E132" s="185"/>
      <c r="F132" s="186">
        <f>SUM(C132:E132)</f>
        <v>0</v>
      </c>
    </row>
    <row r="133" spans="1:6" ht="14.25">
      <c r="A133" s="183" t="s">
        <v>189</v>
      </c>
      <c r="B133" s="184"/>
      <c r="C133" s="185"/>
      <c r="D133" s="198"/>
      <c r="E133" s="185"/>
      <c r="F133" s="186">
        <f>SUM(C133:E133)</f>
        <v>0</v>
      </c>
    </row>
    <row r="134" spans="1:6" ht="14.25">
      <c r="A134" s="183" t="s">
        <v>190</v>
      </c>
      <c r="B134" s="184"/>
      <c r="C134" s="185"/>
      <c r="D134" s="185"/>
      <c r="E134" s="185"/>
      <c r="F134" s="186">
        <f>SUM(C134:E134)</f>
        <v>0</v>
      </c>
    </row>
    <row r="135" spans="1:6" ht="15" thickBot="1">
      <c r="A135" s="187"/>
      <c r="B135" s="188"/>
      <c r="C135" s="189"/>
      <c r="D135" s="199"/>
      <c r="E135" s="189"/>
      <c r="F135" s="186">
        <f>SUM(C135:E135)</f>
        <v>0</v>
      </c>
    </row>
    <row r="136" spans="1:6" ht="15" thickBot="1">
      <c r="A136" s="190" t="s">
        <v>191</v>
      </c>
      <c r="B136" s="202"/>
      <c r="C136" s="191">
        <f>C129+SUM(C131:C135)</f>
        <v>0</v>
      </c>
      <c r="D136" s="191">
        <f>D129+SUM(D131:D135)</f>
        <v>5100</v>
      </c>
      <c r="E136" s="191">
        <f>E129+SUM(E131:E135)</f>
        <v>0</v>
      </c>
      <c r="F136" s="193">
        <f>F129+SUM(F131:F135)</f>
        <v>5100</v>
      </c>
    </row>
    <row r="137" spans="1:6" ht="15" thickBot="1">
      <c r="A137" s="170"/>
      <c r="B137" s="170"/>
      <c r="C137" s="170"/>
      <c r="D137" s="170"/>
      <c r="E137" s="170"/>
      <c r="F137" s="170"/>
    </row>
    <row r="138" spans="1:6" ht="15" thickBot="1">
      <c r="A138" s="172" t="s">
        <v>192</v>
      </c>
      <c r="B138" s="173" t="s">
        <v>398</v>
      </c>
      <c r="C138" s="174" t="s">
        <v>399</v>
      </c>
      <c r="D138" s="174" t="s">
        <v>400</v>
      </c>
      <c r="E138" s="174" t="s">
        <v>446</v>
      </c>
      <c r="F138" s="175" t="s">
        <v>92</v>
      </c>
    </row>
    <row r="139" spans="1:6" ht="14.25">
      <c r="A139" s="176" t="s">
        <v>193</v>
      </c>
      <c r="B139" s="194"/>
      <c r="C139" s="177"/>
      <c r="D139" s="177"/>
      <c r="E139" s="177">
        <v>425</v>
      </c>
      <c r="F139" s="178">
        <f>SUM(C139:E139)</f>
        <v>425</v>
      </c>
    </row>
    <row r="140" spans="1:6" ht="14.25">
      <c r="A140" s="195" t="s">
        <v>194</v>
      </c>
      <c r="B140" s="363"/>
      <c r="C140" s="185"/>
      <c r="D140" s="185"/>
      <c r="E140" s="185">
        <v>1187</v>
      </c>
      <c r="F140" s="186">
        <f>SUM(B140:E140)</f>
        <v>1187</v>
      </c>
    </row>
    <row r="141" spans="1:6" ht="14.25">
      <c r="A141" s="183" t="s">
        <v>196</v>
      </c>
      <c r="B141" s="184"/>
      <c r="C141" s="185"/>
      <c r="D141" s="185"/>
      <c r="E141" s="185"/>
      <c r="F141" s="186">
        <f>SUM(B141:E141)</f>
        <v>0</v>
      </c>
    </row>
    <row r="142" spans="1:6" ht="14.25">
      <c r="A142" s="183" t="s">
        <v>195</v>
      </c>
      <c r="B142" s="204"/>
      <c r="C142" s="185"/>
      <c r="D142" s="185"/>
      <c r="E142" s="185">
        <v>3488</v>
      </c>
      <c r="F142" s="186">
        <f>SUM(B142:E142)</f>
        <v>3488</v>
      </c>
    </row>
    <row r="143" spans="1:6" ht="14.25">
      <c r="A143" s="196"/>
      <c r="B143" s="197"/>
      <c r="C143" s="185"/>
      <c r="D143" s="185"/>
      <c r="E143" s="185"/>
      <c r="F143" s="186">
        <f>SUM(C143:E143)</f>
        <v>0</v>
      </c>
    </row>
    <row r="144" spans="1:6" ht="14.25">
      <c r="A144" s="196"/>
      <c r="B144" s="197"/>
      <c r="C144" s="185"/>
      <c r="D144" s="185"/>
      <c r="E144" s="185"/>
      <c r="F144" s="186">
        <f>SUM(C144:E144)</f>
        <v>0</v>
      </c>
    </row>
    <row r="145" spans="1:6" ht="15" thickBot="1">
      <c r="A145" s="187"/>
      <c r="B145" s="188"/>
      <c r="C145" s="189"/>
      <c r="D145" s="189"/>
      <c r="E145" s="189"/>
      <c r="F145" s="186">
        <f>SUM(C145:E145)</f>
        <v>0</v>
      </c>
    </row>
    <row r="146" spans="1:6" ht="15" thickBot="1">
      <c r="A146" s="190" t="s">
        <v>87</v>
      </c>
      <c r="B146" s="202"/>
      <c r="C146" s="191">
        <f>SUM(C139:C145)</f>
        <v>0</v>
      </c>
      <c r="D146" s="191">
        <f>SUM(D139:D145)</f>
        <v>0</v>
      </c>
      <c r="E146" s="191">
        <f>SUM(E139:E145)</f>
        <v>5100</v>
      </c>
      <c r="F146" s="193">
        <f>SUM(F139:F145)</f>
        <v>5100</v>
      </c>
    </row>
    <row r="149" spans="1:6" ht="33" customHeight="1">
      <c r="A149" s="334" t="s">
        <v>181</v>
      </c>
      <c r="B149" s="554" t="s">
        <v>565</v>
      </c>
      <c r="C149" s="554"/>
      <c r="D149" s="554"/>
      <c r="E149" s="554"/>
      <c r="F149" s="554"/>
    </row>
    <row r="150" spans="1:6" ht="15">
      <c r="A150" s="169" t="s">
        <v>182</v>
      </c>
      <c r="B150" s="555" t="s">
        <v>566</v>
      </c>
      <c r="C150" s="435"/>
      <c r="D150" s="435"/>
      <c r="E150" s="435"/>
      <c r="F150" s="435"/>
    </row>
    <row r="151" spans="1:6" ht="15.75" thickBot="1">
      <c r="A151" s="169"/>
      <c r="B151" s="169"/>
      <c r="C151" s="556" t="s">
        <v>183</v>
      </c>
      <c r="D151" s="556"/>
      <c r="E151" s="557"/>
      <c r="F151" s="557"/>
    </row>
    <row r="152" spans="1:6" ht="15" thickBot="1">
      <c r="A152" s="172" t="s">
        <v>184</v>
      </c>
      <c r="B152" s="173" t="s">
        <v>398</v>
      </c>
      <c r="C152" s="174" t="s">
        <v>399</v>
      </c>
      <c r="D152" s="174" t="s">
        <v>400</v>
      </c>
      <c r="E152" s="174" t="s">
        <v>446</v>
      </c>
      <c r="F152" s="175" t="s">
        <v>92</v>
      </c>
    </row>
    <row r="153" spans="1:6" ht="14.25">
      <c r="A153" s="176" t="s">
        <v>185</v>
      </c>
      <c r="B153" s="205"/>
      <c r="C153" s="177"/>
      <c r="D153" s="177"/>
      <c r="E153" s="177"/>
      <c r="F153" s="178">
        <f>SUM(B153:E153)</f>
        <v>0</v>
      </c>
    </row>
    <row r="154" spans="1:6" ht="14.25">
      <c r="A154" s="179" t="s">
        <v>186</v>
      </c>
      <c r="B154" s="180"/>
      <c r="C154" s="181"/>
      <c r="D154" s="200"/>
      <c r="E154" s="181"/>
      <c r="F154" s="182">
        <f>SUM(C154:E154)</f>
        <v>0</v>
      </c>
    </row>
    <row r="155" spans="1:6" ht="14.25">
      <c r="A155" s="183" t="s">
        <v>187</v>
      </c>
      <c r="B155" s="363"/>
      <c r="C155" s="185"/>
      <c r="D155" s="185">
        <v>36400</v>
      </c>
      <c r="E155" s="185">
        <v>23856</v>
      </c>
      <c r="F155" s="186">
        <f>SUM(B155:E155)</f>
        <v>60256</v>
      </c>
    </row>
    <row r="156" spans="1:6" ht="14.25">
      <c r="A156" s="183" t="s">
        <v>188</v>
      </c>
      <c r="B156" s="184"/>
      <c r="C156" s="185"/>
      <c r="D156" s="198"/>
      <c r="E156" s="185"/>
      <c r="F156" s="186">
        <f>SUM(C156:E156)</f>
        <v>0</v>
      </c>
    </row>
    <row r="157" spans="1:6" ht="14.25">
      <c r="A157" s="183" t="s">
        <v>189</v>
      </c>
      <c r="B157" s="184"/>
      <c r="C157" s="185"/>
      <c r="D157" s="198"/>
      <c r="E157" s="185"/>
      <c r="F157" s="186">
        <f>SUM(C157:E157)</f>
        <v>0</v>
      </c>
    </row>
    <row r="158" spans="1:6" ht="14.25">
      <c r="A158" s="183" t="s">
        <v>190</v>
      </c>
      <c r="B158" s="184"/>
      <c r="C158" s="185"/>
      <c r="D158" s="185"/>
      <c r="E158" s="185"/>
      <c r="F158" s="186">
        <f>SUM(C158:E158)</f>
        <v>0</v>
      </c>
    </row>
    <row r="159" spans="1:6" ht="15" thickBot="1">
      <c r="A159" s="187"/>
      <c r="B159" s="188"/>
      <c r="C159" s="189"/>
      <c r="D159" s="199"/>
      <c r="E159" s="189"/>
      <c r="F159" s="186">
        <f>SUM(C159:E159)</f>
        <v>0</v>
      </c>
    </row>
    <row r="160" spans="1:6" ht="15" thickBot="1">
      <c r="A160" s="190" t="s">
        <v>191</v>
      </c>
      <c r="B160" s="202"/>
      <c r="C160" s="191">
        <f>C153+SUM(C155:C159)</f>
        <v>0</v>
      </c>
      <c r="D160" s="191">
        <f>D153+SUM(D155:D159)</f>
        <v>36400</v>
      </c>
      <c r="E160" s="191">
        <f>E153+SUM(E155:E159)</f>
        <v>23856</v>
      </c>
      <c r="F160" s="193">
        <f>F153+SUM(F155:F159)</f>
        <v>60256</v>
      </c>
    </row>
    <row r="161" spans="1:6" ht="15" thickBot="1">
      <c r="A161" s="170"/>
      <c r="B161" s="170"/>
      <c r="C161" s="170"/>
      <c r="D161" s="170"/>
      <c r="E161" s="170"/>
      <c r="F161" s="170"/>
    </row>
    <row r="162" spans="1:6" ht="15" thickBot="1">
      <c r="A162" s="172" t="s">
        <v>192</v>
      </c>
      <c r="B162" s="173" t="s">
        <v>398</v>
      </c>
      <c r="C162" s="174" t="s">
        <v>399</v>
      </c>
      <c r="D162" s="174" t="s">
        <v>400</v>
      </c>
      <c r="E162" s="174" t="s">
        <v>446</v>
      </c>
      <c r="F162" s="175" t="s">
        <v>92</v>
      </c>
    </row>
    <row r="163" spans="1:6" ht="14.25">
      <c r="A163" s="176" t="s">
        <v>193</v>
      </c>
      <c r="B163" s="194"/>
      <c r="C163" s="177"/>
      <c r="D163" s="177">
        <v>10336</v>
      </c>
      <c r="E163" s="177">
        <v>19671</v>
      </c>
      <c r="F163" s="178">
        <f>SUM(C163:E163)</f>
        <v>30007</v>
      </c>
    </row>
    <row r="164" spans="1:6" ht="14.25">
      <c r="A164" s="195" t="s">
        <v>194</v>
      </c>
      <c r="B164" s="363"/>
      <c r="C164" s="185"/>
      <c r="D164" s="185"/>
      <c r="E164" s="185"/>
      <c r="F164" s="186">
        <f>SUM(B164:E164)</f>
        <v>0</v>
      </c>
    </row>
    <row r="165" spans="1:6" ht="14.25">
      <c r="A165" s="183" t="s">
        <v>196</v>
      </c>
      <c r="B165" s="184"/>
      <c r="C165" s="185"/>
      <c r="D165" s="185"/>
      <c r="E165" s="185">
        <v>3024</v>
      </c>
      <c r="F165" s="186">
        <f>SUM(B165:E165)</f>
        <v>3024</v>
      </c>
    </row>
    <row r="166" spans="1:6" ht="14.25">
      <c r="A166" s="183" t="s">
        <v>195</v>
      </c>
      <c r="B166" s="204"/>
      <c r="C166" s="185"/>
      <c r="D166" s="185">
        <v>11249</v>
      </c>
      <c r="E166" s="185">
        <v>15976</v>
      </c>
      <c r="F166" s="186">
        <f>SUM(B166:E166)</f>
        <v>27225</v>
      </c>
    </row>
    <row r="167" spans="1:6" ht="14.25">
      <c r="A167" s="196"/>
      <c r="B167" s="197"/>
      <c r="C167" s="185"/>
      <c r="D167" s="185"/>
      <c r="E167" s="185"/>
      <c r="F167" s="186">
        <f>SUM(C167:E167)</f>
        <v>0</v>
      </c>
    </row>
    <row r="168" spans="1:6" ht="14.25">
      <c r="A168" s="196"/>
      <c r="B168" s="197"/>
      <c r="C168" s="185"/>
      <c r="D168" s="185"/>
      <c r="E168" s="185"/>
      <c r="F168" s="186">
        <f>SUM(C168:E168)</f>
        <v>0</v>
      </c>
    </row>
    <row r="169" spans="1:6" ht="15" thickBot="1">
      <c r="A169" s="187"/>
      <c r="B169" s="188"/>
      <c r="C169" s="189"/>
      <c r="D169" s="189"/>
      <c r="E169" s="189"/>
      <c r="F169" s="186">
        <f>SUM(C169:E169)</f>
        <v>0</v>
      </c>
    </row>
    <row r="170" spans="1:6" ht="15" thickBot="1">
      <c r="A170" s="190" t="s">
        <v>87</v>
      </c>
      <c r="B170" s="202"/>
      <c r="C170" s="191">
        <f>SUM(C163:C169)</f>
        <v>0</v>
      </c>
      <c r="D170" s="191">
        <f>SUM(D163:D169)</f>
        <v>21585</v>
      </c>
      <c r="E170" s="191">
        <f>SUM(E163:E169)</f>
        <v>38671</v>
      </c>
      <c r="F170" s="193">
        <f>SUM(F163:F169)</f>
        <v>60256</v>
      </c>
    </row>
    <row r="173" spans="1:6" ht="31.5" customHeight="1">
      <c r="A173" s="334" t="s">
        <v>181</v>
      </c>
      <c r="B173" s="554" t="s">
        <v>567</v>
      </c>
      <c r="C173" s="554"/>
      <c r="D173" s="554"/>
      <c r="E173" s="554"/>
      <c r="F173" s="554"/>
    </row>
    <row r="174" spans="1:6" ht="15">
      <c r="A174" s="169" t="s">
        <v>182</v>
      </c>
      <c r="B174" s="555" t="s">
        <v>568</v>
      </c>
      <c r="C174" s="435"/>
      <c r="D174" s="435"/>
      <c r="E174" s="435"/>
      <c r="F174" s="435"/>
    </row>
    <row r="175" spans="1:6" ht="15.75" thickBot="1">
      <c r="A175" s="169"/>
      <c r="B175" s="169"/>
      <c r="C175" s="556" t="s">
        <v>183</v>
      </c>
      <c r="D175" s="556"/>
      <c r="E175" s="557"/>
      <c r="F175" s="557"/>
    </row>
    <row r="176" spans="1:6" ht="15" thickBot="1">
      <c r="A176" s="172" t="s">
        <v>184</v>
      </c>
      <c r="B176" s="173" t="s">
        <v>398</v>
      </c>
      <c r="C176" s="174" t="s">
        <v>399</v>
      </c>
      <c r="D176" s="174" t="s">
        <v>400</v>
      </c>
      <c r="E176" s="174" t="s">
        <v>446</v>
      </c>
      <c r="F176" s="175" t="s">
        <v>92</v>
      </c>
    </row>
    <row r="177" spans="1:6" ht="14.25">
      <c r="A177" s="176" t="s">
        <v>185</v>
      </c>
      <c r="B177" s="205"/>
      <c r="C177" s="177">
        <v>657</v>
      </c>
      <c r="D177" s="177">
        <v>2660</v>
      </c>
      <c r="E177" s="177"/>
      <c r="F177" s="178">
        <f>SUM(B177:E177)</f>
        <v>3317</v>
      </c>
    </row>
    <row r="178" spans="1:6" ht="14.25">
      <c r="A178" s="179" t="s">
        <v>186</v>
      </c>
      <c r="B178" s="180"/>
      <c r="C178" s="181"/>
      <c r="D178" s="200"/>
      <c r="E178" s="181"/>
      <c r="F178" s="182">
        <f>SUM(C178:E178)</f>
        <v>0</v>
      </c>
    </row>
    <row r="179" spans="1:6" ht="14.25">
      <c r="A179" s="183" t="s">
        <v>187</v>
      </c>
      <c r="B179" s="363"/>
      <c r="C179" s="185"/>
      <c r="D179" s="185">
        <v>12425</v>
      </c>
      <c r="E179" s="185">
        <v>7574</v>
      </c>
      <c r="F179" s="186">
        <f>SUM(B179:E179)</f>
        <v>19999</v>
      </c>
    </row>
    <row r="180" spans="1:6" ht="14.25">
      <c r="A180" s="183" t="s">
        <v>188</v>
      </c>
      <c r="B180" s="184"/>
      <c r="C180" s="185"/>
      <c r="D180" s="198"/>
      <c r="E180" s="185"/>
      <c r="F180" s="186">
        <f>SUM(C180:E180)</f>
        <v>0</v>
      </c>
    </row>
    <row r="181" spans="1:6" ht="14.25">
      <c r="A181" s="183" t="s">
        <v>189</v>
      </c>
      <c r="B181" s="184"/>
      <c r="C181" s="185"/>
      <c r="D181" s="198"/>
      <c r="E181" s="185"/>
      <c r="F181" s="186">
        <f>SUM(C181:E181)</f>
        <v>0</v>
      </c>
    </row>
    <row r="182" spans="1:6" ht="14.25">
      <c r="A182" s="183" t="s">
        <v>190</v>
      </c>
      <c r="B182" s="184"/>
      <c r="C182" s="185"/>
      <c r="D182" s="185"/>
      <c r="E182" s="185"/>
      <c r="F182" s="186">
        <f>SUM(C182:E182)</f>
        <v>0</v>
      </c>
    </row>
    <row r="183" spans="1:6" ht="15" thickBot="1">
      <c r="A183" s="187"/>
      <c r="B183" s="188"/>
      <c r="C183" s="189"/>
      <c r="D183" s="199"/>
      <c r="E183" s="189"/>
      <c r="F183" s="186">
        <f>SUM(C183:E183)</f>
        <v>0</v>
      </c>
    </row>
    <row r="184" spans="1:6" ht="15" thickBot="1">
      <c r="A184" s="190" t="s">
        <v>191</v>
      </c>
      <c r="B184" s="202"/>
      <c r="C184" s="191">
        <f>C177+SUM(C179:C183)</f>
        <v>657</v>
      </c>
      <c r="D184" s="191">
        <f>D177+SUM(D179:D183)</f>
        <v>15085</v>
      </c>
      <c r="E184" s="191">
        <f>E177+SUM(E179:E183)</f>
        <v>7574</v>
      </c>
      <c r="F184" s="193">
        <f>F177+SUM(F179:F183)</f>
        <v>23316</v>
      </c>
    </row>
    <row r="185" spans="1:6" ht="15" thickBot="1">
      <c r="A185" s="170"/>
      <c r="B185" s="170"/>
      <c r="C185" s="170"/>
      <c r="D185" s="170"/>
      <c r="E185" s="170"/>
      <c r="F185" s="170"/>
    </row>
    <row r="186" spans="1:6" ht="15" thickBot="1">
      <c r="A186" s="172" t="s">
        <v>192</v>
      </c>
      <c r="B186" s="173" t="s">
        <v>398</v>
      </c>
      <c r="C186" s="174" t="s">
        <v>399</v>
      </c>
      <c r="D186" s="174" t="s">
        <v>400</v>
      </c>
      <c r="E186" s="174" t="s">
        <v>446</v>
      </c>
      <c r="F186" s="175" t="s">
        <v>92</v>
      </c>
    </row>
    <row r="187" spans="1:6" ht="14.25">
      <c r="A187" s="176" t="s">
        <v>193</v>
      </c>
      <c r="B187" s="194"/>
      <c r="C187" s="177"/>
      <c r="D187" s="177"/>
      <c r="E187" s="177"/>
      <c r="F187" s="178">
        <f>SUM(C187:E187)</f>
        <v>0</v>
      </c>
    </row>
    <row r="188" spans="1:6" ht="14.25">
      <c r="A188" s="195" t="s">
        <v>194</v>
      </c>
      <c r="B188" s="363"/>
      <c r="C188" s="185"/>
      <c r="D188" s="185">
        <v>14628</v>
      </c>
      <c r="E188" s="185">
        <f>3763-9</f>
        <v>3754</v>
      </c>
      <c r="F188" s="186">
        <f>SUM(B188:E188)</f>
        <v>18382</v>
      </c>
    </row>
    <row r="189" spans="1:6" ht="14.25">
      <c r="A189" s="183" t="s">
        <v>196</v>
      </c>
      <c r="B189" s="184"/>
      <c r="C189" s="185"/>
      <c r="D189" s="185"/>
      <c r="E189" s="185">
        <v>3007</v>
      </c>
      <c r="F189" s="186">
        <f>SUM(B189:E189)</f>
        <v>3007</v>
      </c>
    </row>
    <row r="190" spans="1:6" ht="14.25">
      <c r="A190" s="183" t="s">
        <v>195</v>
      </c>
      <c r="B190" s="204"/>
      <c r="C190" s="185">
        <v>657</v>
      </c>
      <c r="D190" s="185"/>
      <c r="E190" s="185">
        <f>158+656+1095-639</f>
        <v>1270</v>
      </c>
      <c r="F190" s="186">
        <f>SUM(B190:E190)</f>
        <v>1927</v>
      </c>
    </row>
    <row r="191" spans="1:6" ht="14.25">
      <c r="A191" s="196"/>
      <c r="B191" s="197"/>
      <c r="C191" s="185"/>
      <c r="D191" s="185"/>
      <c r="E191" s="185"/>
      <c r="F191" s="186">
        <f>SUM(C191:E191)</f>
        <v>0</v>
      </c>
    </row>
    <row r="192" spans="1:6" ht="14.25">
      <c r="A192" s="196"/>
      <c r="B192" s="197"/>
      <c r="C192" s="185"/>
      <c r="D192" s="185"/>
      <c r="E192" s="185"/>
      <c r="F192" s="186">
        <f>SUM(C192:E192)</f>
        <v>0</v>
      </c>
    </row>
    <row r="193" spans="1:6" ht="15" thickBot="1">
      <c r="A193" s="187"/>
      <c r="B193" s="188"/>
      <c r="C193" s="189"/>
      <c r="D193" s="189"/>
      <c r="E193" s="189"/>
      <c r="F193" s="186">
        <f>SUM(C193:E193)</f>
        <v>0</v>
      </c>
    </row>
    <row r="194" spans="1:6" ht="15" thickBot="1">
      <c r="A194" s="190" t="s">
        <v>87</v>
      </c>
      <c r="B194" s="202"/>
      <c r="C194" s="191">
        <f>SUM(C187:C193)</f>
        <v>657</v>
      </c>
      <c r="D194" s="191">
        <f>SUM(D187:D193)</f>
        <v>14628</v>
      </c>
      <c r="E194" s="191">
        <f>SUM(E187:E193)</f>
        <v>8031</v>
      </c>
      <c r="F194" s="193">
        <f>SUM(F187:F193)</f>
        <v>23316</v>
      </c>
    </row>
  </sheetData>
  <sheetProtection/>
  <mergeCells count="26">
    <mergeCell ref="C151:F151"/>
    <mergeCell ref="B173:F173"/>
    <mergeCell ref="B174:F174"/>
    <mergeCell ref="C175:F175"/>
    <mergeCell ref="B29:F29"/>
    <mergeCell ref="B30:F30"/>
    <mergeCell ref="C31:F31"/>
    <mergeCell ref="B53:F53"/>
    <mergeCell ref="B149:F149"/>
    <mergeCell ref="B150:F150"/>
    <mergeCell ref="B54:F54"/>
    <mergeCell ref="C55:F55"/>
    <mergeCell ref="B78:F78"/>
    <mergeCell ref="C79:F79"/>
    <mergeCell ref="A1:E2"/>
    <mergeCell ref="B3:F3"/>
    <mergeCell ref="B5:F5"/>
    <mergeCell ref="B6:F6"/>
    <mergeCell ref="C7:F7"/>
    <mergeCell ref="B77:F77"/>
    <mergeCell ref="B125:F125"/>
    <mergeCell ref="B126:F126"/>
    <mergeCell ref="C127:F127"/>
    <mergeCell ref="B101:F101"/>
    <mergeCell ref="B102:F102"/>
    <mergeCell ref="C103:F103"/>
  </mergeCells>
  <conditionalFormatting sqref="D7:E7 B21:D21 E24:E26 F9:F16 C16:E16 C26:F26 F19:F25 E14:E17 E19:E21">
    <cfRule type="cellIs" priority="42" dxfId="32" operator="equal" stopIfTrue="1">
      <formula>0</formula>
    </cfRule>
  </conditionalFormatting>
  <conditionalFormatting sqref="E8">
    <cfRule type="cellIs" priority="36" dxfId="32" operator="equal" stopIfTrue="1">
      <formula>0</formula>
    </cfRule>
  </conditionalFormatting>
  <conditionalFormatting sqref="D31:E31 B45:D45 E48:E50 F33:F40 C40:E40 C50:D50 F43:F50 E38:E39 E41 E43:E45">
    <cfRule type="cellIs" priority="30" dxfId="32" operator="equal" stopIfTrue="1">
      <formula>0</formula>
    </cfRule>
  </conditionalFormatting>
  <conditionalFormatting sqref="E128">
    <cfRule type="cellIs" priority="8" dxfId="32" operator="equal" stopIfTrue="1">
      <formula>0</formula>
    </cfRule>
  </conditionalFormatting>
  <conditionalFormatting sqref="D55:E55 D69 E72:E74 F57:F64 C64:E64 C74:D74 F67:F74 E62:E63 E65 E67:E69">
    <cfRule type="cellIs" priority="28" dxfId="32" operator="equal" stopIfTrue="1">
      <formula>0</formula>
    </cfRule>
  </conditionalFormatting>
  <conditionalFormatting sqref="D79:E79 B93:D93 E96:E98 F81:F88 C88:E88 C98:D98 F91:F98 E86:E87 E89 E91:E93">
    <cfRule type="cellIs" priority="26" dxfId="32" operator="equal" stopIfTrue="1">
      <formula>0</formula>
    </cfRule>
  </conditionalFormatting>
  <conditionalFormatting sqref="E18">
    <cfRule type="cellIs" priority="24" dxfId="32" operator="equal" stopIfTrue="1">
      <formula>0</formula>
    </cfRule>
  </conditionalFormatting>
  <conditionalFormatting sqref="E32">
    <cfRule type="cellIs" priority="23" dxfId="32" operator="equal" stopIfTrue="1">
      <formula>0</formula>
    </cfRule>
  </conditionalFormatting>
  <conditionalFormatting sqref="E42">
    <cfRule type="cellIs" priority="22" dxfId="32" operator="equal" stopIfTrue="1">
      <formula>0</formula>
    </cfRule>
  </conditionalFormatting>
  <conditionalFormatting sqref="E56">
    <cfRule type="cellIs" priority="21" dxfId="32" operator="equal" stopIfTrue="1">
      <formula>0</formula>
    </cfRule>
  </conditionalFormatting>
  <conditionalFormatting sqref="E66">
    <cfRule type="cellIs" priority="20" dxfId="32" operator="equal" stopIfTrue="1">
      <formula>0</formula>
    </cfRule>
  </conditionalFormatting>
  <conditionalFormatting sqref="E80">
    <cfRule type="cellIs" priority="19" dxfId="32" operator="equal" stopIfTrue="1">
      <formula>0</formula>
    </cfRule>
  </conditionalFormatting>
  <conditionalFormatting sqref="E114">
    <cfRule type="cellIs" priority="12" dxfId="32" operator="equal" stopIfTrue="1">
      <formula>0</formula>
    </cfRule>
  </conditionalFormatting>
  <conditionalFormatting sqref="E90">
    <cfRule type="cellIs" priority="18" dxfId="32" operator="equal" stopIfTrue="1">
      <formula>0</formula>
    </cfRule>
  </conditionalFormatting>
  <conditionalFormatting sqref="E138">
    <cfRule type="cellIs" priority="7" dxfId="32" operator="equal" stopIfTrue="1">
      <formula>0</formula>
    </cfRule>
  </conditionalFormatting>
  <conditionalFormatting sqref="D151:E151 B165:D165 E168:E170 F153:F160 C160:E160 C170:D170 F163:F170 E158:E159 E161 E163:E165">
    <cfRule type="cellIs" priority="6" dxfId="32" operator="equal" stopIfTrue="1">
      <formula>0</formula>
    </cfRule>
  </conditionalFormatting>
  <conditionalFormatting sqref="D103:E103 B117:D117 E120:E122 F105:F112 C112:E112 C122:D122 F115:F122 E110:E111 E113 E115:E117">
    <cfRule type="cellIs" priority="14" dxfId="32" operator="equal" stopIfTrue="1">
      <formula>0</formula>
    </cfRule>
  </conditionalFormatting>
  <conditionalFormatting sqref="E104">
    <cfRule type="cellIs" priority="13" dxfId="32" operator="equal" stopIfTrue="1">
      <formula>0</formula>
    </cfRule>
  </conditionalFormatting>
  <conditionalFormatting sqref="B69">
    <cfRule type="cellIs" priority="11" dxfId="32" operator="equal" stopIfTrue="1">
      <formula>0</formula>
    </cfRule>
  </conditionalFormatting>
  <conditionalFormatting sqref="C69">
    <cfRule type="cellIs" priority="10" dxfId="32" operator="equal" stopIfTrue="1">
      <formula>0</formula>
    </cfRule>
  </conditionalFormatting>
  <conditionalFormatting sqref="D127:E127 B141:D141 E144:E146 F129:F136 C136:E136 C146:D146 F139:F146 E134:E135 E137 E139:E141">
    <cfRule type="cellIs" priority="9" dxfId="32" operator="equal" stopIfTrue="1">
      <formula>0</formula>
    </cfRule>
  </conditionalFormatting>
  <conditionalFormatting sqref="E162">
    <cfRule type="cellIs" priority="4" dxfId="32" operator="equal" stopIfTrue="1">
      <formula>0</formula>
    </cfRule>
  </conditionalFormatting>
  <conditionalFormatting sqref="E152">
    <cfRule type="cellIs" priority="5" dxfId="32" operator="equal" stopIfTrue="1">
      <formula>0</formula>
    </cfRule>
  </conditionalFormatting>
  <conditionalFormatting sqref="E186">
    <cfRule type="cellIs" priority="1" dxfId="32" operator="equal" stopIfTrue="1">
      <formula>0</formula>
    </cfRule>
  </conditionalFormatting>
  <conditionalFormatting sqref="D175:E175 B189:D189 E192:E194 F177:F184 C184:E184 C194:D194 F187:F194 E182:E183 E185 E187:E189">
    <cfRule type="cellIs" priority="3" dxfId="32" operator="equal" stopIfTrue="1">
      <formula>0</formula>
    </cfRule>
  </conditionalFormatting>
  <conditionalFormatting sqref="E176">
    <cfRule type="cellIs" priority="2" dxfId="3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9" r:id="rId1"/>
  <rowBreaks count="3" manualBreakCount="3">
    <brk id="51" max="5" man="1"/>
    <brk id="100" max="5" man="1"/>
    <brk id="148" max="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D2:P35"/>
  <sheetViews>
    <sheetView zoomScalePageLayoutView="0" workbookViewId="0" topLeftCell="A16">
      <selection activeCell="D29" sqref="D29:L29"/>
    </sheetView>
  </sheetViews>
  <sheetFormatPr defaultColWidth="9.140625" defaultRowHeight="15"/>
  <cols>
    <col min="1" max="1" width="8.7109375" style="0" customWidth="1"/>
    <col min="2" max="3" width="9.28125" style="0" hidden="1" customWidth="1"/>
    <col min="5" max="5" width="22.00390625" style="0" customWidth="1"/>
    <col min="6" max="6" width="10.28125" style="0" customWidth="1"/>
    <col min="7" max="7" width="10.7109375" style="0" customWidth="1"/>
    <col min="8" max="8" width="11.28125" style="0" customWidth="1"/>
    <col min="9" max="10" width="12.28125" style="0" customWidth="1"/>
    <col min="11" max="11" width="11.00390625" style="0" customWidth="1"/>
    <col min="12" max="12" width="12.28125" style="0" customWidth="1"/>
    <col min="13" max="13" width="14.7109375" style="0" customWidth="1"/>
    <col min="14" max="14" width="9.57421875" style="0" customWidth="1"/>
    <col min="15" max="15" width="9.00390625" style="0" customWidth="1"/>
    <col min="16" max="16" width="9.57421875" style="0" customWidth="1"/>
  </cols>
  <sheetData>
    <row r="2" spans="10:16" ht="14.25">
      <c r="J2" s="623"/>
      <c r="K2" s="543"/>
      <c r="L2" s="543"/>
      <c r="M2" s="543"/>
      <c r="N2" s="543"/>
      <c r="O2" s="542"/>
      <c r="P2" s="542"/>
    </row>
    <row r="4" spans="4:16" ht="12.75" customHeight="1">
      <c r="D4" s="627" t="s">
        <v>468</v>
      </c>
      <c r="E4" s="628"/>
      <c r="F4" s="628"/>
      <c r="G4" s="628"/>
      <c r="H4" s="628"/>
      <c r="I4" s="628"/>
      <c r="J4" s="628"/>
      <c r="K4" s="628"/>
      <c r="L4" s="628"/>
      <c r="M4" s="96"/>
      <c r="N4" s="96"/>
      <c r="O4" s="96"/>
      <c r="P4" s="96"/>
    </row>
    <row r="5" spans="4:16" ht="14.25">
      <c r="D5" s="628"/>
      <c r="E5" s="628"/>
      <c r="F5" s="628"/>
      <c r="G5" s="628"/>
      <c r="H5" s="628"/>
      <c r="I5" s="628"/>
      <c r="J5" s="628"/>
      <c r="K5" s="628"/>
      <c r="L5" s="628"/>
      <c r="M5" s="96"/>
      <c r="N5" s="96"/>
      <c r="O5" s="96"/>
      <c r="P5" s="96"/>
    </row>
    <row r="6" spans="4:16" ht="14.25"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4:12" ht="18" customHeight="1" thickBot="1">
      <c r="D7" s="54"/>
      <c r="E7" s="54"/>
      <c r="F7" s="54"/>
      <c r="H7" s="629" t="s">
        <v>32</v>
      </c>
      <c r="I7" s="629"/>
      <c r="K7" s="630" t="s">
        <v>419</v>
      </c>
      <c r="L7" s="630"/>
    </row>
    <row r="8" spans="4:14" ht="14.25">
      <c r="D8" s="631" t="s">
        <v>173</v>
      </c>
      <c r="E8" s="547"/>
      <c r="F8" s="632"/>
      <c r="G8" s="596" t="s">
        <v>200</v>
      </c>
      <c r="H8" s="597"/>
      <c r="I8" s="596" t="s">
        <v>199</v>
      </c>
      <c r="J8" s="597"/>
      <c r="K8" s="596" t="s">
        <v>92</v>
      </c>
      <c r="L8" s="634"/>
      <c r="M8" s="55"/>
      <c r="N8" s="55"/>
    </row>
    <row r="9" spans="4:12" ht="15" thickBot="1">
      <c r="D9" s="549"/>
      <c r="E9" s="550"/>
      <c r="F9" s="633"/>
      <c r="G9" s="598"/>
      <c r="H9" s="598"/>
      <c r="I9" s="598"/>
      <c r="J9" s="598"/>
      <c r="K9" s="598"/>
      <c r="L9" s="635"/>
    </row>
    <row r="10" spans="4:12" ht="14.25">
      <c r="D10" s="618"/>
      <c r="E10" s="507"/>
      <c r="F10" s="507"/>
      <c r="G10" s="507"/>
      <c r="H10" s="507"/>
      <c r="I10" s="507"/>
      <c r="J10" s="507"/>
      <c r="K10" s="507"/>
      <c r="L10" s="465"/>
    </row>
    <row r="11" spans="4:12" ht="14.25">
      <c r="D11" s="599" t="s">
        <v>279</v>
      </c>
      <c r="E11" s="600"/>
      <c r="F11" s="601"/>
      <c r="G11" s="580">
        <v>670694</v>
      </c>
      <c r="H11" s="582"/>
      <c r="I11" s="580">
        <v>10050</v>
      </c>
      <c r="J11" s="582"/>
      <c r="K11" s="580">
        <f>SUM(G11:J12)</f>
        <v>680744</v>
      </c>
      <c r="L11" s="622"/>
    </row>
    <row r="12" spans="4:12" ht="14.25">
      <c r="D12" s="619"/>
      <c r="E12" s="620"/>
      <c r="F12" s="621"/>
      <c r="G12" s="582"/>
      <c r="H12" s="582"/>
      <c r="I12" s="582"/>
      <c r="J12" s="582"/>
      <c r="K12" s="580"/>
      <c r="L12" s="622"/>
    </row>
    <row r="13" spans="4:12" ht="14.25">
      <c r="D13" s="599" t="s">
        <v>280</v>
      </c>
      <c r="E13" s="600"/>
      <c r="F13" s="601"/>
      <c r="G13" s="580">
        <v>683520</v>
      </c>
      <c r="H13" s="582"/>
      <c r="I13" s="576">
        <v>77635</v>
      </c>
      <c r="J13" s="577"/>
      <c r="K13" s="580">
        <f>SUM(G13:J14)</f>
        <v>761155</v>
      </c>
      <c r="L13" s="581"/>
    </row>
    <row r="14" spans="4:12" ht="14.25">
      <c r="D14" s="602"/>
      <c r="E14" s="603"/>
      <c r="F14" s="604"/>
      <c r="G14" s="582"/>
      <c r="H14" s="582"/>
      <c r="I14" s="578"/>
      <c r="J14" s="579"/>
      <c r="K14" s="582"/>
      <c r="L14" s="581"/>
    </row>
    <row r="15" spans="4:12" ht="14.25">
      <c r="D15" s="614" t="s">
        <v>281</v>
      </c>
      <c r="E15" s="615"/>
      <c r="F15" s="615"/>
      <c r="G15" s="569">
        <f>SUM(G11-G13)</f>
        <v>-12826</v>
      </c>
      <c r="H15" s="570"/>
      <c r="I15" s="569">
        <f>SUM(I11-I13)</f>
        <v>-67585</v>
      </c>
      <c r="J15" s="570"/>
      <c r="K15" s="561">
        <f>SUM(K11-K13)</f>
        <v>-80411</v>
      </c>
      <c r="L15" s="562"/>
    </row>
    <row r="16" spans="4:12" ht="14.25">
      <c r="D16" s="616"/>
      <c r="E16" s="617"/>
      <c r="F16" s="617"/>
      <c r="G16" s="583"/>
      <c r="H16" s="570"/>
      <c r="I16" s="583"/>
      <c r="J16" s="570"/>
      <c r="K16" s="610"/>
      <c r="L16" s="562"/>
    </row>
    <row r="17" spans="4:12" ht="14.25">
      <c r="D17" s="599" t="s">
        <v>282</v>
      </c>
      <c r="E17" s="600"/>
      <c r="F17" s="600"/>
      <c r="G17" s="611">
        <v>205814</v>
      </c>
      <c r="H17" s="612"/>
      <c r="I17" s="611">
        <v>67969</v>
      </c>
      <c r="J17" s="612"/>
      <c r="K17" s="605">
        <f>SUM(G17:J18)</f>
        <v>273783</v>
      </c>
      <c r="L17" s="606"/>
    </row>
    <row r="18" spans="4:12" ht="14.25">
      <c r="D18" s="619"/>
      <c r="E18" s="620"/>
      <c r="F18" s="620"/>
      <c r="G18" s="613"/>
      <c r="H18" s="612"/>
      <c r="I18" s="613"/>
      <c r="J18" s="612"/>
      <c r="K18" s="605"/>
      <c r="L18" s="606"/>
    </row>
    <row r="19" spans="4:12" ht="14.25">
      <c r="D19" s="599" t="s">
        <v>283</v>
      </c>
      <c r="E19" s="600"/>
      <c r="F19" s="600"/>
      <c r="G19" s="611">
        <v>73424</v>
      </c>
      <c r="H19" s="612"/>
      <c r="I19" s="613">
        <v>0</v>
      </c>
      <c r="J19" s="612"/>
      <c r="K19" s="605">
        <f>SUM(G19:J20)</f>
        <v>73424</v>
      </c>
      <c r="L19" s="606"/>
    </row>
    <row r="20" spans="4:12" ht="14.25">
      <c r="D20" s="602"/>
      <c r="E20" s="603"/>
      <c r="F20" s="603"/>
      <c r="G20" s="613"/>
      <c r="H20" s="612"/>
      <c r="I20" s="613"/>
      <c r="J20" s="612"/>
      <c r="K20" s="605"/>
      <c r="L20" s="606"/>
    </row>
    <row r="21" spans="4:12" ht="14.25">
      <c r="D21" s="616" t="s">
        <v>284</v>
      </c>
      <c r="E21" s="617"/>
      <c r="F21" s="617"/>
      <c r="G21" s="607">
        <f>SUM(G17-G19)</f>
        <v>132390</v>
      </c>
      <c r="H21" s="608"/>
      <c r="I21" s="607">
        <f>SUM(I17-I19)</f>
        <v>67969</v>
      </c>
      <c r="J21" s="608"/>
      <c r="K21" s="624">
        <f>SUM(K17-K19)</f>
        <v>200359</v>
      </c>
      <c r="L21" s="625"/>
    </row>
    <row r="22" spans="4:12" ht="14.25">
      <c r="D22" s="616"/>
      <c r="E22" s="617"/>
      <c r="F22" s="617"/>
      <c r="G22" s="609"/>
      <c r="H22" s="608"/>
      <c r="I22" s="609"/>
      <c r="J22" s="608"/>
      <c r="K22" s="626"/>
      <c r="L22" s="625"/>
    </row>
    <row r="23" spans="4:12" ht="14.25">
      <c r="D23" s="565" t="s">
        <v>285</v>
      </c>
      <c r="E23" s="566"/>
      <c r="F23" s="566"/>
      <c r="G23" s="569">
        <f>SUM(G15+G21)</f>
        <v>119564</v>
      </c>
      <c r="H23" s="570"/>
      <c r="I23" s="569">
        <f>SUM(I15+I21)</f>
        <v>384</v>
      </c>
      <c r="J23" s="570"/>
      <c r="K23" s="561">
        <f>SUM(K15+K21)</f>
        <v>119948</v>
      </c>
      <c r="L23" s="562"/>
    </row>
    <row r="24" spans="4:12" ht="15" thickBot="1">
      <c r="D24" s="567"/>
      <c r="E24" s="568"/>
      <c r="F24" s="568"/>
      <c r="G24" s="571"/>
      <c r="H24" s="572"/>
      <c r="I24" s="571"/>
      <c r="J24" s="572"/>
      <c r="K24" s="563"/>
      <c r="L24" s="564"/>
    </row>
    <row r="25" spans="4:12" ht="14.25">
      <c r="D25" s="584" t="s">
        <v>286</v>
      </c>
      <c r="E25" s="585"/>
      <c r="F25" s="585"/>
      <c r="G25" s="588">
        <f>SUM(G23)</f>
        <v>119564</v>
      </c>
      <c r="H25" s="589"/>
      <c r="I25" s="588">
        <f>SUM(I23)</f>
        <v>384</v>
      </c>
      <c r="J25" s="589"/>
      <c r="K25" s="592">
        <f>SUM(K23)</f>
        <v>119948</v>
      </c>
      <c r="L25" s="593"/>
    </row>
    <row r="26" spans="4:12" ht="14.25">
      <c r="D26" s="586"/>
      <c r="E26" s="587"/>
      <c r="F26" s="587"/>
      <c r="G26" s="590"/>
      <c r="H26" s="591"/>
      <c r="I26" s="590"/>
      <c r="J26" s="591"/>
      <c r="K26" s="594"/>
      <c r="L26" s="595"/>
    </row>
    <row r="27" spans="4:12" ht="14.25">
      <c r="D27" s="565" t="s">
        <v>264</v>
      </c>
      <c r="E27" s="566"/>
      <c r="F27" s="566"/>
      <c r="G27" s="569">
        <v>0</v>
      </c>
      <c r="H27" s="570"/>
      <c r="I27" s="569">
        <v>157</v>
      </c>
      <c r="J27" s="570"/>
      <c r="K27" s="561">
        <f>SUM(G27:J28)</f>
        <v>157</v>
      </c>
      <c r="L27" s="562"/>
    </row>
    <row r="28" spans="4:12" ht="15" thickBot="1">
      <c r="D28" s="567"/>
      <c r="E28" s="568"/>
      <c r="F28" s="568"/>
      <c r="G28" s="571"/>
      <c r="H28" s="572"/>
      <c r="I28" s="571"/>
      <c r="J28" s="572"/>
      <c r="K28" s="563"/>
      <c r="L28" s="564"/>
    </row>
    <row r="29" spans="4:12" ht="14.25">
      <c r="D29" s="573"/>
      <c r="E29" s="574"/>
      <c r="F29" s="574"/>
      <c r="G29" s="574"/>
      <c r="H29" s="574"/>
      <c r="I29" s="574"/>
      <c r="J29" s="574"/>
      <c r="K29" s="574"/>
      <c r="L29" s="575"/>
    </row>
    <row r="30" spans="4:12" ht="14.25">
      <c r="D30" s="565" t="s">
        <v>265</v>
      </c>
      <c r="E30" s="566"/>
      <c r="F30" s="566"/>
      <c r="G30" s="569">
        <f>SUM(G23-G27)</f>
        <v>119564</v>
      </c>
      <c r="H30" s="570"/>
      <c r="I30" s="569">
        <f>SUM(I23-I27)</f>
        <v>227</v>
      </c>
      <c r="J30" s="570"/>
      <c r="K30" s="561">
        <f>SUM(K23-K27)</f>
        <v>119791</v>
      </c>
      <c r="L30" s="562"/>
    </row>
    <row r="31" spans="4:12" ht="15" thickBot="1">
      <c r="D31" s="567"/>
      <c r="E31" s="568"/>
      <c r="F31" s="568"/>
      <c r="G31" s="571"/>
      <c r="H31" s="572"/>
      <c r="I31" s="571"/>
      <c r="J31" s="572"/>
      <c r="K31" s="563"/>
      <c r="L31" s="564"/>
    </row>
    <row r="33" spans="4:12" ht="14.25">
      <c r="D33" s="210"/>
      <c r="E33" s="210"/>
      <c r="F33" s="210"/>
      <c r="G33" s="210"/>
      <c r="H33" s="210"/>
      <c r="I33" s="210"/>
      <c r="J33" s="210"/>
      <c r="K33" s="210"/>
      <c r="L33" s="210"/>
    </row>
    <row r="34" spans="4:12" ht="14.25">
      <c r="D34" s="210"/>
      <c r="E34" s="210"/>
      <c r="F34" s="210"/>
      <c r="G34" s="210"/>
      <c r="H34" s="210"/>
      <c r="I34" s="210"/>
      <c r="J34" s="210"/>
      <c r="K34" s="210"/>
      <c r="L34" s="210"/>
    </row>
    <row r="35" spans="4:12" ht="14.25">
      <c r="D35" s="210"/>
      <c r="E35" s="210"/>
      <c r="F35" s="210"/>
      <c r="G35" s="210"/>
      <c r="H35" s="210"/>
      <c r="I35" s="210"/>
      <c r="J35" s="210"/>
      <c r="K35" s="210"/>
      <c r="L35" s="210"/>
    </row>
  </sheetData>
  <sheetProtection/>
  <mergeCells count="50">
    <mergeCell ref="I8:J9"/>
    <mergeCell ref="G11:H12"/>
    <mergeCell ref="J2:P2"/>
    <mergeCell ref="K21:L22"/>
    <mergeCell ref="D4:L5"/>
    <mergeCell ref="H7:I7"/>
    <mergeCell ref="K7:L7"/>
    <mergeCell ref="D21:F22"/>
    <mergeCell ref="D8:F9"/>
    <mergeCell ref="K8:L9"/>
    <mergeCell ref="I17:J18"/>
    <mergeCell ref="D15:F16"/>
    <mergeCell ref="D10:L10"/>
    <mergeCell ref="K17:L18"/>
    <mergeCell ref="I11:J12"/>
    <mergeCell ref="D11:F12"/>
    <mergeCell ref="K11:L12"/>
    <mergeCell ref="G13:H14"/>
    <mergeCell ref="G17:H18"/>
    <mergeCell ref="D17:F18"/>
    <mergeCell ref="G8:H9"/>
    <mergeCell ref="D13:F14"/>
    <mergeCell ref="D19:F20"/>
    <mergeCell ref="K19:L20"/>
    <mergeCell ref="G21:H22"/>
    <mergeCell ref="K15:L16"/>
    <mergeCell ref="G19:H20"/>
    <mergeCell ref="I19:J20"/>
    <mergeCell ref="G15:H16"/>
    <mergeCell ref="I21:J22"/>
    <mergeCell ref="I13:J14"/>
    <mergeCell ref="K13:L14"/>
    <mergeCell ref="I15:J16"/>
    <mergeCell ref="D23:F24"/>
    <mergeCell ref="G23:H24"/>
    <mergeCell ref="D25:F26"/>
    <mergeCell ref="G25:H26"/>
    <mergeCell ref="I25:J26"/>
    <mergeCell ref="K25:L26"/>
    <mergeCell ref="I23:J24"/>
    <mergeCell ref="K23:L24"/>
    <mergeCell ref="D30:F31"/>
    <mergeCell ref="G30:H31"/>
    <mergeCell ref="I30:J31"/>
    <mergeCell ref="K30:L31"/>
    <mergeCell ref="D29:L29"/>
    <mergeCell ref="D27:F28"/>
    <mergeCell ref="G27:H28"/>
    <mergeCell ref="I27:J28"/>
    <mergeCell ref="K27:L28"/>
  </mergeCells>
  <printOptions/>
  <pageMargins left="0.7" right="0.7" top="0.75" bottom="0.75" header="0.3" footer="0.3"/>
  <pageSetup horizontalDpi="600" verticalDpi="600" orientation="portrait" paperSize="9" scale="73" r:id="rId1"/>
  <colBreaks count="1" manualBreakCount="1">
    <brk id="12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7">
      <selection activeCell="A1" sqref="A1:K1"/>
    </sheetView>
  </sheetViews>
  <sheetFormatPr defaultColWidth="9.140625" defaultRowHeight="15"/>
  <cols>
    <col min="1" max="1" width="31.8515625" style="0" customWidth="1"/>
    <col min="2" max="2" width="12.421875" style="0" customWidth="1"/>
    <col min="3" max="3" width="12.8515625" style="0" customWidth="1"/>
    <col min="4" max="4" width="11.28125" style="0" customWidth="1"/>
    <col min="5" max="5" width="13.00390625" style="0" customWidth="1"/>
    <col min="6" max="6" width="13.140625" style="63" customWidth="1"/>
    <col min="7" max="7" width="14.28125" style="0" customWidth="1"/>
    <col min="8" max="8" width="14.421875" style="0" customWidth="1"/>
    <col min="9" max="10" width="13.7109375" style="0" customWidth="1"/>
    <col min="11" max="12" width="15.421875" style="0" customWidth="1"/>
  </cols>
  <sheetData>
    <row r="1" spans="1:11" ht="16.5" customHeight="1">
      <c r="A1" s="636" t="s">
        <v>569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</row>
    <row r="2" spans="1:11" ht="16.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20.25" customHeight="1">
      <c r="A3" s="639" t="s">
        <v>288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</row>
    <row r="4" spans="1:11" ht="20.2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206" t="s">
        <v>420</v>
      </c>
    </row>
    <row r="5" spans="1:11" ht="2.2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ht="43.5" customHeight="1">
      <c r="A6" s="640" t="s">
        <v>173</v>
      </c>
      <c r="B6" s="642" t="s">
        <v>202</v>
      </c>
      <c r="C6" s="643"/>
      <c r="D6" s="644" t="s">
        <v>289</v>
      </c>
      <c r="E6" s="645"/>
      <c r="F6" s="642" t="s">
        <v>203</v>
      </c>
      <c r="G6" s="643"/>
      <c r="H6" s="642" t="s">
        <v>290</v>
      </c>
      <c r="I6" s="643"/>
      <c r="J6" s="642" t="s">
        <v>92</v>
      </c>
      <c r="K6" s="643"/>
    </row>
    <row r="7" spans="1:11" ht="21" customHeight="1" thickBot="1">
      <c r="A7" s="641"/>
      <c r="B7" s="117" t="s">
        <v>204</v>
      </c>
      <c r="C7" s="117" t="s">
        <v>205</v>
      </c>
      <c r="D7" s="117" t="s">
        <v>204</v>
      </c>
      <c r="E7" s="117" t="s">
        <v>205</v>
      </c>
      <c r="F7" s="117" t="s">
        <v>204</v>
      </c>
      <c r="G7" s="117" t="s">
        <v>205</v>
      </c>
      <c r="H7" s="117" t="s">
        <v>204</v>
      </c>
      <c r="I7" s="117" t="s">
        <v>205</v>
      </c>
      <c r="J7" s="117" t="s">
        <v>204</v>
      </c>
      <c r="K7" s="117" t="s">
        <v>205</v>
      </c>
    </row>
    <row r="8" spans="1:11" ht="16.5" customHeight="1" thickBot="1">
      <c r="A8" s="140" t="s">
        <v>294</v>
      </c>
      <c r="B8" s="141">
        <v>0</v>
      </c>
      <c r="C8" s="141">
        <v>0</v>
      </c>
      <c r="D8" s="141">
        <v>0</v>
      </c>
      <c r="E8" s="141">
        <v>0</v>
      </c>
      <c r="F8" s="141">
        <f>45510+1289</f>
        <v>46799</v>
      </c>
      <c r="G8" s="141">
        <v>3822</v>
      </c>
      <c r="H8" s="207">
        <v>0</v>
      </c>
      <c r="I8" s="207">
        <v>0</v>
      </c>
      <c r="J8" s="207">
        <f>B8+D8+F8+H8</f>
        <v>46799</v>
      </c>
      <c r="K8" s="207">
        <f>C8+E8+G8+I8</f>
        <v>3822</v>
      </c>
    </row>
    <row r="9" spans="1:11" ht="27" customHeight="1">
      <c r="A9" s="125" t="s">
        <v>291</v>
      </c>
      <c r="B9" s="208">
        <v>1936876</v>
      </c>
      <c r="C9" s="208">
        <v>1292288</v>
      </c>
      <c r="D9" s="118">
        <v>0</v>
      </c>
      <c r="E9" s="118">
        <v>0</v>
      </c>
      <c r="F9" s="208">
        <v>1262849</v>
      </c>
      <c r="G9" s="208">
        <v>1130453</v>
      </c>
      <c r="H9" s="208">
        <f>246676+18000</f>
        <v>264676</v>
      </c>
      <c r="I9" s="208">
        <v>248678</v>
      </c>
      <c r="J9" s="416">
        <f>(B9+F9+H9)</f>
        <v>3464401</v>
      </c>
      <c r="K9" s="118">
        <f>SUM(C9+G9+I9)</f>
        <v>2671419</v>
      </c>
    </row>
    <row r="10" spans="1:11" ht="28.5" customHeight="1">
      <c r="A10" s="125" t="s">
        <v>292</v>
      </c>
      <c r="B10" s="127">
        <v>44379</v>
      </c>
      <c r="C10" s="127">
        <v>26754</v>
      </c>
      <c r="D10" s="127">
        <v>0</v>
      </c>
      <c r="E10" s="127">
        <v>0</v>
      </c>
      <c r="F10" s="127">
        <v>16191</v>
      </c>
      <c r="G10" s="127">
        <v>1174</v>
      </c>
      <c r="H10" s="127">
        <f>123926-11+7380</f>
        <v>131295</v>
      </c>
      <c r="I10" s="127">
        <f>1730-11</f>
        <v>1719</v>
      </c>
      <c r="J10" s="127">
        <f>(B10+F10+H10)</f>
        <v>191865</v>
      </c>
      <c r="K10" s="127">
        <f>SUM(C10+G10+I10)</f>
        <v>29647</v>
      </c>
    </row>
    <row r="11" spans="1:11" ht="16.5" customHeight="1">
      <c r="A11" s="129" t="s">
        <v>428</v>
      </c>
      <c r="B11" s="130">
        <v>0</v>
      </c>
      <c r="C11" s="130">
        <v>0</v>
      </c>
      <c r="D11" s="130">
        <v>0</v>
      </c>
      <c r="E11" s="130">
        <v>0</v>
      </c>
      <c r="F11" s="130">
        <v>0</v>
      </c>
      <c r="G11" s="130">
        <v>0</v>
      </c>
      <c r="H11" s="130">
        <v>0</v>
      </c>
      <c r="I11" s="130">
        <v>0</v>
      </c>
      <c r="J11" s="130">
        <v>0</v>
      </c>
      <c r="K11" s="130">
        <f>(C11+G11+I11)</f>
        <v>0</v>
      </c>
    </row>
    <row r="12" spans="1:11" ht="16.5" customHeight="1" thickBot="1">
      <c r="A12" s="131" t="s">
        <v>293</v>
      </c>
      <c r="B12" s="126">
        <v>466378</v>
      </c>
      <c r="C12" s="126">
        <v>466378</v>
      </c>
      <c r="D12" s="126">
        <v>0</v>
      </c>
      <c r="E12" s="126">
        <v>0</v>
      </c>
      <c r="F12" s="126">
        <v>0</v>
      </c>
      <c r="G12" s="126">
        <v>0</v>
      </c>
      <c r="H12" s="126">
        <v>0</v>
      </c>
      <c r="I12" s="126">
        <v>0</v>
      </c>
      <c r="J12" s="126">
        <f>B12+D12+F12+H12</f>
        <v>466378</v>
      </c>
      <c r="K12" s="126">
        <f>C12+E12+G12+I12</f>
        <v>466378</v>
      </c>
    </row>
    <row r="13" spans="1:11" ht="16.5" customHeight="1" thickBot="1">
      <c r="A13" s="142" t="s">
        <v>295</v>
      </c>
      <c r="B13" s="143">
        <f>SUM(B9:B12)</f>
        <v>2447633</v>
      </c>
      <c r="C13" s="143">
        <f aca="true" t="shared" si="0" ref="C13:K13">SUM(C9:C12)</f>
        <v>1785420</v>
      </c>
      <c r="D13" s="143">
        <f t="shared" si="0"/>
        <v>0</v>
      </c>
      <c r="E13" s="143">
        <f t="shared" si="0"/>
        <v>0</v>
      </c>
      <c r="F13" s="143">
        <f t="shared" si="0"/>
        <v>1279040</v>
      </c>
      <c r="G13" s="143">
        <f t="shared" si="0"/>
        <v>1131627</v>
      </c>
      <c r="H13" s="143">
        <f t="shared" si="0"/>
        <v>395971</v>
      </c>
      <c r="I13" s="143">
        <f t="shared" si="0"/>
        <v>250397</v>
      </c>
      <c r="J13" s="143">
        <f t="shared" si="0"/>
        <v>4122644</v>
      </c>
      <c r="K13" s="143">
        <f t="shared" si="0"/>
        <v>3167444</v>
      </c>
    </row>
    <row r="14" spans="1:11" ht="16.5" customHeight="1">
      <c r="A14" s="128" t="s">
        <v>207</v>
      </c>
      <c r="B14" s="120">
        <v>5600</v>
      </c>
      <c r="C14" s="120">
        <v>5600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f>B14+F14+H14</f>
        <v>5600</v>
      </c>
      <c r="K14" s="120">
        <f>(C14+G14+I14)</f>
        <v>5600</v>
      </c>
    </row>
    <row r="15" spans="1:11" ht="29.25" customHeight="1">
      <c r="A15" s="125" t="s">
        <v>296</v>
      </c>
      <c r="B15" s="118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f>B15+F15+H15</f>
        <v>0</v>
      </c>
      <c r="K15" s="118">
        <f>(C15+G15+I15)</f>
        <v>0</v>
      </c>
    </row>
    <row r="16" spans="1:11" ht="28.5" customHeight="1" thickBot="1">
      <c r="A16" s="133" t="s">
        <v>297</v>
      </c>
      <c r="B16" s="134">
        <v>0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f>B16+F16+H16</f>
        <v>0</v>
      </c>
      <c r="K16" s="134">
        <f>(C16+G16+I16)</f>
        <v>0</v>
      </c>
    </row>
    <row r="17" spans="1:12" ht="27" customHeight="1" thickBot="1">
      <c r="A17" s="144" t="s">
        <v>298</v>
      </c>
      <c r="B17" s="145">
        <f>SUM(B14:B16)</f>
        <v>5600</v>
      </c>
      <c r="C17" s="145">
        <f aca="true" t="shared" si="1" ref="C17:K17">SUM(C14:C16)</f>
        <v>5600</v>
      </c>
      <c r="D17" s="145">
        <f t="shared" si="1"/>
        <v>0</v>
      </c>
      <c r="E17" s="145">
        <f t="shared" si="1"/>
        <v>0</v>
      </c>
      <c r="F17" s="145">
        <f t="shared" si="1"/>
        <v>0</v>
      </c>
      <c r="G17" s="145">
        <f t="shared" si="1"/>
        <v>0</v>
      </c>
      <c r="H17" s="145">
        <f t="shared" si="1"/>
        <v>0</v>
      </c>
      <c r="I17" s="145">
        <f t="shared" si="1"/>
        <v>0</v>
      </c>
      <c r="J17" s="145">
        <f t="shared" si="1"/>
        <v>5600</v>
      </c>
      <c r="K17" s="145">
        <f t="shared" si="1"/>
        <v>5600</v>
      </c>
      <c r="L17" s="146"/>
    </row>
    <row r="18" spans="1:12" ht="42.75" customHeight="1">
      <c r="A18" s="135" t="s">
        <v>299</v>
      </c>
      <c r="B18" s="136">
        <f>SUM(B8+B13+B17)</f>
        <v>2453233</v>
      </c>
      <c r="C18" s="136">
        <f aca="true" t="shared" si="2" ref="C18:K18">SUM(C8+C13+C17)</f>
        <v>1791020</v>
      </c>
      <c r="D18" s="136">
        <f t="shared" si="2"/>
        <v>0</v>
      </c>
      <c r="E18" s="136">
        <f t="shared" si="2"/>
        <v>0</v>
      </c>
      <c r="F18" s="136">
        <f t="shared" si="2"/>
        <v>1325839</v>
      </c>
      <c r="G18" s="136">
        <f t="shared" si="2"/>
        <v>1135449</v>
      </c>
      <c r="H18" s="136">
        <f t="shared" si="2"/>
        <v>395971</v>
      </c>
      <c r="I18" s="136">
        <f t="shared" si="2"/>
        <v>250397</v>
      </c>
      <c r="J18" s="136">
        <f t="shared" si="2"/>
        <v>4175043</v>
      </c>
      <c r="K18" s="136">
        <f t="shared" si="2"/>
        <v>3176866</v>
      </c>
      <c r="L18" s="60"/>
    </row>
    <row r="19" spans="1:12" ht="16.5" customHeight="1">
      <c r="A19" s="121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60"/>
    </row>
    <row r="20" spans="1:12" ht="16.5" customHeight="1">
      <c r="A20" s="147" t="s">
        <v>287</v>
      </c>
      <c r="B20" s="148">
        <v>0</v>
      </c>
      <c r="C20" s="148">
        <v>0</v>
      </c>
      <c r="D20" s="148">
        <v>0</v>
      </c>
      <c r="E20" s="148">
        <v>0</v>
      </c>
      <c r="F20" s="148">
        <v>0</v>
      </c>
      <c r="G20" s="148">
        <v>0</v>
      </c>
      <c r="H20" s="148">
        <v>2393</v>
      </c>
      <c r="I20" s="148">
        <v>2393</v>
      </c>
      <c r="J20" s="148">
        <f>H20</f>
        <v>2393</v>
      </c>
      <c r="K20" s="148">
        <f>I20</f>
        <v>2393</v>
      </c>
      <c r="L20" s="60"/>
    </row>
    <row r="21" spans="1:12" ht="16.5" customHeight="1">
      <c r="A21" s="149" t="s">
        <v>300</v>
      </c>
      <c r="B21" s="148">
        <v>0</v>
      </c>
      <c r="C21" s="148">
        <v>0</v>
      </c>
      <c r="D21" s="148">
        <v>0</v>
      </c>
      <c r="E21" s="148">
        <v>0</v>
      </c>
      <c r="F21" s="148">
        <v>0</v>
      </c>
      <c r="G21" s="148">
        <v>0</v>
      </c>
      <c r="H21" s="148">
        <v>0</v>
      </c>
      <c r="I21" s="148">
        <v>0</v>
      </c>
      <c r="J21" s="148">
        <v>0</v>
      </c>
      <c r="K21" s="148">
        <v>0</v>
      </c>
      <c r="L21" s="60"/>
    </row>
    <row r="22" spans="1:12" ht="30" customHeight="1">
      <c r="A22" s="135" t="s">
        <v>301</v>
      </c>
      <c r="B22" s="137">
        <f>SUM(B20:B21)</f>
        <v>0</v>
      </c>
      <c r="C22" s="137">
        <f aca="true" t="shared" si="3" ref="C22:K22">SUM(C20:C21)</f>
        <v>0</v>
      </c>
      <c r="D22" s="137">
        <f t="shared" si="3"/>
        <v>0</v>
      </c>
      <c r="E22" s="137">
        <f t="shared" si="3"/>
        <v>0</v>
      </c>
      <c r="F22" s="137">
        <f t="shared" si="3"/>
        <v>0</v>
      </c>
      <c r="G22" s="137">
        <f t="shared" si="3"/>
        <v>0</v>
      </c>
      <c r="H22" s="137">
        <f t="shared" si="3"/>
        <v>2393</v>
      </c>
      <c r="I22" s="137">
        <f t="shared" si="3"/>
        <v>2393</v>
      </c>
      <c r="J22" s="137">
        <f t="shared" si="3"/>
        <v>2393</v>
      </c>
      <c r="K22" s="137">
        <f t="shared" si="3"/>
        <v>2393</v>
      </c>
      <c r="L22" s="60"/>
    </row>
    <row r="23" spans="1:12" ht="16.5" customHeight="1">
      <c r="A23" s="123"/>
      <c r="B23" s="119"/>
      <c r="C23" s="119"/>
      <c r="D23" s="119"/>
      <c r="E23" s="119"/>
      <c r="F23" s="119"/>
      <c r="G23" s="119"/>
      <c r="H23" s="118"/>
      <c r="I23" s="118"/>
      <c r="J23" s="119"/>
      <c r="K23" s="119"/>
      <c r="L23" s="60"/>
    </row>
    <row r="24" spans="1:12" ht="16.5" customHeight="1">
      <c r="A24" s="123" t="s">
        <v>302</v>
      </c>
      <c r="B24" s="118">
        <v>0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9">
        <v>0</v>
      </c>
      <c r="K24" s="119">
        <v>0</v>
      </c>
      <c r="L24" s="60"/>
    </row>
    <row r="25" spans="1:12" s="96" customFormat="1" ht="27" customHeight="1">
      <c r="A25" s="125" t="s">
        <v>303</v>
      </c>
      <c r="B25" s="127">
        <v>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51">
        <v>305</v>
      </c>
      <c r="I25" s="151">
        <v>305</v>
      </c>
      <c r="J25" s="152">
        <f aca="true" t="shared" si="4" ref="J25:K28">H25</f>
        <v>305</v>
      </c>
      <c r="K25" s="152">
        <f t="shared" si="4"/>
        <v>305</v>
      </c>
      <c r="L25" s="138"/>
    </row>
    <row r="26" spans="1:12" s="96" customFormat="1" ht="18" customHeight="1">
      <c r="A26" s="132" t="s">
        <v>304</v>
      </c>
      <c r="B26" s="127">
        <v>0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50">
        <v>128235</v>
      </c>
      <c r="I26" s="150">
        <v>128235</v>
      </c>
      <c r="J26" s="152">
        <f t="shared" si="4"/>
        <v>128235</v>
      </c>
      <c r="K26" s="152">
        <f t="shared" si="4"/>
        <v>128235</v>
      </c>
      <c r="L26" s="138"/>
    </row>
    <row r="27" spans="1:12" s="96" customFormat="1" ht="18.75" customHeight="1">
      <c r="A27" s="132" t="s">
        <v>305</v>
      </c>
      <c r="B27" s="127">
        <v>0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v>0</v>
      </c>
      <c r="I27" s="127">
        <v>0</v>
      </c>
      <c r="J27" s="152">
        <f t="shared" si="4"/>
        <v>0</v>
      </c>
      <c r="K27" s="152">
        <f t="shared" si="4"/>
        <v>0</v>
      </c>
      <c r="L27" s="138"/>
    </row>
    <row r="28" spans="1:12" s="96" customFormat="1" ht="15.75" customHeight="1">
      <c r="A28" s="132" t="s">
        <v>306</v>
      </c>
      <c r="B28" s="127">
        <v>0</v>
      </c>
      <c r="C28" s="127">
        <v>0</v>
      </c>
      <c r="D28" s="127">
        <v>0</v>
      </c>
      <c r="E28" s="127">
        <v>0</v>
      </c>
      <c r="F28" s="127">
        <v>0</v>
      </c>
      <c r="G28" s="127">
        <v>0</v>
      </c>
      <c r="H28" s="127">
        <v>0</v>
      </c>
      <c r="I28" s="127">
        <v>0</v>
      </c>
      <c r="J28" s="152">
        <f t="shared" si="4"/>
        <v>0</v>
      </c>
      <c r="K28" s="152">
        <f t="shared" si="4"/>
        <v>0</v>
      </c>
      <c r="L28" s="138"/>
    </row>
    <row r="29" spans="1:12" s="96" customFormat="1" ht="18" customHeight="1">
      <c r="A29" s="135" t="s">
        <v>307</v>
      </c>
      <c r="B29" s="139">
        <f>SUM(B24:B28)</f>
        <v>0</v>
      </c>
      <c r="C29" s="139">
        <f aca="true" t="shared" si="5" ref="C29:K29">SUM(C24:C28)</f>
        <v>0</v>
      </c>
      <c r="D29" s="139">
        <f t="shared" si="5"/>
        <v>0</v>
      </c>
      <c r="E29" s="139">
        <f t="shared" si="5"/>
        <v>0</v>
      </c>
      <c r="F29" s="139">
        <f t="shared" si="5"/>
        <v>0</v>
      </c>
      <c r="G29" s="139">
        <f t="shared" si="5"/>
        <v>0</v>
      </c>
      <c r="H29" s="139">
        <f t="shared" si="5"/>
        <v>128540</v>
      </c>
      <c r="I29" s="139">
        <f t="shared" si="5"/>
        <v>128540</v>
      </c>
      <c r="J29" s="139">
        <f t="shared" si="5"/>
        <v>128540</v>
      </c>
      <c r="K29" s="139">
        <f t="shared" si="5"/>
        <v>128540</v>
      </c>
      <c r="L29" s="138"/>
    </row>
    <row r="30" spans="1:12" s="96" customFormat="1" ht="27" customHeight="1">
      <c r="A30" s="132" t="s">
        <v>308</v>
      </c>
      <c r="B30" s="153">
        <v>0</v>
      </c>
      <c r="C30" s="153">
        <v>0</v>
      </c>
      <c r="D30" s="153">
        <v>0</v>
      </c>
      <c r="E30" s="153">
        <v>0</v>
      </c>
      <c r="F30" s="153">
        <v>0</v>
      </c>
      <c r="G30" s="153">
        <v>0</v>
      </c>
      <c r="H30" s="153">
        <v>4482</v>
      </c>
      <c r="I30" s="153">
        <v>4482</v>
      </c>
      <c r="J30" s="154">
        <f aca="true" t="shared" si="6" ref="J30:K32">H30</f>
        <v>4482</v>
      </c>
      <c r="K30" s="154">
        <f t="shared" si="6"/>
        <v>4482</v>
      </c>
      <c r="L30" s="138"/>
    </row>
    <row r="31" spans="1:12" s="96" customFormat="1" ht="26.25" customHeight="1">
      <c r="A31" s="132" t="s">
        <v>309</v>
      </c>
      <c r="B31" s="153">
        <v>0</v>
      </c>
      <c r="C31" s="153">
        <v>0</v>
      </c>
      <c r="D31" s="153">
        <v>0</v>
      </c>
      <c r="E31" s="153">
        <v>0</v>
      </c>
      <c r="F31" s="153">
        <v>0</v>
      </c>
      <c r="G31" s="153">
        <v>0</v>
      </c>
      <c r="H31" s="153">
        <v>42049</v>
      </c>
      <c r="I31" s="153">
        <v>42049</v>
      </c>
      <c r="J31" s="154">
        <f t="shared" si="6"/>
        <v>42049</v>
      </c>
      <c r="K31" s="154">
        <f t="shared" si="6"/>
        <v>42049</v>
      </c>
      <c r="L31" s="138"/>
    </row>
    <row r="32" spans="1:12" s="96" customFormat="1" ht="25.5" customHeight="1">
      <c r="A32" s="132" t="s">
        <v>278</v>
      </c>
      <c r="B32" s="153">
        <v>0</v>
      </c>
      <c r="C32" s="153">
        <v>0</v>
      </c>
      <c r="D32" s="153">
        <v>0</v>
      </c>
      <c r="E32" s="153">
        <v>0</v>
      </c>
      <c r="F32" s="153">
        <v>0</v>
      </c>
      <c r="G32" s="153">
        <v>0</v>
      </c>
      <c r="H32" s="153">
        <v>2826</v>
      </c>
      <c r="I32" s="153">
        <v>2826</v>
      </c>
      <c r="J32" s="154">
        <f t="shared" si="6"/>
        <v>2826</v>
      </c>
      <c r="K32" s="154">
        <f t="shared" si="6"/>
        <v>2826</v>
      </c>
      <c r="L32" s="138"/>
    </row>
    <row r="33" spans="1:12" s="96" customFormat="1" ht="18" customHeight="1">
      <c r="A33" s="135" t="s">
        <v>208</v>
      </c>
      <c r="B33" s="139">
        <f>SUM(B30:B32)</f>
        <v>0</v>
      </c>
      <c r="C33" s="139">
        <f aca="true" t="shared" si="7" ref="C33:K33">SUM(C30:C32)</f>
        <v>0</v>
      </c>
      <c r="D33" s="139">
        <f t="shared" si="7"/>
        <v>0</v>
      </c>
      <c r="E33" s="139">
        <f t="shared" si="7"/>
        <v>0</v>
      </c>
      <c r="F33" s="139">
        <f t="shared" si="7"/>
        <v>0</v>
      </c>
      <c r="G33" s="139">
        <f t="shared" si="7"/>
        <v>0</v>
      </c>
      <c r="H33" s="139">
        <f t="shared" si="7"/>
        <v>49357</v>
      </c>
      <c r="I33" s="139">
        <f t="shared" si="7"/>
        <v>49357</v>
      </c>
      <c r="J33" s="139">
        <f t="shared" si="7"/>
        <v>49357</v>
      </c>
      <c r="K33" s="139">
        <f t="shared" si="7"/>
        <v>49357</v>
      </c>
      <c r="L33" s="155"/>
    </row>
    <row r="34" spans="1:12" ht="25.5" customHeight="1">
      <c r="A34" s="135" t="s">
        <v>310</v>
      </c>
      <c r="B34" s="136">
        <v>0</v>
      </c>
      <c r="C34" s="136">
        <v>0</v>
      </c>
      <c r="D34" s="136">
        <v>0</v>
      </c>
      <c r="E34" s="136">
        <v>0</v>
      </c>
      <c r="F34" s="136">
        <v>0</v>
      </c>
      <c r="G34" s="136">
        <v>0</v>
      </c>
      <c r="H34" s="136">
        <v>291</v>
      </c>
      <c r="I34" s="136">
        <v>291</v>
      </c>
      <c r="J34" s="136">
        <f>H34</f>
        <v>291</v>
      </c>
      <c r="K34" s="136">
        <f>I34</f>
        <v>291</v>
      </c>
      <c r="L34" s="60"/>
    </row>
    <row r="35" spans="1:12" ht="16.5" customHeight="1" thickBot="1">
      <c r="A35" s="124" t="s">
        <v>311</v>
      </c>
      <c r="B35" s="136">
        <v>0</v>
      </c>
      <c r="C35" s="136">
        <v>0</v>
      </c>
      <c r="D35" s="136">
        <v>0</v>
      </c>
      <c r="E35" s="136">
        <v>0</v>
      </c>
      <c r="F35" s="136">
        <v>0</v>
      </c>
      <c r="G35" s="136">
        <v>0</v>
      </c>
      <c r="H35" s="156">
        <v>108</v>
      </c>
      <c r="I35" s="156">
        <v>108</v>
      </c>
      <c r="J35" s="156">
        <f>H35</f>
        <v>108</v>
      </c>
      <c r="K35" s="156">
        <f>I35</f>
        <v>108</v>
      </c>
      <c r="L35" s="60"/>
    </row>
    <row r="36" spans="1:12" ht="27.75" customHeight="1" thickTop="1">
      <c r="A36" s="158" t="s">
        <v>312</v>
      </c>
      <c r="B36" s="157">
        <f>SUM(B18+B22+B29+B33+B34+B35)</f>
        <v>2453233</v>
      </c>
      <c r="C36" s="157">
        <f aca="true" t="shared" si="8" ref="C36:K36">SUM(C18+C22+C29+C33+C34+C35)</f>
        <v>1791020</v>
      </c>
      <c r="D36" s="157">
        <f t="shared" si="8"/>
        <v>0</v>
      </c>
      <c r="E36" s="157">
        <f t="shared" si="8"/>
        <v>0</v>
      </c>
      <c r="F36" s="157">
        <f t="shared" si="8"/>
        <v>1325839</v>
      </c>
      <c r="G36" s="157">
        <f t="shared" si="8"/>
        <v>1135449</v>
      </c>
      <c r="H36" s="157">
        <f t="shared" si="8"/>
        <v>576660</v>
      </c>
      <c r="I36" s="157">
        <f t="shared" si="8"/>
        <v>431086</v>
      </c>
      <c r="J36" s="157">
        <f t="shared" si="8"/>
        <v>4355732</v>
      </c>
      <c r="K36" s="157">
        <f t="shared" si="8"/>
        <v>3357555</v>
      </c>
      <c r="L36" s="60"/>
    </row>
    <row r="37" spans="1:11" ht="9.75" customHeight="1">
      <c r="A37" s="61"/>
      <c r="B37" s="62"/>
      <c r="C37" s="62"/>
      <c r="D37" s="62"/>
      <c r="E37" s="62"/>
      <c r="G37" s="62"/>
      <c r="H37" s="62"/>
      <c r="I37" s="62"/>
      <c r="J37" s="62"/>
      <c r="K37" s="62"/>
    </row>
    <row r="38" spans="1:11" ht="18" customHeight="1">
      <c r="A38" s="638" t="s">
        <v>444</v>
      </c>
      <c r="B38" s="638"/>
      <c r="C38" s="638"/>
      <c r="D38" s="638"/>
      <c r="E38" s="638"/>
      <c r="F38" s="638"/>
      <c r="G38" s="638"/>
      <c r="H38" s="628"/>
      <c r="I38" s="628"/>
      <c r="J38" s="628"/>
      <c r="K38" s="628"/>
    </row>
    <row r="39" spans="1:11" ht="16.5" customHeight="1">
      <c r="A39" s="628"/>
      <c r="B39" s="628"/>
      <c r="C39" s="628"/>
      <c r="D39" s="628"/>
      <c r="E39" s="628"/>
      <c r="F39" s="628"/>
      <c r="G39" s="628"/>
      <c r="H39" s="628"/>
      <c r="I39" s="628"/>
      <c r="J39" s="628"/>
      <c r="K39" s="628"/>
    </row>
    <row r="40" ht="18.75" customHeight="1">
      <c r="A40" s="64"/>
    </row>
    <row r="41" spans="1:7" ht="15" customHeight="1">
      <c r="A41" s="637"/>
      <c r="B41" s="637"/>
      <c r="C41" s="637"/>
      <c r="D41" s="637"/>
      <c r="E41" s="637"/>
      <c r="F41" s="637"/>
      <c r="G41" s="637"/>
    </row>
  </sheetData>
  <sheetProtection/>
  <mergeCells count="10">
    <mergeCell ref="A1:K1"/>
    <mergeCell ref="A41:G41"/>
    <mergeCell ref="A38:K39"/>
    <mergeCell ref="A3:K3"/>
    <mergeCell ref="A6:A7"/>
    <mergeCell ref="B6:C6"/>
    <mergeCell ref="D6:E6"/>
    <mergeCell ref="F6:G6"/>
    <mergeCell ref="H6:I6"/>
    <mergeCell ref="J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D7">
      <selection activeCell="Q9" sqref="Q9"/>
    </sheetView>
  </sheetViews>
  <sheetFormatPr defaultColWidth="9.140625" defaultRowHeight="15"/>
  <cols>
    <col min="1" max="1" width="6.28125" style="0" customWidth="1"/>
    <col min="2" max="2" width="31.421875" style="0" customWidth="1"/>
    <col min="3" max="4" width="14.28125" style="0" customWidth="1"/>
    <col min="5" max="5" width="10.00390625" style="63" customWidth="1"/>
    <col min="6" max="6" width="11.00390625" style="0" customWidth="1"/>
    <col min="7" max="10" width="10.7109375" style="0" customWidth="1"/>
    <col min="11" max="11" width="9.57421875" style="0" customWidth="1"/>
    <col min="12" max="12" width="11.00390625" style="0" customWidth="1"/>
    <col min="13" max="13" width="9.7109375" style="0" customWidth="1"/>
    <col min="14" max="14" width="11.00390625" style="0" customWidth="1"/>
    <col min="15" max="15" width="11.28125" style="0" customWidth="1"/>
    <col min="16" max="16" width="9.57421875" style="0" bestFit="1" customWidth="1"/>
    <col min="17" max="17" width="10.421875" style="0" customWidth="1"/>
    <col min="18" max="18" width="12.421875" style="0" customWidth="1"/>
    <col min="19" max="19" width="11.28125" style="0" bestFit="1" customWidth="1"/>
  </cols>
  <sheetData>
    <row r="1" spans="1:19" ht="16.5" customHeight="1">
      <c r="A1" s="636" t="s">
        <v>469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</row>
    <row r="2" spans="1:19" ht="16.5" customHeight="1">
      <c r="A2" s="56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543" t="s">
        <v>421</v>
      </c>
      <c r="O2" s="542"/>
      <c r="P2" s="542"/>
      <c r="Q2" s="542"/>
      <c r="R2" s="542"/>
      <c r="S2" s="542"/>
    </row>
    <row r="3" spans="2:19" ht="20.25" customHeight="1" thickBot="1"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S3" s="66" t="s">
        <v>32</v>
      </c>
    </row>
    <row r="4" spans="1:18" ht="20.25" customHeight="1">
      <c r="A4" s="658"/>
      <c r="B4" s="661"/>
      <c r="C4" s="664" t="s">
        <v>209</v>
      </c>
      <c r="D4" s="665"/>
      <c r="E4" s="665"/>
      <c r="F4" s="665"/>
      <c r="G4" s="536"/>
      <c r="H4" s="536"/>
      <c r="I4" s="536"/>
      <c r="J4" s="536"/>
      <c r="K4" s="537"/>
      <c r="L4" s="666" t="s">
        <v>210</v>
      </c>
      <c r="M4" s="672" t="s">
        <v>249</v>
      </c>
      <c r="N4" s="649" t="s">
        <v>217</v>
      </c>
      <c r="O4" s="646" t="s">
        <v>208</v>
      </c>
      <c r="P4" s="649" t="s">
        <v>247</v>
      </c>
      <c r="Q4" s="649" t="s">
        <v>248</v>
      </c>
      <c r="R4" s="669" t="s">
        <v>211</v>
      </c>
    </row>
    <row r="5" spans="1:18" ht="25.5" customHeight="1">
      <c r="A5" s="659"/>
      <c r="B5" s="662"/>
      <c r="C5" s="652" t="s">
        <v>212</v>
      </c>
      <c r="D5" s="653"/>
      <c r="E5" s="652" t="s">
        <v>213</v>
      </c>
      <c r="F5" s="507"/>
      <c r="G5" s="507"/>
      <c r="H5" s="654"/>
      <c r="I5" s="655" t="s">
        <v>214</v>
      </c>
      <c r="J5" s="655" t="s">
        <v>215</v>
      </c>
      <c r="K5" s="655" t="s">
        <v>216</v>
      </c>
      <c r="L5" s="667"/>
      <c r="M5" s="673"/>
      <c r="N5" s="647"/>
      <c r="O5" s="647"/>
      <c r="P5" s="647"/>
      <c r="Q5" s="650"/>
      <c r="R5" s="670"/>
    </row>
    <row r="6" spans="1:18" ht="21.75" customHeight="1">
      <c r="A6" s="660"/>
      <c r="B6" s="663"/>
      <c r="C6" s="67" t="s">
        <v>218</v>
      </c>
      <c r="D6" s="67" t="s">
        <v>219</v>
      </c>
      <c r="E6" s="68" t="s">
        <v>220</v>
      </c>
      <c r="F6" s="67" t="s">
        <v>221</v>
      </c>
      <c r="G6" s="69" t="s">
        <v>222</v>
      </c>
      <c r="H6" s="70" t="s">
        <v>206</v>
      </c>
      <c r="I6" s="656"/>
      <c r="J6" s="656"/>
      <c r="K6" s="656"/>
      <c r="L6" s="668"/>
      <c r="M6" s="674"/>
      <c r="N6" s="648"/>
      <c r="O6" s="648"/>
      <c r="P6" s="648"/>
      <c r="Q6" s="651"/>
      <c r="R6" s="671"/>
    </row>
    <row r="7" spans="1:18" ht="13.5" customHeight="1">
      <c r="A7" s="39"/>
      <c r="B7" s="71" t="s">
        <v>5</v>
      </c>
      <c r="C7" s="67" t="s">
        <v>6</v>
      </c>
      <c r="D7" s="67" t="s">
        <v>7</v>
      </c>
      <c r="E7" s="67" t="s">
        <v>8</v>
      </c>
      <c r="F7" s="67" t="s">
        <v>77</v>
      </c>
      <c r="G7" s="67" t="s">
        <v>78</v>
      </c>
      <c r="H7" s="67"/>
      <c r="I7" s="67"/>
      <c r="J7" s="67"/>
      <c r="K7" s="67" t="s">
        <v>79</v>
      </c>
      <c r="L7" s="67" t="s">
        <v>80</v>
      </c>
      <c r="M7" s="67" t="s">
        <v>179</v>
      </c>
      <c r="N7" s="67" t="s">
        <v>180</v>
      </c>
      <c r="O7" s="67" t="s">
        <v>201</v>
      </c>
      <c r="P7" s="67" t="s">
        <v>223</v>
      </c>
      <c r="Q7" s="67" t="s">
        <v>224</v>
      </c>
      <c r="R7" s="72" t="s">
        <v>225</v>
      </c>
    </row>
    <row r="8" spans="1:18" ht="24.75" customHeight="1">
      <c r="A8" s="44">
        <v>1</v>
      </c>
      <c r="B8" s="73" t="s">
        <v>226</v>
      </c>
      <c r="C8" s="59">
        <v>8669</v>
      </c>
      <c r="D8" s="59">
        <v>0</v>
      </c>
      <c r="E8" s="59">
        <v>0</v>
      </c>
      <c r="F8" s="74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290</v>
      </c>
      <c r="O8" s="59">
        <v>584</v>
      </c>
      <c r="P8" s="74">
        <v>0</v>
      </c>
      <c r="Q8" s="59">
        <v>108</v>
      </c>
      <c r="R8" s="95">
        <f>SUM(L8:Q8)</f>
        <v>982</v>
      </c>
    </row>
    <row r="9" spans="1:18" ht="24" customHeight="1">
      <c r="A9" s="75">
        <v>2</v>
      </c>
      <c r="B9" s="76" t="s">
        <v>227</v>
      </c>
      <c r="C9" s="58">
        <f>4115264+45510</f>
        <v>4160774</v>
      </c>
      <c r="D9" s="58">
        <v>3171266</v>
      </c>
      <c r="E9" s="58">
        <v>3822</v>
      </c>
      <c r="F9" s="58">
        <v>2671419</v>
      </c>
      <c r="G9" s="58">
        <v>29647</v>
      </c>
      <c r="H9" s="58">
        <v>466378</v>
      </c>
      <c r="I9" s="58">
        <v>0</v>
      </c>
      <c r="J9" s="58">
        <v>5600</v>
      </c>
      <c r="K9" s="58">
        <v>0</v>
      </c>
      <c r="L9" s="58">
        <f>SUM(E9:K9)</f>
        <v>3176866</v>
      </c>
      <c r="M9" s="58">
        <v>2393</v>
      </c>
      <c r="N9" s="58">
        <v>128250</v>
      </c>
      <c r="O9" s="58">
        <v>48773</v>
      </c>
      <c r="P9" s="58">
        <v>291</v>
      </c>
      <c r="Q9" s="58">
        <v>0</v>
      </c>
      <c r="R9" s="95">
        <f>SUM(L9:Q9)</f>
        <v>3356573</v>
      </c>
    </row>
    <row r="10" spans="1:18" ht="33.75" customHeight="1" thickBot="1">
      <c r="A10" s="46">
        <v>3</v>
      </c>
      <c r="B10" s="77" t="s">
        <v>228</v>
      </c>
      <c r="C10" s="78">
        <f>SUM(C8:C9)</f>
        <v>4169443</v>
      </c>
      <c r="D10" s="78">
        <f>SUM(D8:D9)</f>
        <v>3171266</v>
      </c>
      <c r="E10" s="78">
        <f>SUM(E8:E9)</f>
        <v>3822</v>
      </c>
      <c r="F10" s="78">
        <f aca="true" t="shared" si="0" ref="F10:K10">SUM(F8:F9)</f>
        <v>2671419</v>
      </c>
      <c r="G10" s="78">
        <f t="shared" si="0"/>
        <v>29647</v>
      </c>
      <c r="H10" s="78">
        <f t="shared" si="0"/>
        <v>466378</v>
      </c>
      <c r="I10" s="78">
        <f t="shared" si="0"/>
        <v>0</v>
      </c>
      <c r="J10" s="78">
        <f t="shared" si="0"/>
        <v>5600</v>
      </c>
      <c r="K10" s="78">
        <f t="shared" si="0"/>
        <v>0</v>
      </c>
      <c r="L10" s="78">
        <f>SUM(E10:K10)</f>
        <v>3176866</v>
      </c>
      <c r="M10" s="78">
        <f>SUM(M8:M9)</f>
        <v>2393</v>
      </c>
      <c r="N10" s="78">
        <f>SUM(N8:N9)</f>
        <v>128540</v>
      </c>
      <c r="O10" s="78">
        <f>SUM(O8:O9)</f>
        <v>49357</v>
      </c>
      <c r="P10" s="78">
        <f>SUM(P8:P9)</f>
        <v>291</v>
      </c>
      <c r="Q10" s="78">
        <f>SUM(Q8:Q9)</f>
        <v>108</v>
      </c>
      <c r="R10" s="335">
        <f>SUM(L10:Q10)</f>
        <v>3357555</v>
      </c>
    </row>
    <row r="11" spans="2:14" ht="9.75" customHeight="1">
      <c r="B11" s="61"/>
      <c r="C11" s="62"/>
      <c r="D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2:14" ht="18" customHeight="1">
      <c r="B12" s="64"/>
      <c r="C12" s="62"/>
      <c r="D12" s="62"/>
      <c r="F12" s="62"/>
      <c r="G12" s="62"/>
      <c r="H12" s="62"/>
      <c r="I12" s="62"/>
      <c r="J12" s="62"/>
      <c r="K12" s="62"/>
      <c r="L12" s="62"/>
      <c r="M12" s="62"/>
      <c r="N12" s="62"/>
    </row>
    <row r="13" spans="2:7" ht="16.5" customHeight="1">
      <c r="B13" s="64"/>
      <c r="G13" s="60"/>
    </row>
    <row r="14" ht="14.25">
      <c r="B14" s="61"/>
    </row>
    <row r="15" ht="15" customHeight="1">
      <c r="B15" s="65"/>
    </row>
  </sheetData>
  <sheetProtection/>
  <mergeCells count="18">
    <mergeCell ref="A1:S1"/>
    <mergeCell ref="N2:S2"/>
    <mergeCell ref="B3:N3"/>
    <mergeCell ref="A4:A6"/>
    <mergeCell ref="B4:B6"/>
    <mergeCell ref="C4:K4"/>
    <mergeCell ref="L4:L6"/>
    <mergeCell ref="R4:R6"/>
    <mergeCell ref="M4:M6"/>
    <mergeCell ref="N4:N6"/>
    <mergeCell ref="O4:O6"/>
    <mergeCell ref="P4:P6"/>
    <mergeCell ref="Q4:Q6"/>
    <mergeCell ref="C5:D5"/>
    <mergeCell ref="E5:H5"/>
    <mergeCell ref="I5:I6"/>
    <mergeCell ref="J5:J6"/>
    <mergeCell ref="K5:K6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28125" defaultRowHeight="15"/>
  <sheetData/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6">
      <selection activeCell="K29" sqref="K29"/>
    </sheetView>
  </sheetViews>
  <sheetFormatPr defaultColWidth="9.140625" defaultRowHeight="15"/>
  <cols>
    <col min="2" max="8" width="10.28125" style="0" customWidth="1"/>
  </cols>
  <sheetData>
    <row r="2" spans="4:9" ht="14.25">
      <c r="D2" s="209"/>
      <c r="E2" s="40"/>
      <c r="F2" s="40"/>
      <c r="G2" s="543" t="s">
        <v>422</v>
      </c>
      <c r="H2" s="543"/>
      <c r="I2" s="40"/>
    </row>
    <row r="6" spans="1:9" ht="30" customHeight="1">
      <c r="A6" s="692" t="s">
        <v>570</v>
      </c>
      <c r="B6" s="692"/>
      <c r="C6" s="692"/>
      <c r="D6" s="692"/>
      <c r="E6" s="692"/>
      <c r="F6" s="692"/>
      <c r="G6" s="692"/>
      <c r="H6" s="692"/>
      <c r="I6" s="79"/>
    </row>
    <row r="7" spans="1:9" ht="14.25">
      <c r="A7" s="693"/>
      <c r="B7" s="693"/>
      <c r="C7" s="693"/>
      <c r="D7" s="693"/>
      <c r="E7" s="693"/>
      <c r="F7" s="693"/>
      <c r="G7" s="693"/>
      <c r="H7" s="693"/>
      <c r="I7" s="693"/>
    </row>
    <row r="8" ht="14.25">
      <c r="E8" s="65" t="s">
        <v>400</v>
      </c>
    </row>
    <row r="9" ht="14.25">
      <c r="E9" s="65"/>
    </row>
    <row r="10" ht="14.25">
      <c r="E10" s="65"/>
    </row>
    <row r="11" ht="14.25">
      <c r="E11" s="65"/>
    </row>
    <row r="13" ht="15" thickBot="1">
      <c r="H13" s="80" t="s">
        <v>32</v>
      </c>
    </row>
    <row r="14" spans="1:8" ht="24" customHeight="1" thickTop="1">
      <c r="A14" s="694" t="s">
        <v>93</v>
      </c>
      <c r="B14" s="696" t="s">
        <v>173</v>
      </c>
      <c r="C14" s="697"/>
      <c r="D14" s="698"/>
      <c r="E14" s="696" t="s">
        <v>470</v>
      </c>
      <c r="F14" s="697"/>
      <c r="G14" s="697"/>
      <c r="H14" s="702"/>
    </row>
    <row r="15" spans="1:8" ht="24" customHeight="1" thickBot="1">
      <c r="A15" s="695"/>
      <c r="B15" s="699"/>
      <c r="C15" s="700"/>
      <c r="D15" s="701"/>
      <c r="E15" s="699"/>
      <c r="F15" s="700"/>
      <c r="G15" s="700"/>
      <c r="H15" s="703"/>
    </row>
    <row r="16" spans="1:8" ht="24" customHeight="1" thickBot="1">
      <c r="A16" s="323"/>
      <c r="B16" s="677" t="s">
        <v>5</v>
      </c>
      <c r="C16" s="678"/>
      <c r="D16" s="679"/>
      <c r="E16" s="680" t="s">
        <v>6</v>
      </c>
      <c r="F16" s="681"/>
      <c r="G16" s="681"/>
      <c r="H16" s="682"/>
    </row>
    <row r="17" spans="1:8" ht="24" customHeight="1">
      <c r="A17" s="82">
        <v>1</v>
      </c>
      <c r="B17" s="683" t="s">
        <v>229</v>
      </c>
      <c r="C17" s="684"/>
      <c r="D17" s="685"/>
      <c r="E17" s="83"/>
      <c r="F17" s="84"/>
      <c r="G17" s="84"/>
      <c r="H17" s="85">
        <f>40771+1289</f>
        <v>42060</v>
      </c>
    </row>
    <row r="18" spans="1:9" ht="24" customHeight="1">
      <c r="A18" s="86">
        <v>2</v>
      </c>
      <c r="B18" s="618" t="s">
        <v>221</v>
      </c>
      <c r="C18" s="507"/>
      <c r="D18" s="465"/>
      <c r="E18" s="87"/>
      <c r="F18" s="88"/>
      <c r="G18" s="88"/>
      <c r="H18" s="89">
        <v>16096</v>
      </c>
      <c r="I18" s="60"/>
    </row>
    <row r="19" spans="1:8" ht="27.75" customHeight="1">
      <c r="A19" s="86">
        <v>3</v>
      </c>
      <c r="B19" s="686" t="s">
        <v>250</v>
      </c>
      <c r="C19" s="687"/>
      <c r="D19" s="688"/>
      <c r="E19" s="87"/>
      <c r="F19" s="88"/>
      <c r="G19" s="88"/>
      <c r="H19" s="417">
        <f>7380+89937</f>
        <v>97317</v>
      </c>
    </row>
    <row r="20" spans="1:8" ht="24" customHeight="1">
      <c r="A20" s="82">
        <v>4</v>
      </c>
      <c r="B20" s="618" t="s">
        <v>206</v>
      </c>
      <c r="C20" s="507"/>
      <c r="D20" s="465"/>
      <c r="E20" s="87"/>
      <c r="F20" s="88"/>
      <c r="G20" s="88"/>
      <c r="H20" s="89">
        <v>0</v>
      </c>
    </row>
    <row r="21" spans="1:8" ht="24" customHeight="1">
      <c r="A21" s="86">
        <v>5</v>
      </c>
      <c r="B21" s="618" t="s">
        <v>230</v>
      </c>
      <c r="C21" s="507"/>
      <c r="D21" s="465"/>
      <c r="E21" s="87"/>
      <c r="F21" s="88"/>
      <c r="G21" s="88"/>
      <c r="H21" s="89">
        <v>0</v>
      </c>
    </row>
    <row r="22" spans="1:8" ht="24" customHeight="1">
      <c r="A22" s="86">
        <v>6</v>
      </c>
      <c r="B22" s="618" t="s">
        <v>209</v>
      </c>
      <c r="C22" s="507"/>
      <c r="D22" s="465"/>
      <c r="E22" s="114"/>
      <c r="F22" s="115"/>
      <c r="G22" s="115"/>
      <c r="H22" s="116">
        <v>0</v>
      </c>
    </row>
    <row r="23" spans="1:8" ht="24" customHeight="1" thickBot="1">
      <c r="A23" s="86">
        <v>7</v>
      </c>
      <c r="B23" s="689" t="s">
        <v>287</v>
      </c>
      <c r="C23" s="690"/>
      <c r="D23" s="691"/>
      <c r="E23" s="112"/>
      <c r="F23" s="113"/>
      <c r="G23" s="113"/>
      <c r="H23" s="418">
        <v>0</v>
      </c>
    </row>
    <row r="24" spans="1:8" ht="24" customHeight="1" thickBot="1">
      <c r="A24" s="322">
        <v>8</v>
      </c>
      <c r="B24" s="675" t="s">
        <v>87</v>
      </c>
      <c r="C24" s="675"/>
      <c r="D24" s="676"/>
      <c r="E24" s="91"/>
      <c r="F24" s="92"/>
      <c r="G24" s="92"/>
      <c r="H24" s="93">
        <f>(SUM(H17:H21))</f>
        <v>155473</v>
      </c>
    </row>
  </sheetData>
  <sheetProtection/>
  <mergeCells count="16">
    <mergeCell ref="A6:H6"/>
    <mergeCell ref="A7:I7"/>
    <mergeCell ref="A14:A15"/>
    <mergeCell ref="B14:D15"/>
    <mergeCell ref="E14:H15"/>
    <mergeCell ref="G2:H2"/>
    <mergeCell ref="B20:D20"/>
    <mergeCell ref="B21:D21"/>
    <mergeCell ref="B24:D24"/>
    <mergeCell ref="B16:D16"/>
    <mergeCell ref="E16:H16"/>
    <mergeCell ref="B17:D17"/>
    <mergeCell ref="B18:D18"/>
    <mergeCell ref="B19:D19"/>
    <mergeCell ref="B22:D22"/>
    <mergeCell ref="B23:D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4">
      <selection activeCell="F16" sqref="F16"/>
    </sheetView>
  </sheetViews>
  <sheetFormatPr defaultColWidth="9.140625" defaultRowHeight="15"/>
  <cols>
    <col min="2" max="8" width="10.28125" style="0" customWidth="1"/>
  </cols>
  <sheetData>
    <row r="2" spans="4:9" ht="14.25">
      <c r="D2" s="543" t="s">
        <v>423</v>
      </c>
      <c r="E2" s="542"/>
      <c r="F2" s="542"/>
      <c r="G2" s="542"/>
      <c r="H2" s="542"/>
      <c r="I2" s="542"/>
    </row>
    <row r="6" spans="1:9" ht="30" customHeight="1">
      <c r="A6" s="692" t="s">
        <v>231</v>
      </c>
      <c r="B6" s="692"/>
      <c r="C6" s="692"/>
      <c r="D6" s="692"/>
      <c r="E6" s="692"/>
      <c r="F6" s="692"/>
      <c r="G6" s="692"/>
      <c r="H6" s="692"/>
      <c r="I6" s="79"/>
    </row>
    <row r="7" spans="1:9" ht="14.25">
      <c r="A7" s="693"/>
      <c r="B7" s="693"/>
      <c r="C7" s="693"/>
      <c r="D7" s="693"/>
      <c r="E7" s="693"/>
      <c r="F7" s="693"/>
      <c r="G7" s="693"/>
      <c r="H7" s="693"/>
      <c r="I7" s="693"/>
    </row>
    <row r="8" ht="14.25">
      <c r="E8" s="65" t="s">
        <v>400</v>
      </c>
    </row>
    <row r="9" ht="14.25">
      <c r="E9" s="65"/>
    </row>
    <row r="10" ht="14.25">
      <c r="E10" s="65"/>
    </row>
    <row r="11" spans="1:8" ht="14.25">
      <c r="A11" s="704" t="s">
        <v>232</v>
      </c>
      <c r="B11" s="704"/>
      <c r="C11" s="704"/>
      <c r="D11" s="704"/>
      <c r="E11" s="704"/>
      <c r="F11" s="704"/>
      <c r="G11" s="704"/>
      <c r="H11" s="704"/>
    </row>
    <row r="12" spans="1:8" ht="14.25">
      <c r="A12" s="704"/>
      <c r="B12" s="704"/>
      <c r="C12" s="704"/>
      <c r="D12" s="704"/>
      <c r="E12" s="704"/>
      <c r="F12" s="704"/>
      <c r="G12" s="704"/>
      <c r="H12" s="704"/>
    </row>
    <row r="13" spans="1:8" ht="14.25">
      <c r="A13" s="704"/>
      <c r="B13" s="704"/>
      <c r="C13" s="704"/>
      <c r="D13" s="704"/>
      <c r="E13" s="704"/>
      <c r="F13" s="704"/>
      <c r="G13" s="704"/>
      <c r="H13" s="704"/>
    </row>
    <row r="14" spans="1:8" ht="14.25">
      <c r="A14" s="704"/>
      <c r="B14" s="704"/>
      <c r="C14" s="704"/>
      <c r="D14" s="704"/>
      <c r="E14" s="704"/>
      <c r="F14" s="704"/>
      <c r="G14" s="704"/>
      <c r="H14" s="704"/>
    </row>
  </sheetData>
  <sheetProtection/>
  <mergeCells count="4">
    <mergeCell ref="D2:I2"/>
    <mergeCell ref="A6:H6"/>
    <mergeCell ref="A7:I7"/>
    <mergeCell ref="A11:H14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K26"/>
  <sheetViews>
    <sheetView zoomScalePageLayoutView="0" workbookViewId="0" topLeftCell="A7">
      <selection activeCell="L20" sqref="L20"/>
    </sheetView>
  </sheetViews>
  <sheetFormatPr defaultColWidth="9.140625" defaultRowHeight="15"/>
  <cols>
    <col min="2" max="3" width="10.28125" style="0" customWidth="1"/>
    <col min="4" max="4" width="21.00390625" style="0" customWidth="1"/>
    <col min="5" max="8" width="10.28125" style="0" customWidth="1"/>
  </cols>
  <sheetData>
    <row r="2" spans="6:11" ht="14.25">
      <c r="F2" s="543"/>
      <c r="G2" s="542"/>
      <c r="H2" s="542"/>
      <c r="I2" s="542"/>
      <c r="J2" s="542"/>
      <c r="K2" s="542"/>
    </row>
    <row r="4" spans="6:9" ht="14.25">
      <c r="F4" s="543" t="s">
        <v>424</v>
      </c>
      <c r="G4" s="543"/>
      <c r="H4" s="543"/>
      <c r="I4" s="209"/>
    </row>
    <row r="6" spans="1:9" ht="30" customHeight="1">
      <c r="A6" s="692" t="s">
        <v>314</v>
      </c>
      <c r="B6" s="692"/>
      <c r="C6" s="692"/>
      <c r="D6" s="692"/>
      <c r="E6" s="692"/>
      <c r="F6" s="692"/>
      <c r="G6" s="692"/>
      <c r="H6" s="692"/>
      <c r="I6" s="79"/>
    </row>
    <row r="7" spans="1:9" ht="14.25">
      <c r="A7" s="693"/>
      <c r="B7" s="693"/>
      <c r="C7" s="693"/>
      <c r="D7" s="693"/>
      <c r="E7" s="693"/>
      <c r="F7" s="693"/>
      <c r="G7" s="693"/>
      <c r="H7" s="693"/>
      <c r="I7" s="693"/>
    </row>
    <row r="8" spans="1:8" ht="14.25">
      <c r="A8" s="719" t="s">
        <v>400</v>
      </c>
      <c r="B8" s="693"/>
      <c r="C8" s="693"/>
      <c r="D8" s="693"/>
      <c r="E8" s="693"/>
      <c r="F8" s="693"/>
      <c r="G8" s="693"/>
      <c r="H8" s="693"/>
    </row>
    <row r="9" spans="5:8" ht="15" thickBot="1">
      <c r="E9" s="65"/>
      <c r="H9" t="s">
        <v>32</v>
      </c>
    </row>
    <row r="10" spans="1:8" ht="15" thickTop="1">
      <c r="A10" s="694" t="s">
        <v>93</v>
      </c>
      <c r="B10" s="696" t="s">
        <v>173</v>
      </c>
      <c r="C10" s="697"/>
      <c r="D10" s="698"/>
      <c r="E10" s="696" t="s">
        <v>470</v>
      </c>
      <c r="F10" s="697"/>
      <c r="G10" s="697"/>
      <c r="H10" s="702"/>
    </row>
    <row r="11" spans="1:8" ht="15" thickBot="1">
      <c r="A11" s="695"/>
      <c r="B11" s="699"/>
      <c r="C11" s="700"/>
      <c r="D11" s="701"/>
      <c r="E11" s="699"/>
      <c r="F11" s="700"/>
      <c r="G11" s="700"/>
      <c r="H11" s="703"/>
    </row>
    <row r="12" spans="1:8" ht="15" thickBot="1">
      <c r="A12" s="81"/>
      <c r="B12" s="716" t="s">
        <v>5</v>
      </c>
      <c r="C12" s="717"/>
      <c r="D12" s="718"/>
      <c r="E12" s="680" t="s">
        <v>6</v>
      </c>
      <c r="F12" s="681"/>
      <c r="G12" s="681"/>
      <c r="H12" s="682"/>
    </row>
    <row r="13" spans="1:8" ht="27" customHeight="1">
      <c r="A13" s="159">
        <v>1</v>
      </c>
      <c r="B13" s="686" t="s">
        <v>315</v>
      </c>
      <c r="C13" s="687"/>
      <c r="D13" s="688"/>
      <c r="E13" s="723">
        <v>16918</v>
      </c>
      <c r="F13" s="574"/>
      <c r="G13" s="574"/>
      <c r="H13" s="724"/>
    </row>
    <row r="14" spans="1:8" ht="18" customHeight="1">
      <c r="A14" s="160">
        <v>2</v>
      </c>
      <c r="B14" s="618" t="s">
        <v>316</v>
      </c>
      <c r="C14" s="507"/>
      <c r="D14" s="465"/>
      <c r="E14" s="714">
        <v>0</v>
      </c>
      <c r="F14" s="507"/>
      <c r="G14" s="507"/>
      <c r="H14" s="715"/>
    </row>
    <row r="15" spans="1:11" ht="20.25" customHeight="1">
      <c r="A15" s="160">
        <v>3</v>
      </c>
      <c r="B15" s="708" t="s">
        <v>445</v>
      </c>
      <c r="C15" s="709"/>
      <c r="D15" s="710"/>
      <c r="E15" s="705">
        <v>0</v>
      </c>
      <c r="F15" s="706"/>
      <c r="G15" s="706"/>
      <c r="H15" s="707"/>
      <c r="K15" t="s">
        <v>233</v>
      </c>
    </row>
    <row r="16" spans="1:8" ht="24" customHeight="1">
      <c r="A16" s="159">
        <v>4</v>
      </c>
      <c r="B16" s="565" t="s">
        <v>323</v>
      </c>
      <c r="C16" s="566"/>
      <c r="D16" s="725"/>
      <c r="E16" s="720">
        <f>SUM(E13:H15)</f>
        <v>16918</v>
      </c>
      <c r="F16" s="566"/>
      <c r="G16" s="566"/>
      <c r="H16" s="721"/>
    </row>
    <row r="17" spans="1:8" ht="24" customHeight="1">
      <c r="A17" s="722"/>
      <c r="B17" s="507"/>
      <c r="C17" s="507"/>
      <c r="D17" s="507"/>
      <c r="E17" s="507"/>
      <c r="F17" s="507"/>
      <c r="G17" s="507"/>
      <c r="H17" s="715"/>
    </row>
    <row r="18" spans="1:9" ht="29.25" customHeight="1">
      <c r="A18" s="160">
        <v>5</v>
      </c>
      <c r="B18" s="686" t="s">
        <v>317</v>
      </c>
      <c r="C18" s="687"/>
      <c r="D18" s="688"/>
      <c r="E18" s="714">
        <v>0</v>
      </c>
      <c r="F18" s="507"/>
      <c r="G18" s="507"/>
      <c r="H18" s="715"/>
      <c r="I18" s="60"/>
    </row>
    <row r="19" spans="1:8" ht="27.75" customHeight="1">
      <c r="A19" s="160">
        <v>6</v>
      </c>
      <c r="B19" s="686" t="s">
        <v>318</v>
      </c>
      <c r="C19" s="687"/>
      <c r="D19" s="688"/>
      <c r="E19" s="714">
        <v>0</v>
      </c>
      <c r="F19" s="507"/>
      <c r="G19" s="507"/>
      <c r="H19" s="715"/>
    </row>
    <row r="20" spans="1:8" ht="27.75" customHeight="1">
      <c r="A20" s="160">
        <v>7</v>
      </c>
      <c r="B20" s="708" t="s">
        <v>319</v>
      </c>
      <c r="C20" s="709"/>
      <c r="D20" s="710"/>
      <c r="E20" s="705">
        <v>0</v>
      </c>
      <c r="F20" s="706"/>
      <c r="G20" s="706"/>
      <c r="H20" s="707"/>
    </row>
    <row r="21" spans="1:8" ht="27.75" customHeight="1">
      <c r="A21" s="160">
        <v>8</v>
      </c>
      <c r="B21" s="729" t="s">
        <v>320</v>
      </c>
      <c r="C21" s="730"/>
      <c r="D21" s="731"/>
      <c r="E21" s="705">
        <v>37017</v>
      </c>
      <c r="F21" s="706"/>
      <c r="G21" s="706"/>
      <c r="H21" s="707"/>
    </row>
    <row r="22" spans="1:8" ht="24" customHeight="1" thickBot="1">
      <c r="A22" s="160">
        <v>9</v>
      </c>
      <c r="B22" s="711" t="s">
        <v>321</v>
      </c>
      <c r="C22" s="712"/>
      <c r="D22" s="713"/>
      <c r="E22" s="705">
        <v>0</v>
      </c>
      <c r="F22" s="706"/>
      <c r="G22" s="706"/>
      <c r="H22" s="707"/>
    </row>
    <row r="23" spans="1:8" ht="25.5" customHeight="1" thickBot="1">
      <c r="A23" s="90">
        <v>10</v>
      </c>
      <c r="B23" s="733" t="s">
        <v>322</v>
      </c>
      <c r="C23" s="734"/>
      <c r="D23" s="735"/>
      <c r="E23" s="726">
        <f>SUM(E18:H22)</f>
        <v>37017</v>
      </c>
      <c r="F23" s="727"/>
      <c r="G23" s="727"/>
      <c r="H23" s="728"/>
    </row>
    <row r="25" spans="1:8" ht="14.25">
      <c r="A25" s="732"/>
      <c r="B25" s="732"/>
      <c r="C25" s="732"/>
      <c r="D25" s="732"/>
      <c r="E25" s="732"/>
      <c r="F25" s="732"/>
      <c r="G25" s="732"/>
      <c r="H25" s="732"/>
    </row>
    <row r="26" spans="1:8" ht="14.25">
      <c r="A26" s="732"/>
      <c r="B26" s="732"/>
      <c r="C26" s="732"/>
      <c r="D26" s="732"/>
      <c r="E26" s="732"/>
      <c r="F26" s="732"/>
      <c r="G26" s="732"/>
      <c r="H26" s="732"/>
    </row>
  </sheetData>
  <sheetProtection/>
  <mergeCells count="32">
    <mergeCell ref="E23:H23"/>
    <mergeCell ref="E22:H22"/>
    <mergeCell ref="E21:H21"/>
    <mergeCell ref="B21:D21"/>
    <mergeCell ref="A25:H26"/>
    <mergeCell ref="B23:D23"/>
    <mergeCell ref="E16:H16"/>
    <mergeCell ref="A17:H17"/>
    <mergeCell ref="E18:H18"/>
    <mergeCell ref="E13:H13"/>
    <mergeCell ref="B16:D16"/>
    <mergeCell ref="E20:H20"/>
    <mergeCell ref="B20:D20"/>
    <mergeCell ref="E19:H19"/>
    <mergeCell ref="F2:K2"/>
    <mergeCell ref="A6:H6"/>
    <mergeCell ref="A7:I7"/>
    <mergeCell ref="A10:A11"/>
    <mergeCell ref="B10:D11"/>
    <mergeCell ref="F4:H4"/>
    <mergeCell ref="E10:H11"/>
    <mergeCell ref="A8:H8"/>
    <mergeCell ref="E12:H12"/>
    <mergeCell ref="E15:H15"/>
    <mergeCell ref="B15:D15"/>
    <mergeCell ref="B22:D22"/>
    <mergeCell ref="B19:D19"/>
    <mergeCell ref="E14:H14"/>
    <mergeCell ref="B12:D12"/>
    <mergeCell ref="B14:D14"/>
    <mergeCell ref="B13:D13"/>
    <mergeCell ref="B18:D18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3">
      <selection activeCell="L12" sqref="L12"/>
    </sheetView>
  </sheetViews>
  <sheetFormatPr defaultColWidth="9.140625" defaultRowHeight="15"/>
  <cols>
    <col min="1" max="1" width="21.421875" style="0" customWidth="1"/>
    <col min="2" max="8" width="10.28125" style="0" customWidth="1"/>
  </cols>
  <sheetData>
    <row r="2" spans="6:11" ht="14.25">
      <c r="F2" s="543" t="s">
        <v>425</v>
      </c>
      <c r="G2" s="542"/>
      <c r="H2" s="542"/>
      <c r="I2" s="542"/>
      <c r="J2" s="542"/>
      <c r="K2" s="542"/>
    </row>
    <row r="6" spans="1:10" ht="30" customHeight="1">
      <c r="A6" s="692" t="s">
        <v>234</v>
      </c>
      <c r="B6" s="692"/>
      <c r="C6" s="692"/>
      <c r="D6" s="692"/>
      <c r="E6" s="692"/>
      <c r="F6" s="692"/>
      <c r="G6" s="692"/>
      <c r="H6" s="692"/>
      <c r="I6" s="542"/>
      <c r="J6" s="542"/>
    </row>
    <row r="7" spans="1:9" ht="14.25">
      <c r="A7" s="693"/>
      <c r="B7" s="693"/>
      <c r="C7" s="693"/>
      <c r="D7" s="693"/>
      <c r="E7" s="693"/>
      <c r="F7" s="693"/>
      <c r="G7" s="693"/>
      <c r="H7" s="693"/>
      <c r="I7" s="693"/>
    </row>
    <row r="8" ht="14.25">
      <c r="E8" s="65" t="s">
        <v>400</v>
      </c>
    </row>
    <row r="9" ht="14.25">
      <c r="E9" s="65"/>
    </row>
    <row r="10" ht="14.25">
      <c r="E10" s="65"/>
    </row>
    <row r="11" ht="14.25">
      <c r="E11" s="65"/>
    </row>
    <row r="13" ht="15" thickBot="1">
      <c r="H13" s="80" t="s">
        <v>32</v>
      </c>
    </row>
    <row r="14" spans="1:10" ht="24" customHeight="1">
      <c r="A14" s="736" t="s">
        <v>235</v>
      </c>
      <c r="B14" s="738" t="s">
        <v>236</v>
      </c>
      <c r="C14" s="739"/>
      <c r="D14" s="740"/>
      <c r="E14" s="742" t="s">
        <v>237</v>
      </c>
      <c r="F14" s="739"/>
      <c r="G14" s="739"/>
      <c r="H14" s="739"/>
      <c r="I14" s="744" t="s">
        <v>238</v>
      </c>
      <c r="J14" s="745"/>
    </row>
    <row r="15" spans="1:11" ht="24" customHeight="1" thickBot="1">
      <c r="A15" s="737"/>
      <c r="B15" s="741"/>
      <c r="C15" s="700"/>
      <c r="D15" s="701"/>
      <c r="E15" s="743"/>
      <c r="F15" s="629"/>
      <c r="G15" s="629"/>
      <c r="H15" s="629"/>
      <c r="I15" s="746"/>
      <c r="J15" s="747"/>
      <c r="K15" t="s">
        <v>233</v>
      </c>
    </row>
    <row r="16" spans="1:10" ht="33" customHeight="1" thickBot="1">
      <c r="A16" s="97" t="s">
        <v>227</v>
      </c>
      <c r="B16" s="748" t="s">
        <v>239</v>
      </c>
      <c r="C16" s="749"/>
      <c r="D16" s="750"/>
      <c r="E16" s="751">
        <v>61</v>
      </c>
      <c r="F16" s="749"/>
      <c r="G16" s="749"/>
      <c r="H16" s="750"/>
      <c r="I16" s="752" t="s">
        <v>240</v>
      </c>
      <c r="J16" s="753"/>
    </row>
    <row r="17" ht="14.25">
      <c r="A17" s="94"/>
    </row>
    <row r="18" spans="1:10" ht="14.25">
      <c r="A18" s="693" t="s">
        <v>313</v>
      </c>
      <c r="B18" s="693"/>
      <c r="C18" s="693"/>
      <c r="D18" s="693"/>
      <c r="E18" s="693"/>
      <c r="F18" s="693"/>
      <c r="G18" s="693"/>
      <c r="H18" s="693"/>
      <c r="I18" s="693"/>
      <c r="J18" s="693"/>
    </row>
    <row r="19" spans="1:10" ht="14.25">
      <c r="A19" s="693"/>
      <c r="B19" s="693"/>
      <c r="C19" s="693"/>
      <c r="D19" s="693"/>
      <c r="E19" s="693"/>
      <c r="F19" s="693"/>
      <c r="G19" s="693"/>
      <c r="H19" s="693"/>
      <c r="I19" s="693"/>
      <c r="J19" s="693"/>
    </row>
  </sheetData>
  <sheetProtection/>
  <mergeCells count="11">
    <mergeCell ref="A18:J19"/>
    <mergeCell ref="B16:D16"/>
    <mergeCell ref="E16:H16"/>
    <mergeCell ref="I16:J16"/>
    <mergeCell ref="F2:K2"/>
    <mergeCell ref="A6:J6"/>
    <mergeCell ref="A7:I7"/>
    <mergeCell ref="A14:A15"/>
    <mergeCell ref="B14:D15"/>
    <mergeCell ref="E14:H15"/>
    <mergeCell ref="I14:J1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7">
      <selection activeCell="A11" sqref="A11:H14"/>
    </sheetView>
  </sheetViews>
  <sheetFormatPr defaultColWidth="9.140625" defaultRowHeight="15"/>
  <cols>
    <col min="2" max="8" width="10.28125" style="0" customWidth="1"/>
  </cols>
  <sheetData>
    <row r="2" spans="4:9" ht="14.25">
      <c r="D2" s="543" t="s">
        <v>426</v>
      </c>
      <c r="E2" s="542"/>
      <c r="F2" s="542"/>
      <c r="G2" s="542"/>
      <c r="H2" s="542"/>
      <c r="I2" s="542"/>
    </row>
    <row r="6" spans="1:9" ht="42.75" customHeight="1">
      <c r="A6" s="692" t="s">
        <v>471</v>
      </c>
      <c r="B6" s="692"/>
      <c r="C6" s="692"/>
      <c r="D6" s="692"/>
      <c r="E6" s="692"/>
      <c r="F6" s="692"/>
      <c r="G6" s="692"/>
      <c r="H6" s="692"/>
      <c r="I6" s="79"/>
    </row>
    <row r="7" spans="1:9" ht="14.25">
      <c r="A7" s="693"/>
      <c r="B7" s="693"/>
      <c r="C7" s="693"/>
      <c r="D7" s="693"/>
      <c r="E7" s="693"/>
      <c r="F7" s="693"/>
      <c r="G7" s="693"/>
      <c r="H7" s="693"/>
      <c r="I7" s="693"/>
    </row>
    <row r="8" ht="14.25">
      <c r="E8" s="65"/>
    </row>
    <row r="9" ht="14.25">
      <c r="E9" s="65"/>
    </row>
    <row r="10" ht="14.25">
      <c r="E10" s="65"/>
    </row>
    <row r="11" spans="1:8" ht="14.25">
      <c r="A11" s="754" t="s">
        <v>472</v>
      </c>
      <c r="B11" s="754"/>
      <c r="C11" s="754"/>
      <c r="D11" s="754"/>
      <c r="E11" s="754"/>
      <c r="F11" s="754"/>
      <c r="G11" s="754"/>
      <c r="H11" s="754"/>
    </row>
    <row r="12" spans="1:8" ht="14.25">
      <c r="A12" s="754"/>
      <c r="B12" s="754"/>
      <c r="C12" s="754"/>
      <c r="D12" s="754"/>
      <c r="E12" s="754"/>
      <c r="F12" s="754"/>
      <c r="G12" s="754"/>
      <c r="H12" s="754"/>
    </row>
    <row r="13" spans="1:8" ht="14.25">
      <c r="A13" s="754"/>
      <c r="B13" s="754"/>
      <c r="C13" s="754"/>
      <c r="D13" s="754"/>
      <c r="E13" s="754"/>
      <c r="F13" s="754"/>
      <c r="G13" s="754"/>
      <c r="H13" s="754"/>
    </row>
    <row r="14" spans="1:8" ht="14.25">
      <c r="A14" s="754"/>
      <c r="B14" s="754"/>
      <c r="C14" s="754"/>
      <c r="D14" s="754"/>
      <c r="E14" s="754"/>
      <c r="F14" s="754"/>
      <c r="G14" s="754"/>
      <c r="H14" s="754"/>
    </row>
  </sheetData>
  <sheetProtection/>
  <mergeCells count="4">
    <mergeCell ref="D2:I2"/>
    <mergeCell ref="A6:H6"/>
    <mergeCell ref="A7:I7"/>
    <mergeCell ref="A11:H14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E8" sqref="E8"/>
    </sheetView>
  </sheetViews>
  <sheetFormatPr defaultColWidth="9.140625" defaultRowHeight="15"/>
  <cols>
    <col min="2" max="8" width="10.28125" style="0" customWidth="1"/>
  </cols>
  <sheetData>
    <row r="2" spans="4:9" ht="14.25">
      <c r="D2" s="543" t="s">
        <v>427</v>
      </c>
      <c r="E2" s="542"/>
      <c r="F2" s="542"/>
      <c r="G2" s="542"/>
      <c r="H2" s="542"/>
      <c r="I2" s="542"/>
    </row>
    <row r="6" spans="1:9" ht="30" customHeight="1">
      <c r="A6" s="692" t="s">
        <v>241</v>
      </c>
      <c r="B6" s="692"/>
      <c r="C6" s="692"/>
      <c r="D6" s="692"/>
      <c r="E6" s="692"/>
      <c r="F6" s="692"/>
      <c r="G6" s="692"/>
      <c r="H6" s="692"/>
      <c r="I6" s="79"/>
    </row>
    <row r="7" spans="1:9" ht="14.25">
      <c r="A7" s="693"/>
      <c r="B7" s="693"/>
      <c r="C7" s="693"/>
      <c r="D7" s="693"/>
      <c r="E7" s="693"/>
      <c r="F7" s="693"/>
      <c r="G7" s="693"/>
      <c r="H7" s="693"/>
      <c r="I7" s="693"/>
    </row>
    <row r="8" ht="14.25">
      <c r="E8" s="65" t="s">
        <v>400</v>
      </c>
    </row>
    <row r="9" ht="14.25">
      <c r="E9" s="65"/>
    </row>
    <row r="10" ht="14.25">
      <c r="E10" s="65"/>
    </row>
    <row r="11" spans="1:8" ht="14.25">
      <c r="A11" s="754" t="s">
        <v>242</v>
      </c>
      <c r="B11" s="754"/>
      <c r="C11" s="754"/>
      <c r="D11" s="754"/>
      <c r="E11" s="754"/>
      <c r="F11" s="754"/>
      <c r="G11" s="754"/>
      <c r="H11" s="754"/>
    </row>
    <row r="12" spans="1:8" ht="14.25">
      <c r="A12" s="754"/>
      <c r="B12" s="754"/>
      <c r="C12" s="754"/>
      <c r="D12" s="754"/>
      <c r="E12" s="754"/>
      <c r="F12" s="754"/>
      <c r="G12" s="754"/>
      <c r="H12" s="754"/>
    </row>
    <row r="13" spans="1:8" ht="14.25">
      <c r="A13" s="754"/>
      <c r="B13" s="754"/>
      <c r="C13" s="754"/>
      <c r="D13" s="754"/>
      <c r="E13" s="754"/>
      <c r="F13" s="754"/>
      <c r="G13" s="754"/>
      <c r="H13" s="754"/>
    </row>
    <row r="14" spans="1:8" ht="14.25">
      <c r="A14" s="754"/>
      <c r="B14" s="754"/>
      <c r="C14" s="754"/>
      <c r="D14" s="754"/>
      <c r="E14" s="754"/>
      <c r="F14" s="754"/>
      <c r="G14" s="754"/>
      <c r="H14" s="754"/>
    </row>
  </sheetData>
  <sheetProtection/>
  <mergeCells count="4">
    <mergeCell ref="D2:I2"/>
    <mergeCell ref="A6:H6"/>
    <mergeCell ref="A7:I7"/>
    <mergeCell ref="A11:H14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6">
      <selection activeCell="C21" sqref="C21"/>
    </sheetView>
  </sheetViews>
  <sheetFormatPr defaultColWidth="9.28125" defaultRowHeight="15"/>
  <cols>
    <col min="1" max="1" width="8.7109375" style="109" customWidth="1"/>
    <col min="2" max="2" width="79.28125" style="110" customWidth="1"/>
    <col min="3" max="3" width="22.57421875" style="111" customWidth="1"/>
    <col min="4" max="4" width="11.28125" style="105" bestFit="1" customWidth="1"/>
    <col min="5" max="6" width="9.28125" style="105" customWidth="1"/>
    <col min="7" max="16384" width="9.28125" style="106" customWidth="1"/>
  </cols>
  <sheetData>
    <row r="1" spans="1:9" s="101" customFormat="1" ht="36.75" customHeight="1">
      <c r="A1" s="436" t="s">
        <v>251</v>
      </c>
      <c r="B1" s="436"/>
      <c r="C1" s="436"/>
      <c r="D1" s="99"/>
      <c r="E1" s="99"/>
      <c r="F1" s="99"/>
      <c r="G1" s="100"/>
      <c r="H1" s="100"/>
      <c r="I1" s="100"/>
    </row>
    <row r="2" spans="1:6" s="101" customFormat="1" ht="57" customHeight="1">
      <c r="A2" s="437" t="s">
        <v>477</v>
      </c>
      <c r="B2" s="437"/>
      <c r="C2" s="437"/>
      <c r="D2" s="102"/>
      <c r="E2" s="102"/>
      <c r="F2" s="102"/>
    </row>
    <row r="3" spans="1:6" s="101" customFormat="1" ht="19.5" customHeight="1">
      <c r="A3" s="438" t="s">
        <v>266</v>
      </c>
      <c r="B3" s="438"/>
      <c r="C3" s="438"/>
      <c r="D3" s="102"/>
      <c r="E3" s="102"/>
      <c r="F3" s="102"/>
    </row>
    <row r="4" spans="1:6" s="104" customFormat="1" ht="47.25" customHeight="1">
      <c r="A4" s="306" t="s">
        <v>93</v>
      </c>
      <c r="B4" s="307" t="s">
        <v>173</v>
      </c>
      <c r="C4" s="308" t="s">
        <v>478</v>
      </c>
      <c r="D4" s="103"/>
      <c r="E4" s="103"/>
      <c r="F4" s="103"/>
    </row>
    <row r="5" spans="1:3" ht="19.5" customHeight="1">
      <c r="A5" s="309"/>
      <c r="B5" s="310" t="s">
        <v>5</v>
      </c>
      <c r="C5" s="311" t="s">
        <v>6</v>
      </c>
    </row>
    <row r="6" spans="1:6" s="108" customFormat="1" ht="27.75" customHeight="1">
      <c r="A6" s="312" t="s">
        <v>66</v>
      </c>
      <c r="B6" s="313" t="s">
        <v>324</v>
      </c>
      <c r="C6" s="314">
        <v>212415</v>
      </c>
      <c r="D6" s="107"/>
      <c r="E6" s="107"/>
      <c r="F6" s="107"/>
    </row>
    <row r="7" spans="1:3" ht="27.75" customHeight="1">
      <c r="A7" s="312" t="s">
        <v>19</v>
      </c>
      <c r="B7" s="315" t="s">
        <v>267</v>
      </c>
      <c r="C7" s="316">
        <f>'1.sz.melléklet'!F21</f>
        <v>433241</v>
      </c>
    </row>
    <row r="8" spans="1:3" ht="27.75" customHeight="1">
      <c r="A8" s="312" t="s">
        <v>20</v>
      </c>
      <c r="B8" s="315" t="s">
        <v>268</v>
      </c>
      <c r="C8" s="316">
        <f>'1.sz.melléklet'!F22</f>
        <v>247503</v>
      </c>
    </row>
    <row r="9" spans="1:6" s="108" customFormat="1" ht="27.75" customHeight="1">
      <c r="A9" s="312" t="s">
        <v>21</v>
      </c>
      <c r="B9" s="317" t="s">
        <v>269</v>
      </c>
      <c r="C9" s="314">
        <f>+C8+C7</f>
        <v>680744</v>
      </c>
      <c r="D9" s="107"/>
      <c r="E9" s="107"/>
      <c r="F9" s="107"/>
    </row>
    <row r="10" spans="1:3" ht="27.75" customHeight="1">
      <c r="A10" s="312" t="s">
        <v>22</v>
      </c>
      <c r="B10" s="318" t="s">
        <v>277</v>
      </c>
      <c r="C10" s="316">
        <f>'1.sz.melléklet'!F27</f>
        <v>206342</v>
      </c>
    </row>
    <row r="11" spans="1:6" s="108" customFormat="1" ht="27.75" customHeight="1">
      <c r="A11" s="312" t="s">
        <v>23</v>
      </c>
      <c r="B11" s="319" t="s">
        <v>270</v>
      </c>
      <c r="C11" s="314">
        <f>+C10+C9</f>
        <v>887086</v>
      </c>
      <c r="D11" s="107"/>
      <c r="E11" s="107"/>
      <c r="F11" s="107"/>
    </row>
    <row r="12" spans="1:3" ht="27.75" customHeight="1">
      <c r="A12" s="312" t="s">
        <v>24</v>
      </c>
      <c r="B12" s="320" t="s">
        <v>267</v>
      </c>
      <c r="C12" s="316">
        <f>'1.sz.melléklet'!K21</f>
        <v>449903</v>
      </c>
    </row>
    <row r="13" spans="1:3" ht="27.75" customHeight="1">
      <c r="A13" s="312" t="s">
        <v>25</v>
      </c>
      <c r="B13" s="320" t="s">
        <v>268</v>
      </c>
      <c r="C13" s="316">
        <f>'1.sz.melléklet'!K22</f>
        <v>311252</v>
      </c>
    </row>
    <row r="14" spans="1:6" s="108" customFormat="1" ht="27.75" customHeight="1">
      <c r="A14" s="312" t="s">
        <v>26</v>
      </c>
      <c r="B14" s="317" t="s">
        <v>271</v>
      </c>
      <c r="C14" s="314">
        <f>+C12+C13</f>
        <v>761155</v>
      </c>
      <c r="D14" s="107"/>
      <c r="E14" s="107"/>
      <c r="F14" s="107"/>
    </row>
    <row r="15" spans="1:3" ht="27.75" customHeight="1">
      <c r="A15" s="312" t="s">
        <v>27</v>
      </c>
      <c r="B15" s="321" t="s">
        <v>272</v>
      </c>
      <c r="C15" s="316">
        <f>'1.sz.melléklet'!K27</f>
        <v>5983</v>
      </c>
    </row>
    <row r="16" spans="1:6" s="108" customFormat="1" ht="27.75" customHeight="1">
      <c r="A16" s="312" t="s">
        <v>28</v>
      </c>
      <c r="B16" s="319" t="s">
        <v>273</v>
      </c>
      <c r="C16" s="314">
        <f>+C14+C15</f>
        <v>767138</v>
      </c>
      <c r="D16" s="107"/>
      <c r="E16" s="107" t="s">
        <v>233</v>
      </c>
      <c r="F16" s="107"/>
    </row>
    <row r="17" spans="1:6" s="108" customFormat="1" ht="27.75" customHeight="1">
      <c r="A17" s="312" t="s">
        <v>4</v>
      </c>
      <c r="B17" s="319" t="s">
        <v>274</v>
      </c>
      <c r="C17" s="314">
        <f>+C11-C16</f>
        <v>119948</v>
      </c>
      <c r="D17" s="107"/>
      <c r="E17" s="107"/>
      <c r="F17" s="107"/>
    </row>
    <row r="18" spans="1:6" s="108" customFormat="1" ht="27.75" customHeight="1">
      <c r="A18" s="312" t="s">
        <v>29</v>
      </c>
      <c r="B18" s="318" t="s">
        <v>278</v>
      </c>
      <c r="C18" s="316">
        <f>1672+20</f>
        <v>1692</v>
      </c>
      <c r="D18" s="107"/>
      <c r="E18" s="107"/>
      <c r="F18" s="107"/>
    </row>
    <row r="19" spans="1:6" s="108" customFormat="1" ht="27.75" customHeight="1">
      <c r="A19" s="312" t="s">
        <v>30</v>
      </c>
      <c r="B19" s="318" t="s">
        <v>382</v>
      </c>
      <c r="C19" s="316">
        <v>446</v>
      </c>
      <c r="D19" s="107"/>
      <c r="E19" s="107"/>
      <c r="F19" s="107"/>
    </row>
    <row r="20" spans="1:3" ht="27.75" customHeight="1">
      <c r="A20" s="312" t="s">
        <v>31</v>
      </c>
      <c r="B20" s="321" t="s">
        <v>275</v>
      </c>
      <c r="C20" s="316">
        <f>8159-1705</f>
        <v>6454</v>
      </c>
    </row>
    <row r="21" spans="1:6" s="108" customFormat="1" ht="27.75" customHeight="1">
      <c r="A21" s="312" t="s">
        <v>67</v>
      </c>
      <c r="B21" s="319" t="s">
        <v>325</v>
      </c>
      <c r="C21" s="314">
        <f>+C17+C18+C19+C20</f>
        <v>128540</v>
      </c>
      <c r="D21" s="107"/>
      <c r="E21" s="107"/>
      <c r="F21" s="107"/>
    </row>
    <row r="22" spans="1:3" ht="27.75" customHeight="1">
      <c r="A22" s="312" t="s">
        <v>373</v>
      </c>
      <c r="B22" s="321" t="s">
        <v>276</v>
      </c>
      <c r="C22" s="316">
        <f>+C21-C6</f>
        <v>-83875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scale="70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4">
      <selection activeCell="F4" sqref="F4"/>
    </sheetView>
  </sheetViews>
  <sheetFormatPr defaultColWidth="9.140625" defaultRowHeight="15"/>
  <cols>
    <col min="1" max="1" width="6.7109375" style="0" customWidth="1"/>
    <col min="2" max="2" width="46.00390625" style="0" customWidth="1"/>
    <col min="3" max="4" width="35.7109375" style="0" customWidth="1"/>
    <col min="5" max="5" width="16.7109375" style="0" customWidth="1"/>
    <col min="6" max="6" width="18.28125" style="0" customWidth="1"/>
  </cols>
  <sheetData>
    <row r="1" ht="19.5" customHeight="1">
      <c r="A1" s="340"/>
    </row>
    <row r="2" ht="38.25" customHeight="1"/>
    <row r="3" spans="1:6" s="341" customFormat="1" ht="74.25" customHeight="1">
      <c r="A3" s="439" t="s">
        <v>453</v>
      </c>
      <c r="B3" s="439"/>
      <c r="C3" s="439"/>
      <c r="D3" s="439"/>
      <c r="E3" s="439"/>
      <c r="F3" s="440"/>
    </row>
    <row r="4" spans="2:6" ht="21" customHeight="1">
      <c r="B4" s="14"/>
      <c r="C4" s="14"/>
      <c r="D4" s="14"/>
      <c r="E4" s="373" t="s">
        <v>32</v>
      </c>
      <c r="F4" s="374" t="s">
        <v>411</v>
      </c>
    </row>
    <row r="5" spans="1:6" s="341" customFormat="1" ht="48.75" customHeight="1">
      <c r="A5" s="342" t="s">
        <v>93</v>
      </c>
      <c r="B5" s="343" t="s">
        <v>406</v>
      </c>
      <c r="C5" s="344" t="s">
        <v>454</v>
      </c>
      <c r="D5" s="344" t="s">
        <v>483</v>
      </c>
      <c r="E5" s="441" t="s">
        <v>407</v>
      </c>
      <c r="F5" s="442"/>
    </row>
    <row r="6" spans="1:6" ht="15" customHeight="1">
      <c r="A6" s="345"/>
      <c r="B6" s="346" t="s">
        <v>5</v>
      </c>
      <c r="C6" s="347" t="s">
        <v>6</v>
      </c>
      <c r="D6" s="347" t="s">
        <v>7</v>
      </c>
      <c r="E6" s="441" t="s">
        <v>8</v>
      </c>
      <c r="F6" s="443"/>
    </row>
    <row r="7" spans="1:6" s="340" customFormat="1" ht="15" customHeight="1">
      <c r="A7" s="348">
        <v>1</v>
      </c>
      <c r="B7" s="349" t="s">
        <v>406</v>
      </c>
      <c r="C7" s="350">
        <v>3000</v>
      </c>
      <c r="D7" s="350">
        <v>3000</v>
      </c>
      <c r="E7" s="444">
        <v>3000</v>
      </c>
      <c r="F7" s="445"/>
    </row>
    <row r="8" spans="1:6" s="340" customFormat="1" ht="15" customHeight="1">
      <c r="A8" s="351">
        <v>2</v>
      </c>
      <c r="B8" s="352" t="s">
        <v>408</v>
      </c>
      <c r="C8" s="353">
        <f>SUM(C7)</f>
        <v>3000</v>
      </c>
      <c r="D8" s="353">
        <f>SUM(D7)</f>
        <v>3000</v>
      </c>
      <c r="E8" s="446">
        <f>SUM(E7)</f>
        <v>3000</v>
      </c>
      <c r="F8" s="447"/>
    </row>
    <row r="9" spans="1:6" s="340" customFormat="1" ht="15" customHeight="1">
      <c r="A9" s="348">
        <v>3</v>
      </c>
      <c r="B9" s="354" t="s">
        <v>484</v>
      </c>
      <c r="C9" s="355">
        <v>2500</v>
      </c>
      <c r="D9" s="355">
        <v>2500</v>
      </c>
      <c r="E9" s="448">
        <v>0</v>
      </c>
      <c r="F9" s="447"/>
    </row>
    <row r="10" spans="1:6" s="340" customFormat="1" ht="15" customHeight="1">
      <c r="A10" s="348">
        <v>4</v>
      </c>
      <c r="B10" s="354" t="s">
        <v>485</v>
      </c>
      <c r="C10" s="355">
        <v>0</v>
      </c>
      <c r="D10" s="355">
        <v>30000</v>
      </c>
      <c r="E10" s="448">
        <v>30000</v>
      </c>
      <c r="F10" s="450"/>
    </row>
    <row r="11" spans="1:6" s="340" customFormat="1" ht="15" customHeight="1">
      <c r="A11" s="348">
        <v>5</v>
      </c>
      <c r="B11" s="354" t="s">
        <v>486</v>
      </c>
      <c r="C11" s="355">
        <v>0</v>
      </c>
      <c r="D11" s="355">
        <v>19897</v>
      </c>
      <c r="E11" s="448">
        <v>19897</v>
      </c>
      <c r="F11" s="450"/>
    </row>
    <row r="12" spans="1:6" s="340" customFormat="1" ht="15" customHeight="1">
      <c r="A12" s="348">
        <v>6</v>
      </c>
      <c r="B12" s="354" t="s">
        <v>487</v>
      </c>
      <c r="C12" s="355">
        <v>0</v>
      </c>
      <c r="D12" s="355">
        <v>0</v>
      </c>
      <c r="E12" s="448">
        <v>39858</v>
      </c>
      <c r="F12" s="447"/>
    </row>
    <row r="13" spans="1:6" s="340" customFormat="1" ht="15" customHeight="1">
      <c r="A13" s="348">
        <v>7</v>
      </c>
      <c r="B13" s="354" t="s">
        <v>488</v>
      </c>
      <c r="C13" s="355">
        <v>38537</v>
      </c>
      <c r="D13" s="355">
        <v>19454</v>
      </c>
      <c r="E13" s="448">
        <v>12152</v>
      </c>
      <c r="F13" s="450"/>
    </row>
    <row r="14" spans="1:6" ht="15" customHeight="1">
      <c r="A14" s="348">
        <v>8</v>
      </c>
      <c r="B14" s="356" t="s">
        <v>409</v>
      </c>
      <c r="C14" s="357">
        <f>SUM(C9:C13)</f>
        <v>41037</v>
      </c>
      <c r="D14" s="357">
        <f>SUM(D9:D13)</f>
        <v>71851</v>
      </c>
      <c r="E14" s="446">
        <f>SUM(E9:F13)</f>
        <v>101907</v>
      </c>
      <c r="F14" s="450"/>
    </row>
    <row r="15" spans="1:6" s="359" customFormat="1" ht="15" customHeight="1">
      <c r="A15" s="351">
        <v>9</v>
      </c>
      <c r="B15" s="358" t="s">
        <v>410</v>
      </c>
      <c r="C15" s="357">
        <f>SUM(C8+C14)</f>
        <v>44037</v>
      </c>
      <c r="D15" s="357">
        <f>SUM(D8+D14)</f>
        <v>74851</v>
      </c>
      <c r="E15" s="446">
        <f>SUM(E8+E14)</f>
        <v>104907</v>
      </c>
      <c r="F15" s="449"/>
    </row>
    <row r="17" ht="14.25">
      <c r="F17" s="60"/>
    </row>
  </sheetData>
  <sheetProtection/>
  <mergeCells count="12">
    <mergeCell ref="E15:F15"/>
    <mergeCell ref="E10:F10"/>
    <mergeCell ref="E11:F11"/>
    <mergeCell ref="E12:F12"/>
    <mergeCell ref="E13:F13"/>
    <mergeCell ref="E14:F14"/>
    <mergeCell ref="A3:F3"/>
    <mergeCell ref="E5:F5"/>
    <mergeCell ref="E6:F6"/>
    <mergeCell ref="E7:F7"/>
    <mergeCell ref="E8:F8"/>
    <mergeCell ref="E9:F9"/>
  </mergeCells>
  <printOptions/>
  <pageMargins left="0.7" right="0.7" top="0.75" bottom="0.75" header="0.3" footer="0.3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7">
      <selection activeCell="H8" sqref="H8:I8"/>
    </sheetView>
  </sheetViews>
  <sheetFormatPr defaultColWidth="9.140625" defaultRowHeight="15"/>
  <cols>
    <col min="3" max="3" width="22.00390625" style="0" customWidth="1"/>
    <col min="4" max="4" width="17.8515625" style="0" customWidth="1"/>
    <col min="5" max="5" width="12.28125" style="0" customWidth="1"/>
    <col min="6" max="6" width="10.57421875" style="0" customWidth="1"/>
    <col min="7" max="7" width="12.28125" style="0" customWidth="1"/>
    <col min="8" max="8" width="11.57421875" style="0" customWidth="1"/>
    <col min="9" max="9" width="11.28125" style="0" customWidth="1"/>
    <col min="11" max="11" width="10.28125" style="0" customWidth="1"/>
    <col min="12" max="12" width="9.421875" style="0" customWidth="1"/>
  </cols>
  <sheetData>
    <row r="1" spans="1:12" ht="15">
      <c r="A1" s="466" t="s">
        <v>455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35"/>
    </row>
    <row r="2" spans="1:12" ht="15">
      <c r="A2" s="466"/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375"/>
    </row>
    <row r="3" spans="1:12" ht="14.25">
      <c r="A3" s="375"/>
      <c r="B3" s="375"/>
      <c r="C3" s="375"/>
      <c r="D3" s="375"/>
      <c r="E3" s="375"/>
      <c r="F3" s="375"/>
      <c r="G3" s="375"/>
      <c r="H3" s="518"/>
      <c r="I3" s="518"/>
      <c r="J3" s="467" t="s">
        <v>412</v>
      </c>
      <c r="K3" s="467"/>
      <c r="L3" s="468"/>
    </row>
    <row r="4" spans="1:12" ht="15" thickBot="1">
      <c r="A4" s="375"/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</row>
    <row r="5" spans="1:12" ht="15" customHeight="1">
      <c r="A5" s="375"/>
      <c r="B5" s="508" t="s">
        <v>84</v>
      </c>
      <c r="C5" s="509"/>
      <c r="D5" s="512" t="s">
        <v>375</v>
      </c>
      <c r="E5" s="513"/>
      <c r="F5" s="512" t="s">
        <v>376</v>
      </c>
      <c r="G5" s="513"/>
      <c r="H5" s="512" t="s">
        <v>377</v>
      </c>
      <c r="I5" s="516"/>
      <c r="J5" s="375"/>
      <c r="K5" s="375"/>
      <c r="L5" s="375"/>
    </row>
    <row r="6" spans="1:12" ht="24" customHeight="1">
      <c r="A6" s="375"/>
      <c r="B6" s="510"/>
      <c r="C6" s="511"/>
      <c r="D6" s="514"/>
      <c r="E6" s="515"/>
      <c r="F6" s="514"/>
      <c r="G6" s="515"/>
      <c r="H6" s="514"/>
      <c r="I6" s="517"/>
      <c r="J6" s="375"/>
      <c r="K6" s="375"/>
      <c r="L6" s="375"/>
    </row>
    <row r="7" spans="1:12" ht="14.25">
      <c r="A7" s="375"/>
      <c r="B7" s="502" t="s">
        <v>85</v>
      </c>
      <c r="C7" s="503"/>
      <c r="D7" s="500">
        <v>15</v>
      </c>
      <c r="E7" s="504"/>
      <c r="F7" s="500">
        <v>15</v>
      </c>
      <c r="G7" s="504"/>
      <c r="H7" s="500">
        <v>21</v>
      </c>
      <c r="I7" s="501"/>
      <c r="J7" s="375"/>
      <c r="K7" s="375"/>
      <c r="L7" s="375"/>
    </row>
    <row r="8" spans="1:12" ht="14.25">
      <c r="A8" s="375"/>
      <c r="B8" s="377" t="s">
        <v>86</v>
      </c>
      <c r="C8" s="378"/>
      <c r="D8" s="500">
        <v>15</v>
      </c>
      <c r="E8" s="504"/>
      <c r="F8" s="500">
        <v>15</v>
      </c>
      <c r="G8" s="504"/>
      <c r="H8" s="500">
        <v>13</v>
      </c>
      <c r="I8" s="501"/>
      <c r="J8" s="375"/>
      <c r="K8" s="375"/>
      <c r="L8" s="375"/>
    </row>
    <row r="9" spans="1:12" ht="14.25">
      <c r="A9" s="375"/>
      <c r="B9" s="502" t="s">
        <v>87</v>
      </c>
      <c r="C9" s="503"/>
      <c r="D9" s="500">
        <f>SUM(D7:E8)</f>
        <v>30</v>
      </c>
      <c r="E9" s="504"/>
      <c r="F9" s="500">
        <f>SUM(F7:G8)</f>
        <v>30</v>
      </c>
      <c r="G9" s="504"/>
      <c r="H9" s="500">
        <f>SUM(H7:I8)</f>
        <v>34</v>
      </c>
      <c r="I9" s="501"/>
      <c r="J9" s="375"/>
      <c r="K9" s="375"/>
      <c r="L9" s="375"/>
    </row>
    <row r="10" spans="1:12" ht="14.25">
      <c r="A10" s="375"/>
      <c r="B10" s="519" t="s">
        <v>88</v>
      </c>
      <c r="C10" s="520"/>
      <c r="D10" s="505"/>
      <c r="E10" s="506"/>
      <c r="F10" s="507"/>
      <c r="G10" s="507"/>
      <c r="H10" s="507"/>
      <c r="I10" s="465"/>
      <c r="J10" s="375"/>
      <c r="K10" s="375"/>
      <c r="L10" s="375"/>
    </row>
    <row r="11" spans="1:12" ht="14.25">
      <c r="A11" s="375"/>
      <c r="B11" s="495" t="s">
        <v>85</v>
      </c>
      <c r="C11" s="496"/>
      <c r="D11" s="497">
        <v>5</v>
      </c>
      <c r="E11" s="497"/>
      <c r="F11" s="497">
        <v>33.3</v>
      </c>
      <c r="G11" s="497"/>
      <c r="H11" s="497">
        <v>31</v>
      </c>
      <c r="I11" s="498"/>
      <c r="J11" s="375"/>
      <c r="K11" s="375"/>
      <c r="L11" s="375"/>
    </row>
    <row r="12" spans="1:12" ht="14.25">
      <c r="A12" s="375"/>
      <c r="B12" s="483" t="s">
        <v>86</v>
      </c>
      <c r="C12" s="484"/>
      <c r="D12" s="492"/>
      <c r="E12" s="492"/>
      <c r="F12" s="492"/>
      <c r="G12" s="492"/>
      <c r="H12" s="497"/>
      <c r="I12" s="498"/>
      <c r="J12" s="375"/>
      <c r="K12" s="375"/>
      <c r="L12" s="375"/>
    </row>
    <row r="13" spans="1:12" ht="14.25">
      <c r="A13" s="375"/>
      <c r="B13" s="456" t="s">
        <v>88</v>
      </c>
      <c r="C13" s="457"/>
      <c r="D13" s="493">
        <v>5</v>
      </c>
      <c r="E13" s="494"/>
      <c r="F13" s="493">
        <v>33.3</v>
      </c>
      <c r="G13" s="494"/>
      <c r="H13" s="493">
        <f>SUM(H11:I12)</f>
        <v>31</v>
      </c>
      <c r="I13" s="499"/>
      <c r="J13" s="375"/>
      <c r="K13" s="375"/>
      <c r="L13" s="375"/>
    </row>
    <row r="14" spans="1:12" ht="15" thickBot="1">
      <c r="A14" s="375"/>
      <c r="B14" s="458" t="s">
        <v>89</v>
      </c>
      <c r="C14" s="459"/>
      <c r="D14" s="460">
        <f>SUM(D9+D13)</f>
        <v>35</v>
      </c>
      <c r="E14" s="461"/>
      <c r="F14" s="451">
        <f>SUM(F9+F13)</f>
        <v>63.3</v>
      </c>
      <c r="G14" s="452"/>
      <c r="H14" s="451">
        <f>SUM(H9+H13)</f>
        <v>65</v>
      </c>
      <c r="I14" s="452"/>
      <c r="J14" s="375"/>
      <c r="K14" s="375"/>
      <c r="L14" s="375"/>
    </row>
    <row r="15" spans="1:12" ht="14.25">
      <c r="A15" s="375"/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</row>
    <row r="16" spans="1:12" ht="14.25">
      <c r="A16" s="375"/>
      <c r="B16" s="482" t="s">
        <v>456</v>
      </c>
      <c r="C16" s="482"/>
      <c r="D16" s="482"/>
      <c r="E16" s="482"/>
      <c r="F16" s="482"/>
      <c r="G16" s="482"/>
      <c r="H16" s="482"/>
      <c r="I16" s="482"/>
      <c r="J16" s="375"/>
      <c r="K16" s="375"/>
      <c r="L16" s="375"/>
    </row>
    <row r="17" spans="1:12" ht="14.25">
      <c r="A17" s="375"/>
      <c r="B17" s="482"/>
      <c r="C17" s="482"/>
      <c r="D17" s="482"/>
      <c r="E17" s="482"/>
      <c r="F17" s="482"/>
      <c r="G17" s="482"/>
      <c r="H17" s="482"/>
      <c r="I17" s="482"/>
      <c r="J17" s="375"/>
      <c r="K17" s="375"/>
      <c r="L17" s="375"/>
    </row>
    <row r="18" spans="1:12" ht="15" thickBot="1">
      <c r="A18" s="375"/>
      <c r="B18" s="453" t="s">
        <v>85</v>
      </c>
      <c r="C18" s="453"/>
      <c r="D18" s="379"/>
      <c r="E18" s="379"/>
      <c r="F18" s="379"/>
      <c r="G18" s="379"/>
      <c r="H18" s="379"/>
      <c r="I18" s="379"/>
      <c r="J18" s="375"/>
      <c r="K18" s="375"/>
      <c r="L18" s="375"/>
    </row>
    <row r="19" spans="1:12" ht="14.25">
      <c r="A19" s="375"/>
      <c r="B19" s="474" t="s">
        <v>84</v>
      </c>
      <c r="C19" s="475"/>
      <c r="D19" s="489" t="s">
        <v>457</v>
      </c>
      <c r="E19" s="489"/>
      <c r="F19" s="489"/>
      <c r="G19" s="489"/>
      <c r="H19" s="489"/>
      <c r="I19" s="489"/>
      <c r="J19" s="490"/>
      <c r="K19" s="490"/>
      <c r="L19" s="491"/>
    </row>
    <row r="20" spans="1:12" ht="15" thickBot="1">
      <c r="A20" s="375"/>
      <c r="B20" s="476"/>
      <c r="C20" s="477"/>
      <c r="D20" s="473" t="s">
        <v>90</v>
      </c>
      <c r="E20" s="471"/>
      <c r="F20" s="472"/>
      <c r="G20" s="470" t="s">
        <v>91</v>
      </c>
      <c r="H20" s="471"/>
      <c r="I20" s="472"/>
      <c r="J20" s="480" t="s">
        <v>92</v>
      </c>
      <c r="K20" s="480"/>
      <c r="L20" s="481"/>
    </row>
    <row r="21" spans="1:12" ht="15" thickBot="1">
      <c r="A21" s="375"/>
      <c r="B21" s="478"/>
      <c r="C21" s="479"/>
      <c r="D21" s="380" t="s">
        <v>177</v>
      </c>
      <c r="E21" s="381" t="s">
        <v>252</v>
      </c>
      <c r="F21" s="382" t="s">
        <v>378</v>
      </c>
      <c r="G21" s="380" t="s">
        <v>177</v>
      </c>
      <c r="H21" s="381" t="s">
        <v>252</v>
      </c>
      <c r="I21" s="382" t="s">
        <v>378</v>
      </c>
      <c r="J21" s="380" t="s">
        <v>177</v>
      </c>
      <c r="K21" s="381" t="s">
        <v>252</v>
      </c>
      <c r="L21" s="382" t="s">
        <v>378</v>
      </c>
    </row>
    <row r="22" spans="1:12" ht="14.25">
      <c r="A22" s="375"/>
      <c r="B22" s="485" t="s">
        <v>253</v>
      </c>
      <c r="C22" s="486"/>
      <c r="D22" s="383">
        <v>1</v>
      </c>
      <c r="E22" s="384">
        <v>1</v>
      </c>
      <c r="F22" s="385">
        <v>2</v>
      </c>
      <c r="G22" s="386"/>
      <c r="H22" s="384"/>
      <c r="I22" s="385"/>
      <c r="J22" s="383">
        <v>1</v>
      </c>
      <c r="K22" s="384">
        <v>1</v>
      </c>
      <c r="L22" s="385">
        <v>2</v>
      </c>
    </row>
    <row r="23" spans="1:12" ht="14.25">
      <c r="A23" s="375"/>
      <c r="B23" s="462" t="s">
        <v>489</v>
      </c>
      <c r="C23" s="463"/>
      <c r="D23" s="383"/>
      <c r="E23" s="384"/>
      <c r="F23" s="385">
        <v>3</v>
      </c>
      <c r="G23" s="386"/>
      <c r="H23" s="384"/>
      <c r="I23" s="385"/>
      <c r="J23" s="383"/>
      <c r="K23" s="384"/>
      <c r="L23" s="385">
        <v>3</v>
      </c>
    </row>
    <row r="24" spans="1:12" ht="14.25">
      <c r="A24" s="375"/>
      <c r="B24" s="462" t="s">
        <v>380</v>
      </c>
      <c r="C24" s="463"/>
      <c r="D24" s="376"/>
      <c r="E24" s="387"/>
      <c r="F24" s="388"/>
      <c r="G24" s="389">
        <v>4</v>
      </c>
      <c r="H24" s="387">
        <v>4</v>
      </c>
      <c r="I24" s="388">
        <v>4</v>
      </c>
      <c r="J24" s="389">
        <v>4</v>
      </c>
      <c r="K24" s="387">
        <v>4</v>
      </c>
      <c r="L24" s="388">
        <v>4</v>
      </c>
    </row>
    <row r="25" spans="1:12" ht="14.25">
      <c r="A25" s="375"/>
      <c r="B25" s="462" t="s">
        <v>254</v>
      </c>
      <c r="C25" s="463"/>
      <c r="D25" s="376">
        <v>2</v>
      </c>
      <c r="E25" s="387">
        <v>2</v>
      </c>
      <c r="F25" s="388">
        <v>2</v>
      </c>
      <c r="G25" s="389"/>
      <c r="H25" s="387"/>
      <c r="I25" s="388"/>
      <c r="J25" s="376">
        <v>2</v>
      </c>
      <c r="K25" s="387">
        <v>2</v>
      </c>
      <c r="L25" s="388">
        <v>2</v>
      </c>
    </row>
    <row r="26" spans="1:12" ht="14.25">
      <c r="A26" s="375"/>
      <c r="B26" s="464" t="s">
        <v>255</v>
      </c>
      <c r="C26" s="469"/>
      <c r="D26" s="376">
        <v>2</v>
      </c>
      <c r="E26" s="387">
        <v>2</v>
      </c>
      <c r="F26" s="388">
        <v>2</v>
      </c>
      <c r="G26" s="389"/>
      <c r="H26" s="387"/>
      <c r="I26" s="388"/>
      <c r="J26" s="376">
        <v>2</v>
      </c>
      <c r="K26" s="387">
        <v>2</v>
      </c>
      <c r="L26" s="388">
        <v>2</v>
      </c>
    </row>
    <row r="27" spans="1:12" ht="14.25">
      <c r="A27" s="375"/>
      <c r="B27" s="464" t="s">
        <v>256</v>
      </c>
      <c r="C27" s="463"/>
      <c r="D27" s="376"/>
      <c r="E27" s="387"/>
      <c r="F27" s="388"/>
      <c r="G27" s="389">
        <v>2</v>
      </c>
      <c r="H27" s="387">
        <v>2</v>
      </c>
      <c r="I27" s="388">
        <v>2</v>
      </c>
      <c r="J27" s="389">
        <v>2</v>
      </c>
      <c r="K27" s="387">
        <v>2</v>
      </c>
      <c r="L27" s="388">
        <v>2</v>
      </c>
    </row>
    <row r="28" spans="1:12" ht="14.25">
      <c r="A28" s="375"/>
      <c r="B28" s="464" t="s">
        <v>257</v>
      </c>
      <c r="C28" s="463"/>
      <c r="D28" s="376"/>
      <c r="E28" s="387"/>
      <c r="F28" s="388"/>
      <c r="G28" s="389">
        <v>1</v>
      </c>
      <c r="H28" s="387">
        <v>1</v>
      </c>
      <c r="I28" s="388">
        <v>1</v>
      </c>
      <c r="J28" s="389">
        <v>1</v>
      </c>
      <c r="K28" s="387">
        <v>1</v>
      </c>
      <c r="L28" s="388">
        <v>1</v>
      </c>
    </row>
    <row r="29" spans="1:12" ht="14.25">
      <c r="A29" s="375"/>
      <c r="B29" s="464" t="s">
        <v>258</v>
      </c>
      <c r="C29" s="463"/>
      <c r="D29" s="376"/>
      <c r="E29" s="387"/>
      <c r="F29" s="388"/>
      <c r="G29" s="389">
        <v>1</v>
      </c>
      <c r="H29" s="387">
        <v>1</v>
      </c>
      <c r="I29" s="388">
        <v>1</v>
      </c>
      <c r="J29" s="389">
        <v>1</v>
      </c>
      <c r="K29" s="387">
        <v>1</v>
      </c>
      <c r="L29" s="388">
        <v>1</v>
      </c>
    </row>
    <row r="30" spans="1:12" ht="14.25">
      <c r="A30" s="375"/>
      <c r="B30" s="464" t="s">
        <v>259</v>
      </c>
      <c r="C30" s="463"/>
      <c r="D30" s="376">
        <v>1</v>
      </c>
      <c r="E30" s="387">
        <v>1</v>
      </c>
      <c r="F30" s="388">
        <v>1</v>
      </c>
      <c r="G30" s="389"/>
      <c r="H30" s="387"/>
      <c r="I30" s="388"/>
      <c r="J30" s="389">
        <v>1</v>
      </c>
      <c r="K30" s="387">
        <v>1</v>
      </c>
      <c r="L30" s="388">
        <v>1</v>
      </c>
    </row>
    <row r="31" spans="1:12" ht="14.25">
      <c r="A31" s="375"/>
      <c r="B31" s="464" t="s">
        <v>490</v>
      </c>
      <c r="C31" s="465"/>
      <c r="D31" s="376"/>
      <c r="E31" s="387"/>
      <c r="F31" s="388">
        <v>1</v>
      </c>
      <c r="G31" s="389"/>
      <c r="H31" s="387"/>
      <c r="I31" s="388"/>
      <c r="J31" s="389"/>
      <c r="K31" s="387"/>
      <c r="L31" s="388">
        <v>1</v>
      </c>
    </row>
    <row r="32" spans="1:12" ht="14.25">
      <c r="A32" s="375"/>
      <c r="B32" s="464" t="s">
        <v>260</v>
      </c>
      <c r="C32" s="463"/>
      <c r="D32" s="376">
        <v>1</v>
      </c>
      <c r="E32" s="387">
        <v>1</v>
      </c>
      <c r="F32" s="388">
        <v>2</v>
      </c>
      <c r="G32" s="389"/>
      <c r="H32" s="387"/>
      <c r="I32" s="388"/>
      <c r="J32" s="389">
        <v>1</v>
      </c>
      <c r="K32" s="387">
        <v>1</v>
      </c>
      <c r="L32" s="388">
        <v>2</v>
      </c>
    </row>
    <row r="33" spans="1:12" ht="14.25">
      <c r="A33" s="375"/>
      <c r="B33" s="487" t="s">
        <v>87</v>
      </c>
      <c r="C33" s="488"/>
      <c r="D33" s="390">
        <f aca="true" t="shared" si="0" ref="D33:L33">SUM(D22:D32)</f>
        <v>7</v>
      </c>
      <c r="E33" s="390">
        <f t="shared" si="0"/>
        <v>7</v>
      </c>
      <c r="F33" s="391">
        <f t="shared" si="0"/>
        <v>13</v>
      </c>
      <c r="G33" s="390">
        <f t="shared" si="0"/>
        <v>8</v>
      </c>
      <c r="H33" s="390">
        <f t="shared" si="0"/>
        <v>8</v>
      </c>
      <c r="I33" s="391">
        <f t="shared" si="0"/>
        <v>8</v>
      </c>
      <c r="J33" s="390">
        <f t="shared" si="0"/>
        <v>15</v>
      </c>
      <c r="K33" s="390">
        <f t="shared" si="0"/>
        <v>15</v>
      </c>
      <c r="L33" s="391">
        <f t="shared" si="0"/>
        <v>21</v>
      </c>
    </row>
    <row r="34" spans="1:12" ht="14.25">
      <c r="A34" s="375"/>
      <c r="B34" s="464" t="s">
        <v>88</v>
      </c>
      <c r="C34" s="469"/>
      <c r="D34" s="376"/>
      <c r="E34" s="387"/>
      <c r="F34" s="388"/>
      <c r="G34" s="389">
        <v>5</v>
      </c>
      <c r="H34" s="387">
        <v>33.3</v>
      </c>
      <c r="I34" s="388">
        <v>31</v>
      </c>
      <c r="J34" s="389">
        <v>5</v>
      </c>
      <c r="K34" s="387">
        <v>33.3</v>
      </c>
      <c r="L34" s="388">
        <v>31</v>
      </c>
    </row>
    <row r="35" spans="1:12" ht="15" thickBot="1">
      <c r="A35" s="375"/>
      <c r="B35" s="454" t="s">
        <v>89</v>
      </c>
      <c r="C35" s="455"/>
      <c r="D35" s="392">
        <f aca="true" t="shared" si="1" ref="D35:L35">SUM(D33:D34)</f>
        <v>7</v>
      </c>
      <c r="E35" s="393">
        <f t="shared" si="1"/>
        <v>7</v>
      </c>
      <c r="F35" s="394">
        <f t="shared" si="1"/>
        <v>13</v>
      </c>
      <c r="G35" s="392">
        <f t="shared" si="1"/>
        <v>13</v>
      </c>
      <c r="H35" s="393">
        <f t="shared" si="1"/>
        <v>41.3</v>
      </c>
      <c r="I35" s="394">
        <f t="shared" si="1"/>
        <v>39</v>
      </c>
      <c r="J35" s="392">
        <f t="shared" si="1"/>
        <v>20</v>
      </c>
      <c r="K35" s="393">
        <f t="shared" si="1"/>
        <v>48.3</v>
      </c>
      <c r="L35" s="395">
        <f t="shared" si="1"/>
        <v>52</v>
      </c>
    </row>
    <row r="36" spans="1:12" ht="14.25">
      <c r="A36" s="375"/>
      <c r="B36" s="375"/>
      <c r="C36" s="375"/>
      <c r="D36" s="375"/>
      <c r="E36" s="375"/>
      <c r="F36" s="375"/>
      <c r="G36" s="375"/>
      <c r="H36" s="375"/>
      <c r="I36" s="375"/>
      <c r="J36" s="375"/>
      <c r="K36" s="375"/>
      <c r="L36" s="375"/>
    </row>
    <row r="37" spans="1:12" ht="14.25">
      <c r="A37" s="375"/>
      <c r="B37" s="375"/>
      <c r="C37" s="375"/>
      <c r="D37" s="375"/>
      <c r="E37" s="375"/>
      <c r="F37" s="375"/>
      <c r="G37" s="375"/>
      <c r="H37" s="375"/>
      <c r="I37" s="375"/>
      <c r="J37" s="375"/>
      <c r="K37" s="375"/>
      <c r="L37" s="375"/>
    </row>
    <row r="38" spans="1:12" ht="15" thickBot="1">
      <c r="A38" s="375"/>
      <c r="B38" s="453" t="s">
        <v>86</v>
      </c>
      <c r="C38" s="453"/>
      <c r="D38" s="379"/>
      <c r="E38" s="379"/>
      <c r="F38" s="379"/>
      <c r="G38" s="379"/>
      <c r="H38" s="379"/>
      <c r="I38" s="379"/>
      <c r="J38" s="375"/>
      <c r="K38" s="375"/>
      <c r="L38" s="375"/>
    </row>
    <row r="39" spans="1:12" ht="14.25">
      <c r="A39" s="375"/>
      <c r="B39" s="474" t="s">
        <v>84</v>
      </c>
      <c r="C39" s="475"/>
      <c r="D39" s="489" t="s">
        <v>457</v>
      </c>
      <c r="E39" s="489"/>
      <c r="F39" s="489"/>
      <c r="G39" s="489"/>
      <c r="H39" s="489"/>
      <c r="I39" s="489"/>
      <c r="J39" s="490"/>
      <c r="K39" s="490"/>
      <c r="L39" s="491"/>
    </row>
    <row r="40" spans="1:12" ht="15" thickBot="1">
      <c r="A40" s="375"/>
      <c r="B40" s="476"/>
      <c r="C40" s="477"/>
      <c r="D40" s="473" t="s">
        <v>90</v>
      </c>
      <c r="E40" s="471"/>
      <c r="F40" s="472"/>
      <c r="G40" s="470" t="s">
        <v>91</v>
      </c>
      <c r="H40" s="471"/>
      <c r="I40" s="472"/>
      <c r="J40" s="480" t="s">
        <v>92</v>
      </c>
      <c r="K40" s="480"/>
      <c r="L40" s="481"/>
    </row>
    <row r="41" spans="1:12" ht="15" thickBot="1">
      <c r="A41" s="375"/>
      <c r="B41" s="478"/>
      <c r="C41" s="479"/>
      <c r="D41" s="380" t="s">
        <v>177</v>
      </c>
      <c r="E41" s="381" t="s">
        <v>252</v>
      </c>
      <c r="F41" s="382" t="s">
        <v>378</v>
      </c>
      <c r="G41" s="380" t="s">
        <v>177</v>
      </c>
      <c r="H41" s="381" t="s">
        <v>252</v>
      </c>
      <c r="I41" s="382" t="s">
        <v>378</v>
      </c>
      <c r="J41" s="380" t="s">
        <v>177</v>
      </c>
      <c r="K41" s="381" t="s">
        <v>252</v>
      </c>
      <c r="L41" s="382" t="s">
        <v>378</v>
      </c>
    </row>
    <row r="42" spans="1:12" ht="14.25">
      <c r="A42" s="375"/>
      <c r="B42" s="485" t="s">
        <v>261</v>
      </c>
      <c r="C42" s="486"/>
      <c r="D42" s="383">
        <v>13</v>
      </c>
      <c r="E42" s="384">
        <v>13</v>
      </c>
      <c r="F42" s="385">
        <v>11</v>
      </c>
      <c r="G42" s="386"/>
      <c r="H42" s="384"/>
      <c r="I42" s="385"/>
      <c r="J42" s="383">
        <v>13</v>
      </c>
      <c r="K42" s="384">
        <v>13</v>
      </c>
      <c r="L42" s="385">
        <v>11</v>
      </c>
    </row>
    <row r="43" spans="1:12" ht="14.25">
      <c r="A43" s="375"/>
      <c r="B43" s="485" t="s">
        <v>262</v>
      </c>
      <c r="C43" s="486"/>
      <c r="D43" s="376">
        <v>2</v>
      </c>
      <c r="E43" s="387">
        <v>2</v>
      </c>
      <c r="F43" s="388">
        <v>2</v>
      </c>
      <c r="G43" s="389"/>
      <c r="H43" s="387"/>
      <c r="I43" s="388"/>
      <c r="J43" s="389">
        <v>2</v>
      </c>
      <c r="K43" s="387">
        <v>2</v>
      </c>
      <c r="L43" s="388">
        <v>2</v>
      </c>
    </row>
    <row r="44" spans="1:12" ht="14.25">
      <c r="A44" s="375"/>
      <c r="B44" s="487" t="s">
        <v>87</v>
      </c>
      <c r="C44" s="488"/>
      <c r="D44" s="390">
        <f aca="true" t="shared" si="2" ref="D44:L44">SUM(D42:D43)</f>
        <v>15</v>
      </c>
      <c r="E44" s="390">
        <f t="shared" si="2"/>
        <v>15</v>
      </c>
      <c r="F44" s="391">
        <f t="shared" si="2"/>
        <v>13</v>
      </c>
      <c r="G44" s="391">
        <f t="shared" si="2"/>
        <v>0</v>
      </c>
      <c r="H44" s="390">
        <f t="shared" si="2"/>
        <v>0</v>
      </c>
      <c r="I44" s="391">
        <f t="shared" si="2"/>
        <v>0</v>
      </c>
      <c r="J44" s="390">
        <f t="shared" si="2"/>
        <v>15</v>
      </c>
      <c r="K44" s="390">
        <f t="shared" si="2"/>
        <v>15</v>
      </c>
      <c r="L44" s="391">
        <f t="shared" si="2"/>
        <v>13</v>
      </c>
    </row>
    <row r="45" spans="1:12" ht="14.25">
      <c r="A45" s="375"/>
      <c r="B45" s="464" t="s">
        <v>88</v>
      </c>
      <c r="C45" s="469"/>
      <c r="D45" s="376">
        <v>0</v>
      </c>
      <c r="E45" s="387">
        <v>0</v>
      </c>
      <c r="F45" s="388">
        <v>0</v>
      </c>
      <c r="G45" s="389"/>
      <c r="H45" s="387"/>
      <c r="I45" s="388"/>
      <c r="J45" s="389">
        <v>0</v>
      </c>
      <c r="K45" s="387">
        <v>0</v>
      </c>
      <c r="L45" s="388">
        <v>0</v>
      </c>
    </row>
    <row r="46" spans="1:12" ht="15" thickBot="1">
      <c r="A46" s="375"/>
      <c r="B46" s="454" t="s">
        <v>89</v>
      </c>
      <c r="C46" s="455"/>
      <c r="D46" s="392">
        <f aca="true" t="shared" si="3" ref="D46:L46">SUM(D44:D45)</f>
        <v>15</v>
      </c>
      <c r="E46" s="393">
        <f t="shared" si="3"/>
        <v>15</v>
      </c>
      <c r="F46" s="394">
        <f t="shared" si="3"/>
        <v>13</v>
      </c>
      <c r="G46" s="392">
        <f t="shared" si="3"/>
        <v>0</v>
      </c>
      <c r="H46" s="393">
        <f t="shared" si="3"/>
        <v>0</v>
      </c>
      <c r="I46" s="394">
        <f t="shared" si="3"/>
        <v>0</v>
      </c>
      <c r="J46" s="392">
        <f t="shared" si="3"/>
        <v>15</v>
      </c>
      <c r="K46" s="393">
        <f t="shared" si="3"/>
        <v>15</v>
      </c>
      <c r="L46" s="395">
        <f t="shared" si="3"/>
        <v>13</v>
      </c>
    </row>
    <row r="47" spans="1:12" ht="14.25">
      <c r="A47" s="375"/>
      <c r="B47" s="375"/>
      <c r="C47" s="375"/>
      <c r="D47" s="375"/>
      <c r="E47" s="375"/>
      <c r="F47" s="375"/>
      <c r="G47" s="375"/>
      <c r="H47" s="375"/>
      <c r="I47" s="375"/>
      <c r="J47" s="375"/>
      <c r="K47" s="375"/>
      <c r="L47" s="375"/>
    </row>
    <row r="48" spans="1:12" ht="14.25">
      <c r="A48" s="375"/>
      <c r="B48" s="435" t="s">
        <v>379</v>
      </c>
      <c r="C48" s="435"/>
      <c r="D48" s="435"/>
      <c r="E48" s="435"/>
      <c r="F48" s="435"/>
      <c r="G48" s="435"/>
      <c r="H48" s="435"/>
      <c r="I48" s="435"/>
      <c r="J48" s="435"/>
      <c r="K48" s="435"/>
      <c r="L48" s="375"/>
    </row>
  </sheetData>
  <sheetProtection/>
  <mergeCells count="70">
    <mergeCell ref="B46:C46"/>
    <mergeCell ref="B18:C18"/>
    <mergeCell ref="F8:G8"/>
    <mergeCell ref="F9:G9"/>
    <mergeCell ref="B48:K48"/>
    <mergeCell ref="B34:C34"/>
    <mergeCell ref="B44:C44"/>
    <mergeCell ref="B45:C45"/>
    <mergeCell ref="H8:I8"/>
    <mergeCell ref="B10:C10"/>
    <mergeCell ref="H7:I7"/>
    <mergeCell ref="A2:K2"/>
    <mergeCell ref="B5:C6"/>
    <mergeCell ref="D5:E6"/>
    <mergeCell ref="F5:G6"/>
    <mergeCell ref="H5:I6"/>
    <mergeCell ref="B7:C7"/>
    <mergeCell ref="H3:I3"/>
    <mergeCell ref="D7:E7"/>
    <mergeCell ref="F7:G7"/>
    <mergeCell ref="H9:I9"/>
    <mergeCell ref="B9:C9"/>
    <mergeCell ref="D8:E8"/>
    <mergeCell ref="D9:E9"/>
    <mergeCell ref="D10:I10"/>
    <mergeCell ref="H11:I11"/>
    <mergeCell ref="D11:E11"/>
    <mergeCell ref="F11:G11"/>
    <mergeCell ref="F12:G12"/>
    <mergeCell ref="F13:G13"/>
    <mergeCell ref="D12:E12"/>
    <mergeCell ref="D13:E13"/>
    <mergeCell ref="B11:C11"/>
    <mergeCell ref="H12:I12"/>
    <mergeCell ref="H13:I13"/>
    <mergeCell ref="B42:C42"/>
    <mergeCell ref="D39:L39"/>
    <mergeCell ref="D40:F40"/>
    <mergeCell ref="G40:I40"/>
    <mergeCell ref="J40:L40"/>
    <mergeCell ref="D19:L19"/>
    <mergeCell ref="B24:C24"/>
    <mergeCell ref="B43:C43"/>
    <mergeCell ref="B22:C22"/>
    <mergeCell ref="B33:C33"/>
    <mergeCell ref="B25:C25"/>
    <mergeCell ref="B27:C27"/>
    <mergeCell ref="B28:C28"/>
    <mergeCell ref="B29:C29"/>
    <mergeCell ref="B30:C30"/>
    <mergeCell ref="B32:C32"/>
    <mergeCell ref="B39:C41"/>
    <mergeCell ref="A1:L1"/>
    <mergeCell ref="J3:L3"/>
    <mergeCell ref="B26:C26"/>
    <mergeCell ref="G20:I20"/>
    <mergeCell ref="D20:F20"/>
    <mergeCell ref="B19:C21"/>
    <mergeCell ref="J20:L20"/>
    <mergeCell ref="H14:I14"/>
    <mergeCell ref="B16:I17"/>
    <mergeCell ref="B12:C12"/>
    <mergeCell ref="F14:G14"/>
    <mergeCell ref="B38:C38"/>
    <mergeCell ref="B35:C35"/>
    <mergeCell ref="B13:C13"/>
    <mergeCell ref="B14:C14"/>
    <mergeCell ref="D14:E14"/>
    <mergeCell ref="B23:C23"/>
    <mergeCell ref="B31:C31"/>
  </mergeCells>
  <printOptions/>
  <pageMargins left="0.7" right="0.7" top="0.75" bottom="0.75" header="0.3" footer="0.3"/>
  <pageSetup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73"/>
  <sheetViews>
    <sheetView zoomScalePageLayoutView="0" workbookViewId="0" topLeftCell="A55">
      <selection activeCell="E19" sqref="E19"/>
    </sheetView>
  </sheetViews>
  <sheetFormatPr defaultColWidth="9.140625" defaultRowHeight="15"/>
  <cols>
    <col min="2" max="2" width="41.28125" style="0" customWidth="1"/>
    <col min="3" max="3" width="11.00390625" style="0" customWidth="1"/>
    <col min="4" max="6" width="10.7109375" style="0" customWidth="1"/>
    <col min="7" max="7" width="10.28125" style="0" customWidth="1"/>
    <col min="8" max="8" width="11.28125" style="0" customWidth="1"/>
  </cols>
  <sheetData>
    <row r="2" spans="1:8" ht="15">
      <c r="A2" s="521" t="s">
        <v>458</v>
      </c>
      <c r="B2" s="521"/>
      <c r="C2" s="521"/>
      <c r="D2" s="521"/>
      <c r="E2" s="521"/>
      <c r="F2" s="521"/>
      <c r="G2" s="521"/>
      <c r="H2" s="521"/>
    </row>
    <row r="3" spans="4:8" ht="14.25">
      <c r="D3" s="14" t="s">
        <v>32</v>
      </c>
      <c r="G3" s="526" t="s">
        <v>244</v>
      </c>
      <c r="H3" s="526"/>
    </row>
    <row r="4" spans="1:8" ht="28.5" customHeight="1">
      <c r="A4" s="523" t="s">
        <v>93</v>
      </c>
      <c r="B4" s="525" t="s">
        <v>94</v>
      </c>
      <c r="C4" s="523" t="s">
        <v>95</v>
      </c>
      <c r="D4" s="523" t="s">
        <v>263</v>
      </c>
      <c r="E4" s="523" t="s">
        <v>164</v>
      </c>
      <c r="F4" s="522" t="s">
        <v>473</v>
      </c>
      <c r="G4" s="522"/>
      <c r="H4" s="522"/>
    </row>
    <row r="5" spans="1:8" ht="110.25" customHeight="1">
      <c r="A5" s="523"/>
      <c r="B5" s="524"/>
      <c r="C5" s="524"/>
      <c r="D5" s="524"/>
      <c r="E5" s="524"/>
      <c r="F5" s="5" t="s">
        <v>96</v>
      </c>
      <c r="G5" s="5" t="s">
        <v>97</v>
      </c>
      <c r="H5" s="5" t="s">
        <v>383</v>
      </c>
    </row>
    <row r="6" spans="1:8" ht="14.25">
      <c r="A6" s="3"/>
      <c r="B6" s="3" t="s">
        <v>5</v>
      </c>
      <c r="C6" s="3" t="s">
        <v>6</v>
      </c>
      <c r="D6" s="3" t="s">
        <v>7</v>
      </c>
      <c r="E6" s="3" t="s">
        <v>8</v>
      </c>
      <c r="F6" s="3" t="s">
        <v>77</v>
      </c>
      <c r="G6" s="3" t="s">
        <v>78</v>
      </c>
      <c r="H6" s="3" t="s">
        <v>79</v>
      </c>
    </row>
    <row r="7" spans="1:8" s="8" customFormat="1" ht="14.25">
      <c r="A7" s="13">
        <v>1</v>
      </c>
      <c r="B7" s="7" t="s">
        <v>98</v>
      </c>
      <c r="C7" s="17">
        <f aca="true" t="shared" si="0" ref="C7:H7">SUM(C8+C27+C40)</f>
        <v>364856</v>
      </c>
      <c r="D7" s="17">
        <f t="shared" si="0"/>
        <v>430904</v>
      </c>
      <c r="E7" s="17">
        <f t="shared" si="0"/>
        <v>423191</v>
      </c>
      <c r="F7" s="17">
        <f t="shared" si="0"/>
        <v>374825</v>
      </c>
      <c r="G7" s="17">
        <f t="shared" si="0"/>
        <v>48366</v>
      </c>
      <c r="H7" s="17">
        <f t="shared" si="0"/>
        <v>0</v>
      </c>
    </row>
    <row r="8" spans="1:8" s="8" customFormat="1" ht="14.25">
      <c r="A8" s="13">
        <v>2</v>
      </c>
      <c r="B8" s="9" t="s">
        <v>33</v>
      </c>
      <c r="C8" s="17">
        <f aca="true" t="shared" si="1" ref="C8:H8">SUM(C9+C15)</f>
        <v>233022</v>
      </c>
      <c r="D8" s="17">
        <f t="shared" si="1"/>
        <v>299070</v>
      </c>
      <c r="E8" s="17">
        <f t="shared" si="1"/>
        <v>281054</v>
      </c>
      <c r="F8" s="17">
        <f t="shared" si="1"/>
        <v>240934</v>
      </c>
      <c r="G8" s="17">
        <f t="shared" si="1"/>
        <v>40120</v>
      </c>
      <c r="H8" s="17">
        <f t="shared" si="1"/>
        <v>0</v>
      </c>
    </row>
    <row r="9" spans="1:8" s="12" customFormat="1" ht="14.25">
      <c r="A9" s="13">
        <v>3</v>
      </c>
      <c r="B9" s="10" t="s">
        <v>99</v>
      </c>
      <c r="C9" s="16">
        <f aca="true" t="shared" si="2" ref="C9:H9">SUM(C10:C14)</f>
        <v>149575</v>
      </c>
      <c r="D9" s="16">
        <f t="shared" si="2"/>
        <v>178301</v>
      </c>
      <c r="E9" s="16">
        <f t="shared" si="2"/>
        <v>178300</v>
      </c>
      <c r="F9" s="16">
        <f t="shared" si="2"/>
        <v>178300</v>
      </c>
      <c r="G9" s="16">
        <f t="shared" si="2"/>
        <v>0</v>
      </c>
      <c r="H9" s="16">
        <f t="shared" si="2"/>
        <v>0</v>
      </c>
    </row>
    <row r="10" spans="1:8" ht="14.25">
      <c r="A10" s="13">
        <v>4</v>
      </c>
      <c r="B10" s="6" t="s">
        <v>100</v>
      </c>
      <c r="C10" s="15">
        <v>79744</v>
      </c>
      <c r="D10" s="15">
        <v>81578</v>
      </c>
      <c r="E10" s="15">
        <v>81578</v>
      </c>
      <c r="F10" s="15">
        <v>81578</v>
      </c>
      <c r="G10" s="4">
        <v>0</v>
      </c>
      <c r="H10" s="4">
        <v>0</v>
      </c>
    </row>
    <row r="11" spans="1:8" ht="14.25">
      <c r="A11" s="13">
        <v>5</v>
      </c>
      <c r="B11" s="6" t="s">
        <v>101</v>
      </c>
      <c r="C11" s="15">
        <v>65627</v>
      </c>
      <c r="D11" s="15">
        <v>78489</v>
      </c>
      <c r="E11" s="15">
        <v>78488</v>
      </c>
      <c r="F11" s="15">
        <v>78488</v>
      </c>
      <c r="G11" s="4">
        <v>0</v>
      </c>
      <c r="H11" s="4">
        <v>0</v>
      </c>
    </row>
    <row r="12" spans="1:8" ht="14.25">
      <c r="A12" s="13">
        <v>6</v>
      </c>
      <c r="B12" s="6" t="s">
        <v>102</v>
      </c>
      <c r="C12" s="15">
        <v>4204</v>
      </c>
      <c r="D12" s="15">
        <v>4345</v>
      </c>
      <c r="E12" s="15">
        <v>4345</v>
      </c>
      <c r="F12" s="15">
        <v>4345</v>
      </c>
      <c r="G12" s="4">
        <v>0</v>
      </c>
      <c r="H12" s="4">
        <v>0</v>
      </c>
    </row>
    <row r="13" spans="1:8" ht="14.25">
      <c r="A13" s="13">
        <v>7</v>
      </c>
      <c r="B13" s="6" t="s">
        <v>326</v>
      </c>
      <c r="C13" s="15">
        <v>0</v>
      </c>
      <c r="D13" s="15">
        <v>12328</v>
      </c>
      <c r="E13" s="15">
        <v>12328</v>
      </c>
      <c r="F13" s="15">
        <v>12328</v>
      </c>
      <c r="G13" s="4">
        <v>0</v>
      </c>
      <c r="H13" s="4">
        <v>0</v>
      </c>
    </row>
    <row r="14" spans="1:8" ht="14.25">
      <c r="A14" s="13">
        <v>8</v>
      </c>
      <c r="B14" s="6" t="s">
        <v>429</v>
      </c>
      <c r="C14" s="15">
        <v>0</v>
      </c>
      <c r="D14" s="15">
        <v>1561</v>
      </c>
      <c r="E14" s="15">
        <v>1561</v>
      </c>
      <c r="F14" s="15">
        <v>1561</v>
      </c>
      <c r="G14" s="4">
        <v>0</v>
      </c>
      <c r="H14" s="4">
        <v>0</v>
      </c>
    </row>
    <row r="15" spans="1:8" s="12" customFormat="1" ht="14.25">
      <c r="A15" s="13">
        <v>9</v>
      </c>
      <c r="B15" s="10" t="s">
        <v>103</v>
      </c>
      <c r="C15" s="16">
        <f aca="true" t="shared" si="3" ref="C15:H15">SUM(C16:C26)</f>
        <v>83447</v>
      </c>
      <c r="D15" s="16">
        <f t="shared" si="3"/>
        <v>120769</v>
      </c>
      <c r="E15" s="16">
        <f t="shared" si="3"/>
        <v>102754</v>
      </c>
      <c r="F15" s="16">
        <f t="shared" si="3"/>
        <v>62634</v>
      </c>
      <c r="G15" s="16">
        <f t="shared" si="3"/>
        <v>40120</v>
      </c>
      <c r="H15" s="16">
        <f t="shared" si="3"/>
        <v>0</v>
      </c>
    </row>
    <row r="16" spans="1:8" ht="14.25">
      <c r="A16" s="13">
        <v>10</v>
      </c>
      <c r="B16" s="6" t="s">
        <v>327</v>
      </c>
      <c r="C16" s="15">
        <v>18520</v>
      </c>
      <c r="D16" s="15">
        <v>18520</v>
      </c>
      <c r="E16" s="15">
        <v>19849</v>
      </c>
      <c r="F16" s="15">
        <v>19849</v>
      </c>
      <c r="G16" s="15">
        <v>0</v>
      </c>
      <c r="H16" s="4">
        <v>0</v>
      </c>
    </row>
    <row r="17" spans="1:8" ht="14.25">
      <c r="A17" s="13">
        <v>11</v>
      </c>
      <c r="B17" s="6" t="s">
        <v>104</v>
      </c>
      <c r="C17" s="15">
        <v>2160</v>
      </c>
      <c r="D17" s="15">
        <v>2160</v>
      </c>
      <c r="E17" s="15">
        <v>1591</v>
      </c>
      <c r="F17" s="15">
        <v>0</v>
      </c>
      <c r="G17" s="15">
        <v>1957</v>
      </c>
      <c r="H17" s="4">
        <v>0</v>
      </c>
    </row>
    <row r="18" spans="1:8" ht="14.25">
      <c r="A18" s="13">
        <v>12</v>
      </c>
      <c r="B18" s="6" t="s">
        <v>491</v>
      </c>
      <c r="C18" s="15">
        <v>2647</v>
      </c>
      <c r="D18" s="15">
        <v>2647</v>
      </c>
      <c r="E18" s="15">
        <v>3013</v>
      </c>
      <c r="F18" s="15">
        <v>2647</v>
      </c>
      <c r="G18" s="15">
        <v>0</v>
      </c>
      <c r="H18" s="4">
        <v>0</v>
      </c>
    </row>
    <row r="19" spans="1:8" ht="14.25">
      <c r="A19" s="13">
        <v>13</v>
      </c>
      <c r="B19" s="6" t="s">
        <v>506</v>
      </c>
      <c r="C19" s="15">
        <v>0</v>
      </c>
      <c r="D19" s="15">
        <v>0</v>
      </c>
      <c r="E19" s="15">
        <v>1313</v>
      </c>
      <c r="F19" s="15">
        <v>0</v>
      </c>
      <c r="G19" s="15">
        <v>1313</v>
      </c>
      <c r="H19" s="4">
        <v>0</v>
      </c>
    </row>
    <row r="20" spans="1:8" ht="14.25">
      <c r="A20" s="13">
        <v>14</v>
      </c>
      <c r="B20" s="6" t="s">
        <v>105</v>
      </c>
      <c r="C20" s="15">
        <v>8024</v>
      </c>
      <c r="D20" s="15">
        <v>44963</v>
      </c>
      <c r="E20" s="15">
        <f>1605+1621+373+36539</f>
        <v>40138</v>
      </c>
      <c r="F20" s="15">
        <v>40138</v>
      </c>
      <c r="G20" s="4">
        <v>0</v>
      </c>
      <c r="H20" s="4">
        <v>0</v>
      </c>
    </row>
    <row r="21" spans="1:8" ht="14.25">
      <c r="A21" s="13">
        <v>15</v>
      </c>
      <c r="B21" s="6" t="s">
        <v>492</v>
      </c>
      <c r="C21" s="15">
        <v>10608</v>
      </c>
      <c r="D21" s="15">
        <v>10608</v>
      </c>
      <c r="E21" s="15">
        <v>113</v>
      </c>
      <c r="F21" s="15">
        <v>0</v>
      </c>
      <c r="G21" s="4">
        <v>113</v>
      </c>
      <c r="H21" s="4">
        <v>0</v>
      </c>
    </row>
    <row r="22" spans="1:8" ht="14.25">
      <c r="A22" s="13">
        <v>16</v>
      </c>
      <c r="B22" s="6" t="s">
        <v>493</v>
      </c>
      <c r="C22" s="15">
        <v>34718</v>
      </c>
      <c r="D22" s="15">
        <v>34718</v>
      </c>
      <c r="E22" s="15">
        <v>33376</v>
      </c>
      <c r="F22" s="15">
        <v>0</v>
      </c>
      <c r="G22" s="4">
        <v>33376</v>
      </c>
      <c r="H22" s="4">
        <v>0</v>
      </c>
    </row>
    <row r="23" spans="1:8" ht="14.25">
      <c r="A23" s="13">
        <v>17</v>
      </c>
      <c r="B23" s="6" t="s">
        <v>494</v>
      </c>
      <c r="C23" s="15">
        <v>3913</v>
      </c>
      <c r="D23" s="15">
        <v>3913</v>
      </c>
      <c r="E23" s="15">
        <v>0</v>
      </c>
      <c r="F23" s="15">
        <v>0</v>
      </c>
      <c r="G23" s="15">
        <v>0</v>
      </c>
      <c r="H23" s="4">
        <v>0</v>
      </c>
    </row>
    <row r="24" spans="1:8" ht="14.25">
      <c r="A24" s="13">
        <v>18</v>
      </c>
      <c r="B24" s="6" t="s">
        <v>495</v>
      </c>
      <c r="C24" s="15">
        <v>2857</v>
      </c>
      <c r="D24" s="15">
        <v>2857</v>
      </c>
      <c r="E24" s="15">
        <v>0</v>
      </c>
      <c r="F24" s="15">
        <v>0</v>
      </c>
      <c r="G24" s="15">
        <v>0</v>
      </c>
      <c r="H24" s="4">
        <v>0</v>
      </c>
    </row>
    <row r="25" spans="1:8" ht="14.25">
      <c r="A25" s="13">
        <v>19</v>
      </c>
      <c r="B25" s="6" t="s">
        <v>496</v>
      </c>
      <c r="C25" s="15">
        <v>0</v>
      </c>
      <c r="D25" s="15">
        <v>383</v>
      </c>
      <c r="E25" s="15">
        <v>380</v>
      </c>
      <c r="F25" s="15">
        <v>0</v>
      </c>
      <c r="G25" s="15">
        <v>380</v>
      </c>
      <c r="H25" s="4">
        <v>0</v>
      </c>
    </row>
    <row r="26" spans="1:8" ht="14.25">
      <c r="A26" s="13">
        <v>20</v>
      </c>
      <c r="B26" s="6" t="s">
        <v>497</v>
      </c>
      <c r="C26" s="15">
        <v>0</v>
      </c>
      <c r="D26" s="15">
        <v>0</v>
      </c>
      <c r="E26" s="15">
        <v>2981</v>
      </c>
      <c r="F26" s="15">
        <v>0</v>
      </c>
      <c r="G26" s="15">
        <v>2981</v>
      </c>
      <c r="H26" s="4">
        <v>0</v>
      </c>
    </row>
    <row r="27" spans="1:8" ht="14.25">
      <c r="A27" s="13">
        <v>21</v>
      </c>
      <c r="B27" s="9" t="s">
        <v>106</v>
      </c>
      <c r="C27" s="17">
        <f aca="true" t="shared" si="4" ref="C27:H27">SUM(C28+C31+C34+C36+C38)</f>
        <v>126100</v>
      </c>
      <c r="D27" s="17">
        <f t="shared" si="4"/>
        <v>126100</v>
      </c>
      <c r="E27" s="17">
        <f t="shared" si="4"/>
        <v>127191</v>
      </c>
      <c r="F27" s="17">
        <f>SUM(F28+F31+F34+F36+F38)</f>
        <v>127191</v>
      </c>
      <c r="G27" s="17">
        <f t="shared" si="4"/>
        <v>0</v>
      </c>
      <c r="H27" s="17">
        <f t="shared" si="4"/>
        <v>0</v>
      </c>
    </row>
    <row r="28" spans="1:8" ht="14.25">
      <c r="A28" s="13">
        <v>22</v>
      </c>
      <c r="B28" s="10" t="s">
        <v>384</v>
      </c>
      <c r="C28" s="16">
        <f>SUM(C29:C30)</f>
        <v>22500</v>
      </c>
      <c r="D28" s="16">
        <f>SUM(D29:D30)</f>
        <v>22500</v>
      </c>
      <c r="E28" s="16">
        <f>SUM(E29:E30)</f>
        <v>23088</v>
      </c>
      <c r="F28" s="16">
        <f>SUM(F29:F30)</f>
        <v>23088</v>
      </c>
      <c r="G28" s="16">
        <f>SUM(G29:G30)</f>
        <v>0</v>
      </c>
      <c r="H28" s="16">
        <f>SUM(H29)</f>
        <v>0</v>
      </c>
    </row>
    <row r="29" spans="1:8" ht="14.25">
      <c r="A29" s="13">
        <v>23</v>
      </c>
      <c r="B29" s="6" t="s">
        <v>107</v>
      </c>
      <c r="C29" s="15">
        <v>11500</v>
      </c>
      <c r="D29" s="15">
        <v>11500</v>
      </c>
      <c r="E29" s="15">
        <v>14002</v>
      </c>
      <c r="F29" s="15">
        <v>14002</v>
      </c>
      <c r="G29" s="15">
        <v>0</v>
      </c>
      <c r="H29" s="4">
        <v>0</v>
      </c>
    </row>
    <row r="30" spans="1:8" ht="14.25">
      <c r="A30" s="13">
        <v>24</v>
      </c>
      <c r="B30" s="6" t="s">
        <v>385</v>
      </c>
      <c r="C30" s="15">
        <v>11000</v>
      </c>
      <c r="D30" s="15">
        <v>11000</v>
      </c>
      <c r="E30" s="15">
        <v>9086</v>
      </c>
      <c r="F30" s="15">
        <v>9086</v>
      </c>
      <c r="G30" s="15">
        <v>0</v>
      </c>
      <c r="H30" s="4">
        <v>0</v>
      </c>
    </row>
    <row r="31" spans="1:8" ht="14.25">
      <c r="A31" s="13">
        <v>25</v>
      </c>
      <c r="B31" s="10" t="s">
        <v>328</v>
      </c>
      <c r="C31" s="16">
        <f>SUM(C32:C33)</f>
        <v>90000</v>
      </c>
      <c r="D31" s="16">
        <f>SUM(D32:D33)</f>
        <v>90000</v>
      </c>
      <c r="E31" s="16">
        <f>SUM(E32:E33)</f>
        <v>89073</v>
      </c>
      <c r="F31" s="16">
        <f>SUM(F32:F33)</f>
        <v>89073</v>
      </c>
      <c r="G31" s="16">
        <f>SUM(G32:G33)</f>
        <v>0</v>
      </c>
      <c r="H31" s="16">
        <f>SUM(H32)</f>
        <v>0</v>
      </c>
    </row>
    <row r="32" spans="1:8" ht="14.25">
      <c r="A32" s="13">
        <v>26</v>
      </c>
      <c r="B32" s="6" t="s">
        <v>386</v>
      </c>
      <c r="C32" s="15">
        <v>90000</v>
      </c>
      <c r="D32" s="15">
        <v>90000</v>
      </c>
      <c r="E32" s="15">
        <v>89073</v>
      </c>
      <c r="F32" s="15">
        <v>89073</v>
      </c>
      <c r="G32" s="15">
        <v>0</v>
      </c>
      <c r="H32" s="4">
        <v>0</v>
      </c>
    </row>
    <row r="33" spans="1:8" ht="14.25">
      <c r="A33" s="13">
        <v>27</v>
      </c>
      <c r="B33" s="6" t="s">
        <v>387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4">
        <v>0</v>
      </c>
    </row>
    <row r="34" spans="1:8" ht="14.25">
      <c r="A34" s="13">
        <v>28</v>
      </c>
      <c r="B34" s="10" t="s">
        <v>329</v>
      </c>
      <c r="C34" s="16">
        <f aca="true" t="shared" si="5" ref="C34:H34">SUM(C35)</f>
        <v>13000</v>
      </c>
      <c r="D34" s="16">
        <f t="shared" si="5"/>
        <v>13000</v>
      </c>
      <c r="E34" s="16">
        <f t="shared" si="5"/>
        <v>13957</v>
      </c>
      <c r="F34" s="16">
        <f t="shared" si="5"/>
        <v>13957</v>
      </c>
      <c r="G34" s="16">
        <f t="shared" si="5"/>
        <v>0</v>
      </c>
      <c r="H34" s="16">
        <f t="shared" si="5"/>
        <v>0</v>
      </c>
    </row>
    <row r="35" spans="1:8" ht="14.25">
      <c r="A35" s="13">
        <v>29</v>
      </c>
      <c r="B35" s="6" t="s">
        <v>108</v>
      </c>
      <c r="C35" s="15">
        <v>13000</v>
      </c>
      <c r="D35" s="15">
        <v>13000</v>
      </c>
      <c r="E35" s="15">
        <v>13957</v>
      </c>
      <c r="F35" s="15">
        <v>13957</v>
      </c>
      <c r="G35" s="4">
        <v>0</v>
      </c>
      <c r="H35" s="4">
        <v>0</v>
      </c>
    </row>
    <row r="36" spans="1:8" ht="14.25">
      <c r="A36" s="13">
        <v>30</v>
      </c>
      <c r="B36" s="10" t="s">
        <v>330</v>
      </c>
      <c r="C36" s="11">
        <f aca="true" t="shared" si="6" ref="C36:H36">SUM(C37:C37)</f>
        <v>300</v>
      </c>
      <c r="D36" s="11">
        <f t="shared" si="6"/>
        <v>300</v>
      </c>
      <c r="E36" s="11">
        <f t="shared" si="6"/>
        <v>433</v>
      </c>
      <c r="F36" s="11">
        <f t="shared" si="6"/>
        <v>433</v>
      </c>
      <c r="G36" s="11">
        <f t="shared" si="6"/>
        <v>0</v>
      </c>
      <c r="H36" s="11">
        <f t="shared" si="6"/>
        <v>0</v>
      </c>
    </row>
    <row r="37" spans="1:8" ht="14.25">
      <c r="A37" s="13">
        <v>31</v>
      </c>
      <c r="B37" s="6" t="s">
        <v>109</v>
      </c>
      <c r="C37" s="4">
        <v>300</v>
      </c>
      <c r="D37" s="4">
        <v>300</v>
      </c>
      <c r="E37" s="4">
        <v>433</v>
      </c>
      <c r="F37" s="4">
        <v>433</v>
      </c>
      <c r="G37" s="4">
        <v>0</v>
      </c>
      <c r="H37" s="4">
        <v>0</v>
      </c>
    </row>
    <row r="38" spans="1:8" ht="14.25">
      <c r="A38" s="13">
        <v>32</v>
      </c>
      <c r="B38" s="10" t="s">
        <v>331</v>
      </c>
      <c r="C38" s="16">
        <f aca="true" t="shared" si="7" ref="C38:H38">SUM(C39)</f>
        <v>300</v>
      </c>
      <c r="D38" s="16">
        <f t="shared" si="7"/>
        <v>300</v>
      </c>
      <c r="E38" s="16">
        <f t="shared" si="7"/>
        <v>640</v>
      </c>
      <c r="F38" s="16">
        <f t="shared" si="7"/>
        <v>640</v>
      </c>
      <c r="G38" s="16">
        <f t="shared" si="7"/>
        <v>0</v>
      </c>
      <c r="H38" s="16">
        <f t="shared" si="7"/>
        <v>0</v>
      </c>
    </row>
    <row r="39" spans="1:8" ht="14.25">
      <c r="A39" s="13">
        <v>33</v>
      </c>
      <c r="B39" s="6" t="s">
        <v>110</v>
      </c>
      <c r="C39" s="15">
        <v>300</v>
      </c>
      <c r="D39" s="15">
        <v>300</v>
      </c>
      <c r="E39" s="4">
        <v>640</v>
      </c>
      <c r="F39" s="4">
        <v>640</v>
      </c>
      <c r="G39" s="4">
        <v>0</v>
      </c>
      <c r="H39" s="4">
        <v>0</v>
      </c>
    </row>
    <row r="40" spans="1:8" ht="14.25">
      <c r="A40" s="13">
        <v>34</v>
      </c>
      <c r="B40" s="9" t="s">
        <v>111</v>
      </c>
      <c r="C40" s="17">
        <f aca="true" t="shared" si="8" ref="C40:H40">SUM(C41:C48)</f>
        <v>5734</v>
      </c>
      <c r="D40" s="17">
        <f t="shared" si="8"/>
        <v>5734</v>
      </c>
      <c r="E40" s="17">
        <f t="shared" si="8"/>
        <v>14946</v>
      </c>
      <c r="F40" s="17">
        <f t="shared" si="8"/>
        <v>6700</v>
      </c>
      <c r="G40" s="17">
        <f t="shared" si="8"/>
        <v>8246</v>
      </c>
      <c r="H40" s="17">
        <f t="shared" si="8"/>
        <v>0</v>
      </c>
    </row>
    <row r="41" spans="1:8" ht="14.25">
      <c r="A41" s="13">
        <v>35</v>
      </c>
      <c r="B41" s="324" t="s">
        <v>112</v>
      </c>
      <c r="C41" s="98">
        <v>0</v>
      </c>
      <c r="D41" s="98">
        <v>0</v>
      </c>
      <c r="E41" s="98">
        <v>45</v>
      </c>
      <c r="F41" s="98">
        <v>39</v>
      </c>
      <c r="G41" s="98">
        <v>6</v>
      </c>
      <c r="H41" s="98">
        <v>0</v>
      </c>
    </row>
    <row r="42" spans="1:8" ht="14.25">
      <c r="A42" s="13">
        <v>36</v>
      </c>
      <c r="B42" s="324" t="s">
        <v>113</v>
      </c>
      <c r="C42" s="325">
        <v>5300</v>
      </c>
      <c r="D42" s="325">
        <v>5300</v>
      </c>
      <c r="E42" s="325">
        <v>8499</v>
      </c>
      <c r="F42" s="325">
        <v>1362</v>
      </c>
      <c r="G42" s="325">
        <v>7137</v>
      </c>
      <c r="H42" s="98">
        <v>0</v>
      </c>
    </row>
    <row r="43" spans="1:8" ht="14.25">
      <c r="A43" s="13">
        <v>37</v>
      </c>
      <c r="B43" s="324" t="s">
        <v>114</v>
      </c>
      <c r="C43" s="325">
        <v>0</v>
      </c>
      <c r="D43" s="325">
        <v>0</v>
      </c>
      <c r="E43" s="325">
        <v>476</v>
      </c>
      <c r="F43" s="325">
        <v>476</v>
      </c>
      <c r="G43" s="325">
        <v>0</v>
      </c>
      <c r="H43" s="325">
        <v>0</v>
      </c>
    </row>
    <row r="44" spans="1:8" ht="14.25">
      <c r="A44" s="13">
        <v>38</v>
      </c>
      <c r="B44" s="324" t="s">
        <v>115</v>
      </c>
      <c r="C44" s="325">
        <v>380</v>
      </c>
      <c r="D44" s="325">
        <v>380</v>
      </c>
      <c r="E44" s="325">
        <v>1471</v>
      </c>
      <c r="F44" s="325">
        <v>368</v>
      </c>
      <c r="G44" s="325">
        <v>1103</v>
      </c>
      <c r="H44" s="325">
        <v>0</v>
      </c>
    </row>
    <row r="45" spans="1:8" ht="14.25">
      <c r="A45" s="13">
        <v>39</v>
      </c>
      <c r="B45" s="324" t="s">
        <v>430</v>
      </c>
      <c r="C45" s="325">
        <v>1</v>
      </c>
      <c r="D45" s="325">
        <v>1</v>
      </c>
      <c r="E45" s="325">
        <v>0</v>
      </c>
      <c r="F45" s="325">
        <v>0</v>
      </c>
      <c r="G45" s="325">
        <v>0</v>
      </c>
      <c r="H45" s="325">
        <v>0</v>
      </c>
    </row>
    <row r="46" spans="1:8" ht="14.25">
      <c r="A46" s="13">
        <v>40</v>
      </c>
      <c r="B46" s="324" t="s">
        <v>431</v>
      </c>
      <c r="C46" s="325">
        <v>0</v>
      </c>
      <c r="D46" s="325">
        <v>0</v>
      </c>
      <c r="E46" s="325">
        <v>0</v>
      </c>
      <c r="F46" s="325">
        <v>0</v>
      </c>
      <c r="G46" s="325">
        <v>0</v>
      </c>
      <c r="H46" s="325">
        <v>0</v>
      </c>
    </row>
    <row r="47" spans="1:8" ht="14.25">
      <c r="A47" s="13">
        <v>41</v>
      </c>
      <c r="B47" s="324" t="s">
        <v>332</v>
      </c>
      <c r="C47" s="325">
        <v>0</v>
      </c>
      <c r="D47" s="325">
        <v>0</v>
      </c>
      <c r="E47" s="325">
        <v>458</v>
      </c>
      <c r="F47" s="325">
        <v>458</v>
      </c>
      <c r="G47" s="325">
        <v>0</v>
      </c>
      <c r="H47" s="325">
        <v>0</v>
      </c>
    </row>
    <row r="48" spans="1:8" ht="14.25">
      <c r="A48" s="13">
        <v>42</v>
      </c>
      <c r="B48" s="324" t="s">
        <v>432</v>
      </c>
      <c r="C48" s="325">
        <v>53</v>
      </c>
      <c r="D48" s="325">
        <v>53</v>
      </c>
      <c r="E48" s="325">
        <v>3997</v>
      </c>
      <c r="F48" s="325">
        <v>3997</v>
      </c>
      <c r="G48" s="325">
        <v>0</v>
      </c>
      <c r="H48" s="325">
        <v>0</v>
      </c>
    </row>
    <row r="49" spans="1:8" ht="14.25">
      <c r="A49" s="13">
        <v>43</v>
      </c>
      <c r="B49" s="7" t="s">
        <v>116</v>
      </c>
      <c r="C49" s="17">
        <f aca="true" t="shared" si="9" ref="C49:H49">SUM(C50+C61+C64)</f>
        <v>187181</v>
      </c>
      <c r="D49" s="17">
        <f t="shared" si="9"/>
        <v>283400</v>
      </c>
      <c r="E49" s="17">
        <f t="shared" si="9"/>
        <v>247503</v>
      </c>
      <c r="F49" s="17">
        <f t="shared" si="9"/>
        <v>198884</v>
      </c>
      <c r="G49" s="17">
        <f t="shared" si="9"/>
        <v>48619</v>
      </c>
      <c r="H49" s="17">
        <f t="shared" si="9"/>
        <v>0</v>
      </c>
    </row>
    <row r="50" spans="1:8" s="161" customFormat="1" ht="14.25">
      <c r="A50" s="13">
        <v>44</v>
      </c>
      <c r="B50" s="9" t="s">
        <v>346</v>
      </c>
      <c r="C50" s="17">
        <f aca="true" t="shared" si="10" ref="C50:H50">SUM(C51+C52)</f>
        <v>146408</v>
      </c>
      <c r="D50" s="17">
        <f t="shared" si="10"/>
        <v>222730</v>
      </c>
      <c r="E50" s="17">
        <f t="shared" si="10"/>
        <v>203074</v>
      </c>
      <c r="F50" s="17">
        <f t="shared" si="10"/>
        <v>194950</v>
      </c>
      <c r="G50" s="17">
        <f t="shared" si="10"/>
        <v>8124</v>
      </c>
      <c r="H50" s="17">
        <f t="shared" si="10"/>
        <v>0</v>
      </c>
    </row>
    <row r="51" spans="1:8" s="12" customFormat="1" ht="14.25">
      <c r="A51" s="13">
        <v>45</v>
      </c>
      <c r="B51" s="10" t="s">
        <v>361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</row>
    <row r="52" spans="1:8" s="12" customFormat="1" ht="14.25">
      <c r="A52" s="13">
        <v>46</v>
      </c>
      <c r="B52" s="10" t="s">
        <v>362</v>
      </c>
      <c r="C52" s="16">
        <f aca="true" t="shared" si="11" ref="C52:H52">SUM(C53:C60)</f>
        <v>146408</v>
      </c>
      <c r="D52" s="16">
        <f t="shared" si="11"/>
        <v>222730</v>
      </c>
      <c r="E52" s="16">
        <f t="shared" si="11"/>
        <v>203074</v>
      </c>
      <c r="F52" s="16">
        <f t="shared" si="11"/>
        <v>194950</v>
      </c>
      <c r="G52" s="16">
        <f t="shared" si="11"/>
        <v>8124</v>
      </c>
      <c r="H52" s="16">
        <f t="shared" si="11"/>
        <v>0</v>
      </c>
    </row>
    <row r="53" spans="1:8" s="12" customFormat="1" ht="14.25">
      <c r="A53" s="13">
        <v>47</v>
      </c>
      <c r="B53" s="6" t="s">
        <v>492</v>
      </c>
      <c r="C53" s="19">
        <v>1606</v>
      </c>
      <c r="D53" s="19">
        <v>1606</v>
      </c>
      <c r="E53" s="19">
        <v>0</v>
      </c>
      <c r="F53" s="19">
        <v>0</v>
      </c>
      <c r="G53" s="19">
        <v>0</v>
      </c>
      <c r="H53" s="19">
        <v>0</v>
      </c>
    </row>
    <row r="54" spans="1:8" s="12" customFormat="1" ht="14.25">
      <c r="A54" s="13">
        <v>48</v>
      </c>
      <c r="B54" s="6" t="s">
        <v>493</v>
      </c>
      <c r="C54" s="19">
        <v>3024</v>
      </c>
      <c r="D54" s="19">
        <v>3024</v>
      </c>
      <c r="E54" s="19">
        <v>3024</v>
      </c>
      <c r="F54" s="19">
        <v>0</v>
      </c>
      <c r="G54" s="19">
        <v>3024</v>
      </c>
      <c r="H54" s="19">
        <v>0</v>
      </c>
    </row>
    <row r="55" spans="1:8" s="12" customFormat="1" ht="14.25">
      <c r="A55" s="13">
        <v>49</v>
      </c>
      <c r="B55" s="6" t="s">
        <v>494</v>
      </c>
      <c r="C55" s="19">
        <v>1187</v>
      </c>
      <c r="D55" s="19">
        <v>1187</v>
      </c>
      <c r="E55" s="19">
        <v>5100</v>
      </c>
      <c r="F55" s="19">
        <v>0</v>
      </c>
      <c r="G55" s="19">
        <v>5100</v>
      </c>
      <c r="H55" s="19">
        <v>0</v>
      </c>
    </row>
    <row r="56" spans="1:8" s="12" customFormat="1" ht="14.25">
      <c r="A56" s="13">
        <v>50</v>
      </c>
      <c r="B56" s="6" t="s">
        <v>495</v>
      </c>
      <c r="C56" s="19">
        <v>120592</v>
      </c>
      <c r="D56" s="19">
        <v>120592</v>
      </c>
      <c r="E56" s="19">
        <v>105077</v>
      </c>
      <c r="F56" s="19">
        <v>105077</v>
      </c>
      <c r="G56" s="19">
        <v>0</v>
      </c>
      <c r="H56" s="19">
        <v>0</v>
      </c>
    </row>
    <row r="57" spans="1:8" s="12" customFormat="1" ht="14.25">
      <c r="A57" s="13">
        <v>51</v>
      </c>
      <c r="B57" s="6" t="s">
        <v>497</v>
      </c>
      <c r="C57" s="19">
        <v>19999</v>
      </c>
      <c r="D57" s="19">
        <v>19999</v>
      </c>
      <c r="E57" s="19">
        <v>9444</v>
      </c>
      <c r="F57" s="19">
        <v>9444</v>
      </c>
      <c r="G57" s="19">
        <v>0</v>
      </c>
      <c r="H57" s="19">
        <v>0</v>
      </c>
    </row>
    <row r="58" spans="1:8" s="12" customFormat="1" ht="14.25">
      <c r="A58" s="13">
        <v>52</v>
      </c>
      <c r="B58" s="6" t="s">
        <v>498</v>
      </c>
      <c r="C58" s="19">
        <v>0</v>
      </c>
      <c r="D58" s="19">
        <v>30000</v>
      </c>
      <c r="E58" s="19">
        <v>30000</v>
      </c>
      <c r="F58" s="19">
        <v>30000</v>
      </c>
      <c r="G58" s="19">
        <v>0</v>
      </c>
      <c r="H58" s="19">
        <v>0</v>
      </c>
    </row>
    <row r="59" spans="1:8" s="12" customFormat="1" ht="14.25">
      <c r="A59" s="13">
        <v>53</v>
      </c>
      <c r="B59" s="6" t="s">
        <v>499</v>
      </c>
      <c r="C59" s="19">
        <v>0</v>
      </c>
      <c r="D59" s="19">
        <v>36350</v>
      </c>
      <c r="E59" s="19">
        <v>36350</v>
      </c>
      <c r="F59" s="19">
        <v>36350</v>
      </c>
      <c r="G59" s="19">
        <v>0</v>
      </c>
      <c r="H59" s="19">
        <v>0</v>
      </c>
    </row>
    <row r="60" spans="1:8" ht="14.25">
      <c r="A60" s="13">
        <v>54</v>
      </c>
      <c r="B60" s="6" t="s">
        <v>105</v>
      </c>
      <c r="C60" s="20">
        <v>0</v>
      </c>
      <c r="D60" s="19">
        <v>9972</v>
      </c>
      <c r="E60" s="19">
        <v>14079</v>
      </c>
      <c r="F60" s="19">
        <v>14079</v>
      </c>
      <c r="G60" s="19">
        <v>0</v>
      </c>
      <c r="H60" s="20">
        <v>0</v>
      </c>
    </row>
    <row r="61" spans="1:8" s="8" customFormat="1" ht="14.25">
      <c r="A61" s="13">
        <v>55</v>
      </c>
      <c r="B61" s="9" t="s">
        <v>335</v>
      </c>
      <c r="C61" s="17">
        <f aca="true" t="shared" si="12" ref="C61:H61">SUM(C62:C63)</f>
        <v>778</v>
      </c>
      <c r="D61" s="17">
        <f t="shared" si="12"/>
        <v>778</v>
      </c>
      <c r="E61" s="17">
        <f t="shared" si="12"/>
        <v>3934</v>
      </c>
      <c r="F61" s="17">
        <f t="shared" si="12"/>
        <v>3934</v>
      </c>
      <c r="G61" s="17">
        <f t="shared" si="12"/>
        <v>0</v>
      </c>
      <c r="H61" s="17">
        <f t="shared" si="12"/>
        <v>0</v>
      </c>
    </row>
    <row r="62" spans="1:8" ht="14.25">
      <c r="A62" s="13">
        <v>56</v>
      </c>
      <c r="B62" s="6" t="s">
        <v>333</v>
      </c>
      <c r="C62" s="4">
        <v>778</v>
      </c>
      <c r="D62" s="15">
        <v>778</v>
      </c>
      <c r="E62" s="15">
        <v>2753</v>
      </c>
      <c r="F62" s="15">
        <v>2753</v>
      </c>
      <c r="G62" s="4">
        <v>0</v>
      </c>
      <c r="H62" s="4">
        <v>0</v>
      </c>
    </row>
    <row r="63" spans="1:8" ht="14.25">
      <c r="A63" s="13">
        <v>57</v>
      </c>
      <c r="B63" s="6" t="s">
        <v>501</v>
      </c>
      <c r="C63" s="4">
        <v>0</v>
      </c>
      <c r="D63" s="15">
        <v>0</v>
      </c>
      <c r="E63" s="15">
        <v>1181</v>
      </c>
      <c r="F63" s="15">
        <v>1181</v>
      </c>
      <c r="G63" s="4">
        <v>0</v>
      </c>
      <c r="H63" s="4">
        <v>0</v>
      </c>
    </row>
    <row r="64" spans="1:8" s="161" customFormat="1" ht="14.25">
      <c r="A64" s="13">
        <v>58</v>
      </c>
      <c r="B64" s="9" t="s">
        <v>334</v>
      </c>
      <c r="C64" s="17">
        <f aca="true" t="shared" si="13" ref="C64:H64">SUM(C65:C67)</f>
        <v>39995</v>
      </c>
      <c r="D64" s="17">
        <f t="shared" si="13"/>
        <v>59892</v>
      </c>
      <c r="E64" s="17">
        <f t="shared" si="13"/>
        <v>40495</v>
      </c>
      <c r="F64" s="17">
        <f t="shared" si="13"/>
        <v>0</v>
      </c>
      <c r="G64" s="17">
        <f t="shared" si="13"/>
        <v>40495</v>
      </c>
      <c r="H64" s="17">
        <f t="shared" si="13"/>
        <v>0</v>
      </c>
    </row>
    <row r="65" spans="1:8" s="161" customFormat="1" ht="14.25">
      <c r="A65" s="13">
        <v>59</v>
      </c>
      <c r="B65" s="18" t="s">
        <v>507</v>
      </c>
      <c r="C65" s="19">
        <v>0</v>
      </c>
      <c r="D65" s="19">
        <v>0</v>
      </c>
      <c r="E65" s="19">
        <v>500</v>
      </c>
      <c r="F65" s="19">
        <v>0</v>
      </c>
      <c r="G65" s="19">
        <v>500</v>
      </c>
      <c r="H65" s="19">
        <v>0</v>
      </c>
    </row>
    <row r="66" spans="1:8" s="161" customFormat="1" ht="14.25">
      <c r="A66" s="13">
        <v>60</v>
      </c>
      <c r="B66" s="18" t="s">
        <v>571</v>
      </c>
      <c r="C66" s="19">
        <v>39995</v>
      </c>
      <c r="D66" s="19">
        <v>39995</v>
      </c>
      <c r="E66" s="19">
        <v>39995</v>
      </c>
      <c r="F66" s="19">
        <v>0</v>
      </c>
      <c r="G66" s="19">
        <v>39995</v>
      </c>
      <c r="H66" s="19">
        <v>0</v>
      </c>
    </row>
    <row r="67" spans="1:8" s="161" customFormat="1" ht="14.25">
      <c r="A67" s="13">
        <v>61</v>
      </c>
      <c r="B67" s="18" t="s">
        <v>500</v>
      </c>
      <c r="C67" s="19">
        <v>0</v>
      </c>
      <c r="D67" s="19">
        <v>19897</v>
      </c>
      <c r="E67" s="19">
        <v>0</v>
      </c>
      <c r="F67" s="19">
        <v>0</v>
      </c>
      <c r="G67" s="19">
        <v>0</v>
      </c>
      <c r="H67" s="19">
        <v>0</v>
      </c>
    </row>
    <row r="68" spans="1:9" ht="14.25">
      <c r="A68" s="13">
        <v>62</v>
      </c>
      <c r="B68" s="7" t="s">
        <v>122</v>
      </c>
      <c r="C68" s="17">
        <f aca="true" t="shared" si="14" ref="C68:H68">SUM(C7+C49)</f>
        <v>552037</v>
      </c>
      <c r="D68" s="17">
        <f t="shared" si="14"/>
        <v>714304</v>
      </c>
      <c r="E68" s="17">
        <f t="shared" si="14"/>
        <v>670694</v>
      </c>
      <c r="F68" s="17">
        <f t="shared" si="14"/>
        <v>573709</v>
      </c>
      <c r="G68" s="17">
        <f t="shared" si="14"/>
        <v>96985</v>
      </c>
      <c r="H68" s="17">
        <f t="shared" si="14"/>
        <v>0</v>
      </c>
      <c r="I68" s="60"/>
    </row>
    <row r="69" spans="1:9" ht="14.25">
      <c r="A69" s="13">
        <v>63</v>
      </c>
      <c r="B69" s="9" t="s">
        <v>123</v>
      </c>
      <c r="C69" s="17">
        <f aca="true" t="shared" si="15" ref="C69:H69">SUM(C70:C71)</f>
        <v>219288</v>
      </c>
      <c r="D69" s="17">
        <f t="shared" si="15"/>
        <v>198738</v>
      </c>
      <c r="E69" s="17">
        <f t="shared" si="15"/>
        <v>205814</v>
      </c>
      <c r="F69" s="17">
        <f t="shared" si="15"/>
        <v>112379</v>
      </c>
      <c r="G69" s="17">
        <f t="shared" si="15"/>
        <v>93435</v>
      </c>
      <c r="H69" s="17">
        <f t="shared" si="15"/>
        <v>0</v>
      </c>
      <c r="I69" s="60"/>
    </row>
    <row r="70" spans="1:9" ht="14.25">
      <c r="A70" s="13">
        <v>64</v>
      </c>
      <c r="B70" s="9" t="s">
        <v>336</v>
      </c>
      <c r="C70" s="17">
        <v>219288</v>
      </c>
      <c r="D70" s="17">
        <v>198738</v>
      </c>
      <c r="E70" s="17">
        <v>198738</v>
      </c>
      <c r="F70" s="17">
        <v>105303</v>
      </c>
      <c r="G70" s="17">
        <v>93435</v>
      </c>
      <c r="H70" s="17">
        <v>0</v>
      </c>
      <c r="I70" s="60"/>
    </row>
    <row r="71" spans="1:9" ht="14.25">
      <c r="A71" s="13">
        <v>65</v>
      </c>
      <c r="B71" s="9" t="s">
        <v>337</v>
      </c>
      <c r="C71" s="17">
        <v>0</v>
      </c>
      <c r="D71" s="17">
        <v>0</v>
      </c>
      <c r="E71" s="17">
        <v>7076</v>
      </c>
      <c r="F71" s="17">
        <v>7076</v>
      </c>
      <c r="G71" s="17">
        <v>0</v>
      </c>
      <c r="H71" s="17">
        <v>0</v>
      </c>
      <c r="I71" s="60"/>
    </row>
    <row r="72" spans="1:9" ht="14.25">
      <c r="A72" s="13">
        <v>66</v>
      </c>
      <c r="B72" s="7" t="s">
        <v>124</v>
      </c>
      <c r="C72" s="17">
        <f aca="true" t="shared" si="16" ref="C72:H72">SUM(C69)</f>
        <v>219288</v>
      </c>
      <c r="D72" s="17">
        <f t="shared" si="16"/>
        <v>198738</v>
      </c>
      <c r="E72" s="17">
        <f t="shared" si="16"/>
        <v>205814</v>
      </c>
      <c r="F72" s="17">
        <f>SUM(F69)</f>
        <v>112379</v>
      </c>
      <c r="G72" s="17">
        <f t="shared" si="16"/>
        <v>93435</v>
      </c>
      <c r="H72" s="17">
        <f t="shared" si="16"/>
        <v>0</v>
      </c>
      <c r="I72" s="60"/>
    </row>
    <row r="73" spans="1:9" ht="14.25">
      <c r="A73" s="13">
        <v>67</v>
      </c>
      <c r="B73" s="7" t="s">
        <v>125</v>
      </c>
      <c r="C73" s="17">
        <f aca="true" t="shared" si="17" ref="C73:H73">SUM(C68+C72)</f>
        <v>771325</v>
      </c>
      <c r="D73" s="17">
        <f t="shared" si="17"/>
        <v>913042</v>
      </c>
      <c r="E73" s="17">
        <f t="shared" si="17"/>
        <v>876508</v>
      </c>
      <c r="F73" s="17">
        <f t="shared" si="17"/>
        <v>686088</v>
      </c>
      <c r="G73" s="17">
        <f t="shared" si="17"/>
        <v>190420</v>
      </c>
      <c r="H73" s="17">
        <f t="shared" si="17"/>
        <v>0</v>
      </c>
      <c r="I73" s="60"/>
    </row>
  </sheetData>
  <sheetProtection/>
  <mergeCells count="8">
    <mergeCell ref="A2:H2"/>
    <mergeCell ref="F4:H4"/>
    <mergeCell ref="E4:E5"/>
    <mergeCell ref="D4:D5"/>
    <mergeCell ref="C4:C5"/>
    <mergeCell ref="B4:B5"/>
    <mergeCell ref="A4:A5"/>
    <mergeCell ref="G3:H3"/>
  </mergeCells>
  <conditionalFormatting sqref="A7:A73">
    <cfRule type="top10" priority="23" dxfId="0" stopIfTrue="1" rank="10"/>
  </conditionalFormatting>
  <printOptions/>
  <pageMargins left="0.7" right="0.7" top="0.75" bottom="0.75" header="0.3" footer="0.3"/>
  <pageSetup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37">
      <selection activeCell="H45" sqref="H45"/>
    </sheetView>
  </sheetViews>
  <sheetFormatPr defaultColWidth="9.140625" defaultRowHeight="15"/>
  <cols>
    <col min="2" max="2" width="41.28125" style="0" customWidth="1"/>
    <col min="3" max="3" width="11.00390625" style="0" customWidth="1"/>
    <col min="4" max="6" width="10.7109375" style="0" customWidth="1"/>
    <col min="7" max="7" width="10.28125" style="0" customWidth="1"/>
    <col min="8" max="8" width="11.28125" style="0" customWidth="1"/>
  </cols>
  <sheetData>
    <row r="2" spans="1:8" ht="15">
      <c r="A2" s="521" t="s">
        <v>459</v>
      </c>
      <c r="B2" s="521"/>
      <c r="C2" s="521"/>
      <c r="D2" s="521"/>
      <c r="E2" s="521"/>
      <c r="F2" s="521"/>
      <c r="G2" s="521"/>
      <c r="H2" s="521"/>
    </row>
    <row r="4" spans="4:8" ht="14.25">
      <c r="D4" s="14" t="s">
        <v>32</v>
      </c>
      <c r="G4" s="526" t="s">
        <v>245</v>
      </c>
      <c r="H4" s="526"/>
    </row>
    <row r="5" spans="1:8" ht="28.5" customHeight="1">
      <c r="A5" s="523" t="s">
        <v>93</v>
      </c>
      <c r="B5" s="525" t="s">
        <v>94</v>
      </c>
      <c r="C5" s="523" t="s">
        <v>95</v>
      </c>
      <c r="D5" s="523" t="s">
        <v>263</v>
      </c>
      <c r="E5" s="523" t="s">
        <v>164</v>
      </c>
      <c r="F5" s="522" t="s">
        <v>473</v>
      </c>
      <c r="G5" s="522"/>
      <c r="H5" s="522"/>
    </row>
    <row r="6" spans="1:8" ht="106.5">
      <c r="A6" s="523"/>
      <c r="B6" s="524"/>
      <c r="C6" s="524"/>
      <c r="D6" s="524"/>
      <c r="E6" s="524"/>
      <c r="F6" s="5" t="s">
        <v>96</v>
      </c>
      <c r="G6" s="5" t="s">
        <v>97</v>
      </c>
      <c r="H6" s="5" t="s">
        <v>388</v>
      </c>
    </row>
    <row r="7" spans="1:8" ht="14.25">
      <c r="A7" s="3"/>
      <c r="B7" s="3" t="s">
        <v>5</v>
      </c>
      <c r="C7" s="3" t="s">
        <v>6</v>
      </c>
      <c r="D7" s="3" t="s">
        <v>7</v>
      </c>
      <c r="E7" s="3" t="s">
        <v>8</v>
      </c>
      <c r="F7" s="3" t="s">
        <v>77</v>
      </c>
      <c r="G7" s="3" t="s">
        <v>78</v>
      </c>
      <c r="H7" s="3" t="s">
        <v>79</v>
      </c>
    </row>
    <row r="8" spans="1:8" s="8" customFormat="1" ht="14.25">
      <c r="A8" s="13">
        <v>1</v>
      </c>
      <c r="B8" s="7" t="s">
        <v>98</v>
      </c>
      <c r="C8" s="17">
        <f>SUM(C9+C10+C11+C32+C38)</f>
        <v>370587</v>
      </c>
      <c r="D8" s="17">
        <f>SUM(D9+D10+D11+D32+D38)</f>
        <v>497507</v>
      </c>
      <c r="E8" s="17">
        <f>SUM(E9+E10+E11+E32+E38)</f>
        <v>372356</v>
      </c>
      <c r="F8" s="17">
        <f>SUM(F9+F10+F11+F32+F38)</f>
        <v>350751</v>
      </c>
      <c r="G8" s="17">
        <f>SUM(G9+G10+G11+G32+G38)</f>
        <v>21605</v>
      </c>
      <c r="H8" s="20">
        <v>0</v>
      </c>
    </row>
    <row r="9" spans="1:8" s="8" customFormat="1" ht="14.25">
      <c r="A9" s="13">
        <v>2</v>
      </c>
      <c r="B9" s="9" t="s">
        <v>9</v>
      </c>
      <c r="C9" s="17">
        <v>72528</v>
      </c>
      <c r="D9" s="17">
        <v>106680</v>
      </c>
      <c r="E9" s="17">
        <v>103431</v>
      </c>
      <c r="F9" s="17">
        <f>E9-G9</f>
        <v>99397</v>
      </c>
      <c r="G9" s="17">
        <f>2570+473+36+870+85</f>
        <v>4034</v>
      </c>
      <c r="H9" s="20">
        <v>0</v>
      </c>
    </row>
    <row r="10" spans="1:8" s="12" customFormat="1" ht="14.25">
      <c r="A10" s="13">
        <v>3</v>
      </c>
      <c r="B10" s="9" t="s">
        <v>126</v>
      </c>
      <c r="C10" s="17">
        <v>13229</v>
      </c>
      <c r="D10" s="17">
        <v>17174</v>
      </c>
      <c r="E10" s="17">
        <v>15318</v>
      </c>
      <c r="F10" s="17">
        <f>E10-G10</f>
        <v>14530</v>
      </c>
      <c r="G10" s="17">
        <f>567+54+152+15</f>
        <v>788</v>
      </c>
      <c r="H10" s="7">
        <v>0</v>
      </c>
    </row>
    <row r="11" spans="1:8" ht="14.25">
      <c r="A11" s="13">
        <v>4</v>
      </c>
      <c r="B11" s="9" t="s">
        <v>127</v>
      </c>
      <c r="C11" s="17">
        <f>SUM(C12+C15+C18+C25+C28)</f>
        <v>148964</v>
      </c>
      <c r="D11" s="17">
        <f>SUM(D12+D15+D18+D25+D28)</f>
        <v>159756</v>
      </c>
      <c r="E11" s="17">
        <f>SUM(E12+E15+E18+E25+E28)</f>
        <v>145145</v>
      </c>
      <c r="F11" s="17">
        <f>SUM(F12+F15+F18+F25+F28)</f>
        <v>135570</v>
      </c>
      <c r="G11" s="17">
        <f>SUM(G12+G15+G18+G25+G28)</f>
        <v>9575</v>
      </c>
      <c r="H11" s="7">
        <v>0</v>
      </c>
    </row>
    <row r="12" spans="1:8" ht="14.25">
      <c r="A12" s="13">
        <v>5</v>
      </c>
      <c r="B12" s="10" t="s">
        <v>128</v>
      </c>
      <c r="C12" s="16">
        <f>SUM(C13:C14)</f>
        <v>28146</v>
      </c>
      <c r="D12" s="16">
        <f>SUM(D13:D14)</f>
        <v>30952</v>
      </c>
      <c r="E12" s="16">
        <f>SUM(E13:E14)</f>
        <v>29094</v>
      </c>
      <c r="F12" s="16">
        <f>SUM(F13:F14)</f>
        <v>26769</v>
      </c>
      <c r="G12" s="16">
        <f>SUM(G13:G14)</f>
        <v>2325</v>
      </c>
      <c r="H12" s="16">
        <v>0</v>
      </c>
    </row>
    <row r="13" spans="1:8" ht="14.25">
      <c r="A13" s="13">
        <v>6</v>
      </c>
      <c r="B13" s="6" t="s">
        <v>129</v>
      </c>
      <c r="C13" s="15">
        <v>1933</v>
      </c>
      <c r="D13" s="15">
        <v>2083</v>
      </c>
      <c r="E13" s="15">
        <v>2082</v>
      </c>
      <c r="F13" s="19">
        <f>E13-G13</f>
        <v>1722</v>
      </c>
      <c r="G13" s="20">
        <f>25+335</f>
        <v>360</v>
      </c>
      <c r="H13" s="20">
        <v>0</v>
      </c>
    </row>
    <row r="14" spans="1:8" ht="14.25">
      <c r="A14" s="13">
        <v>7</v>
      </c>
      <c r="B14" s="6" t="s">
        <v>130</v>
      </c>
      <c r="C14" s="15">
        <v>26213</v>
      </c>
      <c r="D14" s="15">
        <v>28869</v>
      </c>
      <c r="E14" s="15">
        <v>27012</v>
      </c>
      <c r="F14" s="19">
        <f>E14-G14</f>
        <v>25047</v>
      </c>
      <c r="G14" s="19">
        <f>97+28+1161+66+277+336</f>
        <v>1965</v>
      </c>
      <c r="H14" s="20">
        <v>0</v>
      </c>
    </row>
    <row r="15" spans="1:8" ht="14.25">
      <c r="A15" s="13">
        <v>8</v>
      </c>
      <c r="B15" s="10" t="s">
        <v>131</v>
      </c>
      <c r="C15" s="16">
        <f>SUM(C16:C17)</f>
        <v>1838</v>
      </c>
      <c r="D15" s="16">
        <f>SUM(D16:D17)</f>
        <v>2608</v>
      </c>
      <c r="E15" s="16">
        <f>SUM(E16:E17)</f>
        <v>1864</v>
      </c>
      <c r="F15" s="16">
        <f>SUM(F16:F17)</f>
        <v>1828</v>
      </c>
      <c r="G15" s="16">
        <f>SUM(G16:G17)</f>
        <v>36</v>
      </c>
      <c r="H15" s="98">
        <v>0</v>
      </c>
    </row>
    <row r="16" spans="1:8" ht="14.25">
      <c r="A16" s="13">
        <v>9</v>
      </c>
      <c r="B16" s="6" t="s">
        <v>132</v>
      </c>
      <c r="C16" s="15">
        <v>1488</v>
      </c>
      <c r="D16" s="15">
        <v>1928</v>
      </c>
      <c r="E16" s="15">
        <v>1423</v>
      </c>
      <c r="F16" s="19">
        <f>E16-G16</f>
        <v>1389</v>
      </c>
      <c r="G16" s="20">
        <v>34</v>
      </c>
      <c r="H16" s="20">
        <v>0</v>
      </c>
    </row>
    <row r="17" spans="1:8" s="12" customFormat="1" ht="14.25">
      <c r="A17" s="13">
        <v>10</v>
      </c>
      <c r="B17" s="18" t="s">
        <v>133</v>
      </c>
      <c r="C17" s="19">
        <v>350</v>
      </c>
      <c r="D17" s="19">
        <v>680</v>
      </c>
      <c r="E17" s="19">
        <v>441</v>
      </c>
      <c r="F17" s="19">
        <f>E17-G17</f>
        <v>439</v>
      </c>
      <c r="G17" s="20">
        <v>2</v>
      </c>
      <c r="H17" s="20">
        <v>0</v>
      </c>
    </row>
    <row r="18" spans="1:8" ht="14.25">
      <c r="A18" s="13">
        <v>11</v>
      </c>
      <c r="B18" s="10" t="s">
        <v>134</v>
      </c>
      <c r="C18" s="16">
        <f>SUM(C19:C24)</f>
        <v>81500</v>
      </c>
      <c r="D18" s="16">
        <f>SUM(D19:D24)</f>
        <v>86250</v>
      </c>
      <c r="E18" s="16">
        <f>SUM(E19:E24)</f>
        <v>75584</v>
      </c>
      <c r="F18" s="16">
        <f>SUM(F19:F24)</f>
        <v>70122</v>
      </c>
      <c r="G18" s="16">
        <f>SUM(G19:G24)</f>
        <v>5462</v>
      </c>
      <c r="H18" s="11">
        <v>0</v>
      </c>
    </row>
    <row r="19" spans="1:8" ht="14.25">
      <c r="A19" s="13">
        <v>12</v>
      </c>
      <c r="B19" s="6" t="s">
        <v>135</v>
      </c>
      <c r="C19" s="15">
        <v>8885</v>
      </c>
      <c r="D19" s="15">
        <v>10612</v>
      </c>
      <c r="E19" s="15">
        <v>8511</v>
      </c>
      <c r="F19" s="19">
        <f aca="true" t="shared" si="0" ref="F19:F24">E19-G19</f>
        <v>7259</v>
      </c>
      <c r="G19" s="19">
        <f>124+124+652+3+349</f>
        <v>1252</v>
      </c>
      <c r="H19" s="20">
        <v>0</v>
      </c>
    </row>
    <row r="20" spans="1:8" ht="14.25">
      <c r="A20" s="13">
        <v>13</v>
      </c>
      <c r="B20" s="6" t="s">
        <v>136</v>
      </c>
      <c r="C20" s="15">
        <v>755</v>
      </c>
      <c r="D20" s="15">
        <v>1115</v>
      </c>
      <c r="E20" s="21">
        <v>1081</v>
      </c>
      <c r="F20" s="19">
        <f t="shared" si="0"/>
        <v>876</v>
      </c>
      <c r="G20" s="19">
        <v>205</v>
      </c>
      <c r="H20" s="20">
        <v>0</v>
      </c>
    </row>
    <row r="21" spans="1:8" ht="14.25">
      <c r="A21" s="13">
        <v>14</v>
      </c>
      <c r="B21" s="6" t="s">
        <v>137</v>
      </c>
      <c r="C21" s="15">
        <v>2200</v>
      </c>
      <c r="D21" s="15">
        <v>2100</v>
      </c>
      <c r="E21" s="15">
        <v>1030</v>
      </c>
      <c r="F21" s="19">
        <f t="shared" si="0"/>
        <v>750</v>
      </c>
      <c r="G21" s="20">
        <v>280</v>
      </c>
      <c r="H21" s="20">
        <v>0</v>
      </c>
    </row>
    <row r="22" spans="1:8" ht="14.25">
      <c r="A22" s="13">
        <v>15</v>
      </c>
      <c r="B22" s="6" t="s">
        <v>138</v>
      </c>
      <c r="C22" s="15">
        <v>3357</v>
      </c>
      <c r="D22" s="15">
        <v>2620</v>
      </c>
      <c r="E22" s="15">
        <v>1814</v>
      </c>
      <c r="F22" s="19">
        <f t="shared" si="0"/>
        <v>1800</v>
      </c>
      <c r="G22" s="19">
        <v>14</v>
      </c>
      <c r="H22" s="20">
        <v>0</v>
      </c>
    </row>
    <row r="23" spans="1:8" ht="14.25">
      <c r="A23" s="13">
        <v>16</v>
      </c>
      <c r="B23" s="6" t="s">
        <v>139</v>
      </c>
      <c r="C23" s="15">
        <v>27279</v>
      </c>
      <c r="D23" s="15">
        <v>39379</v>
      </c>
      <c r="E23" s="15">
        <v>37284</v>
      </c>
      <c r="F23" s="19">
        <f t="shared" si="0"/>
        <v>35325</v>
      </c>
      <c r="G23" s="19">
        <f>1845+14+100</f>
        <v>1959</v>
      </c>
      <c r="H23" s="20">
        <v>0</v>
      </c>
    </row>
    <row r="24" spans="1:8" ht="14.25">
      <c r="A24" s="13">
        <v>17</v>
      </c>
      <c r="B24" s="6" t="s">
        <v>140</v>
      </c>
      <c r="C24" s="15">
        <v>39024</v>
      </c>
      <c r="D24" s="15">
        <v>30424</v>
      </c>
      <c r="E24" s="15">
        <v>25864</v>
      </c>
      <c r="F24" s="19">
        <f t="shared" si="0"/>
        <v>24112</v>
      </c>
      <c r="G24" s="19">
        <f>492+530+110+271+349</f>
        <v>1752</v>
      </c>
      <c r="H24" s="20">
        <v>0</v>
      </c>
    </row>
    <row r="25" spans="1:8" ht="14.25">
      <c r="A25" s="13">
        <v>18</v>
      </c>
      <c r="B25" s="10" t="s">
        <v>141</v>
      </c>
      <c r="C25" s="11">
        <f aca="true" t="shared" si="1" ref="C25:H25">SUM(C26:C27)</f>
        <v>220</v>
      </c>
      <c r="D25" s="11">
        <f t="shared" si="1"/>
        <v>266</v>
      </c>
      <c r="E25" s="11">
        <f t="shared" si="1"/>
        <v>156</v>
      </c>
      <c r="F25" s="11">
        <f t="shared" si="1"/>
        <v>98</v>
      </c>
      <c r="G25" s="11">
        <f t="shared" si="1"/>
        <v>58</v>
      </c>
      <c r="H25" s="11">
        <f t="shared" si="1"/>
        <v>0</v>
      </c>
    </row>
    <row r="26" spans="1:8" ht="14.25">
      <c r="A26" s="13">
        <v>19</v>
      </c>
      <c r="B26" s="18" t="s">
        <v>363</v>
      </c>
      <c r="C26" s="20">
        <v>30</v>
      </c>
      <c r="D26" s="19">
        <v>106</v>
      </c>
      <c r="E26" s="19">
        <v>98</v>
      </c>
      <c r="F26" s="19">
        <f>E26-G26</f>
        <v>98</v>
      </c>
      <c r="G26" s="20">
        <v>0</v>
      </c>
      <c r="H26" s="20">
        <v>0</v>
      </c>
    </row>
    <row r="27" spans="1:8" ht="14.25">
      <c r="A27" s="13">
        <v>20</v>
      </c>
      <c r="B27" s="18" t="s">
        <v>364</v>
      </c>
      <c r="C27" s="20">
        <v>190</v>
      </c>
      <c r="D27" s="19">
        <v>160</v>
      </c>
      <c r="E27" s="19">
        <v>58</v>
      </c>
      <c r="F27" s="19">
        <f>E27-G27</f>
        <v>0</v>
      </c>
      <c r="G27" s="20">
        <v>58</v>
      </c>
      <c r="H27" s="20">
        <v>0</v>
      </c>
    </row>
    <row r="28" spans="1:8" ht="14.25">
      <c r="A28" s="13">
        <v>21</v>
      </c>
      <c r="B28" s="10" t="s">
        <v>142</v>
      </c>
      <c r="C28" s="16">
        <f>SUM(C29:C31)</f>
        <v>37260</v>
      </c>
      <c r="D28" s="16">
        <f>SUM(D29:D31)</f>
        <v>39680</v>
      </c>
      <c r="E28" s="16">
        <f>SUM(E29:E31)</f>
        <v>38447</v>
      </c>
      <c r="F28" s="16">
        <f>SUM(F29:F31)</f>
        <v>36753</v>
      </c>
      <c r="G28" s="16">
        <f>SUM(G29:G31)</f>
        <v>1694</v>
      </c>
      <c r="H28" s="11">
        <v>0</v>
      </c>
    </row>
    <row r="29" spans="1:8" ht="14.25">
      <c r="A29" s="13">
        <v>22</v>
      </c>
      <c r="B29" s="18" t="s">
        <v>339</v>
      </c>
      <c r="C29" s="19">
        <v>26415</v>
      </c>
      <c r="D29" s="19">
        <v>23019</v>
      </c>
      <c r="E29" s="19">
        <v>21787</v>
      </c>
      <c r="F29" s="19">
        <f>E29-G29</f>
        <v>20093</v>
      </c>
      <c r="G29" s="19">
        <f>658+487+65+7+273+894+199-889</f>
        <v>1694</v>
      </c>
      <c r="H29" s="20">
        <v>0</v>
      </c>
    </row>
    <row r="30" spans="1:8" ht="14.25">
      <c r="A30" s="13">
        <v>23</v>
      </c>
      <c r="B30" s="18" t="s">
        <v>338</v>
      </c>
      <c r="C30" s="19">
        <v>9911</v>
      </c>
      <c r="D30" s="19">
        <v>11824</v>
      </c>
      <c r="E30" s="19">
        <v>11824</v>
      </c>
      <c r="F30" s="19">
        <f>E30-G30</f>
        <v>11824</v>
      </c>
      <c r="G30" s="19">
        <v>0</v>
      </c>
      <c r="H30" s="20">
        <v>0</v>
      </c>
    </row>
    <row r="31" spans="1:8" ht="14.25">
      <c r="A31" s="13">
        <v>24</v>
      </c>
      <c r="B31" s="18" t="s">
        <v>144</v>
      </c>
      <c r="C31" s="19">
        <v>934</v>
      </c>
      <c r="D31" s="19">
        <v>4837</v>
      </c>
      <c r="E31" s="19">
        <v>4836</v>
      </c>
      <c r="F31" s="19">
        <f>E31-G31</f>
        <v>4836</v>
      </c>
      <c r="G31" s="20">
        <v>0</v>
      </c>
      <c r="H31" s="20">
        <v>0</v>
      </c>
    </row>
    <row r="32" spans="1:8" ht="14.25">
      <c r="A32" s="13">
        <v>25</v>
      </c>
      <c r="B32" s="9" t="s">
        <v>145</v>
      </c>
      <c r="C32" s="17">
        <f>SUM(C33:C37)</f>
        <v>11488</v>
      </c>
      <c r="D32" s="17">
        <f>SUM(D33:D37)</f>
        <v>13488</v>
      </c>
      <c r="E32" s="17">
        <f>SUM(E33:E37)</f>
        <v>12181</v>
      </c>
      <c r="F32" s="17">
        <f>SUM(F33:F37)</f>
        <v>12181</v>
      </c>
      <c r="G32" s="17">
        <f>SUM(G33:G37)</f>
        <v>0</v>
      </c>
      <c r="H32" s="7">
        <v>0</v>
      </c>
    </row>
    <row r="33" spans="1:8" ht="14.25">
      <c r="A33" s="13">
        <v>26</v>
      </c>
      <c r="B33" s="18" t="s">
        <v>146</v>
      </c>
      <c r="C33" s="19">
        <v>0</v>
      </c>
      <c r="D33" s="19">
        <v>0</v>
      </c>
      <c r="E33" s="19">
        <v>0</v>
      </c>
      <c r="F33" s="19">
        <f>E33-G33</f>
        <v>0</v>
      </c>
      <c r="G33" s="20">
        <v>0</v>
      </c>
      <c r="H33" s="20">
        <v>0</v>
      </c>
    </row>
    <row r="34" spans="1:8" ht="14.25">
      <c r="A34" s="13">
        <v>27</v>
      </c>
      <c r="B34" s="18" t="s">
        <v>147</v>
      </c>
      <c r="C34" s="19">
        <v>0</v>
      </c>
      <c r="D34" s="19">
        <v>0</v>
      </c>
      <c r="E34" s="19">
        <v>0</v>
      </c>
      <c r="F34" s="19">
        <f>E34-G34</f>
        <v>0</v>
      </c>
      <c r="G34" s="20">
        <v>0</v>
      </c>
      <c r="H34" s="20">
        <v>0</v>
      </c>
    </row>
    <row r="35" spans="1:8" ht="14.25">
      <c r="A35" s="13">
        <v>28</v>
      </c>
      <c r="B35" s="6" t="s">
        <v>148</v>
      </c>
      <c r="C35" s="4">
        <v>0</v>
      </c>
      <c r="D35" s="15">
        <v>0</v>
      </c>
      <c r="E35" s="15">
        <v>0</v>
      </c>
      <c r="F35" s="19">
        <f>E35-G35</f>
        <v>0</v>
      </c>
      <c r="G35" s="20">
        <v>0</v>
      </c>
      <c r="H35" s="20">
        <v>0</v>
      </c>
    </row>
    <row r="36" spans="1:8" ht="14.25">
      <c r="A36" s="13">
        <v>29</v>
      </c>
      <c r="B36" s="6" t="s">
        <v>389</v>
      </c>
      <c r="C36" s="4">
        <v>0</v>
      </c>
      <c r="D36" s="4">
        <v>0</v>
      </c>
      <c r="E36" s="4">
        <v>0</v>
      </c>
      <c r="F36" s="19">
        <f>E36-G36</f>
        <v>0</v>
      </c>
      <c r="G36" s="4">
        <v>0</v>
      </c>
      <c r="H36" s="20">
        <v>0</v>
      </c>
    </row>
    <row r="37" spans="1:8" ht="14.25">
      <c r="A37" s="13">
        <v>30</v>
      </c>
      <c r="B37" s="18" t="s">
        <v>149</v>
      </c>
      <c r="C37" s="19">
        <v>11488</v>
      </c>
      <c r="D37" s="19">
        <v>13488</v>
      </c>
      <c r="E37" s="19">
        <v>12181</v>
      </c>
      <c r="F37" s="19">
        <f>E37-G37</f>
        <v>12181</v>
      </c>
      <c r="G37" s="19">
        <v>0</v>
      </c>
      <c r="H37" s="20">
        <v>0</v>
      </c>
    </row>
    <row r="38" spans="1:8" ht="14.25">
      <c r="A38" s="13">
        <v>31</v>
      </c>
      <c r="B38" s="9" t="s">
        <v>150</v>
      </c>
      <c r="C38" s="17">
        <f>SUM(C39+C40+C46+C51)</f>
        <v>124378</v>
      </c>
      <c r="D38" s="17">
        <f>SUM(D39+D40+D46+D51)</f>
        <v>200409</v>
      </c>
      <c r="E38" s="17">
        <f>SUM(E39+E40+E46+E51)</f>
        <v>96281</v>
      </c>
      <c r="F38" s="17">
        <f>SUM(F39+F40+F46+F51)</f>
        <v>89073</v>
      </c>
      <c r="G38" s="17">
        <f>SUM(G39+G40+G46+G51)</f>
        <v>7208</v>
      </c>
      <c r="H38" s="7">
        <v>0</v>
      </c>
    </row>
    <row r="39" spans="1:8" ht="14.25">
      <c r="A39" s="13">
        <v>32</v>
      </c>
      <c r="B39" s="18" t="s">
        <v>151</v>
      </c>
      <c r="C39" s="19">
        <v>0</v>
      </c>
      <c r="D39" s="19">
        <v>0</v>
      </c>
      <c r="E39" s="19">
        <v>0</v>
      </c>
      <c r="F39" s="19">
        <f>E39-G39</f>
        <v>0</v>
      </c>
      <c r="G39" s="19">
        <v>0</v>
      </c>
      <c r="H39" s="20">
        <v>0</v>
      </c>
    </row>
    <row r="40" spans="1:8" ht="14.25">
      <c r="A40" s="13">
        <v>33</v>
      </c>
      <c r="B40" s="18" t="s">
        <v>152</v>
      </c>
      <c r="C40" s="19">
        <f aca="true" t="shared" si="2" ref="C40:H40">SUM(C41:C45)</f>
        <v>67441</v>
      </c>
      <c r="D40" s="19">
        <f t="shared" si="2"/>
        <v>79364</v>
      </c>
      <c r="E40" s="19">
        <f t="shared" si="2"/>
        <v>79363</v>
      </c>
      <c r="F40" s="19">
        <f t="shared" si="2"/>
        <v>79363</v>
      </c>
      <c r="G40" s="19">
        <f t="shared" si="2"/>
        <v>0</v>
      </c>
      <c r="H40" s="19">
        <f t="shared" si="2"/>
        <v>0</v>
      </c>
    </row>
    <row r="41" spans="1:8" ht="14.25">
      <c r="A41" s="13">
        <v>34</v>
      </c>
      <c r="B41" s="324" t="s">
        <v>503</v>
      </c>
      <c r="C41" s="325">
        <v>66045</v>
      </c>
      <c r="D41" s="325">
        <v>75003</v>
      </c>
      <c r="E41" s="325">
        <v>75003</v>
      </c>
      <c r="F41" s="19">
        <f aca="true" t="shared" si="3" ref="F41:F51">E41-G41</f>
        <v>75003</v>
      </c>
      <c r="G41" s="98">
        <v>0</v>
      </c>
      <c r="H41" s="98">
        <v>0</v>
      </c>
    </row>
    <row r="42" spans="1:8" ht="14.25">
      <c r="A42" s="13">
        <v>35</v>
      </c>
      <c r="B42" s="324" t="s">
        <v>504</v>
      </c>
      <c r="C42" s="325">
        <v>0</v>
      </c>
      <c r="D42" s="325">
        <v>2100</v>
      </c>
      <c r="E42" s="325">
        <v>815</v>
      </c>
      <c r="F42" s="19">
        <f t="shared" si="3"/>
        <v>815</v>
      </c>
      <c r="G42" s="98">
        <v>0</v>
      </c>
      <c r="H42" s="98">
        <v>0</v>
      </c>
    </row>
    <row r="43" spans="1:8" ht="14.25">
      <c r="A43" s="13">
        <v>36</v>
      </c>
      <c r="B43" s="324" t="s">
        <v>502</v>
      </c>
      <c r="C43" s="325">
        <v>444</v>
      </c>
      <c r="D43" s="325">
        <v>1309</v>
      </c>
      <c r="E43" s="325">
        <v>1309</v>
      </c>
      <c r="F43" s="19">
        <f t="shared" si="3"/>
        <v>1309</v>
      </c>
      <c r="G43" s="98">
        <v>0</v>
      </c>
      <c r="H43" s="98">
        <v>0</v>
      </c>
    </row>
    <row r="44" spans="1:8" s="50" customFormat="1" ht="14.25">
      <c r="A44" s="13">
        <v>37</v>
      </c>
      <c r="B44" s="419" t="s">
        <v>572</v>
      </c>
      <c r="C44" s="420">
        <v>0</v>
      </c>
      <c r="D44" s="420">
        <v>0</v>
      </c>
      <c r="E44" s="420">
        <f>2019-735</f>
        <v>1284</v>
      </c>
      <c r="F44" s="421">
        <f t="shared" si="3"/>
        <v>1284</v>
      </c>
      <c r="G44" s="422">
        <v>0</v>
      </c>
      <c r="H44" s="422">
        <v>0</v>
      </c>
    </row>
    <row r="45" spans="1:8" ht="14.25">
      <c r="A45" s="13">
        <v>38</v>
      </c>
      <c r="B45" s="324" t="s">
        <v>505</v>
      </c>
      <c r="C45" s="325">
        <v>952</v>
      </c>
      <c r="D45" s="325">
        <v>952</v>
      </c>
      <c r="E45" s="325">
        <v>952</v>
      </c>
      <c r="F45" s="19">
        <f t="shared" si="3"/>
        <v>952</v>
      </c>
      <c r="G45" s="98">
        <v>0</v>
      </c>
      <c r="H45" s="98">
        <v>0</v>
      </c>
    </row>
    <row r="46" spans="1:8" ht="14.25">
      <c r="A46" s="13">
        <v>39</v>
      </c>
      <c r="B46" s="18" t="s">
        <v>153</v>
      </c>
      <c r="C46" s="19">
        <f aca="true" t="shared" si="4" ref="C46:H46">SUM(C47:C50)</f>
        <v>12900</v>
      </c>
      <c r="D46" s="19">
        <f t="shared" si="4"/>
        <v>16918</v>
      </c>
      <c r="E46" s="19">
        <f t="shared" si="4"/>
        <v>16918</v>
      </c>
      <c r="F46" s="19">
        <f t="shared" si="4"/>
        <v>9710</v>
      </c>
      <c r="G46" s="19">
        <f t="shared" si="4"/>
        <v>7208</v>
      </c>
      <c r="H46" s="19">
        <f t="shared" si="4"/>
        <v>0</v>
      </c>
    </row>
    <row r="47" spans="1:8" ht="14.25">
      <c r="A47" s="13">
        <v>40</v>
      </c>
      <c r="B47" s="324" t="s">
        <v>434</v>
      </c>
      <c r="C47" s="325">
        <v>12900</v>
      </c>
      <c r="D47" s="325">
        <v>16418</v>
      </c>
      <c r="E47" s="325">
        <v>16418</v>
      </c>
      <c r="F47" s="19">
        <f t="shared" si="3"/>
        <v>9710</v>
      </c>
      <c r="G47" s="325">
        <f>5368+1840-500</f>
        <v>6708</v>
      </c>
      <c r="H47" s="98">
        <v>0</v>
      </c>
    </row>
    <row r="48" spans="1:8" ht="14.25">
      <c r="A48" s="13">
        <v>41</v>
      </c>
      <c r="B48" s="324" t="s">
        <v>390</v>
      </c>
      <c r="C48" s="325">
        <v>0</v>
      </c>
      <c r="D48" s="325">
        <v>500</v>
      </c>
      <c r="E48" s="325">
        <v>500</v>
      </c>
      <c r="F48" s="19">
        <f t="shared" si="3"/>
        <v>0</v>
      </c>
      <c r="G48" s="325">
        <v>500</v>
      </c>
      <c r="H48" s="98">
        <v>0</v>
      </c>
    </row>
    <row r="49" spans="1:8" ht="14.25">
      <c r="A49" s="13">
        <v>42</v>
      </c>
      <c r="B49" s="324" t="s">
        <v>391</v>
      </c>
      <c r="C49" s="325">
        <v>0</v>
      </c>
      <c r="D49" s="325">
        <v>0</v>
      </c>
      <c r="E49" s="325">
        <v>0</v>
      </c>
      <c r="F49" s="19">
        <f t="shared" si="3"/>
        <v>0</v>
      </c>
      <c r="G49" s="325">
        <v>0</v>
      </c>
      <c r="H49" s="98">
        <v>0</v>
      </c>
    </row>
    <row r="50" spans="1:8" ht="14.25">
      <c r="A50" s="13">
        <v>43</v>
      </c>
      <c r="B50" s="324" t="s">
        <v>435</v>
      </c>
      <c r="C50" s="325">
        <v>0</v>
      </c>
      <c r="D50" s="325">
        <v>0</v>
      </c>
      <c r="E50" s="325">
        <v>0</v>
      </c>
      <c r="F50" s="19">
        <f t="shared" si="3"/>
        <v>0</v>
      </c>
      <c r="G50" s="325">
        <v>0</v>
      </c>
      <c r="H50" s="98">
        <v>0</v>
      </c>
    </row>
    <row r="51" spans="1:8" ht="14.25">
      <c r="A51" s="13">
        <v>44</v>
      </c>
      <c r="B51" s="18" t="s">
        <v>154</v>
      </c>
      <c r="C51" s="19">
        <v>44037</v>
      </c>
      <c r="D51" s="19">
        <v>104127</v>
      </c>
      <c r="E51" s="20">
        <v>0</v>
      </c>
      <c r="F51" s="19">
        <f t="shared" si="3"/>
        <v>0</v>
      </c>
      <c r="G51" s="20">
        <v>0</v>
      </c>
      <c r="H51" s="20">
        <v>0</v>
      </c>
    </row>
    <row r="52" spans="1:8" ht="14.25">
      <c r="A52" s="13">
        <v>45</v>
      </c>
      <c r="B52" s="9" t="s">
        <v>155</v>
      </c>
      <c r="C52" s="17">
        <f>SUM(C53:C55)</f>
        <v>324566</v>
      </c>
      <c r="D52" s="17">
        <f>SUM(D53:D55)</f>
        <v>338847</v>
      </c>
      <c r="E52" s="17">
        <f>SUM(E53:E55)</f>
        <v>311164</v>
      </c>
      <c r="F52" s="17">
        <f>SUM(F53:F55)</f>
        <v>261050</v>
      </c>
      <c r="G52" s="17">
        <f>SUM(G53:G55)</f>
        <v>50114</v>
      </c>
      <c r="H52" s="7">
        <v>0</v>
      </c>
    </row>
    <row r="53" spans="1:8" ht="14.25">
      <c r="A53" s="13">
        <v>46</v>
      </c>
      <c r="B53" s="9" t="s">
        <v>156</v>
      </c>
      <c r="C53" s="17">
        <v>229244</v>
      </c>
      <c r="D53" s="17">
        <v>244058</v>
      </c>
      <c r="E53" s="17">
        <v>222583</v>
      </c>
      <c r="F53" s="17">
        <f>E53-G53</f>
        <v>172469</v>
      </c>
      <c r="G53" s="17">
        <f>49995+119</f>
        <v>50114</v>
      </c>
      <c r="H53" s="7">
        <v>0</v>
      </c>
    </row>
    <row r="54" spans="1:8" ht="14.25">
      <c r="A54" s="13">
        <v>47</v>
      </c>
      <c r="B54" s="9" t="s">
        <v>157</v>
      </c>
      <c r="C54" s="17">
        <v>92622</v>
      </c>
      <c r="D54" s="17">
        <v>92089</v>
      </c>
      <c r="E54" s="17">
        <v>86581</v>
      </c>
      <c r="F54" s="17">
        <f>E54-G54</f>
        <v>86581</v>
      </c>
      <c r="G54" s="17">
        <v>0</v>
      </c>
      <c r="H54" s="7">
        <v>0</v>
      </c>
    </row>
    <row r="55" spans="1:8" ht="14.25">
      <c r="A55" s="13">
        <v>48</v>
      </c>
      <c r="B55" s="9" t="s">
        <v>158</v>
      </c>
      <c r="C55" s="17">
        <f aca="true" t="shared" si="5" ref="C55:H55">SUM(C56:C58)</f>
        <v>2700</v>
      </c>
      <c r="D55" s="17">
        <f t="shared" si="5"/>
        <v>2700</v>
      </c>
      <c r="E55" s="17">
        <f t="shared" si="5"/>
        <v>2000</v>
      </c>
      <c r="F55" s="17">
        <f t="shared" si="5"/>
        <v>2000</v>
      </c>
      <c r="G55" s="17">
        <f t="shared" si="5"/>
        <v>0</v>
      </c>
      <c r="H55" s="17">
        <f t="shared" si="5"/>
        <v>0</v>
      </c>
    </row>
    <row r="56" spans="1:8" ht="14.25">
      <c r="A56" s="13">
        <v>49</v>
      </c>
      <c r="B56" s="18" t="s">
        <v>436</v>
      </c>
      <c r="C56" s="20">
        <v>0</v>
      </c>
      <c r="D56" s="19">
        <v>0</v>
      </c>
      <c r="E56" s="19">
        <v>0</v>
      </c>
      <c r="F56" s="19">
        <f>E56-G56</f>
        <v>0</v>
      </c>
      <c r="G56" s="19">
        <v>0</v>
      </c>
      <c r="H56" s="20">
        <v>0</v>
      </c>
    </row>
    <row r="57" spans="1:8" ht="14.25">
      <c r="A57" s="13">
        <v>50</v>
      </c>
      <c r="B57" s="18" t="s">
        <v>437</v>
      </c>
      <c r="C57" s="19">
        <v>0</v>
      </c>
      <c r="D57" s="19">
        <v>0</v>
      </c>
      <c r="E57" s="19">
        <v>0</v>
      </c>
      <c r="F57" s="19">
        <f>E57-G57</f>
        <v>0</v>
      </c>
      <c r="G57" s="19">
        <v>0</v>
      </c>
      <c r="H57" s="20">
        <v>0</v>
      </c>
    </row>
    <row r="58" spans="1:8" ht="14.25">
      <c r="A58" s="13">
        <v>51</v>
      </c>
      <c r="B58" s="18" t="s">
        <v>340</v>
      </c>
      <c r="C58" s="19">
        <v>2700</v>
      </c>
      <c r="D58" s="19">
        <v>2700</v>
      </c>
      <c r="E58" s="19">
        <v>2000</v>
      </c>
      <c r="F58" s="19">
        <f>E58-G58</f>
        <v>2000</v>
      </c>
      <c r="G58" s="20">
        <v>0</v>
      </c>
      <c r="H58" s="18">
        <v>0</v>
      </c>
    </row>
    <row r="59" spans="1:8" ht="14.25">
      <c r="A59" s="13">
        <v>52</v>
      </c>
      <c r="B59" s="7" t="s">
        <v>159</v>
      </c>
      <c r="C59" s="17">
        <f>SUM(C8+C52)</f>
        <v>695153</v>
      </c>
      <c r="D59" s="17">
        <f>SUM(D8+D52)</f>
        <v>836354</v>
      </c>
      <c r="E59" s="17">
        <f>SUM(E8+E52)</f>
        <v>683520</v>
      </c>
      <c r="F59" s="17">
        <f>SUM(F8+F52)</f>
        <v>611801</v>
      </c>
      <c r="G59" s="17">
        <f>SUM(G8+G52)</f>
        <v>71719</v>
      </c>
      <c r="H59" s="7">
        <v>0</v>
      </c>
    </row>
    <row r="60" spans="1:8" ht="14.25">
      <c r="A60" s="13">
        <v>53</v>
      </c>
      <c r="B60" s="9" t="s">
        <v>160</v>
      </c>
      <c r="C60" s="17">
        <f>SUM(C61:C62)</f>
        <v>76172</v>
      </c>
      <c r="D60" s="17">
        <f>SUM(D61:D62)</f>
        <v>76688</v>
      </c>
      <c r="E60" s="17">
        <f>SUM(E61:E62)</f>
        <v>73424</v>
      </c>
      <c r="F60" s="17">
        <f>SUM(F61:F62)</f>
        <v>73424</v>
      </c>
      <c r="G60" s="17">
        <f>SUM(G61:G62)</f>
        <v>0</v>
      </c>
      <c r="H60" s="7">
        <v>0</v>
      </c>
    </row>
    <row r="61" spans="1:8" ht="14.25">
      <c r="A61" s="13">
        <v>54</v>
      </c>
      <c r="B61" s="6" t="s">
        <v>392</v>
      </c>
      <c r="C61" s="15">
        <v>5983</v>
      </c>
      <c r="D61" s="15">
        <v>5983</v>
      </c>
      <c r="E61" s="15">
        <v>5983</v>
      </c>
      <c r="F61" s="15">
        <v>5983</v>
      </c>
      <c r="G61" s="20">
        <v>0</v>
      </c>
      <c r="H61" s="7">
        <v>0</v>
      </c>
    </row>
    <row r="62" spans="1:8" ht="14.25">
      <c r="A62" s="13">
        <v>55</v>
      </c>
      <c r="B62" s="6" t="s">
        <v>393</v>
      </c>
      <c r="C62" s="15">
        <v>70189</v>
      </c>
      <c r="D62" s="15">
        <v>70705</v>
      </c>
      <c r="E62" s="15">
        <v>67441</v>
      </c>
      <c r="F62" s="15">
        <v>67441</v>
      </c>
      <c r="G62" s="20">
        <v>0</v>
      </c>
      <c r="H62" s="7">
        <v>0</v>
      </c>
    </row>
    <row r="63" spans="1:8" ht="14.25">
      <c r="A63" s="13">
        <v>56</v>
      </c>
      <c r="B63" s="7" t="s">
        <v>162</v>
      </c>
      <c r="C63" s="17">
        <f>SUM(C60)</f>
        <v>76172</v>
      </c>
      <c r="D63" s="17">
        <f>SUM(D60)</f>
        <v>76688</v>
      </c>
      <c r="E63" s="17">
        <f>SUM(E60)</f>
        <v>73424</v>
      </c>
      <c r="F63" s="17">
        <f>SUM(F60)</f>
        <v>73424</v>
      </c>
      <c r="G63" s="17">
        <f>SUM(G60)</f>
        <v>0</v>
      </c>
      <c r="H63" s="7">
        <v>0</v>
      </c>
    </row>
    <row r="64" spans="1:8" ht="14.25">
      <c r="A64" s="13">
        <v>57</v>
      </c>
      <c r="B64" s="7" t="s">
        <v>163</v>
      </c>
      <c r="C64" s="17">
        <f>SUM(C59+C63)</f>
        <v>771325</v>
      </c>
      <c r="D64" s="17">
        <f>SUM(D59+D63)</f>
        <v>913042</v>
      </c>
      <c r="E64" s="17">
        <f>SUM(E59+E63)</f>
        <v>756944</v>
      </c>
      <c r="F64" s="17">
        <f>SUM(F59+F63)</f>
        <v>685225</v>
      </c>
      <c r="G64" s="17">
        <f>SUM(G59+G63)</f>
        <v>71719</v>
      </c>
      <c r="H64" s="7">
        <v>0</v>
      </c>
    </row>
  </sheetData>
  <sheetProtection/>
  <mergeCells count="8">
    <mergeCell ref="A2:H2"/>
    <mergeCell ref="G4:H4"/>
    <mergeCell ref="A5:A6"/>
    <mergeCell ref="B5:B6"/>
    <mergeCell ref="C5:C6"/>
    <mergeCell ref="D5:D6"/>
    <mergeCell ref="E5:E6"/>
    <mergeCell ref="F5:H5"/>
  </mergeCells>
  <conditionalFormatting sqref="A8:A64">
    <cfRule type="top10" priority="34" dxfId="0" stopIfTrue="1" rank="10"/>
  </conditionalFormatting>
  <printOptions/>
  <pageMargins left="0.7" right="0.7" top="0.75" bottom="0.75" header="0.3" footer="0.3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61">
      <selection activeCell="A60" sqref="A60:E60"/>
    </sheetView>
  </sheetViews>
  <sheetFormatPr defaultColWidth="9.28125" defaultRowHeight="15"/>
  <cols>
    <col min="1" max="1" width="16.7109375" style="22" customWidth="1"/>
    <col min="2" max="2" width="43.421875" style="23" customWidth="1"/>
    <col min="3" max="3" width="21.7109375" style="23" customWidth="1"/>
    <col min="4" max="4" width="22.7109375" style="23" customWidth="1"/>
    <col min="5" max="5" width="20.28125" style="22" customWidth="1"/>
    <col min="6" max="7" width="11.00390625" style="22" customWidth="1"/>
    <col min="8" max="8" width="11.7109375" style="22" customWidth="1"/>
    <col min="9" max="16384" width="9.28125" style="22" customWidth="1"/>
  </cols>
  <sheetData>
    <row r="1" spans="5:6" ht="15">
      <c r="E1" s="529" t="s">
        <v>246</v>
      </c>
      <c r="F1" s="529"/>
    </row>
    <row r="3" spans="2:5" ht="20.25" customHeight="1">
      <c r="B3" s="527" t="s">
        <v>460</v>
      </c>
      <c r="C3" s="527"/>
      <c r="D3" s="527"/>
      <c r="E3" s="528"/>
    </row>
    <row r="5" spans="1:6" ht="26.25" customHeight="1" thickBot="1">
      <c r="A5" s="23"/>
      <c r="B5" s="25"/>
      <c r="C5" s="25"/>
      <c r="D5" s="25"/>
      <c r="E5" s="26" t="s">
        <v>32</v>
      </c>
      <c r="F5" s="23"/>
    </row>
    <row r="6" spans="1:5" s="24" customFormat="1" ht="49.5" customHeight="1" thickBot="1">
      <c r="A6" s="27" t="s">
        <v>93</v>
      </c>
      <c r="B6" s="28" t="s">
        <v>165</v>
      </c>
      <c r="C6" s="28" t="s">
        <v>166</v>
      </c>
      <c r="D6" s="28" t="s">
        <v>169</v>
      </c>
      <c r="E6" s="413" t="s">
        <v>164</v>
      </c>
    </row>
    <row r="7" spans="1:6" s="30" customFormat="1" ht="18" customHeight="1" thickBot="1">
      <c r="A7" s="37"/>
      <c r="B7" s="28" t="s">
        <v>5</v>
      </c>
      <c r="C7" s="29" t="s">
        <v>6</v>
      </c>
      <c r="D7" s="29" t="s">
        <v>7</v>
      </c>
      <c r="E7" s="29" t="s">
        <v>8</v>
      </c>
      <c r="F7" s="25"/>
    </row>
    <row r="8" spans="1:6" s="30" customFormat="1" ht="18" customHeight="1" thickBot="1">
      <c r="A8" s="532" t="s">
        <v>531</v>
      </c>
      <c r="B8" s="533"/>
      <c r="C8" s="397">
        <f>C9+C11+C28+C35+C58</f>
        <v>229244</v>
      </c>
      <c r="D8" s="397">
        <f>D9+D11+D28+D35+D58</f>
        <v>243284</v>
      </c>
      <c r="E8" s="397">
        <f>E9+E11+E28+E35+E58</f>
        <v>222583</v>
      </c>
      <c r="F8" s="25"/>
    </row>
    <row r="9" spans="1:6" s="30" customFormat="1" ht="18" customHeight="1">
      <c r="A9" s="326">
        <v>1</v>
      </c>
      <c r="B9" s="327" t="s">
        <v>394</v>
      </c>
      <c r="C9" s="331">
        <f>SUM(C10:C10)</f>
        <v>705</v>
      </c>
      <c r="D9" s="331">
        <f>SUM(D10:D10)</f>
        <v>705</v>
      </c>
      <c r="E9" s="399">
        <f>SUM(E10:E10)</f>
        <v>0</v>
      </c>
      <c r="F9" s="25"/>
    </row>
    <row r="10" spans="1:6" s="30" customFormat="1" ht="18" customHeight="1">
      <c r="A10" s="34">
        <v>2</v>
      </c>
      <c r="B10" s="328" t="s">
        <v>395</v>
      </c>
      <c r="C10" s="329">
        <v>705</v>
      </c>
      <c r="D10" s="329">
        <v>705</v>
      </c>
      <c r="E10" s="400">
        <v>0</v>
      </c>
      <c r="F10" s="25"/>
    </row>
    <row r="11" spans="1:6" ht="15.75" customHeight="1">
      <c r="A11" s="34">
        <v>3</v>
      </c>
      <c r="B11" s="53" t="s">
        <v>167</v>
      </c>
      <c r="C11" s="35">
        <f>SUM(C12:C27)</f>
        <v>183031</v>
      </c>
      <c r="D11" s="35">
        <f>SUM(D12:D27)</f>
        <v>189904</v>
      </c>
      <c r="E11" s="35">
        <f>SUM(E12:E27)</f>
        <v>173226</v>
      </c>
      <c r="F11" s="23"/>
    </row>
    <row r="12" spans="1:6" ht="15.75" customHeight="1">
      <c r="A12" s="326">
        <v>4</v>
      </c>
      <c r="B12" s="328" t="s">
        <v>438</v>
      </c>
      <c r="C12" s="33">
        <v>3950</v>
      </c>
      <c r="D12" s="33">
        <v>3950</v>
      </c>
      <c r="E12" s="162">
        <v>0</v>
      </c>
      <c r="F12" s="23"/>
    </row>
    <row r="13" spans="1:6" ht="15.75" customHeight="1">
      <c r="A13" s="34">
        <v>5</v>
      </c>
      <c r="B13" s="328" t="s">
        <v>396</v>
      </c>
      <c r="C13" s="33">
        <v>580</v>
      </c>
      <c r="D13" s="33">
        <v>580</v>
      </c>
      <c r="E13" s="409">
        <v>437</v>
      </c>
      <c r="F13" s="23"/>
    </row>
    <row r="14" spans="1:6" ht="15.75" customHeight="1">
      <c r="A14" s="34">
        <v>6</v>
      </c>
      <c r="B14" s="328" t="s">
        <v>508</v>
      </c>
      <c r="C14" s="33">
        <v>1580</v>
      </c>
      <c r="D14" s="33">
        <v>1580</v>
      </c>
      <c r="E14" s="409">
        <v>0</v>
      </c>
      <c r="F14" s="23"/>
    </row>
    <row r="15" spans="1:6" ht="15.75" customHeight="1">
      <c r="A15" s="326">
        <v>7</v>
      </c>
      <c r="B15" s="328" t="s">
        <v>509</v>
      </c>
      <c r="C15" s="33">
        <v>945</v>
      </c>
      <c r="D15" s="33">
        <v>945</v>
      </c>
      <c r="E15" s="409">
        <v>0</v>
      </c>
      <c r="F15" s="23"/>
    </row>
    <row r="16" spans="1:6" ht="15.75" customHeight="1">
      <c r="A16" s="34">
        <v>8</v>
      </c>
      <c r="B16" s="328" t="s">
        <v>510</v>
      </c>
      <c r="C16" s="33">
        <v>1580</v>
      </c>
      <c r="D16" s="33">
        <v>1580</v>
      </c>
      <c r="E16" s="409">
        <v>0</v>
      </c>
      <c r="F16" s="23"/>
    </row>
    <row r="17" spans="1:6" ht="15.75" customHeight="1">
      <c r="A17" s="34">
        <v>9</v>
      </c>
      <c r="B17" s="328" t="s">
        <v>511</v>
      </c>
      <c r="C17" s="33">
        <v>3950</v>
      </c>
      <c r="D17" s="33">
        <v>6350</v>
      </c>
      <c r="E17" s="409">
        <v>1263</v>
      </c>
      <c r="F17" s="23"/>
    </row>
    <row r="18" spans="1:6" ht="15.75" customHeight="1">
      <c r="A18" s="326">
        <v>10</v>
      </c>
      <c r="B18" s="328" t="s">
        <v>439</v>
      </c>
      <c r="C18" s="33">
        <v>120592</v>
      </c>
      <c r="D18" s="33">
        <v>120592</v>
      </c>
      <c r="E18" s="409">
        <v>105077</v>
      </c>
      <c r="F18" s="23"/>
    </row>
    <row r="19" spans="1:6" ht="15.75" customHeight="1">
      <c r="A19" s="34">
        <v>11</v>
      </c>
      <c r="B19" s="328" t="s">
        <v>545</v>
      </c>
      <c r="C19" s="33">
        <v>39366</v>
      </c>
      <c r="D19" s="33">
        <v>39366</v>
      </c>
      <c r="E19" s="409">
        <v>40104</v>
      </c>
      <c r="F19" s="23"/>
    </row>
    <row r="20" spans="1:6" ht="15.75" customHeight="1">
      <c r="A20" s="34">
        <v>12</v>
      </c>
      <c r="B20" s="328" t="s">
        <v>512</v>
      </c>
      <c r="C20" s="33">
        <v>10488</v>
      </c>
      <c r="D20" s="33">
        <v>10488</v>
      </c>
      <c r="E20" s="409">
        <f>1585+7051</f>
        <v>8636</v>
      </c>
      <c r="F20" s="23"/>
    </row>
    <row r="21" spans="1:6" ht="15.75" customHeight="1">
      <c r="A21" s="326">
        <v>13</v>
      </c>
      <c r="B21" s="328" t="s">
        <v>546</v>
      </c>
      <c r="C21" s="162">
        <v>0</v>
      </c>
      <c r="D21" s="162">
        <v>0</v>
      </c>
      <c r="E21" s="409">
        <v>400</v>
      </c>
      <c r="F21" s="23"/>
    </row>
    <row r="22" spans="1:6" ht="15.75" customHeight="1">
      <c r="A22" s="34">
        <v>14</v>
      </c>
      <c r="B22" s="328" t="s">
        <v>540</v>
      </c>
      <c r="C22" s="162">
        <v>0</v>
      </c>
      <c r="D22" s="33">
        <v>4073</v>
      </c>
      <c r="E22" s="409">
        <f>11698+1128-1571</f>
        <v>11255</v>
      </c>
      <c r="F22" s="23"/>
    </row>
    <row r="23" spans="1:6" ht="15.75" customHeight="1">
      <c r="A23" s="34">
        <v>15</v>
      </c>
      <c r="B23" s="423" t="s">
        <v>541</v>
      </c>
      <c r="C23" s="162">
        <v>0</v>
      </c>
      <c r="D23" s="33">
        <v>400</v>
      </c>
      <c r="E23" s="409">
        <v>400</v>
      </c>
      <c r="F23" s="23"/>
    </row>
    <row r="24" spans="1:6" ht="15.75" customHeight="1">
      <c r="A24" s="326">
        <v>16</v>
      </c>
      <c r="B24" s="423" t="s">
        <v>543</v>
      </c>
      <c r="C24" s="162">
        <v>0</v>
      </c>
      <c r="D24" s="162">
        <v>0</v>
      </c>
      <c r="E24" s="409">
        <f>1266+298</f>
        <v>1564</v>
      </c>
      <c r="F24" s="23"/>
    </row>
    <row r="25" spans="1:6" ht="15.75" customHeight="1">
      <c r="A25" s="34">
        <v>17</v>
      </c>
      <c r="B25" s="423" t="s">
        <v>544</v>
      </c>
      <c r="C25" s="162">
        <v>0</v>
      </c>
      <c r="D25" s="162">
        <v>0</v>
      </c>
      <c r="E25" s="409">
        <v>995</v>
      </c>
      <c r="F25" s="23"/>
    </row>
    <row r="26" spans="1:6" ht="15.75" customHeight="1">
      <c r="A26" s="34">
        <v>18</v>
      </c>
      <c r="B26" s="423" t="s">
        <v>547</v>
      </c>
      <c r="C26" s="162">
        <v>0</v>
      </c>
      <c r="D26" s="162">
        <v>0</v>
      </c>
      <c r="E26" s="409">
        <v>1700</v>
      </c>
      <c r="F26" s="23"/>
    </row>
    <row r="27" spans="1:6" ht="15.75" customHeight="1">
      <c r="A27" s="326">
        <v>19</v>
      </c>
      <c r="B27" s="423" t="s">
        <v>548</v>
      </c>
      <c r="C27" s="162">
        <v>0</v>
      </c>
      <c r="D27" s="162">
        <v>0</v>
      </c>
      <c r="E27" s="409">
        <v>1395</v>
      </c>
      <c r="F27" s="23"/>
    </row>
    <row r="28" spans="1:6" s="36" customFormat="1" ht="15.75" customHeight="1">
      <c r="A28" s="34">
        <v>20</v>
      </c>
      <c r="B28" s="53" t="s">
        <v>341</v>
      </c>
      <c r="C28" s="163">
        <f>SUM(C29:C34)</f>
        <v>978</v>
      </c>
      <c r="D28" s="163">
        <f>SUM(D29:D34)</f>
        <v>1466</v>
      </c>
      <c r="E28" s="163">
        <f>SUM(E29:E34)</f>
        <v>704</v>
      </c>
      <c r="F28" s="24"/>
    </row>
    <row r="29" spans="1:6" s="36" customFormat="1" ht="15.75" customHeight="1">
      <c r="A29" s="34">
        <v>21</v>
      </c>
      <c r="B29" s="423" t="s">
        <v>513</v>
      </c>
      <c r="C29" s="162">
        <v>158</v>
      </c>
      <c r="D29" s="162">
        <v>158</v>
      </c>
      <c r="E29" s="162">
        <v>0</v>
      </c>
      <c r="F29" s="24"/>
    </row>
    <row r="30" spans="1:6" s="36" customFormat="1" ht="15.75" customHeight="1">
      <c r="A30" s="326">
        <v>22</v>
      </c>
      <c r="B30" s="423" t="s">
        <v>514</v>
      </c>
      <c r="C30" s="162">
        <v>235</v>
      </c>
      <c r="D30" s="162">
        <v>235</v>
      </c>
      <c r="E30" s="162">
        <v>0</v>
      </c>
      <c r="F30" s="24"/>
    </row>
    <row r="31" spans="1:6" s="36" customFormat="1" ht="15.75" customHeight="1">
      <c r="A31" s="34">
        <v>23</v>
      </c>
      <c r="B31" s="423" t="s">
        <v>515</v>
      </c>
      <c r="C31" s="162">
        <v>585</v>
      </c>
      <c r="D31" s="162">
        <v>585</v>
      </c>
      <c r="E31" s="162">
        <v>0</v>
      </c>
      <c r="F31" s="24"/>
    </row>
    <row r="32" spans="1:6" s="36" customFormat="1" ht="15.75" customHeight="1">
      <c r="A32" s="34">
        <v>24</v>
      </c>
      <c r="B32" s="423" t="s">
        <v>542</v>
      </c>
      <c r="C32" s="162">
        <v>0</v>
      </c>
      <c r="D32" s="162">
        <v>488</v>
      </c>
      <c r="E32" s="162">
        <v>488</v>
      </c>
      <c r="F32" s="24"/>
    </row>
    <row r="33" spans="1:6" s="36" customFormat="1" ht="31.5" customHeight="1">
      <c r="A33" s="326">
        <v>25</v>
      </c>
      <c r="B33" s="423" t="s">
        <v>560</v>
      </c>
      <c r="C33" s="162">
        <v>0</v>
      </c>
      <c r="D33" s="162">
        <v>0</v>
      </c>
      <c r="E33" s="162">
        <v>158</v>
      </c>
      <c r="F33" s="24"/>
    </row>
    <row r="34" spans="1:6" s="36" customFormat="1" ht="18" customHeight="1">
      <c r="A34" s="34">
        <v>26</v>
      </c>
      <c r="B34" s="423" t="s">
        <v>552</v>
      </c>
      <c r="C34" s="162">
        <v>0</v>
      </c>
      <c r="D34" s="162">
        <v>0</v>
      </c>
      <c r="E34" s="162">
        <v>58</v>
      </c>
      <c r="F34" s="24"/>
    </row>
    <row r="35" spans="1:6" ht="15.75" customHeight="1">
      <c r="A35" s="34">
        <v>27</v>
      </c>
      <c r="B35" s="53" t="s">
        <v>168</v>
      </c>
      <c r="C35" s="35">
        <f>SUM(C36:C57)</f>
        <v>23746</v>
      </c>
      <c r="D35" s="35">
        <f>SUM(D36:D57)</f>
        <v>27525</v>
      </c>
      <c r="E35" s="35">
        <f>SUM(E36:E57)</f>
        <v>27917</v>
      </c>
      <c r="F35" s="23"/>
    </row>
    <row r="36" spans="1:6" ht="15.75" customHeight="1">
      <c r="A36" s="326">
        <v>28</v>
      </c>
      <c r="B36" s="423" t="s">
        <v>516</v>
      </c>
      <c r="C36" s="33">
        <v>1300</v>
      </c>
      <c r="D36" s="33">
        <v>1300</v>
      </c>
      <c r="E36" s="162">
        <v>0</v>
      </c>
      <c r="F36" s="23"/>
    </row>
    <row r="37" spans="1:6" ht="15.75" customHeight="1">
      <c r="A37" s="34">
        <v>29</v>
      </c>
      <c r="B37" s="423" t="s">
        <v>440</v>
      </c>
      <c r="C37" s="33">
        <v>160</v>
      </c>
      <c r="D37" s="33">
        <v>160</v>
      </c>
      <c r="E37" s="162">
        <v>34</v>
      </c>
      <c r="F37" s="23"/>
    </row>
    <row r="38" spans="1:6" ht="15.75" customHeight="1">
      <c r="A38" s="34">
        <v>30</v>
      </c>
      <c r="B38" s="423" t="s">
        <v>517</v>
      </c>
      <c r="C38" s="33">
        <v>32</v>
      </c>
      <c r="D38" s="33">
        <v>32</v>
      </c>
      <c r="E38" s="162">
        <v>0</v>
      </c>
      <c r="F38" s="23"/>
    </row>
    <row r="39" spans="1:6" ht="15.75" customHeight="1">
      <c r="A39" s="326">
        <v>31</v>
      </c>
      <c r="B39" s="423" t="s">
        <v>518</v>
      </c>
      <c r="C39" s="33">
        <v>155</v>
      </c>
      <c r="D39" s="33">
        <v>155</v>
      </c>
      <c r="E39" s="162">
        <v>135</v>
      </c>
      <c r="F39" s="23"/>
    </row>
    <row r="40" spans="1:6" ht="15.75" customHeight="1">
      <c r="A40" s="34">
        <v>32</v>
      </c>
      <c r="B40" s="423" t="s">
        <v>519</v>
      </c>
      <c r="C40" s="33">
        <v>95</v>
      </c>
      <c r="D40" s="33">
        <v>95</v>
      </c>
      <c r="E40" s="162">
        <v>93</v>
      </c>
      <c r="F40" s="23"/>
    </row>
    <row r="41" spans="1:6" ht="15.75" customHeight="1">
      <c r="A41" s="34">
        <v>33</v>
      </c>
      <c r="B41" s="423" t="s">
        <v>520</v>
      </c>
      <c r="C41" s="33">
        <v>240</v>
      </c>
      <c r="D41" s="33">
        <v>240</v>
      </c>
      <c r="E41" s="162">
        <v>0</v>
      </c>
      <c r="F41" s="23"/>
    </row>
    <row r="42" spans="1:6" ht="34.5" customHeight="1">
      <c r="A42" s="326">
        <v>34</v>
      </c>
      <c r="B42" s="423" t="s">
        <v>521</v>
      </c>
      <c r="C42" s="33">
        <v>753</v>
      </c>
      <c r="D42" s="33">
        <v>753</v>
      </c>
      <c r="E42" s="162">
        <f>328+12+42+225</f>
        <v>607</v>
      </c>
      <c r="F42" s="23"/>
    </row>
    <row r="43" spans="1:6" ht="15.75" customHeight="1">
      <c r="A43" s="34">
        <v>35</v>
      </c>
      <c r="B43" s="423" t="s">
        <v>522</v>
      </c>
      <c r="C43" s="33">
        <v>120</v>
      </c>
      <c r="D43" s="33">
        <v>120</v>
      </c>
      <c r="E43" s="162">
        <v>63</v>
      </c>
      <c r="F43" s="23"/>
    </row>
    <row r="44" spans="1:6" ht="15.75" customHeight="1">
      <c r="A44" s="34">
        <v>36</v>
      </c>
      <c r="B44" s="423" t="s">
        <v>523</v>
      </c>
      <c r="C44" s="33">
        <v>144</v>
      </c>
      <c r="D44" s="33">
        <v>144</v>
      </c>
      <c r="E44" s="162">
        <v>0</v>
      </c>
      <c r="F44" s="23"/>
    </row>
    <row r="45" spans="1:6" ht="15.75" customHeight="1">
      <c r="A45" s="326">
        <v>37</v>
      </c>
      <c r="B45" s="423" t="s">
        <v>524</v>
      </c>
      <c r="C45" s="33">
        <v>591</v>
      </c>
      <c r="D45" s="33">
        <v>591</v>
      </c>
      <c r="E45" s="162">
        <f>260+400</f>
        <v>660</v>
      </c>
      <c r="F45" s="23"/>
    </row>
    <row r="46" spans="1:6" ht="30" customHeight="1">
      <c r="A46" s="34">
        <v>38</v>
      </c>
      <c r="B46" s="423" t="s">
        <v>561</v>
      </c>
      <c r="C46" s="33">
        <v>795</v>
      </c>
      <c r="D46" s="33">
        <v>795</v>
      </c>
      <c r="E46" s="162">
        <f>46+284+298+11+35+105</f>
        <v>779</v>
      </c>
      <c r="F46" s="23"/>
    </row>
    <row r="47" spans="1:6" ht="15.75" customHeight="1">
      <c r="A47" s="34">
        <v>39</v>
      </c>
      <c r="B47" s="423" t="s">
        <v>441</v>
      </c>
      <c r="C47" s="33">
        <v>3278</v>
      </c>
      <c r="D47" s="33">
        <v>3278</v>
      </c>
      <c r="E47" s="162">
        <f>400+1413+1521+511</f>
        <v>3845</v>
      </c>
      <c r="F47" s="23"/>
    </row>
    <row r="48" spans="1:6" ht="15.75" customHeight="1">
      <c r="A48" s="326">
        <v>40</v>
      </c>
      <c r="B48" s="423" t="s">
        <v>525</v>
      </c>
      <c r="C48" s="33">
        <v>350</v>
      </c>
      <c r="D48" s="33">
        <v>350</v>
      </c>
      <c r="E48" s="162">
        <v>0</v>
      </c>
      <c r="F48" s="23"/>
    </row>
    <row r="49" spans="1:6" ht="15.75" customHeight="1">
      <c r="A49" s="34">
        <v>41</v>
      </c>
      <c r="B49" s="423" t="s">
        <v>526</v>
      </c>
      <c r="C49" s="33">
        <v>1265</v>
      </c>
      <c r="D49" s="33">
        <v>1265</v>
      </c>
      <c r="E49" s="162">
        <f>78</f>
        <v>78</v>
      </c>
      <c r="F49" s="23"/>
    </row>
    <row r="50" spans="1:6" ht="15.75" customHeight="1">
      <c r="A50" s="34">
        <v>42</v>
      </c>
      <c r="B50" s="423" t="s">
        <v>527</v>
      </c>
      <c r="C50" s="33">
        <v>14468</v>
      </c>
      <c r="D50" s="33">
        <v>14468</v>
      </c>
      <c r="E50" s="162">
        <f>7681+3837+1271</f>
        <v>12789</v>
      </c>
      <c r="F50" s="23"/>
    </row>
    <row r="51" spans="1:6" ht="30" customHeight="1">
      <c r="A51" s="326">
        <v>43</v>
      </c>
      <c r="B51" s="423" t="s">
        <v>556</v>
      </c>
      <c r="C51" s="162">
        <v>0</v>
      </c>
      <c r="D51" s="162">
        <v>420</v>
      </c>
      <c r="E51" s="162">
        <v>483</v>
      </c>
      <c r="F51" s="23"/>
    </row>
    <row r="52" spans="1:6" ht="15.75" customHeight="1">
      <c r="A52" s="34">
        <v>44</v>
      </c>
      <c r="B52" s="423" t="s">
        <v>555</v>
      </c>
      <c r="C52" s="162">
        <v>0</v>
      </c>
      <c r="D52" s="162">
        <v>3100</v>
      </c>
      <c r="E52" s="162">
        <v>6000</v>
      </c>
      <c r="F52" s="23"/>
    </row>
    <row r="53" spans="1:6" ht="33" customHeight="1">
      <c r="A53" s="34">
        <v>45</v>
      </c>
      <c r="B53" s="423" t="s">
        <v>554</v>
      </c>
      <c r="C53" s="163">
        <v>0</v>
      </c>
      <c r="D53" s="162">
        <v>120</v>
      </c>
      <c r="E53" s="162">
        <v>120</v>
      </c>
      <c r="F53" s="23"/>
    </row>
    <row r="54" spans="1:6" ht="15.75" customHeight="1">
      <c r="A54" s="326">
        <v>46</v>
      </c>
      <c r="B54" s="423" t="s">
        <v>558</v>
      </c>
      <c r="C54" s="163">
        <v>0</v>
      </c>
      <c r="D54" s="162">
        <v>139</v>
      </c>
      <c r="E54" s="162">
        <v>139</v>
      </c>
      <c r="F54" s="23"/>
    </row>
    <row r="55" spans="1:6" ht="30.75" customHeight="1">
      <c r="A55" s="34">
        <v>47</v>
      </c>
      <c r="B55" s="423" t="s">
        <v>557</v>
      </c>
      <c r="C55" s="163">
        <v>0</v>
      </c>
      <c r="D55" s="162">
        <v>0</v>
      </c>
      <c r="E55" s="162">
        <v>1865</v>
      </c>
      <c r="F55" s="23"/>
    </row>
    <row r="56" spans="1:6" ht="15.75" customHeight="1">
      <c r="A56" s="34">
        <v>48</v>
      </c>
      <c r="B56" s="423" t="s">
        <v>553</v>
      </c>
      <c r="C56" s="162">
        <v>0</v>
      </c>
      <c r="D56" s="162">
        <v>0</v>
      </c>
      <c r="E56" s="162">
        <v>66</v>
      </c>
      <c r="F56" s="23"/>
    </row>
    <row r="57" spans="1:6" ht="15.75" customHeight="1">
      <c r="A57" s="326">
        <v>49</v>
      </c>
      <c r="B57" s="423" t="s">
        <v>559</v>
      </c>
      <c r="C57" s="162">
        <v>0</v>
      </c>
      <c r="D57" s="162">
        <v>0</v>
      </c>
      <c r="E57" s="162">
        <v>161</v>
      </c>
      <c r="F57" s="23"/>
    </row>
    <row r="58" spans="1:6" s="36" customFormat="1" ht="15.75" customHeight="1">
      <c r="A58" s="34">
        <v>50</v>
      </c>
      <c r="B58" s="53" t="s">
        <v>197</v>
      </c>
      <c r="C58" s="332">
        <f>SUM(C59)</f>
        <v>20784</v>
      </c>
      <c r="D58" s="332">
        <f>SUM(D59)</f>
        <v>23684</v>
      </c>
      <c r="E58" s="332">
        <f>SUM(E59)</f>
        <v>20736</v>
      </c>
      <c r="F58" s="24"/>
    </row>
    <row r="59" spans="1:6" s="36" customFormat="1" ht="15.75" customHeight="1" thickBot="1">
      <c r="A59" s="34">
        <v>51</v>
      </c>
      <c r="B59" s="423" t="s">
        <v>143</v>
      </c>
      <c r="C59" s="426">
        <v>20784</v>
      </c>
      <c r="D59" s="410">
        <v>23684</v>
      </c>
      <c r="E59" s="410">
        <v>20736</v>
      </c>
      <c r="F59" s="24"/>
    </row>
    <row r="60" spans="1:5" ht="18" thickBot="1">
      <c r="A60" s="530" t="s">
        <v>528</v>
      </c>
      <c r="B60" s="531"/>
      <c r="C60" s="430">
        <f>SUM(C61+C64+C67)</f>
        <v>318</v>
      </c>
      <c r="D60" s="431">
        <f>SUM(D61+D64+D67)</f>
        <v>218</v>
      </c>
      <c r="E60" s="431">
        <f>SUM(E61+E64+E67)</f>
        <v>88</v>
      </c>
    </row>
    <row r="61" spans="1:5" ht="15">
      <c r="A61" s="427">
        <v>1</v>
      </c>
      <c r="B61" s="428" t="s">
        <v>341</v>
      </c>
      <c r="C61" s="429">
        <f>SUM(C62:C63)</f>
        <v>0</v>
      </c>
      <c r="D61" s="429">
        <f>SUM(D62:D63)</f>
        <v>122</v>
      </c>
      <c r="E61" s="429">
        <f>SUM(E62:E63)</f>
        <v>64</v>
      </c>
    </row>
    <row r="62" spans="1:5" ht="15">
      <c r="A62" s="360">
        <v>2</v>
      </c>
      <c r="B62" s="423" t="s">
        <v>476</v>
      </c>
      <c r="C62" s="162">
        <v>0</v>
      </c>
      <c r="D62" s="162">
        <v>16</v>
      </c>
      <c r="E62" s="414">
        <v>16</v>
      </c>
    </row>
    <row r="63" spans="1:5" ht="15">
      <c r="A63" s="360">
        <v>3</v>
      </c>
      <c r="B63" s="423" t="s">
        <v>474</v>
      </c>
      <c r="C63" s="162">
        <v>0</v>
      </c>
      <c r="D63" s="162">
        <v>106</v>
      </c>
      <c r="E63" s="414">
        <v>48</v>
      </c>
    </row>
    <row r="64" spans="1:5" ht="15">
      <c r="A64" s="360">
        <v>4</v>
      </c>
      <c r="B64" s="53" t="s">
        <v>168</v>
      </c>
      <c r="C64" s="163">
        <f>SUM(C65:C66)</f>
        <v>250</v>
      </c>
      <c r="D64" s="163">
        <f>SUM(D65:D66)</f>
        <v>48</v>
      </c>
      <c r="E64" s="163">
        <f>SUM(E65:E66)</f>
        <v>5</v>
      </c>
    </row>
    <row r="65" spans="1:5" ht="15">
      <c r="A65" s="360">
        <v>5</v>
      </c>
      <c r="B65" s="423" t="s">
        <v>529</v>
      </c>
      <c r="C65" s="162">
        <v>250</v>
      </c>
      <c r="D65" s="162">
        <v>48</v>
      </c>
      <c r="E65" s="414">
        <v>0</v>
      </c>
    </row>
    <row r="66" spans="1:5" ht="15">
      <c r="A66" s="360">
        <v>6</v>
      </c>
      <c r="B66" s="423" t="s">
        <v>475</v>
      </c>
      <c r="C66" s="162">
        <v>0</v>
      </c>
      <c r="D66" s="162">
        <v>0</v>
      </c>
      <c r="E66" s="414">
        <v>5</v>
      </c>
    </row>
    <row r="67" spans="1:5" ht="15">
      <c r="A67" s="360">
        <v>7</v>
      </c>
      <c r="B67" s="53" t="s">
        <v>530</v>
      </c>
      <c r="C67" s="163">
        <f>SUM(C68)</f>
        <v>68</v>
      </c>
      <c r="D67" s="163">
        <f>SUM(D68)</f>
        <v>48</v>
      </c>
      <c r="E67" s="163">
        <f>SUM(E68)</f>
        <v>19</v>
      </c>
    </row>
    <row r="68" spans="1:5" ht="15.75" thickBot="1">
      <c r="A68" s="360">
        <v>8</v>
      </c>
      <c r="B68" s="423" t="s">
        <v>143</v>
      </c>
      <c r="C68" s="411">
        <v>68</v>
      </c>
      <c r="D68" s="411">
        <v>48</v>
      </c>
      <c r="E68" s="415">
        <v>19</v>
      </c>
    </row>
    <row r="69" spans="1:5" ht="18" thickBot="1">
      <c r="A69" s="424">
        <v>9</v>
      </c>
      <c r="B69" s="425" t="s">
        <v>170</v>
      </c>
      <c r="C69" s="401">
        <f>SUM(C8+C60)</f>
        <v>229562</v>
      </c>
      <c r="D69" s="401">
        <f>SUM(D8+D60)</f>
        <v>243502</v>
      </c>
      <c r="E69" s="412">
        <f>SUM(E8+E60)</f>
        <v>222671</v>
      </c>
    </row>
  </sheetData>
  <sheetProtection/>
  <mergeCells count="4">
    <mergeCell ref="B3:E3"/>
    <mergeCell ref="E1:F1"/>
    <mergeCell ref="A60:B60"/>
    <mergeCell ref="A8:B8"/>
  </mergeCells>
  <printOptions/>
  <pageMargins left="0.7" right="0.7" top="0.75" bottom="0.75" header="0.3" footer="0.3"/>
  <pageSetup horizontalDpi="600" verticalDpi="600" orientation="portrait" paperSize="9" scale="64" r:id="rId1"/>
  <rowBreaks count="1" manualBreakCount="1">
    <brk id="5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2013-01-19T13:18:41Z</cp:lastPrinted>
  <dcterms:created xsi:type="dcterms:W3CDTF">2006-09-16T00:00:00Z</dcterms:created>
  <dcterms:modified xsi:type="dcterms:W3CDTF">2021-03-07T13:43:38Z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341e328f-775a-4913-8d89-0e1c3f3a410d</vt:lpwstr>
  </property>
</Properties>
</file>