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727" firstSheet="9" activeTab="16"/>
  </bookViews>
  <sheets>
    <sheet name="ÖSSZEFÜGGÉSEK" sheetId="1" r:id="rId1"/>
    <sheet name="1.sz.mell." sheetId="2" r:id="rId2"/>
    <sheet name="2.sz.mell. " sheetId="3" r:id="rId3"/>
    <sheet name="3.sz.mell. " sheetId="4" r:id="rId4"/>
    <sheet name="4.sz.mell  " sheetId="5" r:id="rId5"/>
    <sheet name="5.sz.mell  " sheetId="6" r:id="rId6"/>
    <sheet name="ELLENŐRZÉS-1.sz.2.a.sz.2.b.sz." sheetId="7" r:id="rId7"/>
    <sheet name="6.sz.mell." sheetId="8" r:id="rId8"/>
    <sheet name="7.sz.mell. " sheetId="9" r:id="rId9"/>
    <sheet name="8. sz. mell" sheetId="10" r:id="rId10"/>
    <sheet name="9. sz. mell" sheetId="11" r:id="rId11"/>
    <sheet name="10. sz. mell " sheetId="12" r:id="rId12"/>
    <sheet name="11. sz. mell" sheetId="13" r:id="rId13"/>
    <sheet name="12. sz. mell " sheetId="14" r:id="rId14"/>
    <sheet name="13. sz. mell " sheetId="15" r:id="rId15"/>
    <sheet name="14. sz. mell  " sheetId="16" r:id="rId16"/>
    <sheet name="15. sz. mell  " sheetId="17" r:id="rId17"/>
    <sheet name="16. sz. mell " sheetId="18" r:id="rId18"/>
  </sheets>
  <definedNames>
    <definedName name="_xlnm.Print_Titles" localSheetId="11">'10. sz. mell '!$1:$6</definedName>
    <definedName name="_xlnm.Print_Titles" localSheetId="12">'11. sz. mell'!$1:$6</definedName>
    <definedName name="_xlnm.Print_Titles" localSheetId="13">'12. sz. mell '!$1:$6</definedName>
    <definedName name="_xlnm.Print_Titles" localSheetId="14">'13. sz. mell '!$1:$6</definedName>
    <definedName name="_xlnm.Print_Titles" localSheetId="15">'14. sz. mell  '!$1:$6</definedName>
    <definedName name="_xlnm.Print_Titles" localSheetId="16">'15. sz. mell  '!$1:$6</definedName>
    <definedName name="_xlnm.Print_Titles" localSheetId="17">'16. sz. mell '!$1:$6</definedName>
    <definedName name="_xlnm.Print_Titles" localSheetId="9">'8. sz. mell'!$1:$6</definedName>
    <definedName name="_xlnm.Print_Titles" localSheetId="10">'9. sz. mell'!$1:$6</definedName>
    <definedName name="_xlnm.Print_Area" localSheetId="1">'1.sz.mell.'!$A$1:$K$161</definedName>
    <definedName name="_xlnm.Print_Area" localSheetId="2">'2.sz.mell. '!$A$1:$K$161</definedName>
    <definedName name="_xlnm.Print_Area" localSheetId="3">'3.sz.mell. '!$A$1:$K$161</definedName>
  </definedNames>
  <calcPr fullCalcOnLoad="1"/>
</workbook>
</file>

<file path=xl/sharedStrings.xml><?xml version="1.0" encoding="utf-8"?>
<sst xmlns="http://schemas.openxmlformats.org/spreadsheetml/2006/main" count="3136" uniqueCount="549">
  <si>
    <t>Költségvetési rendelet módosítás űrlapjainak összefüggései:</t>
  </si>
  <si>
    <t>2018. évi eredeti előirányzat BEVÉTELEK</t>
  </si>
  <si>
    <t>1.1. sz. melléklet Bevételek táblázat C. oszlop 9 sora =</t>
  </si>
  <si>
    <t>2.1. számú melléklet C. oszlop 13. sor + 2.2. számú melléklet C. oszlop 12. sor</t>
  </si>
  <si>
    <t>1.1 sz. melléklet Bevételek táblázat C. oszlop 17 sora =</t>
  </si>
  <si>
    <t>2.1. számú melléklet C. oszlop 24. sor + 2.2. számú melléklet C. oszlop 25. sor</t>
  </si>
  <si>
    <t>1.1 sz. melléklet Bevételek táblázat C. oszlop 18 sora =</t>
  </si>
  <si>
    <t>2.1. számú melléklet C. oszlop 25. sor + 2.2. számú melléklet C. oszlop 26. sor</t>
  </si>
  <si>
    <t>1.1. sz. melléklet Bevételek táblázat D. oszlop 9 sora =</t>
  </si>
  <si>
    <t>2.1. számú melléklet D. oszlop 13. sor + 2.2. számú melléklet D. oszlop 12. sor</t>
  </si>
  <si>
    <t>1.1. sz. melléklet Bevételek táblázat D. oszlop 17 sora =</t>
  </si>
  <si>
    <t>2.1. számú melléklet D. oszlop 24. sor + 2.2. számú melléklet D. oszlop 25. sor</t>
  </si>
  <si>
    <t>1.1. sz. melléklet Bevételek táblázat D. oszlop 18 sora =</t>
  </si>
  <si>
    <t>2.1. számú melléklet D. oszlop 25. sor + 2.2. számú melléklet D. oszlop 26. sor</t>
  </si>
  <si>
    <t>1.1. sz. melléklet Bevételek táblázat E. oszlop 9 sora =</t>
  </si>
  <si>
    <t>2.1. számú melléklet E. oszlop 13. sor + 2.2. számú melléklet E. oszlop 12. sor</t>
  </si>
  <si>
    <t>1.1. sz. melléklet Bevételek táblázat E. oszlop 17 sora =</t>
  </si>
  <si>
    <t>2.1. számú melléklet E. oszlop 24. sor + 2.2. számú melléklet E. oszlop 25. sor</t>
  </si>
  <si>
    <t>1.1. sz. melléklet Bevételek táblázat E. oszlop 18 sora =</t>
  </si>
  <si>
    <t>2.1. számú melléklet E. oszlop 25. sor + 2.2. számú melléklet E. oszlop 26. sor</t>
  </si>
  <si>
    <t>1.1.sz. melléklet Kiadások táblázat C. oszlop 3 sora =</t>
  </si>
  <si>
    <t>2.1. számú melléklet G. oszlop 13. sor + 2.2. számú melléklet G. oszlop 12. sor</t>
  </si>
  <si>
    <t>1.1. sz. melléklet Kiadások táblázat C. oszlop 10 sora =</t>
  </si>
  <si>
    <t>2.1. számú melléklet G. oszlop 24. sor + 2.2. számú melléklet G. oszlop 25. sor</t>
  </si>
  <si>
    <t>1.1. sz. melléklet Kiadások táblázat C. oszlop 11 sora =</t>
  </si>
  <si>
    <t>2.1. számú melléklet G. oszlop 25. sor + 2.2. számú melléklet G. oszlop 26. sor</t>
  </si>
  <si>
    <t>1.1. sz. melléklet Kiadások táblázat D. oszlop 3 sora =</t>
  </si>
  <si>
    <t>2.1. számú melléklet H. oszlop 13. sor + 2.2. számú melléklet H. oszlop 12. sor</t>
  </si>
  <si>
    <t>1.1. sz. melléklet Kiadások táblázat D. oszlop 10 sora =</t>
  </si>
  <si>
    <t>2.1. számú melléklet H. oszlop 24. sor + 2.2. számú melléklet H. oszlop 25. sor</t>
  </si>
  <si>
    <t>1.1. sz. melléklet Kiadások táblázat D. oszlop 11 sora =</t>
  </si>
  <si>
    <t>2.1. számú melléklet H. oszlop 25. sor + 2.2. számú melléklet H. oszlop 26. sor</t>
  </si>
  <si>
    <t>1.1. sz. melléklet Kiadások táblázat E. oszlop 3 sora =</t>
  </si>
  <si>
    <t>2.1. számú melléklet I. oszlop 13. sor + 2.2. számú melléklet I. oszlop 12. sor</t>
  </si>
  <si>
    <t>1.1. sz. melléklet Kiadások táblázat E. oszlop 10 sora =</t>
  </si>
  <si>
    <t>2.1. számú melléklet I. oszlop 24. sor + 2.2. számú melléklet I. oszlop 25. sor</t>
  </si>
  <si>
    <t>1.1.sz. melléklet Kiadások táblázat E. oszlop 11 sora =</t>
  </si>
  <si>
    <t>2.1. számú melléklet I. oszlop 25. sor + 2.2. számú melléklet I. oszlop 26. sor</t>
  </si>
  <si>
    <t>B E V É T E L E K</t>
  </si>
  <si>
    <t>1. sz. táblázat</t>
  </si>
  <si>
    <t>Forintban!</t>
  </si>
  <si>
    <t>Sor-
szám</t>
  </si>
  <si>
    <t>Bevételi jogcím</t>
  </si>
  <si>
    <t>Eredeti
előirányzat</t>
  </si>
  <si>
    <r>
      <t>1. sz. módosítás 
(</t>
    </r>
    <r>
      <rPr>
        <b/>
        <sz val="9"/>
        <rFont val="Calibri"/>
        <family val="2"/>
      </rPr>
      <t>±</t>
    </r>
    <r>
      <rPr>
        <b/>
        <sz val="11.7"/>
        <rFont val="Times New Roman CE"/>
        <family val="1"/>
      </rPr>
      <t>)</t>
    </r>
  </si>
  <si>
    <r>
      <t>2. sz. módosítás 
(</t>
    </r>
    <r>
      <rPr>
        <b/>
        <sz val="9"/>
        <rFont val="Calibri"/>
        <family val="2"/>
      </rPr>
      <t>±</t>
    </r>
    <r>
      <rPr>
        <b/>
        <sz val="11.7"/>
        <rFont val="Times New Roman CE"/>
        <family val="1"/>
      </rPr>
      <t>)</t>
    </r>
  </si>
  <si>
    <r>
      <t>3. sz. módosítás 
(</t>
    </r>
    <r>
      <rPr>
        <b/>
        <sz val="9"/>
        <rFont val="Calibri"/>
        <family val="2"/>
      </rPr>
      <t>±</t>
    </r>
    <r>
      <rPr>
        <b/>
        <sz val="11.7"/>
        <rFont val="Times New Roman CE"/>
        <family val="1"/>
      </rPr>
      <t>)</t>
    </r>
  </si>
  <si>
    <r>
      <t>4. sz. módosítás 
(</t>
    </r>
    <r>
      <rPr>
        <b/>
        <sz val="9"/>
        <rFont val="Calibri"/>
        <family val="2"/>
      </rPr>
      <t>±</t>
    </r>
    <r>
      <rPr>
        <b/>
        <sz val="11.7"/>
        <rFont val="Times New Roman CE"/>
        <family val="1"/>
      </rPr>
      <t>)</t>
    </r>
  </si>
  <si>
    <r>
      <t>5. sz. módosítás 
(</t>
    </r>
    <r>
      <rPr>
        <b/>
        <sz val="9"/>
        <rFont val="Calibri"/>
        <family val="2"/>
      </rPr>
      <t>±</t>
    </r>
    <r>
      <rPr>
        <b/>
        <sz val="11.7"/>
        <rFont val="Times New Roman CE"/>
        <family val="1"/>
      </rPr>
      <t>)</t>
    </r>
  </si>
  <si>
    <r>
      <t>6. sz. módosítás 
(</t>
    </r>
    <r>
      <rPr>
        <b/>
        <sz val="9"/>
        <rFont val="Calibri"/>
        <family val="2"/>
      </rPr>
      <t>±</t>
    </r>
    <r>
      <rPr>
        <b/>
        <sz val="11.7"/>
        <rFont val="Times New Roman CE"/>
        <family val="1"/>
      </rPr>
      <t>)</t>
    </r>
  </si>
  <si>
    <t>Módosítások összesen</t>
  </si>
  <si>
    <t>2.számú módosítás utáni előirányzat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</si>
  <si>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</si>
  <si>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</si>
  <si>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</si>
  <si>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</si>
  <si>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</si>
  <si>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</si>
  <si>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</si>
  <si>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</si>
  <si>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</si>
  <si>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J=(D+…+I)</t>
  </si>
  <si>
    <t>K=(C+J)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</si>
  <si>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</si>
  <si>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</si>
  <si>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</si>
  <si>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</si>
  <si>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</si>
  <si>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</si>
  <si>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</si>
  <si>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</si>
  <si>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</si>
  <si>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</si>
  <si>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</si>
  <si>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 xml:space="preserve">Működési célú kvi támogatások és kiegészítő támogatások 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</si>
  <si>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</si>
  <si>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</si>
  <si>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</si>
  <si>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</si>
  <si>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</si>
  <si>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</si>
  <si>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</si>
  <si>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</si>
  <si>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</si>
  <si>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</si>
  <si>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</si>
  <si>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</si>
  <si>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</si>
  <si>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</si>
  <si>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</si>
  <si>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</si>
  <si>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</si>
  <si>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</si>
  <si>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</si>
  <si>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</si>
  <si>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</si>
  <si>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</si>
  <si>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</si>
  <si>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</si>
  <si>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</si>
  <si>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</si>
  <si>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</si>
  <si>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</si>
  <si>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</si>
  <si>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</si>
  <si>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</si>
  <si>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(4.1.+...+4.7.)</t>
  </si>
  <si>
    <t>4.1.</t>
  </si>
  <si>
    <t>Magánszemélyek kommunális adója</t>
  </si>
  <si>
    <t>4.2.</t>
  </si>
  <si>
    <t>Idegenforgalmi adó</t>
  </si>
  <si>
    <t>4.3.</t>
  </si>
  <si>
    <t>Iparűzési adó</t>
  </si>
  <si>
    <t>4.4.</t>
  </si>
  <si>
    <t>Talajterhelési díj</t>
  </si>
  <si>
    <t>4.5.</t>
  </si>
  <si>
    <t>Gépjárműadó</t>
  </si>
  <si>
    <t>4.6.</t>
  </si>
  <si>
    <t>Egyéb áruhasználati és szolgáltatási adók</t>
  </si>
  <si>
    <t>4.7.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</si>
  <si>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</si>
  <si>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</si>
  <si>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</si>
  <si>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</si>
  <si>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</si>
  <si>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</si>
  <si>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</si>
  <si>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</si>
  <si>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</si>
  <si>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</si>
  <si>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</si>
  <si>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</si>
  <si>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</si>
  <si>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</si>
  <si>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</si>
  <si>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</si>
  <si>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</si>
  <si>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</si>
  <si>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 és más nyereségjellegű 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</si>
  <si>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</si>
  <si>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</si>
  <si>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</si>
  <si>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</si>
  <si>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</si>
  <si>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</si>
  <si>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</si>
  <si>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</si>
  <si>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</si>
  <si>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</si>
  <si>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</si>
  <si>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</si>
  <si>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</si>
  <si>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</si>
  <si>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</si>
  <si>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</si>
  <si>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</si>
  <si>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</si>
  <si>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</si>
  <si>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</si>
  <si>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</si>
  <si>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</si>
  <si>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</si>
  <si>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</si>
  <si>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</si>
  <si>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</si>
  <si>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</si>
  <si>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</si>
  <si>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</si>
  <si>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</si>
  <si>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</si>
  <si>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</si>
  <si>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</si>
  <si>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</si>
  <si>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</si>
  <si>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</si>
  <si>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</si>
  <si>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</si>
  <si>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 xml:space="preserve">   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</si>
  <si>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</si>
  <si>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</si>
  <si>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</si>
  <si>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</si>
  <si>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</si>
  <si>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</si>
  <si>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</si>
  <si>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</si>
  <si>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</si>
  <si>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</si>
  <si>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</si>
  <si>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</si>
  <si>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</si>
  <si>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</si>
  <si>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Éven belüli lejáratú belföldi értékpapírok kibocsátása</t>
  </si>
  <si>
    <t>11.3.</t>
  </si>
  <si>
    <t>Befektetési célú belföldi értékpapírok beváltása,  értékesítése</t>
  </si>
  <si>
    <t>11.4.</t>
  </si>
  <si>
    <t>Éven túli lejáratú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</si>
  <si>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</si>
  <si>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</si>
  <si>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</si>
  <si>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</si>
  <si>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</si>
  <si>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</si>
  <si>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</si>
  <si>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</si>
  <si>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</si>
  <si>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</si>
  <si>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</si>
  <si>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</si>
  <si>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</si>
  <si>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Lejötött 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</si>
  <si>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</si>
  <si>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</si>
  <si>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</si>
  <si>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</si>
  <si>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</si>
  <si>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</si>
  <si>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</si>
  <si>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</si>
  <si>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</si>
  <si>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</si>
  <si>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</si>
  <si>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</si>
  <si>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</si>
  <si>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</si>
  <si>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</si>
  <si>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</si>
  <si>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</si>
  <si>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BEVÉTELEK ÖSSZESEN: (9+17)</t>
  </si>
  <si>
    <t>K I A D Á S O K</t>
  </si>
  <si>
    <t>2. sz. táblázat</t>
  </si>
  <si>
    <t>Kiadási jogcím</t>
  </si>
  <si>
    <r>
      <t xml:space="preserve">   Működési költségvetés kiadásai </t>
    </r>
    <r>
      <rPr>
        <sz val="8"/>
        <rFont val="Times New Roman CE"/>
        <family val="1"/>
      </rPr>
      <t>(1.1+…+1.5.+1.18.)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</si>
  <si>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</si>
  <si>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</si>
  <si>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</si>
  <si>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</si>
  <si>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</si>
  <si>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</si>
  <si>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</si>
  <si>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</si>
  <si>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</si>
  <si>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</si>
  <si>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</si>
  <si>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</si>
  <si>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</si>
  <si>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</si>
  <si>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</si>
  <si>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</si>
  <si>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</si>
  <si>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</si>
  <si>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</si>
  <si>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</si>
  <si>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</si>
  <si>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</si>
  <si>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</si>
  <si>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</si>
  <si>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</si>
  <si>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</si>
  <si>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</si>
  <si>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</si>
  <si>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</si>
  <si>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</si>
  <si>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</si>
  <si>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</si>
  <si>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- az 1.18-ból: - Általános tartalék</t>
  </si>
  <si>
    <t>1.20.</t>
  </si>
  <si>
    <t xml:space="preserve">   - Céltartalék</t>
  </si>
  <si>
    <r>
      <t xml:space="preserve">   Felhalmozási költségvetés kiadásai </t>
    </r>
    <r>
      <rPr>
        <sz val="8"/>
        <rFont val="Times New Roman CE"/>
        <family val="1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</si>
  <si>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</si>
  <si>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</si>
  <si>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</si>
  <si>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</si>
  <si>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</si>
  <si>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</si>
  <si>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</si>
  <si>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</si>
  <si>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</si>
  <si>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</si>
  <si>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</si>
  <si>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</si>
  <si>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</si>
  <si>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</si>
  <si>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</si>
  <si>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</si>
  <si>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</si>
  <si>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</si>
  <si>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</si>
  <si>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</si>
  <si>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államházt-on kívülre (4.1. + … + 4.3.)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</si>
  <si>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</si>
  <si>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</si>
  <si>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</si>
  <si>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</si>
  <si>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</si>
  <si>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</si>
  <si>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</si>
  <si>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</si>
  <si>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</si>
  <si>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</si>
  <si>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</si>
  <si>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</si>
  <si>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</si>
  <si>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</si>
  <si>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</si>
  <si>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</si>
  <si>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</si>
  <si>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</si>
  <si>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</si>
  <si>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</si>
  <si>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</si>
  <si>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</si>
  <si>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</si>
  <si>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</si>
  <si>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9.</t>
  </si>
  <si>
    <t>Váltókiadások</t>
  </si>
  <si>
    <t>10.</t>
  </si>
  <si>
    <t>FINANSZÍROZÁSI KIADÁSOK ÖSSZESEN: (4.+…+9.)</t>
  </si>
  <si>
    <t>11.</t>
  </si>
  <si>
    <t>KIADÁSOK ÖSSZESEN: (3.+10.)</t>
  </si>
  <si>
    <t>KÖLTSÉGVETÉSI, FINANSZÍROZÁSI BEVÉTELEK ÉS KIADÁSOK EGYENLEGE</t>
  </si>
  <si>
    <t>3. sz. táblázat</t>
  </si>
  <si>
    <t>Költségvetési hiány, többlet ( költségvetési bevételek 9. sor - költségvetési kiadások 3. sor) (+/-)</t>
  </si>
  <si>
    <t>Finanszírozási bevételek, kiadások egyenlege (finanszírozási bevételek 17. sor - finanszírozási kiadások 10. sor)
 (+/-)</t>
  </si>
  <si>
    <t>I. Működési célú bevételek és kiadások mérlege
(Önkormányzati szinten)</t>
  </si>
  <si>
    <r>
      <t xml:space="preserve">4 melléklet </t>
    </r>
    <r>
      <rPr>
        <i/>
        <sz val="10"/>
        <rFont val="Times New Roman CE"/>
        <family val="1"/>
      </rPr>
      <t xml:space="preserve">      "2.1. melléklet" </t>
    </r>
  </si>
  <si>
    <t>Bevételek</t>
  </si>
  <si>
    <t>Kiadások</t>
  </si>
  <si>
    <t>Megnevezés</t>
  </si>
  <si>
    <t>E=C±D</t>
  </si>
  <si>
    <t xml:space="preserve">F </t>
  </si>
  <si>
    <t>I=G±H</t>
  </si>
  <si>
    <t>Önkormányzatok működési támogatásai</t>
  </si>
  <si>
    <t>Személyi juttatások</t>
  </si>
  <si>
    <t>Működési célú támogatások államháztartáson belülről</t>
  </si>
  <si>
    <t>2.-ból EU-s támogatás</t>
  </si>
  <si>
    <t xml:space="preserve">Dologi kiadások </t>
  </si>
  <si>
    <t>Közhatalmi bevételek</t>
  </si>
  <si>
    <t>Működési bevételek</t>
  </si>
  <si>
    <t>Működési célú átvett pénzeszközök</t>
  </si>
  <si>
    <t>6.-ból EU-s támogatás (közvetlen)</t>
  </si>
  <si>
    <t>12.</t>
  </si>
  <si>
    <t>13.</t>
  </si>
  <si>
    <t>Költségvetési bevételek összesen (1.+2.+4.+5.+6.+8.+…+12.)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</si>
  <si>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</si>
  <si>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</si>
  <si>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</si>
  <si>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</si>
  <si>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</si>
  <si>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</si>
  <si>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</si>
  <si>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</si>
  <si>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</si>
  <si>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</si>
  <si>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</si>
  <si>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</si>
  <si>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</si>
  <si>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</si>
  <si>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</si>
  <si>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</si>
  <si>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</si>
  <si>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</si>
  <si>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</si>
  <si>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</si>
  <si>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</si>
  <si>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21.</t>
  </si>
  <si>
    <t xml:space="preserve">   Értékpapírok bevételei</t>
  </si>
  <si>
    <t>22.</t>
  </si>
  <si>
    <t xml:space="preserve">   Váltóbevételek</t>
  </si>
  <si>
    <t>23.</t>
  </si>
  <si>
    <t>24.</t>
  </si>
  <si>
    <t>Működési célú finanszírozási bevételek összesen (14.+19.+22.+23.)</t>
  </si>
  <si>
    <t>Működési célú finanszírozási kiadások összesen (14.+...+23.)</t>
  </si>
  <si>
    <t>25.</t>
  </si>
  <si>
    <t>BEVÉTEL ÖSSZESEN (13.+24.)</t>
  </si>
  <si>
    <t>KIADÁSOK ÖSSZESEN (13.+24.)</t>
  </si>
  <si>
    <t>26.</t>
  </si>
  <si>
    <t>Költségvetési hiány:</t>
  </si>
  <si>
    <t>Költségvetési többlet:</t>
  </si>
  <si>
    <t>27.</t>
  </si>
  <si>
    <t>Bruttó  hiány:</t>
  </si>
  <si>
    <t>Bruttó  többlet:</t>
  </si>
  <si>
    <t>II. Felhalmozási célú bevételek és kiadások mérlege
(Önkormányzati szinten)</t>
  </si>
  <si>
    <r>
      <t xml:space="preserve">5. melléklet </t>
    </r>
    <r>
      <rPr>
        <i/>
        <sz val="10"/>
        <rFont val="Times New Roman CE"/>
        <family val="1"/>
      </rPr>
      <t xml:space="preserve">      "2.2. melléklet"</t>
    </r>
  </si>
  <si>
    <t>Felhalmozási célú támogatások államháztartáson belülről</t>
  </si>
  <si>
    <t>1.-ből EU-s támogatás</t>
  </si>
  <si>
    <t>1.-ből EU-s forrásból megvalósuló beruházás</t>
  </si>
  <si>
    <t>Felhalmozási bevételek</t>
  </si>
  <si>
    <t>Felhalmozási célú átvett pénzeszközök átvétele</t>
  </si>
  <si>
    <t>3.-ból EU-s forrásból megvalósuló felújítás</t>
  </si>
  <si>
    <t>4.-ből EU-s támogatás (közvetlen)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</si>
  <si>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</si>
  <si>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</si>
  <si>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</si>
  <si>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</si>
  <si>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</si>
  <si>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</si>
  <si>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</si>
  <si>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</si>
  <si>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</si>
  <si>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</si>
  <si>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</si>
  <si>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</si>
  <si>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Betét elhelyezése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</si>
  <si>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</si>
  <si>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</si>
  <si>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</si>
  <si>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</si>
  <si>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</si>
  <si>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</si>
  <si>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
(13.+...+24.)</t>
  </si>
  <si>
    <t>BEVÉTEL ÖSSZESEN (12+25)</t>
  </si>
  <si>
    <t>KIADÁSOK ÖSSZESEN (12+25)</t>
  </si>
  <si>
    <t>28.</t>
  </si>
  <si>
    <t>Költségvetés módosítás űrlapjainak összefüggései:</t>
  </si>
  <si>
    <t>ELTÉRÉS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</si>
  <si>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</si>
  <si>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</si>
  <si>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</si>
  <si>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E. oszlop 11 sora =</t>
  </si>
  <si>
    <t>Beruházási (felhalmozási) kiadások előirányzata beruházásonként</t>
  </si>
  <si>
    <t>Beruházás  megnevezése</t>
  </si>
  <si>
    <t>Teljes költség</t>
  </si>
  <si>
    <t>Kivitelezés kezdési és befejezési éve</t>
  </si>
  <si>
    <t>Eddigi módosítások összege 2018-ban</t>
  </si>
  <si>
    <t>H=(F+G)</t>
  </si>
  <si>
    <t>I=(E+H)</t>
  </si>
  <si>
    <t>Mini bölcsőde kialakítása eszközbeszerzés</t>
  </si>
  <si>
    <t>2018</t>
  </si>
  <si>
    <t>Közfoglalkoztatás eszközbeszerzés</t>
  </si>
  <si>
    <t>Forgalomtechnikai tükör</t>
  </si>
  <si>
    <t>Forgószék, ólomkötény orvosi rendelőkbe (gyermek,fogorvos)</t>
  </si>
  <si>
    <t>Bérlakások beszerzés</t>
  </si>
  <si>
    <t>TAK és települési rendelet elkészítése</t>
  </si>
  <si>
    <t>2017-2018</t>
  </si>
  <si>
    <t>Eleki Közös Önkormányhati Hivatal beszerzései</t>
  </si>
  <si>
    <t>Napköziotthonos Óvodák beszerzései</t>
  </si>
  <si>
    <t>Naplemente Idősek Otthona beszerzései</t>
  </si>
  <si>
    <t>Reibel Mihály Városi Műv.Kp. És Könyvtár (EFOP pályázat)</t>
  </si>
  <si>
    <t>2018-2019</t>
  </si>
  <si>
    <t>Konyhafejlesztési pályázat</t>
  </si>
  <si>
    <t>ÖSSZESEN:</t>
  </si>
  <si>
    <t>Felújítási kiadások előirányzata felújításonként</t>
  </si>
  <si>
    <t>Felújítás  megnevezése</t>
  </si>
  <si>
    <t>Mini bölcsőde kialakítása</t>
  </si>
  <si>
    <t>Dr. Mester György Általános iskola energetikai felújítása</t>
  </si>
  <si>
    <t>Víz- és szennyvíz havaria felújítási kiadásai</t>
  </si>
  <si>
    <t>Bérlakás felújítás</t>
  </si>
  <si>
    <t>Buszváró</t>
  </si>
  <si>
    <t>Tankert</t>
  </si>
  <si>
    <t>Nemzetiségi Önkormányatok székház felújítása (Roma,Román)</t>
  </si>
  <si>
    <t>Belterületi utak felújítása pályázat</t>
  </si>
  <si>
    <t>Napköziotthonos Óvodák felújítás</t>
  </si>
  <si>
    <r>
      <t>8. melléklet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                                 </t>
    </r>
    <r>
      <rPr>
        <sz val="9"/>
        <rFont val="Times New Roman"/>
        <family val="1"/>
      </rPr>
      <t xml:space="preserve">      "9.1. melléklet"</t>
    </r>
  </si>
  <si>
    <t>Önkormányzat</t>
  </si>
  <si>
    <t>01</t>
  </si>
  <si>
    <t>Feladat megnevezése</t>
  </si>
  <si>
    <t>Összes bevétel, kiadás</t>
  </si>
  <si>
    <t>Száma</t>
  </si>
  <si>
    <t>Kiemelt előirányzat, előirányzat megnevezése</t>
  </si>
  <si>
    <t>1. sz. módosítás 
(±)</t>
  </si>
  <si>
    <t>2. sz. módosítás 
(±)</t>
  </si>
  <si>
    <t>3. sz. módosítás 
(±)</t>
  </si>
  <si>
    <t>4. sz. módosítás 
(±)</t>
  </si>
  <si>
    <t>5. sz. módosítás 
(±)</t>
  </si>
  <si>
    <t>6. sz. módosítás 
(±)</t>
  </si>
  <si>
    <t>K=C±J</t>
  </si>
  <si>
    <t>Működési célú kvi támogatások és kiegészítő támogatások</t>
  </si>
  <si>
    <t>Kamatbevételek</t>
  </si>
  <si>
    <t xml:space="preserve"> 10.</t>
  </si>
  <si>
    <t xml:space="preserve">    Rövid lejáratú  hitelek, kölcsönök felvétele</t>
  </si>
  <si>
    <t xml:space="preserve">   16.</t>
  </si>
  <si>
    <t xml:space="preserve">   17.</t>
  </si>
  <si>
    <t xml:space="preserve">   18.</t>
  </si>
  <si>
    <t>BEVÉTELEK ÖSSZESEN: (9+17)</t>
  </si>
  <si>
    <r>
      <t xml:space="preserve">   Működési költségvetés kiadásai </t>
    </r>
    <r>
      <rPr>
        <sz val="8"/>
        <rFont val="Times New Roman CE"/>
        <family val="1"/>
      </rPr>
      <t>(1.1+…+1.5+1.18.)</t>
    </r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</si>
  <si>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</si>
  <si>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</si>
  <si>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</si>
  <si>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t>Hitel-, kölcsöntörlesztés államháztartáson kívülre (4.1. + … + 4.3.)</t>
  </si>
  <si>
    <t>Hosszú lejáratú hitelek, kölcsönök törlesztése</t>
  </si>
  <si>
    <t>Rövid lejáratú hitelek, kölcsönök törlesztése</t>
  </si>
  <si>
    <t>Éven belüli lejáatú belföldi értékpapírok beváltása</t>
  </si>
  <si>
    <t>Belföldi finanszírozás kiadásai (6.1. + … + 6.5.)</t>
  </si>
  <si>
    <t>Központi, irányító szervi támogatás</t>
  </si>
  <si>
    <t>Hitelek, kölcsönök törlesztése külföldi kormányoknak nemz. szervezeteknek</t>
  </si>
  <si>
    <t>Éves tervezett létszám előirányzat (fő)</t>
  </si>
  <si>
    <t>Közfoglalkoztatottak létszáma (fő)</t>
  </si>
  <si>
    <r>
      <t>9. melléklet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                                 </t>
    </r>
    <r>
      <rPr>
        <sz val="9"/>
        <rFont val="Times New Roman"/>
        <family val="1"/>
      </rPr>
      <t xml:space="preserve">      "9.1.1. melléklet"</t>
    </r>
  </si>
  <si>
    <t>Kötelező feladatok bevételei, kiadásai</t>
  </si>
  <si>
    <r>
      <t>10. melléklet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                                 </t>
    </r>
    <r>
      <rPr>
        <sz val="9"/>
        <rFont val="Times New Roman"/>
        <family val="1"/>
      </rPr>
      <t xml:space="preserve">      "9.1.2. melléklet"</t>
    </r>
  </si>
  <si>
    <t>Önként vállalt feladatok bevételei, kiadásai</t>
  </si>
  <si>
    <r>
      <t>11. melléklet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                                 </t>
    </r>
    <r>
      <rPr>
        <sz val="9"/>
        <rFont val="Times New Roman"/>
        <family val="1"/>
      </rPr>
      <t xml:space="preserve">      "9.2. melléklet"</t>
    </r>
  </si>
  <si>
    <t>Költségvetési szerv</t>
  </si>
  <si>
    <t>02</t>
  </si>
  <si>
    <t>Működési bevételek (1.1.+…+1.11.)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</si>
  <si>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</si>
  <si>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</si>
  <si>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</si>
  <si>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</si>
  <si>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</si>
  <si>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 xml:space="preserve">  2.3-ból EU támogatás</t>
  </si>
  <si>
    <t>Felhalmozási célú támogatások államháztartáson belülről (4.1.+…+4.3.)</t>
  </si>
  <si>
    <t>Egyéb felhalmozási célú támogatások bevételei államháztartáson belülről</t>
  </si>
  <si>
    <t xml:space="preserve">  4.3.-ból EU-s támogatás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</si>
  <si>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</si>
  <si>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</si>
  <si>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</si>
  <si>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</si>
  <si>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</si>
  <si>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</si>
  <si>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Vállalkozási maradvány igénybevétele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</si>
  <si>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</si>
  <si>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</si>
  <si>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</si>
  <si>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</si>
  <si>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</si>
  <si>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</si>
  <si>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</si>
  <si>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</si>
  <si>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</si>
  <si>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r>
      <t>12. melléklet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                                 </t>
    </r>
    <r>
      <rPr>
        <sz val="9"/>
        <rFont val="Times New Roman"/>
        <family val="1"/>
      </rPr>
      <t xml:space="preserve">      "9.3. melléklet"</t>
    </r>
  </si>
  <si>
    <t>Reibel Mihály Városi Művelődési Központ és Könyvtár</t>
  </si>
  <si>
    <t>03</t>
  </si>
  <si>
    <r>
      <t>13. melléklet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                                 </t>
    </r>
    <r>
      <rPr>
        <sz val="9"/>
        <rFont val="Times New Roman"/>
        <family val="1"/>
      </rPr>
      <t xml:space="preserve">      "9.4. melléklet"</t>
    </r>
  </si>
  <si>
    <t>Naplemente Idősek Otthona</t>
  </si>
  <si>
    <t>04</t>
  </si>
  <si>
    <r>
      <t>14. melléklet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                                 </t>
    </r>
    <r>
      <rPr>
        <sz val="9"/>
        <rFont val="Times New Roman"/>
        <family val="1"/>
      </rPr>
      <t xml:space="preserve">      "9.4.1. melléklet"</t>
    </r>
  </si>
  <si>
    <r>
      <t>15. melléklet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                                 </t>
    </r>
    <r>
      <rPr>
        <sz val="9"/>
        <rFont val="Times New Roman"/>
        <family val="1"/>
      </rPr>
      <t xml:space="preserve">      "9.4.2. melléklet"</t>
    </r>
  </si>
  <si>
    <r>
      <t>16. melléklet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                                 </t>
    </r>
    <r>
      <rPr>
        <sz val="9"/>
        <rFont val="Times New Roman"/>
        <family val="1"/>
      </rPr>
      <t xml:space="preserve">      "9.5. melléklet"</t>
    </r>
  </si>
  <si>
    <t>Eleki Közös Önkormányzati Hivatal</t>
  </si>
  <si>
    <t>05</t>
  </si>
  <si>
    <t>Elek Város Óvoda-Bölcsőde</t>
  </si>
  <si>
    <t>3..sz. módosítás</t>
  </si>
  <si>
    <t>Módosítások összesen 2018. 09.30.-ig</t>
  </si>
  <si>
    <t>3. számú módosítás utáni előirányzat</t>
  </si>
  <si>
    <t>3.sz. módosítás</t>
  </si>
  <si>
    <t>Módosítások összesen 2018. 09.30-ig</t>
  </si>
  <si>
    <t>3.számú módosítás utáni előirányzat</t>
  </si>
  <si>
    <t>Naplemente Idősek Otthona energetikai felújítása</t>
  </si>
  <si>
    <t>Csapadékvíz-elvezető rendszer felújítása</t>
  </si>
  <si>
    <t>Karácsonyi díszkivilágítás</t>
  </si>
  <si>
    <t>Kandelláber órával</t>
  </si>
  <si>
    <t>Ólomkötény fogorvosi rendelőbe</t>
  </si>
  <si>
    <t>Városüzem.beszerzés (tűo.kész, reflektor, led lámpatestek)</t>
  </si>
  <si>
    <t>Művelődési Ház felújítása</t>
  </si>
  <si>
    <t>Belterületi utak felújítása saját forrásból</t>
  </si>
  <si>
    <t>Halmozott módosítás 2018.09.30-ig</t>
  </si>
  <si>
    <t>Halmozott módosítás 2018. 09.30-ig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</si>
</sst>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\ _F_t_-;\-* #,##0.00\ _F_t_-;_-* \-??\ _F_t_-;_-@_-"/>
    <numFmt numFmtId="165" formatCode="#,###"/>
    <numFmt numFmtId="166" formatCode="mmm\ d/"/>
  </numFmts>
  <fonts count="66">
    <font>
      <sz val="10"/>
      <name val="Times New Roman CE"/>
      <family val="1"/>
    </font>
    <font>
      <sz val="10"/>
      <name val="Arial"/>
      <family val="0"/>
    </font>
    <font>
      <u val="single"/>
      <sz val="12"/>
      <color indexed="12"/>
      <name val="Times New Roman CE"/>
      <family val="1"/>
    </font>
    <font>
      <u val="single"/>
      <sz val="12"/>
      <color indexed="20"/>
      <name val="Times New Roman CE"/>
      <family val="1"/>
    </font>
    <font>
      <sz val="12"/>
      <name val="Times New Roman CE"/>
      <family val="1"/>
    </font>
    <font>
      <b/>
      <sz val="14"/>
      <name val="Times New Roman CE"/>
      <family val="1"/>
    </font>
    <font>
      <sz val="9"/>
      <name val="Times New Roman CE"/>
      <family val="1"/>
    </font>
    <font>
      <b/>
      <sz val="12"/>
      <name val="Times New Roman CE"/>
      <family val="1"/>
    </font>
    <font>
      <sz val="9"/>
      <color indexed="17"/>
      <name val="Times New Roman CE"/>
      <family val="1"/>
    </font>
    <font>
      <sz val="10"/>
      <color indexed="17"/>
      <name val="Times New Roman CE"/>
      <family val="1"/>
    </font>
    <font>
      <b/>
      <sz val="11"/>
      <name val="Times New Roman CE"/>
      <family val="1"/>
    </font>
    <font>
      <b/>
      <i/>
      <sz val="9"/>
      <name val="Times New Roman CE"/>
      <family val="1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9"/>
      <name val="Calibri"/>
      <family val="2"/>
    </font>
    <font>
      <b/>
      <sz val="11.7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2"/>
      <color indexed="10"/>
      <name val="Times New Roman CE"/>
      <family val="1"/>
    </font>
    <font>
      <b/>
      <sz val="10"/>
      <name val="Times New Roman CE"/>
      <family val="1"/>
    </font>
    <font>
      <i/>
      <sz val="10"/>
      <name val="Times New Roman CE"/>
      <family val="1"/>
    </font>
    <font>
      <i/>
      <sz val="8"/>
      <name val="Times New Roman CE"/>
      <family val="1"/>
    </font>
    <font>
      <b/>
      <sz val="14"/>
      <color indexed="10"/>
      <name val="Times New Roman CE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1"/>
      <name val="Times New Roman CE"/>
      <family val="1"/>
    </font>
    <font>
      <sz val="11"/>
      <name val="Times New Roman CE"/>
      <family val="1"/>
    </font>
    <font>
      <b/>
      <sz val="9"/>
      <color indexed="8"/>
      <name val="Times New Roman"/>
      <family val="1"/>
    </font>
    <font>
      <sz val="8"/>
      <color indexed="10"/>
      <name val="Times New Roman CE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55" fillId="21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0" fontId="5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0" fillId="22" borderId="7" applyNumberFormat="0" applyFont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9" fillId="29" borderId="0" applyNumberFormat="0" applyBorder="0" applyAlignment="0" applyProtection="0"/>
    <xf numFmtId="0" fontId="60" fillId="30" borderId="8" applyNumberFormat="0" applyAlignment="0" applyProtection="0"/>
    <xf numFmtId="0" fontId="6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62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3" fillId="31" borderId="0" applyNumberFormat="0" applyBorder="0" applyAlignment="0" applyProtection="0"/>
    <xf numFmtId="0" fontId="64" fillId="32" borderId="0" applyNumberFormat="0" applyBorder="0" applyAlignment="0" applyProtection="0"/>
    <xf numFmtId="0" fontId="65" fillId="30" borderId="1" applyNumberFormat="0" applyAlignment="0" applyProtection="0"/>
    <xf numFmtId="9" fontId="1" fillId="0" borderId="0" applyFill="0" applyBorder="0" applyAlignment="0" applyProtection="0"/>
  </cellStyleXfs>
  <cellXfs count="357">
    <xf numFmtId="0" fontId="0" fillId="0" borderId="0" xfId="0" applyAlignment="1">
      <alignment/>
    </xf>
    <xf numFmtId="0" fontId="5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9" fillId="0" borderId="0" xfId="0" applyFont="1" applyAlignment="1">
      <alignment/>
    </xf>
    <xf numFmtId="0" fontId="10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4" fillId="0" borderId="0" xfId="58" applyFont="1" applyFill="1" applyProtection="1">
      <alignment/>
      <protection/>
    </xf>
    <xf numFmtId="0" fontId="4" fillId="0" borderId="0" xfId="58" applyFont="1" applyFill="1" applyAlignment="1" applyProtection="1">
      <alignment horizontal="right" vertical="center" indent="1"/>
      <protection/>
    </xf>
    <xf numFmtId="0" fontId="4" fillId="0" borderId="0" xfId="58" applyFill="1" applyProtection="1">
      <alignment/>
      <protection/>
    </xf>
    <xf numFmtId="0" fontId="12" fillId="0" borderId="0" xfId="0" applyFont="1" applyFill="1" applyBorder="1" applyAlignment="1" applyProtection="1">
      <alignment horizontal="right" vertical="center"/>
      <protection/>
    </xf>
    <xf numFmtId="0" fontId="13" fillId="0" borderId="10" xfId="58" applyFont="1" applyFill="1" applyBorder="1" applyAlignment="1" applyProtection="1">
      <alignment horizontal="center" vertical="center" wrapText="1"/>
      <protection/>
    </xf>
    <xf numFmtId="0" fontId="13" fillId="0" borderId="11" xfId="58" applyFont="1" applyFill="1" applyBorder="1" applyAlignment="1" applyProtection="1">
      <alignment horizontal="center" vertical="center" wrapText="1"/>
      <protection locked="0"/>
    </xf>
    <xf numFmtId="0" fontId="13" fillId="0" borderId="12" xfId="58" applyFont="1" applyFill="1" applyBorder="1" applyAlignment="1" applyProtection="1">
      <alignment horizontal="center" vertical="center" wrapText="1"/>
      <protection locked="0"/>
    </xf>
    <xf numFmtId="0" fontId="13" fillId="0" borderId="12" xfId="0" applyFont="1" applyBorder="1" applyAlignment="1" applyProtection="1">
      <alignment horizontal="center" vertical="center" wrapText="1"/>
      <protection locked="0"/>
    </xf>
    <xf numFmtId="0" fontId="13" fillId="0" borderId="13" xfId="58" applyFont="1" applyFill="1" applyBorder="1" applyAlignment="1" applyProtection="1">
      <alignment horizontal="center" vertical="center" wrapText="1"/>
      <protection locked="0"/>
    </xf>
    <xf numFmtId="0" fontId="16" fillId="0" borderId="14" xfId="58" applyFont="1" applyFill="1" applyBorder="1" applyAlignment="1" applyProtection="1">
      <alignment horizontal="center" vertical="center" wrapText="1"/>
      <protection/>
    </xf>
    <xf numFmtId="0" fontId="16" fillId="0" borderId="15" xfId="58" applyFont="1" applyFill="1" applyBorder="1" applyAlignment="1" applyProtection="1">
      <alignment horizontal="center" vertical="center" wrapText="1"/>
      <protection/>
    </xf>
    <xf numFmtId="0" fontId="16" fillId="0" borderId="16" xfId="58" applyFont="1" applyFill="1" applyBorder="1" applyAlignment="1" applyProtection="1">
      <alignment horizontal="center" vertical="center" wrapText="1"/>
      <protection/>
    </xf>
    <xf numFmtId="165" fontId="16" fillId="0" borderId="17" xfId="0" applyNumberFormat="1" applyFont="1" applyBorder="1" applyAlignment="1" applyProtection="1">
      <alignment horizontal="center" vertical="center" wrapText="1"/>
      <protection/>
    </xf>
    <xf numFmtId="0" fontId="17" fillId="0" borderId="0" xfId="58" applyFont="1" applyFill="1" applyProtection="1">
      <alignment/>
      <protection/>
    </xf>
    <xf numFmtId="0" fontId="16" fillId="0" borderId="18" xfId="58" applyFont="1" applyFill="1" applyBorder="1" applyAlignment="1" applyProtection="1">
      <alignment horizontal="left" vertical="center" wrapText="1" indent="1"/>
      <protection/>
    </xf>
    <xf numFmtId="0" fontId="16" fillId="0" borderId="10" xfId="58" applyFont="1" applyFill="1" applyBorder="1" applyAlignment="1" applyProtection="1">
      <alignment horizontal="left" vertical="center" wrapText="1" indent="1"/>
      <protection/>
    </xf>
    <xf numFmtId="165" fontId="16" fillId="0" borderId="10" xfId="58" applyNumberFormat="1" applyFont="1" applyFill="1" applyBorder="1" applyAlignment="1" applyProtection="1">
      <alignment horizontal="right" vertical="center" wrapText="1" indent="1"/>
      <protection/>
    </xf>
    <xf numFmtId="165" fontId="16" fillId="0" borderId="19" xfId="58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58" applyFont="1" applyFill="1" applyProtection="1">
      <alignment/>
      <protection/>
    </xf>
    <xf numFmtId="49" fontId="17" fillId="0" borderId="20" xfId="58" applyNumberFormat="1" applyFont="1" applyFill="1" applyBorder="1" applyAlignment="1" applyProtection="1">
      <alignment horizontal="left" vertical="center" wrapText="1" indent="1"/>
      <protection/>
    </xf>
    <xf numFmtId="0" fontId="18" fillId="0" borderId="21" xfId="0" applyFont="1" applyBorder="1" applyAlignment="1" applyProtection="1">
      <alignment horizontal="left" wrapText="1" indent="1"/>
      <protection/>
    </xf>
    <xf numFmtId="165" fontId="17" fillId="0" borderId="21" xfId="58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21" xfId="58" applyNumberFormat="1" applyFont="1" applyFill="1" applyBorder="1" applyAlignment="1" applyProtection="1">
      <alignment horizontal="right" vertical="center" wrapText="1" indent="1"/>
      <protection/>
    </xf>
    <xf numFmtId="165" fontId="17" fillId="0" borderId="22" xfId="58" applyNumberFormat="1" applyFont="1" applyFill="1" applyBorder="1" applyAlignment="1" applyProtection="1">
      <alignment horizontal="right" vertical="center" wrapText="1" indent="1"/>
      <protection/>
    </xf>
    <xf numFmtId="49" fontId="17" fillId="0" borderId="23" xfId="58" applyNumberFormat="1" applyFont="1" applyFill="1" applyBorder="1" applyAlignment="1" applyProtection="1">
      <alignment horizontal="left" vertical="center" wrapText="1" indent="1"/>
      <protection/>
    </xf>
    <xf numFmtId="0" fontId="18" fillId="0" borderId="24" xfId="0" applyFont="1" applyBorder="1" applyAlignment="1" applyProtection="1">
      <alignment horizontal="left" wrapText="1" indent="1"/>
      <protection/>
    </xf>
    <xf numFmtId="165" fontId="17" fillId="0" borderId="24" xfId="58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25" xfId="58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24" xfId="0" applyFont="1" applyBorder="1" applyAlignment="1" applyProtection="1">
      <alignment horizontal="left" vertical="center" wrapText="1" indent="1"/>
      <protection/>
    </xf>
    <xf numFmtId="49" fontId="17" fillId="0" borderId="26" xfId="58" applyNumberFormat="1" applyFont="1" applyFill="1" applyBorder="1" applyAlignment="1" applyProtection="1">
      <alignment horizontal="left" vertical="center" wrapText="1" indent="1"/>
      <protection/>
    </xf>
    <xf numFmtId="0" fontId="18" fillId="0" borderId="27" xfId="0" applyFont="1" applyBorder="1" applyAlignment="1" applyProtection="1">
      <alignment horizontal="left" vertical="center" wrapText="1" indent="1"/>
      <protection/>
    </xf>
    <xf numFmtId="0" fontId="19" fillId="0" borderId="10" xfId="0" applyFont="1" applyBorder="1" applyAlignment="1" applyProtection="1">
      <alignment horizontal="left" vertical="center" wrapText="1" indent="1"/>
      <protection/>
    </xf>
    <xf numFmtId="165" fontId="17" fillId="0" borderId="27" xfId="58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28" xfId="58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27" xfId="0" applyFont="1" applyBorder="1" applyAlignment="1" applyProtection="1">
      <alignment horizontal="left" wrapText="1" indent="1"/>
      <protection/>
    </xf>
    <xf numFmtId="165" fontId="17" fillId="0" borderId="28" xfId="58" applyNumberFormat="1" applyFont="1" applyFill="1" applyBorder="1" applyAlignment="1" applyProtection="1">
      <alignment horizontal="right" vertical="center" wrapText="1" indent="1"/>
      <protection/>
    </xf>
    <xf numFmtId="165" fontId="17" fillId="0" borderId="12" xfId="58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12" xfId="58" applyNumberFormat="1" applyFont="1" applyFill="1" applyBorder="1" applyAlignment="1" applyProtection="1">
      <alignment horizontal="right" vertical="center" wrapText="1" indent="1"/>
      <protection/>
    </xf>
    <xf numFmtId="165" fontId="17" fillId="0" borderId="24" xfId="58" applyNumberFormat="1" applyFont="1" applyFill="1" applyBorder="1" applyAlignment="1" applyProtection="1">
      <alignment horizontal="right" vertical="center" wrapText="1" indent="1"/>
      <protection/>
    </xf>
    <xf numFmtId="165" fontId="17" fillId="0" borderId="29" xfId="58" applyNumberFormat="1" applyFont="1" applyFill="1" applyBorder="1" applyAlignment="1" applyProtection="1">
      <alignment horizontal="right" vertical="center" wrapText="1" indent="1"/>
      <protection/>
    </xf>
    <xf numFmtId="0" fontId="16" fillId="0" borderId="18" xfId="58" applyFont="1" applyFill="1" applyBorder="1" applyAlignment="1" applyProtection="1">
      <alignment horizontal="left" vertical="center" wrapText="1"/>
      <protection/>
    </xf>
    <xf numFmtId="0" fontId="19" fillId="0" borderId="18" xfId="0" applyFont="1" applyBorder="1" applyAlignment="1" applyProtection="1">
      <alignment vertical="center" wrapText="1"/>
      <protection/>
    </xf>
    <xf numFmtId="0" fontId="18" fillId="0" borderId="27" xfId="0" applyFont="1" applyBorder="1" applyAlignment="1" applyProtection="1">
      <alignment vertical="center" wrapText="1"/>
      <protection/>
    </xf>
    <xf numFmtId="0" fontId="18" fillId="0" borderId="21" xfId="0" applyFont="1" applyBorder="1" applyAlignment="1">
      <alignment horizontal="left" wrapText="1" indent="1"/>
    </xf>
    <xf numFmtId="0" fontId="18" fillId="0" borderId="28" xfId="0" applyFont="1" applyBorder="1" applyAlignment="1">
      <alignment horizontal="left" vertical="center" wrapText="1" indent="1"/>
    </xf>
    <xf numFmtId="0" fontId="18" fillId="0" borderId="20" xfId="0" applyFont="1" applyBorder="1" applyAlignment="1" applyProtection="1">
      <alignment wrapText="1"/>
      <protection/>
    </xf>
    <xf numFmtId="0" fontId="18" fillId="0" borderId="23" xfId="0" applyFont="1" applyBorder="1" applyAlignment="1" applyProtection="1">
      <alignment wrapText="1"/>
      <protection/>
    </xf>
    <xf numFmtId="0" fontId="18" fillId="0" borderId="26" xfId="0" applyFont="1" applyBorder="1" applyAlignment="1" applyProtection="1">
      <alignment wrapText="1"/>
      <protection/>
    </xf>
    <xf numFmtId="165" fontId="16" fillId="0" borderId="10" xfId="58" applyNumberFormat="1" applyFont="1" applyFill="1" applyBorder="1" applyAlignment="1" applyProtection="1">
      <alignment horizontal="right" vertical="center" wrapText="1" indent="1"/>
      <protection locked="0"/>
    </xf>
    <xf numFmtId="0" fontId="19" fillId="0" borderId="10" xfId="0" applyFont="1" applyBorder="1" applyAlignment="1" applyProtection="1">
      <alignment wrapText="1"/>
      <protection/>
    </xf>
    <xf numFmtId="0" fontId="19" fillId="0" borderId="30" xfId="0" applyFont="1" applyBorder="1" applyAlignment="1" applyProtection="1">
      <alignment vertical="center" wrapText="1"/>
      <protection/>
    </xf>
    <xf numFmtId="0" fontId="19" fillId="0" borderId="31" xfId="0" applyFont="1" applyBorder="1" applyAlignment="1" applyProtection="1">
      <alignment wrapText="1"/>
      <protection/>
    </xf>
    <xf numFmtId="0" fontId="7" fillId="0" borderId="0" xfId="58" applyFont="1" applyFill="1" applyBorder="1" applyAlignment="1" applyProtection="1">
      <alignment horizontal="center" vertical="center" wrapText="1"/>
      <protection/>
    </xf>
    <xf numFmtId="0" fontId="7" fillId="0" borderId="0" xfId="58" applyFont="1" applyFill="1" applyBorder="1" applyAlignment="1" applyProtection="1">
      <alignment vertical="center" wrapText="1"/>
      <protection/>
    </xf>
    <xf numFmtId="165" fontId="7" fillId="0" borderId="0" xfId="58" applyNumberFormat="1" applyFont="1" applyFill="1" applyBorder="1" applyAlignment="1" applyProtection="1">
      <alignment horizontal="right" vertical="center" wrapText="1" indent="1"/>
      <protection/>
    </xf>
    <xf numFmtId="0" fontId="12" fillId="0" borderId="32" xfId="0" applyFont="1" applyFill="1" applyBorder="1" applyAlignment="1" applyProtection="1">
      <alignment horizontal="right"/>
      <protection/>
    </xf>
    <xf numFmtId="0" fontId="4" fillId="0" borderId="0" xfId="58" applyFill="1" applyAlignment="1" applyProtection="1">
      <alignment/>
      <protection/>
    </xf>
    <xf numFmtId="0" fontId="16" fillId="0" borderId="18" xfId="58" applyFont="1" applyFill="1" applyBorder="1" applyAlignment="1" applyProtection="1">
      <alignment horizontal="center" vertical="center" wrapText="1"/>
      <protection/>
    </xf>
    <xf numFmtId="0" fontId="16" fillId="0" borderId="10" xfId="58" applyFont="1" applyFill="1" applyBorder="1" applyAlignment="1" applyProtection="1">
      <alignment horizontal="center" vertical="center" wrapText="1"/>
      <protection/>
    </xf>
    <xf numFmtId="0" fontId="16" fillId="0" borderId="14" xfId="58" applyFont="1" applyFill="1" applyBorder="1" applyAlignment="1" applyProtection="1">
      <alignment horizontal="left" vertical="center" wrapText="1" indent="1"/>
      <protection/>
    </xf>
    <xf numFmtId="0" fontId="16" fillId="0" borderId="15" xfId="58" applyFont="1" applyFill="1" applyBorder="1" applyAlignment="1" applyProtection="1">
      <alignment vertical="center" wrapText="1"/>
      <protection/>
    </xf>
    <xf numFmtId="165" fontId="16" fillId="0" borderId="15" xfId="58" applyNumberFormat="1" applyFont="1" applyFill="1" applyBorder="1" applyAlignment="1" applyProtection="1">
      <alignment horizontal="right" vertical="center" wrapText="1" indent="1"/>
      <protection/>
    </xf>
    <xf numFmtId="165" fontId="16" fillId="0" borderId="33" xfId="58" applyNumberFormat="1" applyFont="1" applyFill="1" applyBorder="1" applyAlignment="1" applyProtection="1">
      <alignment horizontal="right" vertical="center" wrapText="1" indent="1"/>
      <protection/>
    </xf>
    <xf numFmtId="49" fontId="17" fillId="0" borderId="34" xfId="58" applyNumberFormat="1" applyFont="1" applyFill="1" applyBorder="1" applyAlignment="1" applyProtection="1">
      <alignment horizontal="left" vertical="center" wrapText="1" indent="1"/>
      <protection/>
    </xf>
    <xf numFmtId="0" fontId="17" fillId="0" borderId="35" xfId="58" applyFont="1" applyFill="1" applyBorder="1" applyAlignment="1" applyProtection="1">
      <alignment horizontal="left" vertical="center" wrapText="1" indent="1"/>
      <protection/>
    </xf>
    <xf numFmtId="165" fontId="17" fillId="0" borderId="35" xfId="0" applyNumberFormat="1" applyFont="1" applyBorder="1" applyAlignment="1" applyProtection="1">
      <alignment horizontal="right" vertical="center" wrapText="1" indent="1"/>
      <protection locked="0"/>
    </xf>
    <xf numFmtId="165" fontId="17" fillId="0" borderId="35" xfId="58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35" xfId="58" applyNumberFormat="1" applyFont="1" applyFill="1" applyBorder="1" applyAlignment="1" applyProtection="1">
      <alignment horizontal="right" vertical="center" wrapText="1" indent="1"/>
      <protection/>
    </xf>
    <xf numFmtId="165" fontId="17" fillId="0" borderId="36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24" xfId="58" applyFont="1" applyFill="1" applyBorder="1" applyAlignment="1" applyProtection="1">
      <alignment horizontal="left" vertical="center" wrapText="1" indent="1"/>
      <protection/>
    </xf>
    <xf numFmtId="165" fontId="17" fillId="0" borderId="27" xfId="58" applyNumberFormat="1" applyFont="1" applyFill="1" applyBorder="1" applyAlignment="1" applyProtection="1">
      <alignment horizontal="right" vertical="center" wrapText="1" indent="1"/>
      <protection/>
    </xf>
    <xf numFmtId="165" fontId="17" fillId="0" borderId="37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25" xfId="58" applyFont="1" applyFill="1" applyBorder="1" applyAlignment="1" applyProtection="1">
      <alignment horizontal="left" vertical="center" wrapText="1" indent="1"/>
      <protection/>
    </xf>
    <xf numFmtId="0" fontId="17" fillId="0" borderId="0" xfId="58" applyFont="1" applyFill="1" applyBorder="1" applyAlignment="1" applyProtection="1">
      <alignment horizontal="left" vertical="center" wrapText="1" indent="1"/>
      <protection/>
    </xf>
    <xf numFmtId="0" fontId="17" fillId="0" borderId="27" xfId="58" applyFont="1" applyFill="1" applyBorder="1" applyAlignment="1" applyProtection="1">
      <alignment horizontal="left" vertical="center" wrapText="1" indent="6"/>
      <protection/>
    </xf>
    <xf numFmtId="0" fontId="17" fillId="0" borderId="24" xfId="58" applyFont="1" applyFill="1" applyBorder="1" applyAlignment="1" applyProtection="1">
      <alignment horizontal="left" indent="6"/>
      <protection/>
    </xf>
    <xf numFmtId="0" fontId="17" fillId="0" borderId="24" xfId="58" applyFont="1" applyFill="1" applyBorder="1" applyAlignment="1" applyProtection="1">
      <alignment horizontal="left" vertical="center" wrapText="1" indent="6"/>
      <protection/>
    </xf>
    <xf numFmtId="49" fontId="17" fillId="0" borderId="38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39" xfId="58" applyNumberFormat="1" applyFont="1" applyFill="1" applyBorder="1" applyAlignment="1" applyProtection="1">
      <alignment horizontal="left" vertical="center" wrapText="1" indent="1"/>
      <protection/>
    </xf>
    <xf numFmtId="0" fontId="17" fillId="0" borderId="12" xfId="58" applyFont="1" applyFill="1" applyBorder="1" applyAlignment="1" applyProtection="1">
      <alignment horizontal="left" vertical="center" wrapText="1" indent="7"/>
      <protection/>
    </xf>
    <xf numFmtId="165" fontId="17" fillId="0" borderId="40" xfId="58" applyNumberFormat="1" applyFont="1" applyFill="1" applyBorder="1" applyAlignment="1" applyProtection="1">
      <alignment horizontal="right" vertical="center" wrapText="1" indent="1"/>
      <protection/>
    </xf>
    <xf numFmtId="0" fontId="16" fillId="0" borderId="30" xfId="58" applyFont="1" applyFill="1" applyBorder="1" applyAlignment="1" applyProtection="1">
      <alignment horizontal="left" vertical="center" wrapText="1" indent="1"/>
      <protection/>
    </xf>
    <xf numFmtId="0" fontId="16" fillId="0" borderId="31" xfId="58" applyFont="1" applyFill="1" applyBorder="1" applyAlignment="1" applyProtection="1">
      <alignment vertical="center" wrapText="1"/>
      <protection/>
    </xf>
    <xf numFmtId="165" fontId="16" fillId="0" borderId="31" xfId="58" applyNumberFormat="1" applyFont="1" applyFill="1" applyBorder="1" applyAlignment="1" applyProtection="1">
      <alignment horizontal="right" vertical="center" wrapText="1" indent="1"/>
      <protection/>
    </xf>
    <xf numFmtId="165" fontId="16" fillId="0" borderId="41" xfId="58" applyNumberFormat="1" applyFont="1" applyFill="1" applyBorder="1" applyAlignment="1" applyProtection="1">
      <alignment horizontal="right" vertical="center" wrapText="1" indent="1"/>
      <protection/>
    </xf>
    <xf numFmtId="165" fontId="17" fillId="0" borderId="42" xfId="58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7" xfId="58" applyFont="1" applyFill="1" applyBorder="1" applyAlignment="1" applyProtection="1">
      <alignment horizontal="left" vertical="center" wrapText="1" indent="1"/>
      <protection/>
    </xf>
    <xf numFmtId="0" fontId="17" fillId="0" borderId="21" xfId="58" applyFont="1" applyFill="1" applyBorder="1" applyAlignment="1" applyProtection="1">
      <alignment horizontal="left" vertical="center" wrapText="1" indent="6"/>
      <protection/>
    </xf>
    <xf numFmtId="165" fontId="17" fillId="0" borderId="43" xfId="58" applyNumberFormat="1" applyFont="1" applyFill="1" applyBorder="1" applyAlignment="1" applyProtection="1">
      <alignment horizontal="right" vertical="center" wrapText="1" indent="1"/>
      <protection locked="0"/>
    </xf>
    <xf numFmtId="165" fontId="16" fillId="0" borderId="17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21" xfId="58" applyFont="1" applyFill="1" applyBorder="1" applyAlignment="1" applyProtection="1">
      <alignment horizontal="left" vertical="center" wrapText="1" indent="1"/>
      <protection/>
    </xf>
    <xf numFmtId="0" fontId="17" fillId="0" borderId="28" xfId="58" applyFont="1" applyFill="1" applyBorder="1" applyAlignment="1" applyProtection="1">
      <alignment horizontal="left" vertical="center" wrapText="1" indent="1"/>
      <protection/>
    </xf>
    <xf numFmtId="165" fontId="19" fillId="0" borderId="10" xfId="0" applyNumberFormat="1" applyFont="1" applyBorder="1" applyAlignment="1" applyProtection="1">
      <alignment horizontal="right" vertical="center" wrapText="1" indent="1"/>
      <protection/>
    </xf>
    <xf numFmtId="165" fontId="19" fillId="0" borderId="17" xfId="0" applyNumberFormat="1" applyFont="1" applyBorder="1" applyAlignment="1" applyProtection="1">
      <alignment horizontal="right" vertical="center" wrapText="1" indent="1"/>
      <protection/>
    </xf>
    <xf numFmtId="165" fontId="19" fillId="0" borderId="19" xfId="0" applyNumberFormat="1" applyFont="1" applyBorder="1" applyAlignment="1" applyProtection="1">
      <alignment horizontal="right" vertical="center" wrapText="1" indent="1"/>
      <protection/>
    </xf>
    <xf numFmtId="165" fontId="19" fillId="0" borderId="10" xfId="0" applyNumberFormat="1" applyFont="1" applyBorder="1" applyAlignment="1" applyProtection="1">
      <alignment horizontal="right" vertical="center" wrapText="1" indent="1"/>
      <protection locked="0"/>
    </xf>
    <xf numFmtId="165" fontId="19" fillId="0" borderId="17" xfId="0" applyNumberFormat="1" applyFont="1" applyBorder="1" applyAlignment="1" applyProtection="1">
      <alignment horizontal="right" vertical="center" wrapText="1" indent="1"/>
      <protection locked="0"/>
    </xf>
    <xf numFmtId="165" fontId="17" fillId="0" borderId="19" xfId="58" applyNumberFormat="1" applyFont="1" applyFill="1" applyBorder="1" applyAlignment="1" applyProtection="1">
      <alignment horizontal="right" vertical="center" wrapText="1" indent="1"/>
      <protection/>
    </xf>
    <xf numFmtId="165" fontId="19" fillId="0" borderId="28" xfId="0" applyNumberFormat="1" applyFont="1" applyBorder="1" applyAlignment="1" applyProtection="1">
      <alignment horizontal="right" vertical="center" wrapText="1" indent="1"/>
      <protection locked="0"/>
    </xf>
    <xf numFmtId="165" fontId="19" fillId="0" borderId="28" xfId="0" applyNumberFormat="1" applyFont="1" applyBorder="1" applyAlignment="1" applyProtection="1">
      <alignment horizontal="right" vertical="center" wrapText="1" indent="1"/>
      <protection/>
    </xf>
    <xf numFmtId="165" fontId="20" fillId="0" borderId="10" xfId="0" applyNumberFormat="1" applyFont="1" applyBorder="1" applyAlignment="1" applyProtection="1">
      <alignment horizontal="right" vertical="center" wrapText="1" indent="1"/>
      <protection/>
    </xf>
    <xf numFmtId="165" fontId="20" fillId="0" borderId="17" xfId="0" applyNumberFormat="1" applyFont="1" applyBorder="1" applyAlignment="1" applyProtection="1">
      <alignment horizontal="right" vertical="center" wrapText="1" indent="1"/>
      <protection/>
    </xf>
    <xf numFmtId="165" fontId="20" fillId="0" borderId="19" xfId="0" applyNumberFormat="1" applyFont="1" applyBorder="1" applyAlignment="1" applyProtection="1">
      <alignment horizontal="right" vertical="center" wrapText="1" indent="1"/>
      <protection/>
    </xf>
    <xf numFmtId="0" fontId="21" fillId="0" borderId="0" xfId="58" applyFont="1" applyFill="1" applyProtection="1">
      <alignment/>
      <protection/>
    </xf>
    <xf numFmtId="0" fontId="7" fillId="0" borderId="0" xfId="58" applyFont="1" applyFill="1" applyProtection="1">
      <alignment/>
      <protection/>
    </xf>
    <xf numFmtId="0" fontId="19" fillId="0" borderId="30" xfId="0" applyFont="1" applyBorder="1" applyAlignment="1" applyProtection="1">
      <alignment horizontal="left" vertical="center" wrapText="1" indent="1"/>
      <protection/>
    </xf>
    <xf numFmtId="0" fontId="20" fillId="0" borderId="31" xfId="0" applyFont="1" applyBorder="1" applyAlignment="1" applyProtection="1">
      <alignment horizontal="left" vertical="center" wrapText="1" indent="1"/>
      <protection/>
    </xf>
    <xf numFmtId="0" fontId="12" fillId="0" borderId="32" xfId="0" applyFont="1" applyFill="1" applyBorder="1" applyAlignment="1" applyProtection="1">
      <alignment horizontal="right" vertical="center"/>
      <protection/>
    </xf>
    <xf numFmtId="0" fontId="16" fillId="0" borderId="10" xfId="58" applyFont="1" applyFill="1" applyBorder="1" applyAlignment="1" applyProtection="1">
      <alignment vertical="center" wrapText="1"/>
      <protection/>
    </xf>
    <xf numFmtId="165" fontId="16" fillId="0" borderId="44" xfId="58" applyNumberFormat="1" applyFont="1" applyFill="1" applyBorder="1" applyAlignment="1" applyProtection="1">
      <alignment horizontal="right" vertical="center" wrapText="1" indent="1"/>
      <protection/>
    </xf>
    <xf numFmtId="3" fontId="0" fillId="0" borderId="35" xfId="0" applyNumberFormat="1" applyBorder="1" applyAlignment="1">
      <alignment/>
    </xf>
    <xf numFmtId="3" fontId="0" fillId="0" borderId="24" xfId="0" applyNumberFormat="1" applyBorder="1" applyAlignment="1">
      <alignment/>
    </xf>
    <xf numFmtId="165" fontId="0" fillId="0" borderId="0" xfId="0" applyNumberFormat="1" applyFill="1" applyAlignment="1" applyProtection="1">
      <alignment vertical="center" wrapText="1"/>
      <protection/>
    </xf>
    <xf numFmtId="165" fontId="0" fillId="0" borderId="0" xfId="0" applyNumberFormat="1" applyFill="1" applyAlignment="1" applyProtection="1">
      <alignment horizontal="center" vertical="center" wrapText="1"/>
      <protection/>
    </xf>
    <xf numFmtId="165" fontId="12" fillId="0" borderId="0" xfId="0" applyNumberFormat="1" applyFont="1" applyFill="1" applyAlignment="1" applyProtection="1">
      <alignment horizontal="right" vertical="center"/>
      <protection/>
    </xf>
    <xf numFmtId="165" fontId="12" fillId="0" borderId="0" xfId="0" applyNumberFormat="1" applyFont="1" applyFill="1" applyAlignment="1" applyProtection="1">
      <alignment horizontal="right" vertical="center" wrapText="1"/>
      <protection/>
    </xf>
    <xf numFmtId="165" fontId="13" fillId="0" borderId="18" xfId="0" applyNumberFormat="1" applyFont="1" applyFill="1" applyBorder="1" applyAlignment="1" applyProtection="1">
      <alignment horizontal="center" vertical="center" wrapText="1"/>
      <protection/>
    </xf>
    <xf numFmtId="165" fontId="13" fillId="0" borderId="10" xfId="0" applyNumberFormat="1" applyFont="1" applyFill="1" applyBorder="1" applyAlignment="1" applyProtection="1">
      <alignment horizontal="center" vertical="center" wrapText="1"/>
      <protection/>
    </xf>
    <xf numFmtId="165" fontId="13" fillId="0" borderId="17" xfId="0" applyNumberFormat="1" applyFont="1" applyFill="1" applyBorder="1" applyAlignment="1" applyProtection="1">
      <alignment horizontal="center" vertical="center" wrapText="1"/>
      <protection locked="0"/>
    </xf>
    <xf numFmtId="165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165" fontId="13" fillId="0" borderId="19" xfId="0" applyNumberFormat="1" applyFont="1" applyFill="1" applyBorder="1" applyAlignment="1" applyProtection="1">
      <alignment horizontal="center" vertical="center" wrapText="1"/>
      <protection locked="0"/>
    </xf>
    <xf numFmtId="165" fontId="22" fillId="0" borderId="0" xfId="0" applyNumberFormat="1" applyFont="1" applyFill="1" applyAlignment="1" applyProtection="1">
      <alignment horizontal="center" vertical="center" wrapText="1"/>
      <protection/>
    </xf>
    <xf numFmtId="165" fontId="16" fillId="0" borderId="45" xfId="0" applyNumberFormat="1" applyFont="1" applyFill="1" applyBorder="1" applyAlignment="1" applyProtection="1">
      <alignment horizontal="center" vertical="center" wrapText="1"/>
      <protection/>
    </xf>
    <xf numFmtId="165" fontId="16" fillId="0" borderId="18" xfId="0" applyNumberFormat="1" applyFont="1" applyFill="1" applyBorder="1" applyAlignment="1" applyProtection="1">
      <alignment horizontal="center" vertical="center" wrapText="1"/>
      <protection/>
    </xf>
    <xf numFmtId="165" fontId="16" fillId="0" borderId="10" xfId="0" applyNumberFormat="1" applyFont="1" applyFill="1" applyBorder="1" applyAlignment="1" applyProtection="1">
      <alignment horizontal="center" vertical="center" wrapText="1"/>
      <protection/>
    </xf>
    <xf numFmtId="165" fontId="16" fillId="0" borderId="17" xfId="0" applyNumberFormat="1" applyFont="1" applyFill="1" applyBorder="1" applyAlignment="1" applyProtection="1">
      <alignment horizontal="center" vertical="center" wrapText="1"/>
      <protection/>
    </xf>
    <xf numFmtId="165" fontId="16" fillId="0" borderId="46" xfId="0" applyNumberFormat="1" applyFont="1" applyFill="1" applyBorder="1" applyAlignment="1" applyProtection="1">
      <alignment horizontal="center" vertical="center" wrapText="1"/>
      <protection/>
    </xf>
    <xf numFmtId="165" fontId="16" fillId="0" borderId="0" xfId="0" applyNumberFormat="1" applyFont="1" applyFill="1" applyAlignment="1" applyProtection="1">
      <alignment horizontal="center" vertical="center" wrapText="1"/>
      <protection/>
    </xf>
    <xf numFmtId="165" fontId="0" fillId="0" borderId="47" xfId="0" applyNumberFormat="1" applyFont="1" applyFill="1" applyBorder="1" applyAlignment="1" applyProtection="1">
      <alignment horizontal="left" vertical="center" wrapText="1" indent="1"/>
      <protection/>
    </xf>
    <xf numFmtId="165" fontId="17" fillId="0" borderId="20" xfId="0" applyNumberFormat="1" applyFont="1" applyFill="1" applyBorder="1" applyAlignment="1" applyProtection="1">
      <alignment horizontal="left" vertical="center" wrapText="1" indent="1"/>
      <protection/>
    </xf>
    <xf numFmtId="165" fontId="17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21" xfId="0" applyNumberFormat="1" applyFont="1" applyFill="1" applyBorder="1" applyAlignment="1" applyProtection="1">
      <alignment horizontal="right" vertical="center" wrapText="1" indent="1"/>
      <protection/>
    </xf>
    <xf numFmtId="165" fontId="17" fillId="0" borderId="22" xfId="0" applyNumberFormat="1" applyFont="1" applyFill="1" applyBorder="1" applyAlignment="1" applyProtection="1">
      <alignment horizontal="right" vertical="center" wrapText="1" indent="1"/>
      <protection/>
    </xf>
    <xf numFmtId="165" fontId="0" fillId="0" borderId="48" xfId="0" applyNumberFormat="1" applyFont="1" applyFill="1" applyBorder="1" applyAlignment="1" applyProtection="1">
      <alignment horizontal="left" vertical="center" wrapText="1" indent="1"/>
      <protection/>
    </xf>
    <xf numFmtId="165" fontId="17" fillId="0" borderId="23" xfId="0" applyNumberFormat="1" applyFont="1" applyFill="1" applyBorder="1" applyAlignment="1" applyProtection="1">
      <alignment horizontal="left" vertical="center" wrapText="1" indent="1"/>
      <protection/>
    </xf>
    <xf numFmtId="165" fontId="17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49" xfId="0" applyNumberFormat="1" applyFont="1" applyFill="1" applyBorder="1" applyAlignment="1" applyProtection="1">
      <alignment horizontal="left" vertical="center" wrapText="1" indent="1"/>
      <protection/>
    </xf>
    <xf numFmtId="165" fontId="17" fillId="0" borderId="50" xfId="0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23" xfId="0" applyNumberFormat="1" applyFont="1" applyFill="1" applyBorder="1" applyAlignment="1" applyProtection="1">
      <alignment horizontal="left" vertical="center" wrapText="1" indent="1"/>
      <protection locked="0"/>
    </xf>
    <xf numFmtId="165" fontId="17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5" fontId="17" fillId="0" borderId="26" xfId="0" applyNumberFormat="1" applyFont="1" applyFill="1" applyBorder="1" applyAlignment="1" applyProtection="1">
      <alignment horizontal="left" vertical="center" wrapText="1" indent="1"/>
      <protection locked="0"/>
    </xf>
    <xf numFmtId="165" fontId="17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27" xfId="0" applyNumberFormat="1" applyFont="1" applyFill="1" applyBorder="1" applyAlignment="1" applyProtection="1">
      <alignment horizontal="right" vertical="center" wrapText="1" indent="1"/>
      <protection/>
    </xf>
    <xf numFmtId="165" fontId="22" fillId="0" borderId="45" xfId="0" applyNumberFormat="1" applyFont="1" applyFill="1" applyBorder="1" applyAlignment="1" applyProtection="1">
      <alignment horizontal="left" vertical="center" wrapText="1" indent="1"/>
      <protection/>
    </xf>
    <xf numFmtId="165" fontId="16" fillId="0" borderId="18" xfId="0" applyNumberFormat="1" applyFont="1" applyFill="1" applyBorder="1" applyAlignment="1" applyProtection="1">
      <alignment horizontal="left" vertical="center" wrapText="1" indent="1"/>
      <protection/>
    </xf>
    <xf numFmtId="165" fontId="16" fillId="0" borderId="10" xfId="0" applyNumberFormat="1" applyFont="1" applyFill="1" applyBorder="1" applyAlignment="1" applyProtection="1">
      <alignment horizontal="right" vertical="center" wrapText="1" indent="1"/>
      <protection/>
    </xf>
    <xf numFmtId="165" fontId="16" fillId="0" borderId="19" xfId="0" applyNumberFormat="1" applyFont="1" applyFill="1" applyBorder="1" applyAlignment="1" applyProtection="1">
      <alignment horizontal="right" vertical="center" wrapText="1" indent="1"/>
      <protection/>
    </xf>
    <xf numFmtId="165" fontId="0" fillId="0" borderId="51" xfId="0" applyNumberFormat="1" applyFont="1" applyFill="1" applyBorder="1" applyAlignment="1" applyProtection="1">
      <alignment horizontal="left" vertical="center" wrapText="1" indent="1"/>
      <protection/>
    </xf>
    <xf numFmtId="165" fontId="17" fillId="0" borderId="38" xfId="0" applyNumberFormat="1" applyFont="1" applyFill="1" applyBorder="1" applyAlignment="1" applyProtection="1">
      <alignment horizontal="left" vertical="center" wrapText="1" indent="1"/>
      <protection/>
    </xf>
    <xf numFmtId="165" fontId="24" fillId="0" borderId="28" xfId="0" applyNumberFormat="1" applyFont="1" applyFill="1" applyBorder="1" applyAlignment="1" applyProtection="1">
      <alignment horizontal="right" vertical="center" wrapText="1" indent="1"/>
      <protection/>
    </xf>
    <xf numFmtId="165" fontId="1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52" xfId="0" applyNumberFormat="1" applyFont="1" applyFill="1" applyBorder="1" applyAlignment="1" applyProtection="1">
      <alignment horizontal="right" vertical="center" wrapText="1" indent="1"/>
      <protection/>
    </xf>
    <xf numFmtId="165" fontId="17" fillId="0" borderId="24" xfId="0" applyNumberFormat="1" applyFont="1" applyFill="1" applyBorder="1" applyAlignment="1" applyProtection="1">
      <alignment horizontal="right" vertical="center" wrapText="1" indent="1"/>
      <protection/>
    </xf>
    <xf numFmtId="165" fontId="17" fillId="0" borderId="29" xfId="0" applyNumberFormat="1" applyFont="1" applyFill="1" applyBorder="1" applyAlignment="1" applyProtection="1">
      <alignment horizontal="right" vertical="center" wrapText="1" indent="1"/>
      <protection/>
    </xf>
    <xf numFmtId="165" fontId="24" fillId="0" borderId="24" xfId="0" applyNumberFormat="1" applyFont="1" applyFill="1" applyBorder="1" applyAlignment="1" applyProtection="1">
      <alignment horizontal="right" vertical="center" wrapText="1" indent="1"/>
      <protection/>
    </xf>
    <xf numFmtId="165" fontId="17" fillId="0" borderId="28" xfId="0" applyNumberFormat="1" applyFont="1" applyFill="1" applyBorder="1" applyAlignment="1" applyProtection="1">
      <alignment horizontal="right" vertical="center" wrapText="1" indent="1"/>
      <protection/>
    </xf>
    <xf numFmtId="165" fontId="17" fillId="0" borderId="38" xfId="0" applyNumberFormat="1" applyFont="1" applyFill="1" applyBorder="1" applyAlignment="1" applyProtection="1">
      <alignment horizontal="left" vertical="center" wrapText="1" indent="1"/>
      <protection locked="0"/>
    </xf>
    <xf numFmtId="165" fontId="16" fillId="0" borderId="17" xfId="0" applyNumberFormat="1" applyFont="1" applyFill="1" applyBorder="1" applyAlignment="1" applyProtection="1">
      <alignment horizontal="right" vertical="center" wrapText="1" indent="1"/>
      <protection/>
    </xf>
    <xf numFmtId="165" fontId="22" fillId="0" borderId="18" xfId="0" applyNumberFormat="1" applyFont="1" applyFill="1" applyBorder="1" applyAlignment="1" applyProtection="1">
      <alignment horizontal="left" vertical="center" wrapText="1" indent="1"/>
      <protection/>
    </xf>
    <xf numFmtId="165" fontId="13" fillId="0" borderId="10" xfId="0" applyNumberFormat="1" applyFont="1" applyFill="1" applyBorder="1" applyAlignment="1" applyProtection="1">
      <alignment horizontal="right" vertical="center" wrapText="1" indent="1"/>
      <protection/>
    </xf>
    <xf numFmtId="165" fontId="13" fillId="0" borderId="19" xfId="0" applyNumberFormat="1" applyFont="1" applyFill="1" applyBorder="1" applyAlignment="1" applyProtection="1">
      <alignment horizontal="right" vertical="center" wrapText="1" indent="1"/>
      <protection/>
    </xf>
    <xf numFmtId="165" fontId="13" fillId="0" borderId="46" xfId="0" applyNumberFormat="1" applyFont="1" applyFill="1" applyBorder="1" applyAlignment="1" applyProtection="1">
      <alignment horizontal="right" vertical="center" wrapText="1" indent="1"/>
      <protection/>
    </xf>
    <xf numFmtId="165" fontId="17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53" xfId="0" applyNumberFormat="1" applyFont="1" applyFill="1" applyBorder="1" applyAlignment="1" applyProtection="1">
      <alignment horizontal="right" vertical="center" wrapText="1" indent="1"/>
      <protection/>
    </xf>
    <xf numFmtId="165" fontId="17" fillId="0" borderId="23" xfId="0" applyNumberFormat="1" applyFont="1" applyFill="1" applyBorder="1" applyAlignment="1" applyProtection="1">
      <alignment horizontal="left" vertical="center" wrapText="1" indent="6"/>
      <protection locked="0"/>
    </xf>
    <xf numFmtId="165" fontId="17" fillId="0" borderId="23" xfId="0" applyNumberFormat="1" applyFont="1" applyFill="1" applyBorder="1" applyAlignment="1" applyProtection="1">
      <alignment horizontal="left" vertical="center" wrapText="1" indent="3"/>
      <protection locked="0"/>
    </xf>
    <xf numFmtId="165" fontId="17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165" fontId="24" fillId="0" borderId="38" xfId="0" applyNumberFormat="1" applyFont="1" applyFill="1" applyBorder="1" applyAlignment="1" applyProtection="1">
      <alignment horizontal="left" vertical="center" wrapText="1" indent="1"/>
      <protection/>
    </xf>
    <xf numFmtId="165" fontId="24" fillId="0" borderId="21" xfId="0" applyNumberFormat="1" applyFont="1" applyFill="1" applyBorder="1" applyAlignment="1" applyProtection="1">
      <alignment horizontal="right" vertical="center" wrapText="1" indent="1"/>
      <protection/>
    </xf>
    <xf numFmtId="165" fontId="17" fillId="0" borderId="23" xfId="0" applyNumberFormat="1" applyFont="1" applyFill="1" applyBorder="1" applyAlignment="1" applyProtection="1">
      <alignment horizontal="left" vertical="center" wrapText="1" indent="2"/>
      <protection/>
    </xf>
    <xf numFmtId="165" fontId="17" fillId="0" borderId="24" xfId="0" applyNumberFormat="1" applyFont="1" applyFill="1" applyBorder="1" applyAlignment="1" applyProtection="1">
      <alignment horizontal="left" vertical="center" wrapText="1" indent="2"/>
      <protection/>
    </xf>
    <xf numFmtId="165" fontId="24" fillId="0" borderId="24" xfId="0" applyNumberFormat="1" applyFont="1" applyFill="1" applyBorder="1" applyAlignment="1" applyProtection="1">
      <alignment horizontal="left" vertical="center" wrapText="1" indent="1"/>
      <protection/>
    </xf>
    <xf numFmtId="165" fontId="17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165" fontId="17" fillId="0" borderId="20" xfId="0" applyNumberFormat="1" applyFont="1" applyFill="1" applyBorder="1" applyAlignment="1" applyProtection="1">
      <alignment horizontal="left" vertical="center" wrapText="1" indent="2"/>
      <protection/>
    </xf>
    <xf numFmtId="165" fontId="17" fillId="0" borderId="26" xfId="0" applyNumberFormat="1" applyFont="1" applyFill="1" applyBorder="1" applyAlignment="1" applyProtection="1">
      <alignment horizontal="left" vertical="center" wrapText="1" indent="2"/>
      <protection/>
    </xf>
    <xf numFmtId="0" fontId="21" fillId="0" borderId="0" xfId="0" applyFont="1" applyAlignment="1" applyProtection="1">
      <alignment horizontal="center"/>
      <protection/>
    </xf>
    <xf numFmtId="3" fontId="6" fillId="0" borderId="0" xfId="0" applyNumberFormat="1" applyFont="1" applyFill="1" applyAlignment="1" applyProtection="1">
      <alignment horizontal="right" indent="1"/>
      <protection/>
    </xf>
    <xf numFmtId="0" fontId="6" fillId="0" borderId="0" xfId="0" applyFont="1" applyFill="1" applyAlignment="1" applyProtection="1">
      <alignment horizontal="right" indent="1"/>
      <protection/>
    </xf>
    <xf numFmtId="3" fontId="13" fillId="0" borderId="0" xfId="0" applyNumberFormat="1" applyFont="1" applyFill="1" applyAlignment="1" applyProtection="1">
      <alignment horizontal="right" indent="1"/>
      <protection/>
    </xf>
    <xf numFmtId="0" fontId="10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65" fontId="0" fillId="0" borderId="0" xfId="0" applyNumberFormat="1" applyFill="1" applyAlignment="1">
      <alignment horizontal="center" vertical="center" wrapText="1"/>
    </xf>
    <xf numFmtId="165" fontId="0" fillId="0" borderId="0" xfId="0" applyNumberFormat="1" applyFill="1" applyAlignment="1">
      <alignment vertical="center" wrapText="1"/>
    </xf>
    <xf numFmtId="165" fontId="12" fillId="0" borderId="0" xfId="0" applyNumberFormat="1" applyFont="1" applyFill="1" applyAlignment="1" applyProtection="1">
      <alignment horizontal="right" wrapText="1"/>
      <protection/>
    </xf>
    <xf numFmtId="165" fontId="13" fillId="0" borderId="46" xfId="0" applyNumberFormat="1" applyFont="1" applyFill="1" applyBorder="1" applyAlignment="1" applyProtection="1">
      <alignment horizontal="center" vertical="center" wrapText="1"/>
      <protection locked="0"/>
    </xf>
    <xf numFmtId="165" fontId="22" fillId="0" borderId="0" xfId="0" applyNumberFormat="1" applyFont="1" applyFill="1" applyAlignment="1">
      <alignment horizontal="center" vertical="center" wrapText="1"/>
    </xf>
    <xf numFmtId="165" fontId="16" fillId="0" borderId="30" xfId="0" applyNumberFormat="1" applyFont="1" applyFill="1" applyBorder="1" applyAlignment="1" applyProtection="1">
      <alignment horizontal="center" vertical="center" wrapText="1"/>
      <protection/>
    </xf>
    <xf numFmtId="165" fontId="16" fillId="0" borderId="31" xfId="0" applyNumberFormat="1" applyFont="1" applyFill="1" applyBorder="1" applyAlignment="1" applyProtection="1">
      <alignment horizontal="center" vertical="center" wrapText="1"/>
      <protection/>
    </xf>
    <xf numFmtId="165" fontId="16" fillId="0" borderId="55" xfId="0" applyNumberFormat="1" applyFont="1" applyFill="1" applyBorder="1" applyAlignment="1" applyProtection="1">
      <alignment horizontal="center" vertical="center" wrapText="1"/>
      <protection/>
    </xf>
    <xf numFmtId="165" fontId="17" fillId="0" borderId="23" xfId="0" applyNumberFormat="1" applyFont="1" applyFill="1" applyBorder="1" applyAlignment="1" applyProtection="1">
      <alignment horizontal="left" vertical="center" wrapText="1"/>
      <protection locked="0"/>
    </xf>
    <xf numFmtId="165" fontId="17" fillId="0" borderId="24" xfId="0" applyNumberFormat="1" applyFont="1" applyFill="1" applyBorder="1" applyAlignment="1" applyProtection="1">
      <alignment vertical="center" wrapText="1"/>
      <protection locked="0"/>
    </xf>
    <xf numFmtId="49" fontId="17" fillId="0" borderId="24" xfId="0" applyNumberFormat="1" applyFont="1" applyFill="1" applyBorder="1" applyAlignment="1" applyProtection="1">
      <alignment horizontal="center" vertical="center" wrapText="1"/>
      <protection locked="0"/>
    </xf>
    <xf numFmtId="165" fontId="17" fillId="0" borderId="24" xfId="0" applyNumberFormat="1" applyFont="1" applyFill="1" applyBorder="1" applyAlignment="1" applyProtection="1">
      <alignment vertical="center" wrapText="1"/>
      <protection/>
    </xf>
    <xf numFmtId="165" fontId="17" fillId="0" borderId="56" xfId="0" applyNumberFormat="1" applyFont="1" applyFill="1" applyBorder="1" applyAlignment="1" applyProtection="1">
      <alignment vertical="center" wrapText="1"/>
      <protection/>
    </xf>
    <xf numFmtId="165" fontId="17" fillId="0" borderId="38" xfId="0" applyNumberFormat="1" applyFont="1" applyFill="1" applyBorder="1" applyAlignment="1" applyProtection="1">
      <alignment horizontal="left" vertical="center" wrapText="1"/>
      <protection locked="0"/>
    </xf>
    <xf numFmtId="165" fontId="0" fillId="0" borderId="49" xfId="0" applyNumberFormat="1" applyFill="1" applyBorder="1" applyAlignment="1">
      <alignment horizontal="center" vertical="center" wrapText="1"/>
    </xf>
    <xf numFmtId="165" fontId="17" fillId="0" borderId="27" xfId="0" applyNumberFormat="1" applyFont="1" applyFill="1" applyBorder="1" applyAlignment="1" applyProtection="1">
      <alignment vertical="center" wrapText="1"/>
      <protection locked="0"/>
    </xf>
    <xf numFmtId="49" fontId="17" fillId="0" borderId="27" xfId="0" applyNumberFormat="1" applyFont="1" applyFill="1" applyBorder="1" applyAlignment="1" applyProtection="1">
      <alignment horizontal="center" vertical="center" wrapText="1"/>
      <protection locked="0"/>
    </xf>
    <xf numFmtId="165" fontId="17" fillId="0" borderId="57" xfId="0" applyNumberFormat="1" applyFont="1" applyFill="1" applyBorder="1" applyAlignment="1" applyProtection="1">
      <alignment vertical="center" wrapText="1"/>
      <protection/>
    </xf>
    <xf numFmtId="165" fontId="13" fillId="0" borderId="18" xfId="0" applyNumberFormat="1" applyFont="1" applyFill="1" applyBorder="1" applyAlignment="1" applyProtection="1">
      <alignment horizontal="left" vertical="center" wrapText="1"/>
      <protection/>
    </xf>
    <xf numFmtId="165" fontId="16" fillId="0" borderId="10" xfId="0" applyNumberFormat="1" applyFont="1" applyFill="1" applyBorder="1" applyAlignment="1" applyProtection="1">
      <alignment vertical="center" wrapText="1"/>
      <protection/>
    </xf>
    <xf numFmtId="165" fontId="16" fillId="33" borderId="10" xfId="0" applyNumberFormat="1" applyFont="1" applyFill="1" applyBorder="1" applyAlignment="1" applyProtection="1">
      <alignment vertical="center" wrapText="1"/>
      <protection/>
    </xf>
    <xf numFmtId="165" fontId="16" fillId="0" borderId="46" xfId="0" applyNumberFormat="1" applyFont="1" applyFill="1" applyBorder="1" applyAlignment="1" applyProtection="1">
      <alignment vertical="center" wrapText="1"/>
      <protection/>
    </xf>
    <xf numFmtId="165" fontId="22" fillId="0" borderId="0" xfId="0" applyNumberFormat="1" applyFont="1" applyFill="1" applyAlignment="1">
      <alignment vertical="center" wrapText="1"/>
    </xf>
    <xf numFmtId="165" fontId="13" fillId="0" borderId="10" xfId="0" applyNumberFormat="1" applyFont="1" applyBorder="1" applyAlignment="1" applyProtection="1">
      <alignment horizontal="center" vertical="center" wrapText="1"/>
      <protection locked="0"/>
    </xf>
    <xf numFmtId="165" fontId="13" fillId="0" borderId="17" xfId="0" applyNumberFormat="1" applyFont="1" applyBorder="1" applyAlignment="1" applyProtection="1">
      <alignment horizontal="center" vertical="center" wrapText="1"/>
      <protection locked="0"/>
    </xf>
    <xf numFmtId="165" fontId="13" fillId="0" borderId="19" xfId="0" applyNumberFormat="1" applyFont="1" applyBorder="1" applyAlignment="1" applyProtection="1">
      <alignment horizontal="center" vertical="center" wrapText="1"/>
      <protection locked="0"/>
    </xf>
    <xf numFmtId="165" fontId="17" fillId="0" borderId="26" xfId="0" applyNumberFormat="1" applyFont="1" applyFill="1" applyBorder="1" applyAlignment="1" applyProtection="1">
      <alignment horizontal="left" vertical="center" wrapText="1"/>
      <protection locked="0"/>
    </xf>
    <xf numFmtId="165" fontId="17" fillId="0" borderId="25" xfId="0" applyNumberFormat="1" applyFont="1" applyFill="1" applyBorder="1" applyAlignment="1" applyProtection="1">
      <alignment vertical="center" wrapText="1"/>
      <protection locked="0"/>
    </xf>
    <xf numFmtId="165" fontId="17" fillId="0" borderId="20" xfId="0" applyNumberFormat="1" applyFont="1" applyFill="1" applyBorder="1" applyAlignment="1" applyProtection="1">
      <alignment horizontal="left" vertical="center" wrapText="1"/>
      <protection locked="0"/>
    </xf>
    <xf numFmtId="165" fontId="17" fillId="0" borderId="21" xfId="0" applyNumberFormat="1" applyFont="1" applyFill="1" applyBorder="1" applyAlignment="1" applyProtection="1">
      <alignment vertical="center" wrapText="1"/>
      <protection locked="0"/>
    </xf>
    <xf numFmtId="49" fontId="17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ill="1" applyAlignment="1">
      <alignment vertical="center" wrapText="1"/>
    </xf>
    <xf numFmtId="165" fontId="4" fillId="0" borderId="0" xfId="0" applyNumberFormat="1" applyFont="1" applyFill="1" applyAlignment="1" applyProtection="1">
      <alignment horizontal="left" vertical="center" wrapText="1"/>
      <protection/>
    </xf>
    <xf numFmtId="165" fontId="6" fillId="0" borderId="0" xfId="0" applyNumberFormat="1" applyFont="1" applyFill="1" applyAlignment="1" applyProtection="1">
      <alignment vertical="center" wrapText="1"/>
      <protection/>
    </xf>
    <xf numFmtId="165" fontId="4" fillId="0" borderId="0" xfId="0" applyNumberFormat="1" applyFont="1" applyFill="1" applyAlignment="1">
      <alignment vertical="center" wrapText="1"/>
    </xf>
    <xf numFmtId="0" fontId="20" fillId="0" borderId="0" xfId="0" applyFont="1" applyAlignment="1" applyProtection="1">
      <alignment horizontal="right" vertical="top" wrapText="1"/>
      <protection locked="0"/>
    </xf>
    <xf numFmtId="0" fontId="13" fillId="0" borderId="45" xfId="0" applyFont="1" applyFill="1" applyBorder="1" applyAlignment="1" applyProtection="1">
      <alignment horizontal="center" vertical="center" wrapText="1"/>
      <protection/>
    </xf>
    <xf numFmtId="0" fontId="13" fillId="0" borderId="58" xfId="0" applyFont="1" applyFill="1" applyBorder="1" applyAlignment="1" applyProtection="1">
      <alignment horizontal="center" vertical="center"/>
      <protection/>
    </xf>
    <xf numFmtId="0" fontId="13" fillId="0" borderId="59" xfId="0" applyFont="1" applyFill="1" applyBorder="1" applyAlignment="1" applyProtection="1">
      <alignment horizontal="center" vertical="center"/>
      <protection/>
    </xf>
    <xf numFmtId="0" fontId="13" fillId="0" borderId="19" xfId="0" applyFont="1" applyFill="1" applyBorder="1" applyAlignment="1" applyProtection="1">
      <alignment horizontal="center" vertical="center"/>
      <protection/>
    </xf>
    <xf numFmtId="0" fontId="13" fillId="0" borderId="45" xfId="0" applyFont="1" applyFill="1" applyBorder="1" applyAlignment="1" applyProtection="1">
      <alignment horizontal="right" vertical="center" indent="1"/>
      <protection/>
    </xf>
    <xf numFmtId="0" fontId="7" fillId="0" borderId="0" xfId="0" applyFont="1" applyFill="1" applyAlignment="1">
      <alignment vertical="center"/>
    </xf>
    <xf numFmtId="49" fontId="13" fillId="0" borderId="45" xfId="0" applyNumberFormat="1" applyFont="1" applyFill="1" applyBorder="1" applyAlignment="1" applyProtection="1">
      <alignment horizontal="right" vertical="center" indent="1"/>
      <protection/>
    </xf>
    <xf numFmtId="0" fontId="13" fillId="0" borderId="0" xfId="0" applyFont="1" applyFill="1" applyAlignment="1" applyProtection="1">
      <alignment vertical="center"/>
      <protection/>
    </xf>
    <xf numFmtId="0" fontId="12" fillId="0" borderId="0" xfId="0" applyFont="1" applyFill="1" applyAlignment="1" applyProtection="1">
      <alignment horizontal="right"/>
      <protection/>
    </xf>
    <xf numFmtId="0" fontId="22" fillId="0" borderId="0" xfId="0" applyFont="1" applyFill="1" applyAlignment="1">
      <alignment vertical="center"/>
    </xf>
    <xf numFmtId="0" fontId="12" fillId="0" borderId="33" xfId="0" applyFont="1" applyFill="1" applyBorder="1" applyAlignment="1" applyProtection="1">
      <alignment horizontal="right"/>
      <protection/>
    </xf>
    <xf numFmtId="0" fontId="13" fillId="0" borderId="58" xfId="0" applyFont="1" applyFill="1" applyBorder="1" applyAlignment="1" applyProtection="1">
      <alignment horizontal="center" vertical="center" wrapText="1"/>
      <protection/>
    </xf>
    <xf numFmtId="0" fontId="13" fillId="0" borderId="15" xfId="0" applyFont="1" applyFill="1" applyBorder="1" applyAlignment="1" applyProtection="1">
      <alignment horizontal="center" vertical="center" wrapText="1"/>
      <protection/>
    </xf>
    <xf numFmtId="0" fontId="13" fillId="0" borderId="10" xfId="58" applyFont="1" applyFill="1" applyBorder="1" applyAlignment="1" applyProtection="1">
      <alignment horizontal="center" vertical="center" wrapText="1"/>
      <protection locked="0"/>
    </xf>
    <xf numFmtId="0" fontId="13" fillId="0" borderId="44" xfId="58" applyFont="1" applyFill="1" applyBorder="1" applyAlignment="1" applyProtection="1">
      <alignment horizontal="center" vertical="center" wrapText="1"/>
      <protection locked="0"/>
    </xf>
    <xf numFmtId="0" fontId="13" fillId="0" borderId="46" xfId="58" applyFont="1" applyFill="1" applyBorder="1" applyAlignment="1" applyProtection="1">
      <alignment horizontal="center" vertical="center" wrapText="1"/>
      <protection locked="0"/>
    </xf>
    <xf numFmtId="0" fontId="16" fillId="0" borderId="18" xfId="0" applyFont="1" applyFill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0" fontId="16" fillId="0" borderId="59" xfId="0" applyFont="1" applyFill="1" applyBorder="1" applyAlignment="1" applyProtection="1">
      <alignment horizontal="center" vertical="center" wrapText="1"/>
      <protection/>
    </xf>
    <xf numFmtId="165" fontId="16" fillId="0" borderId="46" xfId="0" applyNumberFormat="1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165" fontId="16" fillId="0" borderId="46" xfId="58" applyNumberFormat="1" applyFont="1" applyFill="1" applyBorder="1" applyAlignment="1" applyProtection="1">
      <alignment horizontal="right" vertical="center" wrapText="1" indent="1"/>
      <protection/>
    </xf>
    <xf numFmtId="49" fontId="17" fillId="0" borderId="20" xfId="58" applyNumberFormat="1" applyFont="1" applyFill="1" applyBorder="1" applyAlignment="1" applyProtection="1">
      <alignment horizontal="center" vertical="center" wrapText="1"/>
      <protection/>
    </xf>
    <xf numFmtId="165" fontId="17" fillId="0" borderId="60" xfId="58" applyNumberFormat="1" applyFont="1" applyFill="1" applyBorder="1" applyAlignment="1" applyProtection="1">
      <alignment horizontal="right" vertical="center" wrapText="1" indent="1"/>
      <protection/>
    </xf>
    <xf numFmtId="0" fontId="28" fillId="0" borderId="0" xfId="0" applyFont="1" applyFill="1" applyAlignment="1">
      <alignment vertical="center" wrapText="1"/>
    </xf>
    <xf numFmtId="49" fontId="17" fillId="0" borderId="23" xfId="58" applyNumberFormat="1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Alignment="1">
      <alignment vertical="center" wrapText="1"/>
    </xf>
    <xf numFmtId="49" fontId="17" fillId="0" borderId="26" xfId="58" applyNumberFormat="1" applyFont="1" applyFill="1" applyBorder="1" applyAlignment="1" applyProtection="1">
      <alignment horizontal="center" vertical="center" wrapText="1"/>
      <protection/>
    </xf>
    <xf numFmtId="165" fontId="17" fillId="0" borderId="56" xfId="58" applyNumberFormat="1" applyFont="1" applyFill="1" applyBorder="1" applyAlignment="1" applyProtection="1">
      <alignment horizontal="right" vertical="center" wrapText="1" indent="1"/>
      <protection/>
    </xf>
    <xf numFmtId="165" fontId="17" fillId="0" borderId="57" xfId="58" applyNumberFormat="1" applyFont="1" applyFill="1" applyBorder="1" applyAlignment="1" applyProtection="1">
      <alignment horizontal="right" vertical="center" wrapText="1" indent="1"/>
      <protection/>
    </xf>
    <xf numFmtId="0" fontId="19" fillId="0" borderId="18" xfId="0" applyFont="1" applyBorder="1" applyAlignment="1" applyProtection="1">
      <alignment horizontal="center" wrapText="1"/>
      <protection/>
    </xf>
    <xf numFmtId="49" fontId="17" fillId="0" borderId="39" xfId="58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Font="1" applyBorder="1" applyAlignment="1" applyProtection="1">
      <alignment wrapText="1"/>
      <protection/>
    </xf>
    <xf numFmtId="165" fontId="17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13" xfId="58" applyNumberFormat="1" applyFont="1" applyFill="1" applyBorder="1" applyAlignment="1" applyProtection="1">
      <alignment horizontal="right" vertical="center" wrapText="1" indent="1"/>
      <protection/>
    </xf>
    <xf numFmtId="0" fontId="18" fillId="0" borderId="27" xfId="0" applyFont="1" applyBorder="1" applyAlignment="1">
      <alignment horizontal="left" vertical="center" wrapText="1" indent="1"/>
    </xf>
    <xf numFmtId="0" fontId="18" fillId="0" borderId="20" xfId="0" applyFont="1" applyBorder="1" applyAlignment="1" applyProtection="1">
      <alignment horizontal="center" wrapText="1"/>
      <protection/>
    </xf>
    <xf numFmtId="0" fontId="18" fillId="0" borderId="23" xfId="0" applyFont="1" applyBorder="1" applyAlignment="1" applyProtection="1">
      <alignment horizontal="center" wrapText="1"/>
      <protection/>
    </xf>
    <xf numFmtId="0" fontId="18" fillId="0" borderId="26" xfId="0" applyFont="1" applyBorder="1" applyAlignment="1" applyProtection="1">
      <alignment horizontal="center" wrapText="1"/>
      <protection/>
    </xf>
    <xf numFmtId="0" fontId="19" fillId="0" borderId="30" xfId="0" applyFont="1" applyBorder="1" applyAlignment="1" applyProtection="1">
      <alignment horizontal="center" wrapTex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 vertical="center" wrapText="1" indent="1"/>
      <protection/>
    </xf>
    <xf numFmtId="165" fontId="16" fillId="0" borderId="0" xfId="0" applyNumberFormat="1" applyFont="1" applyFill="1" applyBorder="1" applyAlignment="1" applyProtection="1">
      <alignment horizontal="right" vertical="center" wrapText="1" indent="1"/>
      <protection/>
    </xf>
    <xf numFmtId="165" fontId="16" fillId="0" borderId="61" xfId="58" applyNumberFormat="1" applyFont="1" applyFill="1" applyBorder="1" applyAlignment="1" applyProtection="1">
      <alignment horizontal="right" vertical="center" wrapText="1" indent="1"/>
      <protection/>
    </xf>
    <xf numFmtId="165" fontId="16" fillId="0" borderId="62" xfId="58" applyNumberFormat="1" applyFont="1" applyFill="1" applyBorder="1" applyAlignment="1" applyProtection="1">
      <alignment horizontal="right" vertical="center" wrapText="1" indent="1"/>
      <protection/>
    </xf>
    <xf numFmtId="0" fontId="23" fillId="0" borderId="0" xfId="0" applyFont="1" applyFill="1" applyAlignment="1">
      <alignment vertical="center" wrapText="1"/>
    </xf>
    <xf numFmtId="49" fontId="17" fillId="0" borderId="34" xfId="58" applyNumberFormat="1" applyFont="1" applyFill="1" applyBorder="1" applyAlignment="1" applyProtection="1">
      <alignment horizontal="center" vertical="center" wrapText="1"/>
      <protection/>
    </xf>
    <xf numFmtId="165" fontId="17" fillId="0" borderId="63" xfId="58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53" xfId="58" applyNumberFormat="1" applyFont="1" applyFill="1" applyBorder="1" applyAlignment="1" applyProtection="1">
      <alignment horizontal="right" vertical="center" wrapText="1" indent="1"/>
      <protection/>
    </xf>
    <xf numFmtId="165" fontId="17" fillId="0" borderId="50" xfId="58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64" xfId="58" applyNumberFormat="1" applyFont="1" applyFill="1" applyBorder="1" applyAlignment="1" applyProtection="1">
      <alignment horizontal="right" vertical="center" wrapText="1" indent="1"/>
      <protection locked="0"/>
    </xf>
    <xf numFmtId="49" fontId="17" fillId="0" borderId="38" xfId="58" applyNumberFormat="1" applyFont="1" applyFill="1" applyBorder="1" applyAlignment="1" applyProtection="1">
      <alignment horizontal="center" vertical="center" wrapText="1"/>
      <protection/>
    </xf>
    <xf numFmtId="165" fontId="17" fillId="0" borderId="65" xfId="58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2" xfId="58" applyFont="1" applyFill="1" applyBorder="1" applyAlignment="1" applyProtection="1">
      <alignment horizontal="left" vertical="center" wrapText="1" indent="6"/>
      <protection/>
    </xf>
    <xf numFmtId="165" fontId="17" fillId="0" borderId="66" xfId="58" applyNumberFormat="1" applyFont="1" applyFill="1" applyBorder="1" applyAlignment="1" applyProtection="1">
      <alignment horizontal="right" vertical="center" wrapText="1" indent="1"/>
      <protection locked="0"/>
    </xf>
    <xf numFmtId="165" fontId="16" fillId="0" borderId="59" xfId="58" applyNumberFormat="1" applyFont="1" applyFill="1" applyBorder="1" applyAlignment="1" applyProtection="1">
      <alignment horizontal="right" vertical="center" wrapText="1" indent="1"/>
      <protection/>
    </xf>
    <xf numFmtId="165" fontId="17" fillId="0" borderId="67" xfId="58" applyNumberFormat="1" applyFont="1" applyFill="1" applyBorder="1" applyAlignment="1" applyProtection="1">
      <alignment horizontal="right" vertical="center" wrapText="1" indent="1"/>
      <protection locked="0"/>
    </xf>
    <xf numFmtId="166" fontId="0" fillId="0" borderId="0" xfId="0" applyNumberFormat="1" applyFill="1" applyAlignment="1">
      <alignment vertical="center" wrapText="1"/>
    </xf>
    <xf numFmtId="165" fontId="19" fillId="0" borderId="59" xfId="0" applyNumberFormat="1" applyFont="1" applyBorder="1" applyAlignment="1" applyProtection="1">
      <alignment horizontal="right" vertical="center" wrapText="1" indent="1"/>
      <protection/>
    </xf>
    <xf numFmtId="165" fontId="19" fillId="0" borderId="46" xfId="0" applyNumberFormat="1" applyFont="1" applyBorder="1" applyAlignment="1" applyProtection="1">
      <alignment horizontal="right" vertical="center" wrapText="1" indent="1"/>
      <protection/>
    </xf>
    <xf numFmtId="49" fontId="16" fillId="0" borderId="18" xfId="58" applyNumberFormat="1" applyFont="1" applyFill="1" applyBorder="1" applyAlignment="1" applyProtection="1">
      <alignment horizontal="center" vertical="center" wrapText="1"/>
      <protection/>
    </xf>
    <xf numFmtId="165" fontId="19" fillId="0" borderId="59" xfId="0" applyNumberFormat="1" applyFont="1" applyBorder="1" applyAlignment="1" applyProtection="1">
      <alignment horizontal="right" vertical="center" wrapText="1" indent="1"/>
      <protection locked="0"/>
    </xf>
    <xf numFmtId="165" fontId="20" fillId="0" borderId="59" xfId="0" applyNumberFormat="1" applyFont="1" applyBorder="1" applyAlignment="1" applyProtection="1">
      <alignment horizontal="right" vertical="center" wrapText="1" indent="1"/>
      <protection/>
    </xf>
    <xf numFmtId="165" fontId="20" fillId="0" borderId="46" xfId="0" applyNumberFormat="1" applyFont="1" applyBorder="1" applyAlignment="1" applyProtection="1">
      <alignment horizontal="right" vertical="center" wrapText="1" indent="1"/>
      <protection/>
    </xf>
    <xf numFmtId="0" fontId="19" fillId="0" borderId="30" xfId="0" applyFont="1" applyBorder="1" applyAlignment="1" applyProtection="1">
      <alignment horizontal="center" vertical="center" wrapText="1"/>
      <protection/>
    </xf>
    <xf numFmtId="0" fontId="0" fillId="0" borderId="59" xfId="0" applyFont="1" applyFill="1" applyBorder="1" applyAlignment="1" applyProtection="1">
      <alignment horizontal="right" vertical="center" wrapText="1" indent="1"/>
      <protection/>
    </xf>
    <xf numFmtId="0" fontId="0" fillId="0" borderId="52" xfId="0" applyFont="1" applyFill="1" applyBorder="1" applyAlignment="1" applyProtection="1">
      <alignment horizontal="right" vertical="center" wrapText="1" indent="1"/>
      <protection/>
    </xf>
    <xf numFmtId="0" fontId="22" fillId="0" borderId="18" xfId="0" applyFont="1" applyFill="1" applyBorder="1" applyAlignment="1" applyProtection="1">
      <alignment horizontal="left" vertical="center"/>
      <protection/>
    </xf>
    <xf numFmtId="0" fontId="22" fillId="0" borderId="17" xfId="0" applyFont="1" applyFill="1" applyBorder="1" applyAlignment="1" applyProtection="1">
      <alignment vertical="center" wrapText="1"/>
      <protection/>
    </xf>
    <xf numFmtId="3" fontId="22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3" fontId="22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3" fontId="22" fillId="0" borderId="10" xfId="0" applyNumberFormat="1" applyFont="1" applyFill="1" applyBorder="1" applyAlignment="1" applyProtection="1">
      <alignment horizontal="right" vertical="center" wrapText="1" indent="1"/>
      <protection/>
    </xf>
    <xf numFmtId="3" fontId="22" fillId="0" borderId="46" xfId="0" applyNumberFormat="1" applyFont="1" applyFill="1" applyBorder="1" applyAlignment="1" applyProtection="1">
      <alignment horizontal="right" vertical="center" wrapText="1" indent="1"/>
      <protection/>
    </xf>
    <xf numFmtId="3" fontId="22" fillId="34" borderId="44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165" fontId="4" fillId="0" borderId="0" xfId="0" applyNumberFormat="1" applyFont="1" applyFill="1" applyAlignment="1" applyProtection="1">
      <alignment vertical="center" wrapText="1"/>
      <protection/>
    </xf>
    <xf numFmtId="0" fontId="13" fillId="0" borderId="18" xfId="0" applyFont="1" applyFill="1" applyBorder="1" applyAlignment="1" applyProtection="1">
      <alignment horizontal="center" vertical="center" wrapText="1"/>
      <protection/>
    </xf>
    <xf numFmtId="49" fontId="13" fillId="0" borderId="46" xfId="0" applyNumberFormat="1" applyFont="1" applyFill="1" applyBorder="1" applyAlignment="1" applyProtection="1">
      <alignment horizontal="right" vertical="center" indent="1"/>
      <protection/>
    </xf>
    <xf numFmtId="0" fontId="7" fillId="0" borderId="0" xfId="0" applyFont="1" applyFill="1" applyAlignment="1" applyProtection="1">
      <alignment vertical="center"/>
      <protection/>
    </xf>
    <xf numFmtId="0" fontId="12" fillId="0" borderId="0" xfId="0" applyFont="1" applyAlignment="1">
      <alignment horizontal="right" vertical="center"/>
    </xf>
    <xf numFmtId="0" fontId="22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left" vertical="center" wrapText="1" indent="1"/>
      <protection/>
    </xf>
    <xf numFmtId="0" fontId="28" fillId="0" borderId="0" xfId="0" applyFont="1" applyFill="1" applyAlignment="1" applyProtection="1">
      <alignment vertical="center" wrapText="1"/>
      <protection/>
    </xf>
    <xf numFmtId="49" fontId="17" fillId="0" borderId="34" xfId="0" applyNumberFormat="1" applyFont="1" applyFill="1" applyBorder="1" applyAlignment="1" applyProtection="1">
      <alignment horizontal="center" vertical="center" wrapText="1"/>
      <protection/>
    </xf>
    <xf numFmtId="165" fontId="17" fillId="0" borderId="35" xfId="0" applyNumberFormat="1" applyFont="1" applyFill="1" applyBorder="1" applyAlignment="1" applyProtection="1">
      <alignment horizontal="right" vertical="center" wrapText="1" indent="1"/>
      <protection/>
    </xf>
    <xf numFmtId="165" fontId="17" fillId="0" borderId="36" xfId="0" applyNumberFormat="1" applyFont="1" applyFill="1" applyBorder="1" applyAlignment="1" applyProtection="1">
      <alignment horizontal="right" vertical="center" wrapText="1" indent="1"/>
      <protection/>
    </xf>
    <xf numFmtId="49" fontId="17" fillId="0" borderId="23" xfId="0" applyNumberFormat="1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Alignment="1" applyProtection="1">
      <alignment vertical="center" wrapText="1"/>
      <protection/>
    </xf>
    <xf numFmtId="165" fontId="17" fillId="0" borderId="37" xfId="0" applyNumberFormat="1" applyFont="1" applyFill="1" applyBorder="1" applyAlignment="1" applyProtection="1">
      <alignment horizontal="right" vertical="center" wrapText="1" indent="1"/>
      <protection/>
    </xf>
    <xf numFmtId="165" fontId="16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49" fontId="17" fillId="0" borderId="20" xfId="0" applyNumberFormat="1" applyFont="1" applyFill="1" applyBorder="1" applyAlignment="1" applyProtection="1">
      <alignment horizontal="center" vertical="center" wrapText="1"/>
      <protection/>
    </xf>
    <xf numFmtId="0" fontId="17" fillId="0" borderId="31" xfId="58" applyFont="1" applyFill="1" applyBorder="1" applyAlignment="1" applyProtection="1">
      <alignment horizontal="left" vertical="center" wrapText="1" indent="1"/>
      <protection/>
    </xf>
    <xf numFmtId="165" fontId="1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12" xfId="0" applyNumberFormat="1" applyFont="1" applyFill="1" applyBorder="1" applyAlignment="1" applyProtection="1">
      <alignment horizontal="right" vertical="center" wrapText="1" indent="1"/>
      <protection/>
    </xf>
    <xf numFmtId="165" fontId="17" fillId="0" borderId="40" xfId="0" applyNumberFormat="1" applyFont="1" applyFill="1" applyBorder="1" applyAlignment="1" applyProtection="1">
      <alignment horizontal="right" vertical="center" wrapText="1" indent="1"/>
      <protection/>
    </xf>
    <xf numFmtId="0" fontId="19" fillId="0" borderId="18" xfId="0" applyFont="1" applyBorder="1" applyAlignment="1" applyProtection="1">
      <alignment horizontal="center" vertical="center" wrapText="1"/>
      <protection/>
    </xf>
    <xf numFmtId="0" fontId="30" fillId="0" borderId="17" xfId="0" applyFont="1" applyBorder="1" applyAlignment="1" applyProtection="1">
      <alignment horizontal="left" wrapText="1" indent="1"/>
      <protection/>
    </xf>
    <xf numFmtId="0" fontId="17" fillId="0" borderId="0" xfId="0" applyFont="1" applyFill="1" applyAlignment="1" applyProtection="1">
      <alignment horizontal="left" vertical="center" wrapText="1"/>
      <protection/>
    </xf>
    <xf numFmtId="0" fontId="17" fillId="0" borderId="0" xfId="0" applyFont="1" applyFill="1" applyAlignment="1" applyProtection="1">
      <alignment vertical="center" wrapText="1"/>
      <protection/>
    </xf>
    <xf numFmtId="0" fontId="17" fillId="0" borderId="0" xfId="0" applyFont="1" applyFill="1" applyAlignment="1" applyProtection="1">
      <alignment horizontal="right" vertical="center" wrapText="1" indent="1"/>
      <protection/>
    </xf>
    <xf numFmtId="0" fontId="23" fillId="0" borderId="0" xfId="0" applyFont="1" applyFill="1" applyAlignment="1" applyProtection="1">
      <alignment vertical="center" wrapText="1"/>
      <protection/>
    </xf>
    <xf numFmtId="0" fontId="13" fillId="0" borderId="10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3" fontId="22" fillId="0" borderId="19" xfId="0" applyNumberFormat="1" applyFont="1" applyFill="1" applyBorder="1" applyAlignment="1" applyProtection="1">
      <alignment horizontal="right" vertical="center" wrapText="1" indent="1"/>
      <protection/>
    </xf>
    <xf numFmtId="165" fontId="31" fillId="0" borderId="65" xfId="58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49" xfId="0" applyNumberFormat="1" applyFont="1" applyFill="1" applyBorder="1" applyAlignment="1">
      <alignment vertical="center" wrapText="1"/>
    </xf>
    <xf numFmtId="165" fontId="17" fillId="35" borderId="24" xfId="0" applyNumberFormat="1" applyFont="1" applyFill="1" applyBorder="1" applyAlignment="1" applyProtection="1">
      <alignment horizontal="right" vertical="center" wrapText="1" indent="1"/>
      <protection locked="0"/>
    </xf>
    <xf numFmtId="165" fontId="17" fillId="35" borderId="24" xfId="58" applyNumberFormat="1" applyFont="1" applyFill="1" applyBorder="1" applyAlignment="1" applyProtection="1">
      <alignment horizontal="right" vertical="center" wrapText="1" indent="1"/>
      <protection locked="0"/>
    </xf>
    <xf numFmtId="165" fontId="7" fillId="0" borderId="0" xfId="58" applyNumberFormat="1" applyFont="1" applyFill="1" applyBorder="1" applyAlignment="1" applyProtection="1">
      <alignment horizontal="center" vertical="center"/>
      <protection/>
    </xf>
    <xf numFmtId="165" fontId="11" fillId="0" borderId="32" xfId="58" applyNumberFormat="1" applyFont="1" applyFill="1" applyBorder="1" applyAlignment="1" applyProtection="1">
      <alignment horizontal="left" vertical="center"/>
      <protection/>
    </xf>
    <xf numFmtId="0" fontId="13" fillId="0" borderId="18" xfId="58" applyFont="1" applyFill="1" applyBorder="1" applyAlignment="1" applyProtection="1">
      <alignment horizontal="center" vertical="center" wrapText="1"/>
      <protection/>
    </xf>
    <xf numFmtId="0" fontId="13" fillId="0" borderId="10" xfId="58" applyFont="1" applyFill="1" applyBorder="1" applyAlignment="1" applyProtection="1">
      <alignment horizontal="center" vertical="center" wrapText="1"/>
      <protection/>
    </xf>
    <xf numFmtId="0" fontId="13" fillId="0" borderId="36" xfId="58" applyFont="1" applyFill="1" applyBorder="1" applyAlignment="1" applyProtection="1">
      <alignment horizontal="center" vertical="center" wrapText="1"/>
      <protection/>
    </xf>
    <xf numFmtId="0" fontId="7" fillId="0" borderId="0" xfId="58" applyFont="1" applyFill="1" applyBorder="1" applyAlignment="1" applyProtection="1">
      <alignment horizontal="center"/>
      <protection/>
    </xf>
    <xf numFmtId="165" fontId="11" fillId="0" borderId="32" xfId="58" applyNumberFormat="1" applyFont="1" applyFill="1" applyBorder="1" applyAlignment="1" applyProtection="1">
      <alignment horizontal="left"/>
      <protection/>
    </xf>
    <xf numFmtId="165" fontId="25" fillId="0" borderId="68" xfId="0" applyNumberFormat="1" applyFont="1" applyFill="1" applyBorder="1" applyAlignment="1" applyProtection="1">
      <alignment horizontal="center" vertical="center" wrapText="1"/>
      <protection/>
    </xf>
    <xf numFmtId="165" fontId="7" fillId="0" borderId="0" xfId="0" applyNumberFormat="1" applyFont="1" applyFill="1" applyBorder="1" applyAlignment="1" applyProtection="1">
      <alignment horizontal="center" vertical="center" wrapText="1"/>
      <protection/>
    </xf>
    <xf numFmtId="165" fontId="22" fillId="0" borderId="0" xfId="0" applyNumberFormat="1" applyFont="1" applyFill="1" applyBorder="1" applyAlignment="1" applyProtection="1">
      <alignment horizontal="center" textRotation="180" wrapText="1"/>
      <protection/>
    </xf>
    <xf numFmtId="165" fontId="13" fillId="0" borderId="45" xfId="0" applyNumberFormat="1" applyFont="1" applyFill="1" applyBorder="1" applyAlignment="1" applyProtection="1">
      <alignment horizontal="center" vertical="center" wrapText="1"/>
      <protection/>
    </xf>
    <xf numFmtId="165" fontId="13" fillId="0" borderId="18" xfId="0" applyNumberFormat="1" applyFont="1" applyFill="1" applyBorder="1" applyAlignment="1" applyProtection="1">
      <alignment horizontal="center" vertical="center" wrapText="1"/>
      <protection/>
    </xf>
    <xf numFmtId="165" fontId="7" fillId="0" borderId="0" xfId="0" applyNumberFormat="1" applyFont="1" applyFill="1" applyBorder="1" applyAlignment="1">
      <alignment horizontal="center" vertical="center" wrapText="1"/>
    </xf>
    <xf numFmtId="0" fontId="13" fillId="0" borderId="45" xfId="0" applyFont="1" applyFill="1" applyBorder="1" applyAlignment="1" applyProtection="1">
      <alignment horizontal="center" vertical="center"/>
      <protection/>
    </xf>
    <xf numFmtId="0" fontId="13" fillId="0" borderId="45" xfId="0" applyFont="1" applyFill="1" applyBorder="1" applyAlignment="1" applyProtection="1">
      <alignment horizontal="center" vertical="center" wrapText="1"/>
      <protection/>
    </xf>
    <xf numFmtId="0" fontId="13" fillId="0" borderId="10" xfId="0" applyFont="1" applyFill="1" applyBorder="1" applyAlignment="1" applyProtection="1">
      <alignment horizontal="center" vertical="center"/>
      <protection/>
    </xf>
    <xf numFmtId="0" fontId="13" fillId="0" borderId="44" xfId="0" applyFont="1" applyFill="1" applyBorder="1" applyAlignment="1" applyProtection="1">
      <alignment horizontal="center" vertical="center"/>
      <protection/>
    </xf>
    <xf numFmtId="0" fontId="13" fillId="0" borderId="10" xfId="0" applyFont="1" applyBorder="1" applyAlignment="1">
      <alignment horizontal="center" vertical="center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iperhivatkozás" xfId="45"/>
    <cellStyle name="Hivatkozott cella" xfId="46"/>
    <cellStyle name="Jegyzet" xfId="47"/>
    <cellStyle name="Jelölőszín 1" xfId="48"/>
    <cellStyle name="Jelölőszín 2" xfId="49"/>
    <cellStyle name="Jelölőszín 3" xfId="50"/>
    <cellStyle name="Jelölőszín 4" xfId="51"/>
    <cellStyle name="Jelölőszín 5" xfId="52"/>
    <cellStyle name="Jelölőszín 6" xfId="53"/>
    <cellStyle name="Jó" xfId="54"/>
    <cellStyle name="Kimenet" xfId="55"/>
    <cellStyle name="Magyarázó szöveg" xfId="56"/>
    <cellStyle name="Már látott hiperhivatkozás" xfId="57"/>
    <cellStyle name="Normál_KVRENMUNKA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dxfs count="2">
    <dxf>
      <font>
        <b val="0"/>
        <color indexed="10"/>
      </font>
    </dxf>
    <dxf>
      <font>
        <b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B41"/>
  <sheetViews>
    <sheetView zoomScalePageLayoutView="0" workbookViewId="0" topLeftCell="A1">
      <selection activeCell="E20" sqref="E20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1" spans="1:2" ht="18.75">
      <c r="A1" s="1" t="s">
        <v>0</v>
      </c>
      <c r="B1" s="2"/>
    </row>
    <row r="2" spans="1:2" ht="12.75">
      <c r="A2" s="2"/>
      <c r="B2" s="2"/>
    </row>
    <row r="3" spans="1:2" ht="12.75">
      <c r="A3" s="3"/>
      <c r="B3" s="3"/>
    </row>
    <row r="4" spans="1:2" ht="15.75">
      <c r="A4" s="4"/>
      <c r="B4" s="5"/>
    </row>
    <row r="5" spans="1:2" ht="15.75">
      <c r="A5" s="4"/>
      <c r="B5" s="5"/>
    </row>
    <row r="6" spans="1:2" s="6" customFormat="1" ht="15.75">
      <c r="A6" s="4" t="s">
        <v>1</v>
      </c>
      <c r="B6" s="3"/>
    </row>
    <row r="7" spans="1:2" s="6" customFormat="1" ht="12.75">
      <c r="A7" s="3"/>
      <c r="B7" s="3"/>
    </row>
    <row r="8" spans="1:2" s="6" customFormat="1" ht="12.75">
      <c r="A8" s="3"/>
      <c r="B8" s="3"/>
    </row>
    <row r="9" spans="1:2" ht="12.75">
      <c r="A9" s="3" t="s">
        <v>2</v>
      </c>
      <c r="B9" s="3" t="s">
        <v>3</v>
      </c>
    </row>
    <row r="10" spans="1:2" ht="12.75">
      <c r="A10" s="3" t="s">
        <v>4</v>
      </c>
      <c r="B10" s="3" t="s">
        <v>5</v>
      </c>
    </row>
    <row r="11" spans="1:2" ht="12.75">
      <c r="A11" s="3" t="s">
        <v>6</v>
      </c>
      <c r="B11" s="3" t="s">
        <v>7</v>
      </c>
    </row>
    <row r="12" spans="1:2" ht="12.75">
      <c r="A12" s="3"/>
      <c r="B12" s="3"/>
    </row>
    <row r="13" spans="1:2" ht="15.75">
      <c r="A13" s="4" t="str">
        <f>+CONCATENATE(LEFT(A6,4),". évi előirányzat módosítások BEVÉTELEK")</f>
        <v>2018. évi előirányzat módosítások BEVÉTELEK</v>
      </c>
      <c r="B13" s="5"/>
    </row>
    <row r="14" spans="1:2" ht="12.75">
      <c r="A14" s="3"/>
      <c r="B14" s="3"/>
    </row>
    <row r="15" spans="1:2" s="6" customFormat="1" ht="12.75">
      <c r="A15" s="3" t="s">
        <v>8</v>
      </c>
      <c r="B15" s="3" t="s">
        <v>9</v>
      </c>
    </row>
    <row r="16" spans="1:2" ht="12.75">
      <c r="A16" s="3" t="s">
        <v>10</v>
      </c>
      <c r="B16" s="3" t="s">
        <v>11</v>
      </c>
    </row>
    <row r="17" spans="1:2" ht="12.75">
      <c r="A17" s="3" t="s">
        <v>12</v>
      </c>
      <c r="B17" s="3" t="s">
        <v>13</v>
      </c>
    </row>
    <row r="18" spans="1:2" ht="12.75">
      <c r="A18" s="3"/>
      <c r="B18" s="3"/>
    </row>
    <row r="19" spans="1:2" ht="14.25">
      <c r="A19" s="7" t="str">
        <f>+CONCATENATE(LEFT(A6,4),". módosítás utáni módosított előrirányzatok BEVÉTELEK")</f>
        <v>2018. módosítás utáni módosított előrirányzatok BEVÉTELEK</v>
      </c>
      <c r="B19" s="5"/>
    </row>
    <row r="20" spans="1:2" ht="12.75">
      <c r="A20" s="3"/>
      <c r="B20" s="3"/>
    </row>
    <row r="21" spans="1:2" ht="12.75">
      <c r="A21" s="3" t="s">
        <v>14</v>
      </c>
      <c r="B21" s="3" t="s">
        <v>15</v>
      </c>
    </row>
    <row r="22" spans="1:2" ht="12.75">
      <c r="A22" s="3" t="s">
        <v>16</v>
      </c>
      <c r="B22" s="3" t="s">
        <v>17</v>
      </c>
    </row>
    <row r="23" spans="1:2" ht="12.75">
      <c r="A23" s="3" t="s">
        <v>18</v>
      </c>
      <c r="B23" s="3" t="s">
        <v>19</v>
      </c>
    </row>
    <row r="24" spans="1:2" ht="12.75">
      <c r="A24" s="3"/>
      <c r="B24" s="3"/>
    </row>
    <row r="25" spans="1:2" ht="15.75">
      <c r="A25" s="4" t="str">
        <f>+CONCATENATE(LEFT(A6,4),". évi eredeti előirányzat KIADÁSOK")</f>
        <v>2018. évi eredeti előirányzat KIADÁSOK</v>
      </c>
      <c r="B25" s="5"/>
    </row>
    <row r="26" spans="1:2" ht="12.75">
      <c r="A26" s="3"/>
      <c r="B26" s="3"/>
    </row>
    <row r="27" spans="1:2" ht="12.75">
      <c r="A27" s="3" t="s">
        <v>20</v>
      </c>
      <c r="B27" s="3" t="s">
        <v>21</v>
      </c>
    </row>
    <row r="28" spans="1:2" ht="12.75">
      <c r="A28" s="3" t="s">
        <v>22</v>
      </c>
      <c r="B28" s="3" t="s">
        <v>23</v>
      </c>
    </row>
    <row r="29" spans="1:2" ht="12.75">
      <c r="A29" s="3" t="s">
        <v>24</v>
      </c>
      <c r="B29" s="3" t="s">
        <v>25</v>
      </c>
    </row>
    <row r="30" spans="1:2" ht="12.75">
      <c r="A30" s="3"/>
      <c r="B30" s="3"/>
    </row>
    <row r="31" spans="1:2" ht="15.75">
      <c r="A31" s="4" t="str">
        <f>+CONCATENATE(LEFT(A6,4),". évi előirányzat módosítások KIADÁSOK")</f>
        <v>2018. évi előirányzat módosítások KIADÁSOK</v>
      </c>
      <c r="B31" s="5"/>
    </row>
    <row r="32" spans="1:2" ht="12.75">
      <c r="A32" s="3"/>
      <c r="B32" s="3"/>
    </row>
    <row r="33" spans="1:2" ht="12.75">
      <c r="A33" s="3" t="s">
        <v>26</v>
      </c>
      <c r="B33" s="3" t="s">
        <v>27</v>
      </c>
    </row>
    <row r="34" spans="1:2" ht="12.75">
      <c r="A34" s="3" t="s">
        <v>28</v>
      </c>
      <c r="B34" s="3" t="s">
        <v>29</v>
      </c>
    </row>
    <row r="35" spans="1:2" ht="12.75">
      <c r="A35" s="3" t="s">
        <v>30</v>
      </c>
      <c r="B35" s="3" t="s">
        <v>31</v>
      </c>
    </row>
    <row r="36" spans="1:2" ht="12.75">
      <c r="A36" s="3"/>
      <c r="B36" s="3"/>
    </row>
    <row r="37" spans="1:2" ht="15.75">
      <c r="A37" s="8" t="str">
        <f>+CONCATENATE(LEFT(A6,4),". módosítás utáni módosított előirányzatok KIADÁSOK")</f>
        <v>2018. módosítás utáni módosított előirányzatok KIADÁSOK</v>
      </c>
      <c r="B37" s="5"/>
    </row>
    <row r="38" spans="1:2" ht="12.75">
      <c r="A38" s="3"/>
      <c r="B38" s="3"/>
    </row>
    <row r="39" spans="1:2" ht="12.75">
      <c r="A39" s="3" t="s">
        <v>32</v>
      </c>
      <c r="B39" s="3" t="s">
        <v>33</v>
      </c>
    </row>
    <row r="40" spans="1:2" ht="12.75">
      <c r="A40" s="3" t="s">
        <v>34</v>
      </c>
      <c r="B40" s="3" t="s">
        <v>35</v>
      </c>
    </row>
    <row r="41" spans="1:2" ht="12.75">
      <c r="A41" s="3" t="s">
        <v>36</v>
      </c>
      <c r="B41" s="3" t="s">
        <v>37</v>
      </c>
    </row>
  </sheetData>
  <sheetProtection sheet="1" objects="1" scenarios="1"/>
  <printOptions/>
  <pageMargins left="1.0631944444444446" right="1.023611111111111" top="0.7875" bottom="0.7875" header="0.5118055555555555" footer="0.5118055555555555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</sheetPr>
  <dimension ref="A1:Q158"/>
  <sheetViews>
    <sheetView zoomScaleSheetLayoutView="100" zoomScalePageLayoutView="0" workbookViewId="0" topLeftCell="C82">
      <selection activeCell="K6" sqref="K6"/>
    </sheetView>
  </sheetViews>
  <sheetFormatPr defaultColWidth="9.00390625" defaultRowHeight="12.75"/>
  <cols>
    <col min="1" max="1" width="16.125" style="221" customWidth="1"/>
    <col min="2" max="2" width="62.00390625" style="222" customWidth="1"/>
    <col min="3" max="3" width="16.50390625" style="223" customWidth="1"/>
    <col min="4" max="4" width="18.00390625" style="224" customWidth="1"/>
    <col min="5" max="9" width="14.875" style="224" customWidth="1"/>
    <col min="10" max="10" width="19.625" style="224" customWidth="1"/>
    <col min="11" max="11" width="23.125" style="224" customWidth="1"/>
    <col min="12" max="12" width="9.375" style="224" customWidth="1"/>
    <col min="13" max="13" width="12.375" style="224" customWidth="1"/>
    <col min="14" max="16384" width="9.375" style="224" customWidth="1"/>
  </cols>
  <sheetData>
    <row r="1" spans="1:11" s="227" customFormat="1" ht="23.25" customHeight="1">
      <c r="A1" s="225"/>
      <c r="B1" s="226"/>
      <c r="K1" s="228" t="s">
        <v>453</v>
      </c>
    </row>
    <row r="2" spans="1:11" s="234" customFormat="1" ht="21" customHeight="1">
      <c r="A2" s="229" t="s">
        <v>328</v>
      </c>
      <c r="B2" s="352" t="s">
        <v>454</v>
      </c>
      <c r="C2" s="352"/>
      <c r="D2" s="352"/>
      <c r="E2" s="230"/>
      <c r="F2" s="231"/>
      <c r="G2" s="231"/>
      <c r="H2" s="231"/>
      <c r="I2" s="231"/>
      <c r="J2" s="232"/>
      <c r="K2" s="233" t="s">
        <v>455</v>
      </c>
    </row>
    <row r="3" spans="1:11" s="234" customFormat="1" ht="24">
      <c r="A3" s="229" t="s">
        <v>456</v>
      </c>
      <c r="B3" s="352" t="s">
        <v>457</v>
      </c>
      <c r="C3" s="352"/>
      <c r="D3" s="352"/>
      <c r="E3" s="230"/>
      <c r="F3" s="231"/>
      <c r="G3" s="231"/>
      <c r="H3" s="231"/>
      <c r="I3" s="231"/>
      <c r="J3" s="232"/>
      <c r="K3" s="235" t="s">
        <v>455</v>
      </c>
    </row>
    <row r="4" spans="1:11" s="238" customFormat="1" ht="15.75" customHeight="1">
      <c r="A4" s="236"/>
      <c r="B4" s="236"/>
      <c r="C4" s="237"/>
      <c r="K4" s="239" t="s">
        <v>40</v>
      </c>
    </row>
    <row r="5" spans="1:11" ht="24">
      <c r="A5" s="240" t="s">
        <v>458</v>
      </c>
      <c r="B5" s="241" t="s">
        <v>459</v>
      </c>
      <c r="C5" s="13" t="s">
        <v>43</v>
      </c>
      <c r="D5" s="242" t="s">
        <v>460</v>
      </c>
      <c r="E5" s="242" t="s">
        <v>461</v>
      </c>
      <c r="F5" s="242" t="s">
        <v>462</v>
      </c>
      <c r="G5" s="242" t="s">
        <v>463</v>
      </c>
      <c r="H5" s="242" t="s">
        <v>464</v>
      </c>
      <c r="I5" s="242" t="s">
        <v>465</v>
      </c>
      <c r="J5" s="243" t="s">
        <v>50</v>
      </c>
      <c r="K5" s="244" t="s">
        <v>538</v>
      </c>
    </row>
    <row r="6" spans="1:11" s="249" customFormat="1" ht="12.75" customHeight="1">
      <c r="A6" s="245" t="s">
        <v>52</v>
      </c>
      <c r="B6" s="246" t="s">
        <v>53</v>
      </c>
      <c r="C6" s="246" t="s">
        <v>54</v>
      </c>
      <c r="D6" s="247" t="s">
        <v>55</v>
      </c>
      <c r="E6" s="246" t="s">
        <v>56</v>
      </c>
      <c r="F6" s="246" t="s">
        <v>57</v>
      </c>
      <c r="G6" s="246" t="s">
        <v>58</v>
      </c>
      <c r="H6" s="246" t="s">
        <v>58</v>
      </c>
      <c r="I6" s="246" t="s">
        <v>60</v>
      </c>
      <c r="J6" s="246" t="s">
        <v>61</v>
      </c>
      <c r="K6" s="248" t="s">
        <v>466</v>
      </c>
    </row>
    <row r="7" spans="1:11" s="249" customFormat="1" ht="15.75" customHeight="1">
      <c r="A7" s="353" t="s">
        <v>326</v>
      </c>
      <c r="B7" s="353"/>
      <c r="C7" s="353"/>
      <c r="D7" s="353"/>
      <c r="E7" s="353"/>
      <c r="F7" s="353"/>
      <c r="G7" s="353"/>
      <c r="H7" s="353"/>
      <c r="I7" s="353"/>
      <c r="J7" s="353"/>
      <c r="K7" s="353"/>
    </row>
    <row r="8" spans="1:11" s="249" customFormat="1" ht="12" customHeight="1">
      <c r="A8" s="66" t="s">
        <v>63</v>
      </c>
      <c r="B8" s="24" t="s">
        <v>64</v>
      </c>
      <c r="C8" s="25">
        <f aca="true" t="shared" si="0" ref="C8:K8">+C9+C10+C11+C12+C13+C14</f>
        <v>405303740</v>
      </c>
      <c r="D8" s="98">
        <f t="shared" si="0"/>
        <v>6267209</v>
      </c>
      <c r="E8" s="25">
        <f t="shared" si="0"/>
        <v>1555637</v>
      </c>
      <c r="F8" s="25">
        <f t="shared" si="0"/>
        <v>7483577</v>
      </c>
      <c r="G8" s="25">
        <f t="shared" si="0"/>
        <v>0</v>
      </c>
      <c r="H8" s="25">
        <f t="shared" si="0"/>
        <v>0</v>
      </c>
      <c r="I8" s="25">
        <f t="shared" si="0"/>
        <v>0</v>
      </c>
      <c r="J8" s="25">
        <f t="shared" si="0"/>
        <v>15306423</v>
      </c>
      <c r="K8" s="250">
        <f t="shared" si="0"/>
        <v>420610163</v>
      </c>
    </row>
    <row r="9" spans="1:11" s="253" customFormat="1" ht="12" customHeight="1">
      <c r="A9" s="251" t="s">
        <v>65</v>
      </c>
      <c r="B9" s="29" t="s">
        <v>66</v>
      </c>
      <c r="C9" s="30">
        <v>171894048</v>
      </c>
      <c r="D9" s="94"/>
      <c r="E9" s="30">
        <v>272060</v>
      </c>
      <c r="F9" s="30"/>
      <c r="G9" s="30"/>
      <c r="H9" s="30"/>
      <c r="I9" s="30"/>
      <c r="J9" s="31">
        <f aca="true" t="shared" si="1" ref="J9:J14">D9+E9+F9+G9+H9+I9</f>
        <v>272060</v>
      </c>
      <c r="K9" s="252">
        <f aca="true" t="shared" si="2" ref="K9:K14">C9+J9</f>
        <v>172166108</v>
      </c>
    </row>
    <row r="10" spans="1:11" s="255" customFormat="1" ht="12" customHeight="1">
      <c r="A10" s="254" t="s">
        <v>67</v>
      </c>
      <c r="B10" s="34" t="s">
        <v>68</v>
      </c>
      <c r="C10" s="35">
        <v>82315600</v>
      </c>
      <c r="D10" s="36"/>
      <c r="E10" s="35"/>
      <c r="F10" s="35">
        <v>1827033</v>
      </c>
      <c r="G10" s="35"/>
      <c r="H10" s="35"/>
      <c r="I10" s="35"/>
      <c r="J10" s="31">
        <f t="shared" si="1"/>
        <v>1827033</v>
      </c>
      <c r="K10" s="252">
        <f t="shared" si="2"/>
        <v>84142633</v>
      </c>
    </row>
    <row r="11" spans="1:11" s="255" customFormat="1" ht="12" customHeight="1">
      <c r="A11" s="254" t="s">
        <v>69</v>
      </c>
      <c r="B11" s="34" t="s">
        <v>70</v>
      </c>
      <c r="C11" s="35">
        <v>145215912</v>
      </c>
      <c r="D11" s="36">
        <v>1434252</v>
      </c>
      <c r="E11" s="35">
        <v>690617</v>
      </c>
      <c r="F11" s="35">
        <v>4913009</v>
      </c>
      <c r="G11" s="35"/>
      <c r="H11" s="35"/>
      <c r="I11" s="35"/>
      <c r="J11" s="31">
        <f t="shared" si="1"/>
        <v>7037878</v>
      </c>
      <c r="K11" s="252">
        <f t="shared" si="2"/>
        <v>152253790</v>
      </c>
    </row>
    <row r="12" spans="1:11" s="255" customFormat="1" ht="12" customHeight="1">
      <c r="A12" s="254" t="s">
        <v>71</v>
      </c>
      <c r="B12" s="34" t="s">
        <v>72</v>
      </c>
      <c r="C12" s="35">
        <v>5878180</v>
      </c>
      <c r="D12" s="36">
        <v>251821</v>
      </c>
      <c r="E12" s="35">
        <v>50190</v>
      </c>
      <c r="F12" s="35">
        <v>200760</v>
      </c>
      <c r="G12" s="35"/>
      <c r="H12" s="35"/>
      <c r="I12" s="35"/>
      <c r="J12" s="31">
        <f t="shared" si="1"/>
        <v>502771</v>
      </c>
      <c r="K12" s="252">
        <f t="shared" si="2"/>
        <v>6380951</v>
      </c>
    </row>
    <row r="13" spans="1:11" s="255" customFormat="1" ht="12" customHeight="1">
      <c r="A13" s="254" t="s">
        <v>73</v>
      </c>
      <c r="B13" s="34" t="s">
        <v>467</v>
      </c>
      <c r="C13" s="35"/>
      <c r="D13" s="36">
        <v>4581136</v>
      </c>
      <c r="E13" s="35">
        <v>542770</v>
      </c>
      <c r="F13" s="35">
        <v>542775</v>
      </c>
      <c r="G13" s="35"/>
      <c r="H13" s="35"/>
      <c r="I13" s="35"/>
      <c r="J13" s="31">
        <f t="shared" si="1"/>
        <v>5666681</v>
      </c>
      <c r="K13" s="252">
        <f t="shared" si="2"/>
        <v>5666681</v>
      </c>
    </row>
    <row r="14" spans="1:11" s="253" customFormat="1" ht="12" customHeight="1">
      <c r="A14" s="256" t="s">
        <v>75</v>
      </c>
      <c r="B14" s="43" t="s">
        <v>76</v>
      </c>
      <c r="C14" s="35"/>
      <c r="D14" s="36"/>
      <c r="E14" s="35"/>
      <c r="F14" s="35"/>
      <c r="G14" s="35"/>
      <c r="H14" s="35"/>
      <c r="I14" s="35"/>
      <c r="J14" s="31">
        <f t="shared" si="1"/>
        <v>0</v>
      </c>
      <c r="K14" s="252">
        <f t="shared" si="2"/>
        <v>0</v>
      </c>
    </row>
    <row r="15" spans="1:11" s="253" customFormat="1" ht="12" customHeight="1">
      <c r="A15" s="66" t="s">
        <v>77</v>
      </c>
      <c r="B15" s="40" t="s">
        <v>78</v>
      </c>
      <c r="C15" s="25">
        <f aca="true" t="shared" si="3" ref="C15:K15">+C16+C17+C18+C19+C20</f>
        <v>17697791</v>
      </c>
      <c r="D15" s="98">
        <f t="shared" si="3"/>
        <v>258263799</v>
      </c>
      <c r="E15" s="25">
        <f t="shared" si="3"/>
        <v>40174490</v>
      </c>
      <c r="F15" s="25">
        <f t="shared" si="3"/>
        <v>1945000</v>
      </c>
      <c r="G15" s="25">
        <f t="shared" si="3"/>
        <v>0</v>
      </c>
      <c r="H15" s="25">
        <f t="shared" si="3"/>
        <v>0</v>
      </c>
      <c r="I15" s="25">
        <f t="shared" si="3"/>
        <v>0</v>
      </c>
      <c r="J15" s="25">
        <f t="shared" si="3"/>
        <v>300383289</v>
      </c>
      <c r="K15" s="250">
        <f t="shared" si="3"/>
        <v>318081080</v>
      </c>
    </row>
    <row r="16" spans="1:11" s="253" customFormat="1" ht="12" customHeight="1">
      <c r="A16" s="251" t="s">
        <v>79</v>
      </c>
      <c r="B16" s="29" t="s">
        <v>80</v>
      </c>
      <c r="C16" s="30"/>
      <c r="D16" s="94"/>
      <c r="E16" s="30"/>
      <c r="F16" s="30"/>
      <c r="G16" s="30"/>
      <c r="H16" s="30"/>
      <c r="I16" s="30"/>
      <c r="J16" s="31">
        <f aca="true" t="shared" si="4" ref="J16:J21">D16+E16+F16+G16+H16+I16</f>
        <v>0</v>
      </c>
      <c r="K16" s="252">
        <f aca="true" t="shared" si="5" ref="K16:K21">C16+J16</f>
        <v>0</v>
      </c>
    </row>
    <row r="17" spans="1:11" s="253" customFormat="1" ht="12" customHeight="1">
      <c r="A17" s="254" t="s">
        <v>81</v>
      </c>
      <c r="B17" s="34" t="s">
        <v>82</v>
      </c>
      <c r="C17" s="35"/>
      <c r="D17" s="36"/>
      <c r="E17" s="35"/>
      <c r="F17" s="35"/>
      <c r="G17" s="35"/>
      <c r="H17" s="35"/>
      <c r="I17" s="35"/>
      <c r="J17" s="47">
        <f t="shared" si="4"/>
        <v>0</v>
      </c>
      <c r="K17" s="257">
        <f t="shared" si="5"/>
        <v>0</v>
      </c>
    </row>
    <row r="18" spans="1:11" s="253" customFormat="1" ht="12" customHeight="1">
      <c r="A18" s="254" t="s">
        <v>83</v>
      </c>
      <c r="B18" s="34" t="s">
        <v>84</v>
      </c>
      <c r="C18" s="35"/>
      <c r="D18" s="36"/>
      <c r="E18" s="35"/>
      <c r="F18" s="35"/>
      <c r="G18" s="35"/>
      <c r="H18" s="35"/>
      <c r="I18" s="35"/>
      <c r="J18" s="47">
        <f t="shared" si="4"/>
        <v>0</v>
      </c>
      <c r="K18" s="257">
        <f t="shared" si="5"/>
        <v>0</v>
      </c>
    </row>
    <row r="19" spans="1:11" s="253" customFormat="1" ht="12" customHeight="1">
      <c r="A19" s="254" t="s">
        <v>85</v>
      </c>
      <c r="B19" s="34" t="s">
        <v>86</v>
      </c>
      <c r="C19" s="35"/>
      <c r="D19" s="36"/>
      <c r="E19" s="35"/>
      <c r="F19" s="35"/>
      <c r="G19" s="35"/>
      <c r="H19" s="35"/>
      <c r="I19" s="35"/>
      <c r="J19" s="47">
        <f t="shared" si="4"/>
        <v>0</v>
      </c>
      <c r="K19" s="257">
        <f t="shared" si="5"/>
        <v>0</v>
      </c>
    </row>
    <row r="20" spans="1:11" s="253" customFormat="1" ht="12" customHeight="1">
      <c r="A20" s="254" t="s">
        <v>87</v>
      </c>
      <c r="B20" s="34" t="s">
        <v>88</v>
      </c>
      <c r="C20" s="35">
        <v>17697791</v>
      </c>
      <c r="D20" s="36">
        <v>258263799</v>
      </c>
      <c r="E20" s="35">
        <v>40174490</v>
      </c>
      <c r="F20" s="35">
        <v>1945000</v>
      </c>
      <c r="G20" s="35"/>
      <c r="H20" s="35"/>
      <c r="I20" s="35"/>
      <c r="J20" s="47">
        <f t="shared" si="4"/>
        <v>300383289</v>
      </c>
      <c r="K20" s="257">
        <f t="shared" si="5"/>
        <v>318081080</v>
      </c>
    </row>
    <row r="21" spans="1:11" s="255" customFormat="1" ht="12" customHeight="1">
      <c r="A21" s="256" t="s">
        <v>89</v>
      </c>
      <c r="B21" s="43" t="s">
        <v>90</v>
      </c>
      <c r="C21" s="41"/>
      <c r="D21" s="97"/>
      <c r="E21" s="41"/>
      <c r="F21" s="41"/>
      <c r="G21" s="41"/>
      <c r="H21" s="41"/>
      <c r="I21" s="41"/>
      <c r="J21" s="79">
        <f t="shared" si="4"/>
        <v>0</v>
      </c>
      <c r="K21" s="258">
        <f t="shared" si="5"/>
        <v>0</v>
      </c>
    </row>
    <row r="22" spans="1:11" s="255" customFormat="1" ht="21">
      <c r="A22" s="66" t="s">
        <v>91</v>
      </c>
      <c r="B22" s="24" t="s">
        <v>92</v>
      </c>
      <c r="C22" s="25">
        <f aca="true" t="shared" si="6" ref="C22:K22">+C23+C24+C25+C26+C27</f>
        <v>0</v>
      </c>
      <c r="D22" s="98">
        <f t="shared" si="6"/>
        <v>0</v>
      </c>
      <c r="E22" s="25">
        <f t="shared" si="6"/>
        <v>21563790</v>
      </c>
      <c r="F22" s="25">
        <f t="shared" si="6"/>
        <v>108719276</v>
      </c>
      <c r="G22" s="25">
        <f t="shared" si="6"/>
        <v>0</v>
      </c>
      <c r="H22" s="25">
        <f t="shared" si="6"/>
        <v>0</v>
      </c>
      <c r="I22" s="25">
        <f t="shared" si="6"/>
        <v>0</v>
      </c>
      <c r="J22" s="25">
        <f t="shared" si="6"/>
        <v>130283066</v>
      </c>
      <c r="K22" s="250">
        <f t="shared" si="6"/>
        <v>130283066</v>
      </c>
    </row>
    <row r="23" spans="1:11" s="255" customFormat="1" ht="12" customHeight="1">
      <c r="A23" s="251" t="s">
        <v>93</v>
      </c>
      <c r="B23" s="29" t="s">
        <v>94</v>
      </c>
      <c r="C23" s="30"/>
      <c r="D23" s="94"/>
      <c r="E23" s="30">
        <v>12707500</v>
      </c>
      <c r="F23" s="30"/>
      <c r="G23" s="30"/>
      <c r="H23" s="30"/>
      <c r="I23" s="30"/>
      <c r="J23" s="31">
        <f aca="true" t="shared" si="7" ref="J23:J28">D23+E23+F23+G23+H23+I23</f>
        <v>12707500</v>
      </c>
      <c r="K23" s="252">
        <f aca="true" t="shared" si="8" ref="K23:K28">C23+J23</f>
        <v>12707500</v>
      </c>
    </row>
    <row r="24" spans="1:11" s="253" customFormat="1" ht="12" customHeight="1">
      <c r="A24" s="254" t="s">
        <v>95</v>
      </c>
      <c r="B24" s="34" t="s">
        <v>96</v>
      </c>
      <c r="C24" s="35"/>
      <c r="D24" s="36"/>
      <c r="E24" s="35"/>
      <c r="F24" s="35"/>
      <c r="G24" s="35"/>
      <c r="H24" s="35"/>
      <c r="I24" s="35"/>
      <c r="J24" s="47">
        <f t="shared" si="7"/>
        <v>0</v>
      </c>
      <c r="K24" s="257">
        <f t="shared" si="8"/>
        <v>0</v>
      </c>
    </row>
    <row r="25" spans="1:11" s="255" customFormat="1" ht="12" customHeight="1">
      <c r="A25" s="254" t="s">
        <v>97</v>
      </c>
      <c r="B25" s="34" t="s">
        <v>98</v>
      </c>
      <c r="C25" s="35"/>
      <c r="D25" s="36"/>
      <c r="E25" s="35"/>
      <c r="F25" s="35"/>
      <c r="G25" s="35"/>
      <c r="H25" s="35"/>
      <c r="I25" s="35"/>
      <c r="J25" s="47">
        <f t="shared" si="7"/>
        <v>0</v>
      </c>
      <c r="K25" s="257">
        <f t="shared" si="8"/>
        <v>0</v>
      </c>
    </row>
    <row r="26" spans="1:11" s="255" customFormat="1" ht="12" customHeight="1">
      <c r="A26" s="254" t="s">
        <v>99</v>
      </c>
      <c r="B26" s="34" t="s">
        <v>100</v>
      </c>
      <c r="C26" s="35"/>
      <c r="D26" s="36"/>
      <c r="E26" s="35"/>
      <c r="F26" s="35"/>
      <c r="G26" s="35"/>
      <c r="H26" s="35"/>
      <c r="I26" s="35"/>
      <c r="J26" s="47">
        <f t="shared" si="7"/>
        <v>0</v>
      </c>
      <c r="K26" s="257">
        <f t="shared" si="8"/>
        <v>0</v>
      </c>
    </row>
    <row r="27" spans="1:11" s="255" customFormat="1" ht="12" customHeight="1">
      <c r="A27" s="254" t="s">
        <v>101</v>
      </c>
      <c r="B27" s="34" t="s">
        <v>102</v>
      </c>
      <c r="C27" s="35"/>
      <c r="D27" s="36"/>
      <c r="E27" s="35">
        <v>8856290</v>
      </c>
      <c r="F27" s="338">
        <v>108719276</v>
      </c>
      <c r="G27" s="35"/>
      <c r="H27" s="35"/>
      <c r="I27" s="35"/>
      <c r="J27" s="47">
        <f t="shared" si="7"/>
        <v>117575566</v>
      </c>
      <c r="K27" s="257">
        <f t="shared" si="8"/>
        <v>117575566</v>
      </c>
    </row>
    <row r="28" spans="1:11" s="255" customFormat="1" ht="12" customHeight="1">
      <c r="A28" s="256" t="s">
        <v>103</v>
      </c>
      <c r="B28" s="43" t="s">
        <v>104</v>
      </c>
      <c r="C28" s="41"/>
      <c r="D28" s="97"/>
      <c r="E28" s="41"/>
      <c r="F28" s="338">
        <v>108719276</v>
      </c>
      <c r="G28" s="41"/>
      <c r="H28" s="41"/>
      <c r="I28" s="41"/>
      <c r="J28" s="79">
        <f t="shared" si="7"/>
        <v>108719276</v>
      </c>
      <c r="K28" s="258">
        <f t="shared" si="8"/>
        <v>108719276</v>
      </c>
    </row>
    <row r="29" spans="1:11" s="255" customFormat="1" ht="12" customHeight="1">
      <c r="A29" s="66" t="s">
        <v>105</v>
      </c>
      <c r="B29" s="24" t="s">
        <v>106</v>
      </c>
      <c r="C29" s="25">
        <f aca="true" t="shared" si="9" ref="C29:K29">+C30+C31+C32+C33+C34+C35+C36</f>
        <v>55000000</v>
      </c>
      <c r="D29" s="25">
        <f t="shared" si="9"/>
        <v>0</v>
      </c>
      <c r="E29" s="25">
        <f t="shared" si="9"/>
        <v>0</v>
      </c>
      <c r="F29" s="25">
        <f t="shared" si="9"/>
        <v>0</v>
      </c>
      <c r="G29" s="25">
        <f t="shared" si="9"/>
        <v>0</v>
      </c>
      <c r="H29" s="25">
        <f t="shared" si="9"/>
        <v>0</v>
      </c>
      <c r="I29" s="25">
        <f t="shared" si="9"/>
        <v>0</v>
      </c>
      <c r="J29" s="25">
        <f t="shared" si="9"/>
        <v>0</v>
      </c>
      <c r="K29" s="250">
        <f t="shared" si="9"/>
        <v>55000000</v>
      </c>
    </row>
    <row r="30" spans="1:11" s="255" customFormat="1" ht="12" customHeight="1">
      <c r="A30" s="251" t="s">
        <v>107</v>
      </c>
      <c r="B30" s="29" t="s">
        <v>108</v>
      </c>
      <c r="C30" s="30">
        <v>5000000</v>
      </c>
      <c r="D30" s="30"/>
      <c r="E30" s="30"/>
      <c r="F30" s="30"/>
      <c r="G30" s="30"/>
      <c r="H30" s="30"/>
      <c r="I30" s="30"/>
      <c r="J30" s="31">
        <f aca="true" t="shared" si="10" ref="J30:J36">D30+E30+F30+G30+H30+I30</f>
        <v>0</v>
      </c>
      <c r="K30" s="252">
        <f aca="true" t="shared" si="11" ref="K30:K36">C30+J30</f>
        <v>5000000</v>
      </c>
    </row>
    <row r="31" spans="1:11" s="255" customFormat="1" ht="12" customHeight="1">
      <c r="A31" s="254" t="s">
        <v>109</v>
      </c>
      <c r="B31" s="34" t="s">
        <v>110</v>
      </c>
      <c r="C31" s="35"/>
      <c r="D31" s="35"/>
      <c r="E31" s="35"/>
      <c r="F31" s="35"/>
      <c r="G31" s="35"/>
      <c r="H31" s="35"/>
      <c r="I31" s="35"/>
      <c r="J31" s="47">
        <f t="shared" si="10"/>
        <v>0</v>
      </c>
      <c r="K31" s="257">
        <f t="shared" si="11"/>
        <v>0</v>
      </c>
    </row>
    <row r="32" spans="1:11" s="255" customFormat="1" ht="12" customHeight="1">
      <c r="A32" s="254" t="s">
        <v>111</v>
      </c>
      <c r="B32" s="34" t="s">
        <v>112</v>
      </c>
      <c r="C32" s="35">
        <v>43000000</v>
      </c>
      <c r="D32" s="35"/>
      <c r="E32" s="35"/>
      <c r="F32" s="35"/>
      <c r="G32" s="35"/>
      <c r="H32" s="35"/>
      <c r="I32" s="35"/>
      <c r="J32" s="47">
        <f t="shared" si="10"/>
        <v>0</v>
      </c>
      <c r="K32" s="257">
        <f t="shared" si="11"/>
        <v>43000000</v>
      </c>
    </row>
    <row r="33" spans="1:11" s="255" customFormat="1" ht="12" customHeight="1">
      <c r="A33" s="254" t="s">
        <v>113</v>
      </c>
      <c r="B33" s="34" t="s">
        <v>114</v>
      </c>
      <c r="C33" s="35"/>
      <c r="D33" s="35"/>
      <c r="E33" s="35"/>
      <c r="F33" s="35"/>
      <c r="G33" s="35"/>
      <c r="H33" s="35"/>
      <c r="I33" s="35"/>
      <c r="J33" s="47">
        <f t="shared" si="10"/>
        <v>0</v>
      </c>
      <c r="K33" s="257">
        <f t="shared" si="11"/>
        <v>0</v>
      </c>
    </row>
    <row r="34" spans="1:11" s="255" customFormat="1" ht="12" customHeight="1">
      <c r="A34" s="254" t="s">
        <v>115</v>
      </c>
      <c r="B34" s="34" t="s">
        <v>116</v>
      </c>
      <c r="C34" s="35">
        <v>7000000</v>
      </c>
      <c r="D34" s="35"/>
      <c r="E34" s="35"/>
      <c r="F34" s="35"/>
      <c r="G34" s="35"/>
      <c r="H34" s="35"/>
      <c r="I34" s="35"/>
      <c r="J34" s="47">
        <f t="shared" si="10"/>
        <v>0</v>
      </c>
      <c r="K34" s="257">
        <f t="shared" si="11"/>
        <v>7000000</v>
      </c>
    </row>
    <row r="35" spans="1:11" s="255" customFormat="1" ht="12" customHeight="1">
      <c r="A35" s="254" t="s">
        <v>117</v>
      </c>
      <c r="B35" s="34" t="s">
        <v>118</v>
      </c>
      <c r="C35" s="35"/>
      <c r="D35" s="35"/>
      <c r="E35" s="35"/>
      <c r="F35" s="35"/>
      <c r="G35" s="35"/>
      <c r="H35" s="35"/>
      <c r="I35" s="35"/>
      <c r="J35" s="47">
        <f t="shared" si="10"/>
        <v>0</v>
      </c>
      <c r="K35" s="257">
        <f t="shared" si="11"/>
        <v>0</v>
      </c>
    </row>
    <row r="36" spans="1:11" s="255" customFormat="1" ht="12" customHeight="1">
      <c r="A36" s="256" t="s">
        <v>119</v>
      </c>
      <c r="B36" s="43" t="s">
        <v>120</v>
      </c>
      <c r="C36" s="41"/>
      <c r="D36" s="41"/>
      <c r="E36" s="41"/>
      <c r="F36" s="41"/>
      <c r="G36" s="41"/>
      <c r="H36" s="41"/>
      <c r="I36" s="41"/>
      <c r="J36" s="79">
        <f t="shared" si="10"/>
        <v>0</v>
      </c>
      <c r="K36" s="258">
        <f t="shared" si="11"/>
        <v>0</v>
      </c>
    </row>
    <row r="37" spans="1:11" s="255" customFormat="1" ht="12" customHeight="1">
      <c r="A37" s="66" t="s">
        <v>121</v>
      </c>
      <c r="B37" s="24" t="s">
        <v>122</v>
      </c>
      <c r="C37" s="25">
        <f aca="true" t="shared" si="12" ref="C37:K37">SUM(C38:C48)</f>
        <v>36139000</v>
      </c>
      <c r="D37" s="98">
        <f t="shared" si="12"/>
        <v>0</v>
      </c>
      <c r="E37" s="25">
        <f t="shared" si="12"/>
        <v>0</v>
      </c>
      <c r="F37" s="25">
        <f t="shared" si="12"/>
        <v>0</v>
      </c>
      <c r="G37" s="25">
        <f t="shared" si="12"/>
        <v>0</v>
      </c>
      <c r="H37" s="25">
        <f t="shared" si="12"/>
        <v>0</v>
      </c>
      <c r="I37" s="25">
        <f t="shared" si="12"/>
        <v>0</v>
      </c>
      <c r="J37" s="25">
        <f t="shared" si="12"/>
        <v>0</v>
      </c>
      <c r="K37" s="250">
        <f t="shared" si="12"/>
        <v>36139000</v>
      </c>
    </row>
    <row r="38" spans="1:11" s="255" customFormat="1" ht="12" customHeight="1">
      <c r="A38" s="251" t="s">
        <v>123</v>
      </c>
      <c r="B38" s="29" t="s">
        <v>124</v>
      </c>
      <c r="C38" s="30">
        <v>5800000</v>
      </c>
      <c r="D38" s="94"/>
      <c r="E38" s="30"/>
      <c r="F38" s="30"/>
      <c r="G38" s="30"/>
      <c r="H38" s="30"/>
      <c r="I38" s="30"/>
      <c r="J38" s="31">
        <f aca="true" t="shared" si="13" ref="J38:J48">D38+E38+F38+G38+H38+I38</f>
        <v>0</v>
      </c>
      <c r="K38" s="252">
        <f aca="true" t="shared" si="14" ref="K38:K48">C38+J38</f>
        <v>5800000</v>
      </c>
    </row>
    <row r="39" spans="1:11" s="255" customFormat="1" ht="12" customHeight="1">
      <c r="A39" s="254" t="s">
        <v>125</v>
      </c>
      <c r="B39" s="34" t="s">
        <v>126</v>
      </c>
      <c r="C39" s="35">
        <v>3810000</v>
      </c>
      <c r="D39" s="36"/>
      <c r="E39" s="35"/>
      <c r="F39" s="35"/>
      <c r="G39" s="35"/>
      <c r="H39" s="35"/>
      <c r="I39" s="35"/>
      <c r="J39" s="47">
        <f t="shared" si="13"/>
        <v>0</v>
      </c>
      <c r="K39" s="257">
        <f t="shared" si="14"/>
        <v>3810000</v>
      </c>
    </row>
    <row r="40" spans="1:11" s="255" customFormat="1" ht="12" customHeight="1">
      <c r="A40" s="254" t="s">
        <v>127</v>
      </c>
      <c r="B40" s="34" t="s">
        <v>128</v>
      </c>
      <c r="C40" s="35">
        <v>7250000</v>
      </c>
      <c r="D40" s="36"/>
      <c r="E40" s="35"/>
      <c r="F40" s="35"/>
      <c r="G40" s="35"/>
      <c r="H40" s="35"/>
      <c r="I40" s="35"/>
      <c r="J40" s="47">
        <f t="shared" si="13"/>
        <v>0</v>
      </c>
      <c r="K40" s="257">
        <f t="shared" si="14"/>
        <v>7250000</v>
      </c>
    </row>
    <row r="41" spans="1:11" s="255" customFormat="1" ht="12" customHeight="1">
      <c r="A41" s="254" t="s">
        <v>129</v>
      </c>
      <c r="B41" s="34" t="s">
        <v>130</v>
      </c>
      <c r="C41" s="35">
        <v>13745000</v>
      </c>
      <c r="D41" s="36"/>
      <c r="E41" s="35"/>
      <c r="F41" s="35"/>
      <c r="G41" s="35"/>
      <c r="H41" s="35"/>
      <c r="I41" s="35"/>
      <c r="J41" s="47">
        <f t="shared" si="13"/>
        <v>0</v>
      </c>
      <c r="K41" s="257">
        <f t="shared" si="14"/>
        <v>13745000</v>
      </c>
    </row>
    <row r="42" spans="1:11" s="255" customFormat="1" ht="12" customHeight="1">
      <c r="A42" s="254" t="s">
        <v>131</v>
      </c>
      <c r="B42" s="34" t="s">
        <v>132</v>
      </c>
      <c r="C42" s="35"/>
      <c r="D42" s="36"/>
      <c r="E42" s="35"/>
      <c r="F42" s="35"/>
      <c r="G42" s="35"/>
      <c r="H42" s="35"/>
      <c r="I42" s="35"/>
      <c r="J42" s="47">
        <f t="shared" si="13"/>
        <v>0</v>
      </c>
      <c r="K42" s="257">
        <f t="shared" si="14"/>
        <v>0</v>
      </c>
    </row>
    <row r="43" spans="1:11" s="255" customFormat="1" ht="12" customHeight="1">
      <c r="A43" s="254" t="s">
        <v>133</v>
      </c>
      <c r="B43" s="34" t="s">
        <v>134</v>
      </c>
      <c r="C43" s="35">
        <v>4834000</v>
      </c>
      <c r="D43" s="36"/>
      <c r="E43" s="35"/>
      <c r="F43" s="35"/>
      <c r="G43" s="35"/>
      <c r="H43" s="35"/>
      <c r="I43" s="35"/>
      <c r="J43" s="47">
        <f t="shared" si="13"/>
        <v>0</v>
      </c>
      <c r="K43" s="257">
        <f t="shared" si="14"/>
        <v>4834000</v>
      </c>
    </row>
    <row r="44" spans="1:11" s="255" customFormat="1" ht="12" customHeight="1">
      <c r="A44" s="254" t="s">
        <v>135</v>
      </c>
      <c r="B44" s="34" t="s">
        <v>136</v>
      </c>
      <c r="C44" s="35"/>
      <c r="D44" s="36"/>
      <c r="E44" s="35"/>
      <c r="F44" s="35"/>
      <c r="G44" s="35"/>
      <c r="H44" s="35"/>
      <c r="I44" s="35"/>
      <c r="J44" s="47">
        <f t="shared" si="13"/>
        <v>0</v>
      </c>
      <c r="K44" s="257">
        <f t="shared" si="14"/>
        <v>0</v>
      </c>
    </row>
    <row r="45" spans="1:11" s="255" customFormat="1" ht="12" customHeight="1">
      <c r="A45" s="254" t="s">
        <v>137</v>
      </c>
      <c r="B45" s="34" t="s">
        <v>468</v>
      </c>
      <c r="C45" s="35"/>
      <c r="D45" s="36"/>
      <c r="E45" s="35"/>
      <c r="F45" s="35"/>
      <c r="G45" s="35"/>
      <c r="H45" s="35"/>
      <c r="I45" s="35"/>
      <c r="J45" s="47">
        <f t="shared" si="13"/>
        <v>0</v>
      </c>
      <c r="K45" s="257">
        <f t="shared" si="14"/>
        <v>0</v>
      </c>
    </row>
    <row r="46" spans="1:11" s="255" customFormat="1" ht="12" customHeight="1">
      <c r="A46" s="254" t="s">
        <v>139</v>
      </c>
      <c r="B46" s="34" t="s">
        <v>140</v>
      </c>
      <c r="C46" s="35"/>
      <c r="D46" s="36"/>
      <c r="E46" s="35"/>
      <c r="F46" s="35"/>
      <c r="G46" s="35"/>
      <c r="H46" s="35"/>
      <c r="I46" s="35"/>
      <c r="J46" s="47">
        <f t="shared" si="13"/>
        <v>0</v>
      </c>
      <c r="K46" s="257">
        <f t="shared" si="14"/>
        <v>0</v>
      </c>
    </row>
    <row r="47" spans="1:11" s="255" customFormat="1" ht="12" customHeight="1">
      <c r="A47" s="256" t="s">
        <v>141</v>
      </c>
      <c r="B47" s="43" t="s">
        <v>142</v>
      </c>
      <c r="C47" s="41"/>
      <c r="D47" s="97"/>
      <c r="E47" s="41"/>
      <c r="F47" s="41"/>
      <c r="G47" s="41"/>
      <c r="H47" s="41"/>
      <c r="I47" s="41"/>
      <c r="J47" s="79">
        <f t="shared" si="13"/>
        <v>0</v>
      </c>
      <c r="K47" s="258">
        <f t="shared" si="14"/>
        <v>0</v>
      </c>
    </row>
    <row r="48" spans="1:11" s="255" customFormat="1" ht="12" customHeight="1">
      <c r="A48" s="256" t="s">
        <v>143</v>
      </c>
      <c r="B48" s="43" t="s">
        <v>144</v>
      </c>
      <c r="C48" s="41">
        <v>700000</v>
      </c>
      <c r="D48" s="97"/>
      <c r="E48" s="41"/>
      <c r="F48" s="41"/>
      <c r="G48" s="41"/>
      <c r="H48" s="41"/>
      <c r="I48" s="41"/>
      <c r="J48" s="79">
        <f t="shared" si="13"/>
        <v>0</v>
      </c>
      <c r="K48" s="258">
        <f t="shared" si="14"/>
        <v>700000</v>
      </c>
    </row>
    <row r="49" spans="1:11" s="255" customFormat="1" ht="12" customHeight="1">
      <c r="A49" s="66" t="s">
        <v>145</v>
      </c>
      <c r="B49" s="24" t="s">
        <v>146</v>
      </c>
      <c r="C49" s="25">
        <f aca="true" t="shared" si="15" ref="C49:K49">SUM(C50:C54)</f>
        <v>0</v>
      </c>
      <c r="D49" s="98">
        <f t="shared" si="15"/>
        <v>0</v>
      </c>
      <c r="E49" s="25">
        <f t="shared" si="15"/>
        <v>0</v>
      </c>
      <c r="F49" s="25">
        <f t="shared" si="15"/>
        <v>0</v>
      </c>
      <c r="G49" s="25">
        <f t="shared" si="15"/>
        <v>0</v>
      </c>
      <c r="H49" s="25">
        <f t="shared" si="15"/>
        <v>0</v>
      </c>
      <c r="I49" s="25">
        <f t="shared" si="15"/>
        <v>0</v>
      </c>
      <c r="J49" s="25">
        <f t="shared" si="15"/>
        <v>0</v>
      </c>
      <c r="K49" s="250">
        <f t="shared" si="15"/>
        <v>0</v>
      </c>
    </row>
    <row r="50" spans="1:11" s="255" customFormat="1" ht="12" customHeight="1">
      <c r="A50" s="251" t="s">
        <v>147</v>
      </c>
      <c r="B50" s="29" t="s">
        <v>148</v>
      </c>
      <c r="C50" s="30"/>
      <c r="D50" s="94"/>
      <c r="E50" s="30"/>
      <c r="F50" s="30"/>
      <c r="G50" s="30"/>
      <c r="H50" s="30"/>
      <c r="I50" s="30"/>
      <c r="J50" s="31">
        <f>D50+E50+F50+G50+H50+I50</f>
        <v>0</v>
      </c>
      <c r="K50" s="252">
        <f>C50+J50</f>
        <v>0</v>
      </c>
    </row>
    <row r="51" spans="1:11" s="255" customFormat="1" ht="12" customHeight="1">
      <c r="A51" s="254" t="s">
        <v>149</v>
      </c>
      <c r="B51" s="34" t="s">
        <v>150</v>
      </c>
      <c r="C51" s="35"/>
      <c r="D51" s="36"/>
      <c r="E51" s="35"/>
      <c r="F51" s="35"/>
      <c r="G51" s="35"/>
      <c r="H51" s="35"/>
      <c r="I51" s="35"/>
      <c r="J51" s="47">
        <f>D51+E51+F51+G51+H51+I51</f>
        <v>0</v>
      </c>
      <c r="K51" s="257">
        <f>C51+J51</f>
        <v>0</v>
      </c>
    </row>
    <row r="52" spans="1:11" s="255" customFormat="1" ht="12" customHeight="1">
      <c r="A52" s="254" t="s">
        <v>151</v>
      </c>
      <c r="B52" s="34" t="s">
        <v>152</v>
      </c>
      <c r="C52" s="35"/>
      <c r="D52" s="36"/>
      <c r="E52" s="35"/>
      <c r="F52" s="35"/>
      <c r="G52" s="35"/>
      <c r="H52" s="35"/>
      <c r="I52" s="35"/>
      <c r="J52" s="47">
        <f>D52+E52+F52+G52+H52+I52</f>
        <v>0</v>
      </c>
      <c r="K52" s="257">
        <f>C52+J52</f>
        <v>0</v>
      </c>
    </row>
    <row r="53" spans="1:11" s="255" customFormat="1" ht="12" customHeight="1">
      <c r="A53" s="254" t="s">
        <v>153</v>
      </c>
      <c r="B53" s="34" t="s">
        <v>154</v>
      </c>
      <c r="C53" s="35"/>
      <c r="D53" s="36"/>
      <c r="E53" s="35"/>
      <c r="F53" s="35"/>
      <c r="G53" s="35"/>
      <c r="H53" s="35"/>
      <c r="I53" s="35"/>
      <c r="J53" s="47">
        <f>D53+E53+F53+G53+H53+I53</f>
        <v>0</v>
      </c>
      <c r="K53" s="257">
        <f>C53+J53</f>
        <v>0</v>
      </c>
    </row>
    <row r="54" spans="1:11" s="255" customFormat="1" ht="12" customHeight="1">
      <c r="A54" s="256" t="s">
        <v>155</v>
      </c>
      <c r="B54" s="43" t="s">
        <v>156</v>
      </c>
      <c r="C54" s="41"/>
      <c r="D54" s="97"/>
      <c r="E54" s="41"/>
      <c r="F54" s="41"/>
      <c r="G54" s="41"/>
      <c r="H54" s="41"/>
      <c r="I54" s="41"/>
      <c r="J54" s="79">
        <f>D54+E54+F54+G54+H54+I54</f>
        <v>0</v>
      </c>
      <c r="K54" s="258">
        <f>C54+J54</f>
        <v>0</v>
      </c>
    </row>
    <row r="55" spans="1:11" s="255" customFormat="1" ht="12" customHeight="1">
      <c r="A55" s="66" t="s">
        <v>157</v>
      </c>
      <c r="B55" s="24" t="s">
        <v>158</v>
      </c>
      <c r="C55" s="25">
        <f aca="true" t="shared" si="16" ref="C55:K55">SUM(C56:C58)</f>
        <v>0</v>
      </c>
      <c r="D55" s="98">
        <f t="shared" si="16"/>
        <v>0</v>
      </c>
      <c r="E55" s="25">
        <f t="shared" si="16"/>
        <v>0</v>
      </c>
      <c r="F55" s="25">
        <f t="shared" si="16"/>
        <v>8029401</v>
      </c>
      <c r="G55" s="25">
        <f t="shared" si="16"/>
        <v>0</v>
      </c>
      <c r="H55" s="25">
        <f t="shared" si="16"/>
        <v>0</v>
      </c>
      <c r="I55" s="25">
        <f t="shared" si="16"/>
        <v>0</v>
      </c>
      <c r="J55" s="25">
        <f t="shared" si="16"/>
        <v>8029401</v>
      </c>
      <c r="K55" s="250">
        <f t="shared" si="16"/>
        <v>8029401</v>
      </c>
    </row>
    <row r="56" spans="1:11" s="255" customFormat="1" ht="12" customHeight="1">
      <c r="A56" s="251" t="s">
        <v>159</v>
      </c>
      <c r="B56" s="29" t="s">
        <v>160</v>
      </c>
      <c r="C56" s="30"/>
      <c r="D56" s="94"/>
      <c r="E56" s="30"/>
      <c r="F56" s="30"/>
      <c r="G56" s="30"/>
      <c r="H56" s="30"/>
      <c r="I56" s="30"/>
      <c r="J56" s="31">
        <f>D56+E56+F56+G56+H56+I56</f>
        <v>0</v>
      </c>
      <c r="K56" s="252">
        <f>C56+J56</f>
        <v>0</v>
      </c>
    </row>
    <row r="57" spans="1:11" s="255" customFormat="1" ht="12" customHeight="1">
      <c r="A57" s="254" t="s">
        <v>161</v>
      </c>
      <c r="B57" s="34" t="s">
        <v>162</v>
      </c>
      <c r="C57" s="35"/>
      <c r="D57" s="36"/>
      <c r="E57" s="35"/>
      <c r="F57" s="35"/>
      <c r="G57" s="35"/>
      <c r="H57" s="35"/>
      <c r="I57" s="35"/>
      <c r="J57" s="47">
        <f>D57+E57+F57+G57+H57+I57</f>
        <v>0</v>
      </c>
      <c r="K57" s="257">
        <f>C57+J57</f>
        <v>0</v>
      </c>
    </row>
    <row r="58" spans="1:11" s="255" customFormat="1" ht="12" customHeight="1">
      <c r="A58" s="254" t="s">
        <v>163</v>
      </c>
      <c r="B58" s="34" t="s">
        <v>164</v>
      </c>
      <c r="C58" s="35"/>
      <c r="D58" s="36"/>
      <c r="E58" s="35"/>
      <c r="F58" s="35">
        <v>8029401</v>
      </c>
      <c r="G58" s="35"/>
      <c r="H58" s="35"/>
      <c r="I58" s="35"/>
      <c r="J58" s="47">
        <f>D58+E58+F58+G58+H58+I58</f>
        <v>8029401</v>
      </c>
      <c r="K58" s="257">
        <f>C58+J58</f>
        <v>8029401</v>
      </c>
    </row>
    <row r="59" spans="1:11" s="255" customFormat="1" ht="12" customHeight="1">
      <c r="A59" s="256" t="s">
        <v>165</v>
      </c>
      <c r="B59" s="43" t="s">
        <v>166</v>
      </c>
      <c r="C59" s="41"/>
      <c r="D59" s="97"/>
      <c r="E59" s="41"/>
      <c r="F59" s="41"/>
      <c r="G59" s="41"/>
      <c r="H59" s="41"/>
      <c r="I59" s="41"/>
      <c r="J59" s="79">
        <f>D59+E59+F59+G59+H59+I59</f>
        <v>0</v>
      </c>
      <c r="K59" s="258">
        <f>C59+J59</f>
        <v>0</v>
      </c>
    </row>
    <row r="60" spans="1:11" s="255" customFormat="1" ht="12" customHeight="1">
      <c r="A60" s="66" t="s">
        <v>167</v>
      </c>
      <c r="B60" s="40" t="s">
        <v>168</v>
      </c>
      <c r="C60" s="25">
        <f aca="true" t="shared" si="17" ref="C60:K60">SUM(C61:C63)</f>
        <v>0</v>
      </c>
      <c r="D60" s="98">
        <f t="shared" si="17"/>
        <v>0</v>
      </c>
      <c r="E60" s="25">
        <f t="shared" si="17"/>
        <v>0</v>
      </c>
      <c r="F60" s="25">
        <f t="shared" si="17"/>
        <v>0</v>
      </c>
      <c r="G60" s="25">
        <f t="shared" si="17"/>
        <v>0</v>
      </c>
      <c r="H60" s="25">
        <f t="shared" si="17"/>
        <v>0</v>
      </c>
      <c r="I60" s="25">
        <f t="shared" si="17"/>
        <v>0</v>
      </c>
      <c r="J60" s="25">
        <f t="shared" si="17"/>
        <v>0</v>
      </c>
      <c r="K60" s="250">
        <f t="shared" si="17"/>
        <v>0</v>
      </c>
    </row>
    <row r="61" spans="1:11" s="255" customFormat="1" ht="12" customHeight="1">
      <c r="A61" s="251" t="s">
        <v>169</v>
      </c>
      <c r="B61" s="29" t="s">
        <v>170</v>
      </c>
      <c r="C61" s="35"/>
      <c r="D61" s="36"/>
      <c r="E61" s="35"/>
      <c r="F61" s="35"/>
      <c r="G61" s="35"/>
      <c r="H61" s="35"/>
      <c r="I61" s="35"/>
      <c r="J61" s="47">
        <f>D61+E61+F61+G61+H61+I61</f>
        <v>0</v>
      </c>
      <c r="K61" s="257">
        <f>C61+J61</f>
        <v>0</v>
      </c>
    </row>
    <row r="62" spans="1:11" s="255" customFormat="1" ht="12" customHeight="1">
      <c r="A62" s="254" t="s">
        <v>171</v>
      </c>
      <c r="B62" s="34" t="s">
        <v>172</v>
      </c>
      <c r="C62" s="35"/>
      <c r="D62" s="36"/>
      <c r="E62" s="35"/>
      <c r="F62" s="35"/>
      <c r="G62" s="35"/>
      <c r="H62" s="35"/>
      <c r="I62" s="35"/>
      <c r="J62" s="47">
        <f>D62+E62+F62+G62+H62+I62</f>
        <v>0</v>
      </c>
      <c r="K62" s="257">
        <f>C62+J62</f>
        <v>0</v>
      </c>
    </row>
    <row r="63" spans="1:11" s="255" customFormat="1" ht="12" customHeight="1">
      <c r="A63" s="254" t="s">
        <v>173</v>
      </c>
      <c r="B63" s="34" t="s">
        <v>174</v>
      </c>
      <c r="C63" s="35"/>
      <c r="D63" s="36"/>
      <c r="E63" s="35"/>
      <c r="F63" s="35"/>
      <c r="G63" s="35"/>
      <c r="H63" s="35"/>
      <c r="I63" s="35"/>
      <c r="J63" s="47">
        <f>D63+E63+F63+G63+H63+I63</f>
        <v>0</v>
      </c>
      <c r="K63" s="257">
        <f>C63+J63</f>
        <v>0</v>
      </c>
    </row>
    <row r="64" spans="1:11" s="255" customFormat="1" ht="12" customHeight="1">
      <c r="A64" s="256" t="s">
        <v>175</v>
      </c>
      <c r="B64" s="43" t="s">
        <v>176</v>
      </c>
      <c r="C64" s="35"/>
      <c r="D64" s="36"/>
      <c r="E64" s="35"/>
      <c r="F64" s="35"/>
      <c r="G64" s="35"/>
      <c r="H64" s="35"/>
      <c r="I64" s="35"/>
      <c r="J64" s="47">
        <f>D64+E64+F64+G64+H64+I64</f>
        <v>0</v>
      </c>
      <c r="K64" s="257">
        <f>C64+J64</f>
        <v>0</v>
      </c>
    </row>
    <row r="65" spans="1:11" s="255" customFormat="1" ht="12" customHeight="1">
      <c r="A65" s="66" t="s">
        <v>314</v>
      </c>
      <c r="B65" s="24" t="s">
        <v>178</v>
      </c>
      <c r="C65" s="25">
        <f aca="true" t="shared" si="18" ref="C65:K65">+C8+C15+C22+C29+C37+C49+C55+C60</f>
        <v>514140531</v>
      </c>
      <c r="D65" s="98">
        <f t="shared" si="18"/>
        <v>264531008</v>
      </c>
      <c r="E65" s="25">
        <f t="shared" si="18"/>
        <v>63293917</v>
      </c>
      <c r="F65" s="25">
        <f t="shared" si="18"/>
        <v>126177254</v>
      </c>
      <c r="G65" s="25">
        <f t="shared" si="18"/>
        <v>0</v>
      </c>
      <c r="H65" s="25">
        <f t="shared" si="18"/>
        <v>0</v>
      </c>
      <c r="I65" s="25">
        <f t="shared" si="18"/>
        <v>0</v>
      </c>
      <c r="J65" s="25">
        <f t="shared" si="18"/>
        <v>454002179</v>
      </c>
      <c r="K65" s="250">
        <f t="shared" si="18"/>
        <v>968142710</v>
      </c>
    </row>
    <row r="66" spans="1:11" s="255" customFormat="1" ht="12" customHeight="1">
      <c r="A66" s="259" t="s">
        <v>469</v>
      </c>
      <c r="B66" s="40" t="s">
        <v>180</v>
      </c>
      <c r="C66" s="25">
        <f aca="true" t="shared" si="19" ref="C66:K66">SUM(C67:C69)</f>
        <v>0</v>
      </c>
      <c r="D66" s="98">
        <f t="shared" si="19"/>
        <v>0</v>
      </c>
      <c r="E66" s="25">
        <f t="shared" si="19"/>
        <v>0</v>
      </c>
      <c r="F66" s="25">
        <f t="shared" si="19"/>
        <v>0</v>
      </c>
      <c r="G66" s="25">
        <f t="shared" si="19"/>
        <v>0</v>
      </c>
      <c r="H66" s="25">
        <f t="shared" si="19"/>
        <v>0</v>
      </c>
      <c r="I66" s="25">
        <f t="shared" si="19"/>
        <v>0</v>
      </c>
      <c r="J66" s="25">
        <f t="shared" si="19"/>
        <v>0</v>
      </c>
      <c r="K66" s="250">
        <f t="shared" si="19"/>
        <v>0</v>
      </c>
    </row>
    <row r="67" spans="1:11" s="255" customFormat="1" ht="12" customHeight="1">
      <c r="A67" s="251" t="s">
        <v>181</v>
      </c>
      <c r="B67" s="29" t="s">
        <v>182</v>
      </c>
      <c r="C67" s="35"/>
      <c r="D67" s="36"/>
      <c r="E67" s="35"/>
      <c r="F67" s="35"/>
      <c r="G67" s="35"/>
      <c r="H67" s="35"/>
      <c r="I67" s="35"/>
      <c r="J67" s="47">
        <f>D67+E67+F67+G67+H67+I67</f>
        <v>0</v>
      </c>
      <c r="K67" s="257">
        <f>C67+J67</f>
        <v>0</v>
      </c>
    </row>
    <row r="68" spans="1:11" s="255" customFormat="1" ht="12" customHeight="1">
      <c r="A68" s="254" t="s">
        <v>183</v>
      </c>
      <c r="B68" s="34" t="s">
        <v>184</v>
      </c>
      <c r="C68" s="35"/>
      <c r="D68" s="36"/>
      <c r="E68" s="35"/>
      <c r="F68" s="35"/>
      <c r="G68" s="35"/>
      <c r="H68" s="35"/>
      <c r="I68" s="35"/>
      <c r="J68" s="47">
        <f>D68+E68+F68+G68+H68+I68</f>
        <v>0</v>
      </c>
      <c r="K68" s="257">
        <f>C68+J68</f>
        <v>0</v>
      </c>
    </row>
    <row r="69" spans="1:11" s="255" customFormat="1" ht="12" customHeight="1">
      <c r="A69" s="260" t="s">
        <v>185</v>
      </c>
      <c r="B69" s="261" t="s">
        <v>470</v>
      </c>
      <c r="C69" s="45"/>
      <c r="D69" s="262"/>
      <c r="E69" s="45"/>
      <c r="F69" s="45"/>
      <c r="G69" s="45"/>
      <c r="H69" s="45"/>
      <c r="I69" s="45"/>
      <c r="J69" s="46">
        <f>D69+E69+F69+G69+H69+I69</f>
        <v>0</v>
      </c>
      <c r="K69" s="263">
        <f>C69+J69</f>
        <v>0</v>
      </c>
    </row>
    <row r="70" spans="1:11" s="255" customFormat="1" ht="12" customHeight="1">
      <c r="A70" s="259" t="s">
        <v>187</v>
      </c>
      <c r="B70" s="40" t="s">
        <v>188</v>
      </c>
      <c r="C70" s="25">
        <f aca="true" t="shared" si="20" ref="C70:K70">SUM(C71:C74)</f>
        <v>0</v>
      </c>
      <c r="D70" s="25">
        <f t="shared" si="20"/>
        <v>0</v>
      </c>
      <c r="E70" s="25">
        <f t="shared" si="20"/>
        <v>0</v>
      </c>
      <c r="F70" s="25">
        <f t="shared" si="20"/>
        <v>0</v>
      </c>
      <c r="G70" s="25">
        <f t="shared" si="20"/>
        <v>0</v>
      </c>
      <c r="H70" s="25">
        <f t="shared" si="20"/>
        <v>0</v>
      </c>
      <c r="I70" s="25">
        <f t="shared" si="20"/>
        <v>0</v>
      </c>
      <c r="J70" s="25">
        <f t="shared" si="20"/>
        <v>0</v>
      </c>
      <c r="K70" s="250">
        <f t="shared" si="20"/>
        <v>0</v>
      </c>
    </row>
    <row r="71" spans="1:11" s="255" customFormat="1" ht="12" customHeight="1">
      <c r="A71" s="251" t="s">
        <v>189</v>
      </c>
      <c r="B71" s="52" t="s">
        <v>190</v>
      </c>
      <c r="C71" s="35"/>
      <c r="D71" s="35"/>
      <c r="E71" s="35"/>
      <c r="F71" s="35"/>
      <c r="G71" s="35"/>
      <c r="H71" s="35"/>
      <c r="I71" s="35"/>
      <c r="J71" s="47">
        <f>D71+E71+F71+G71+H71+I71</f>
        <v>0</v>
      </c>
      <c r="K71" s="257">
        <f>C71+J71</f>
        <v>0</v>
      </c>
    </row>
    <row r="72" spans="1:11" s="255" customFormat="1" ht="12" customHeight="1">
      <c r="A72" s="254" t="s">
        <v>191</v>
      </c>
      <c r="B72" s="52" t="s">
        <v>192</v>
      </c>
      <c r="C72" s="35"/>
      <c r="D72" s="35"/>
      <c r="E72" s="35"/>
      <c r="F72" s="35"/>
      <c r="G72" s="35"/>
      <c r="H72" s="35"/>
      <c r="I72" s="35"/>
      <c r="J72" s="47">
        <f>D72+E72+F72+G72+H72+I72</f>
        <v>0</v>
      </c>
      <c r="K72" s="257">
        <f>C72+J72</f>
        <v>0</v>
      </c>
    </row>
    <row r="73" spans="1:11" s="255" customFormat="1" ht="12" customHeight="1">
      <c r="A73" s="254" t="s">
        <v>193</v>
      </c>
      <c r="B73" s="52" t="s">
        <v>194</v>
      </c>
      <c r="C73" s="35"/>
      <c r="D73" s="35"/>
      <c r="E73" s="35"/>
      <c r="F73" s="35"/>
      <c r="G73" s="35"/>
      <c r="H73" s="35"/>
      <c r="I73" s="35"/>
      <c r="J73" s="47">
        <f>D73+E73+F73+G73+H73+I73</f>
        <v>0</v>
      </c>
      <c r="K73" s="257">
        <f>C73+J73</f>
        <v>0</v>
      </c>
    </row>
    <row r="74" spans="1:11" s="255" customFormat="1" ht="12" customHeight="1">
      <c r="A74" s="256" t="s">
        <v>195</v>
      </c>
      <c r="B74" s="53" t="s">
        <v>196</v>
      </c>
      <c r="C74" s="35"/>
      <c r="D74" s="35"/>
      <c r="E74" s="35"/>
      <c r="F74" s="35"/>
      <c r="G74" s="35"/>
      <c r="H74" s="35"/>
      <c r="I74" s="35"/>
      <c r="J74" s="47">
        <f>D74+E74+F74+G74+H74+I74</f>
        <v>0</v>
      </c>
      <c r="K74" s="257">
        <f>C74+J74</f>
        <v>0</v>
      </c>
    </row>
    <row r="75" spans="1:11" s="255" customFormat="1" ht="12" customHeight="1">
      <c r="A75" s="259" t="s">
        <v>197</v>
      </c>
      <c r="B75" s="40" t="s">
        <v>198</v>
      </c>
      <c r="C75" s="25">
        <f aca="true" t="shared" si="21" ref="C75:K75">SUM(C76:C77)</f>
        <v>157740103</v>
      </c>
      <c r="D75" s="25">
        <f t="shared" si="21"/>
        <v>225990407</v>
      </c>
      <c r="E75" s="25">
        <f t="shared" si="21"/>
        <v>0</v>
      </c>
      <c r="F75" s="25">
        <f t="shared" si="21"/>
        <v>0</v>
      </c>
      <c r="G75" s="25">
        <f t="shared" si="21"/>
        <v>0</v>
      </c>
      <c r="H75" s="25">
        <f t="shared" si="21"/>
        <v>0</v>
      </c>
      <c r="I75" s="25">
        <f t="shared" si="21"/>
        <v>0</v>
      </c>
      <c r="J75" s="25">
        <f t="shared" si="21"/>
        <v>225990407</v>
      </c>
      <c r="K75" s="250">
        <f t="shared" si="21"/>
        <v>383730510</v>
      </c>
    </row>
    <row r="76" spans="1:11" s="255" customFormat="1" ht="12" customHeight="1">
      <c r="A76" s="251" t="s">
        <v>199</v>
      </c>
      <c r="B76" s="29" t="s">
        <v>200</v>
      </c>
      <c r="C76" s="35">
        <v>157740103</v>
      </c>
      <c r="D76" s="35">
        <v>225990407</v>
      </c>
      <c r="E76" s="35"/>
      <c r="F76" s="35"/>
      <c r="G76" s="35"/>
      <c r="H76" s="35"/>
      <c r="I76" s="35"/>
      <c r="J76" s="47">
        <f>D76+E76+F76+G76+H76+I76</f>
        <v>225990407</v>
      </c>
      <c r="K76" s="257">
        <f>C76+J76</f>
        <v>383730510</v>
      </c>
    </row>
    <row r="77" spans="1:11" s="255" customFormat="1" ht="12" customHeight="1">
      <c r="A77" s="256" t="s">
        <v>201</v>
      </c>
      <c r="B77" s="43" t="s">
        <v>202</v>
      </c>
      <c r="C77" s="35"/>
      <c r="D77" s="35"/>
      <c r="E77" s="35"/>
      <c r="F77" s="35"/>
      <c r="G77" s="35"/>
      <c r="H77" s="35"/>
      <c r="I77" s="35"/>
      <c r="J77" s="47">
        <f>D77+E77+F77+G77+H77+I77</f>
        <v>0</v>
      </c>
      <c r="K77" s="257">
        <f>C77+J77</f>
        <v>0</v>
      </c>
    </row>
    <row r="78" spans="1:11" s="253" customFormat="1" ht="12" customHeight="1">
      <c r="A78" s="259" t="s">
        <v>203</v>
      </c>
      <c r="B78" s="40" t="s">
        <v>204</v>
      </c>
      <c r="C78" s="25">
        <f aca="true" t="shared" si="22" ref="C78:K78">SUM(C79:C81)</f>
        <v>0</v>
      </c>
      <c r="D78" s="25">
        <f t="shared" si="22"/>
        <v>0</v>
      </c>
      <c r="E78" s="25">
        <f t="shared" si="22"/>
        <v>0</v>
      </c>
      <c r="F78" s="25">
        <f t="shared" si="22"/>
        <v>0</v>
      </c>
      <c r="G78" s="25">
        <f t="shared" si="22"/>
        <v>0</v>
      </c>
      <c r="H78" s="25">
        <f t="shared" si="22"/>
        <v>0</v>
      </c>
      <c r="I78" s="25">
        <f t="shared" si="22"/>
        <v>0</v>
      </c>
      <c r="J78" s="25">
        <f t="shared" si="22"/>
        <v>0</v>
      </c>
      <c r="K78" s="250">
        <f t="shared" si="22"/>
        <v>0</v>
      </c>
    </row>
    <row r="79" spans="1:11" s="255" customFormat="1" ht="12" customHeight="1">
      <c r="A79" s="251" t="s">
        <v>205</v>
      </c>
      <c r="B79" s="29" t="s">
        <v>206</v>
      </c>
      <c r="C79" s="35"/>
      <c r="D79" s="35"/>
      <c r="E79" s="35"/>
      <c r="F79" s="35"/>
      <c r="G79" s="35"/>
      <c r="H79" s="35"/>
      <c r="I79" s="35"/>
      <c r="J79" s="47">
        <f>D79+E79+F79+G79+H79+I79</f>
        <v>0</v>
      </c>
      <c r="K79" s="257">
        <f>C79+J79</f>
        <v>0</v>
      </c>
    </row>
    <row r="80" spans="1:11" s="255" customFormat="1" ht="12" customHeight="1">
      <c r="A80" s="254" t="s">
        <v>207</v>
      </c>
      <c r="B80" s="34" t="s">
        <v>208</v>
      </c>
      <c r="C80" s="35"/>
      <c r="D80" s="35"/>
      <c r="E80" s="35"/>
      <c r="F80" s="35"/>
      <c r="G80" s="35"/>
      <c r="H80" s="35"/>
      <c r="I80" s="35"/>
      <c r="J80" s="47">
        <f>D80+E80+F80+G80+H80+I80</f>
        <v>0</v>
      </c>
      <c r="K80" s="257">
        <f>C80+J80</f>
        <v>0</v>
      </c>
    </row>
    <row r="81" spans="1:11" s="255" customFormat="1" ht="12" customHeight="1">
      <c r="A81" s="256" t="s">
        <v>209</v>
      </c>
      <c r="B81" s="264" t="s">
        <v>210</v>
      </c>
      <c r="C81" s="35"/>
      <c r="D81" s="35"/>
      <c r="E81" s="35"/>
      <c r="F81" s="35"/>
      <c r="G81" s="35"/>
      <c r="H81" s="35"/>
      <c r="I81" s="35"/>
      <c r="J81" s="47">
        <f>D81+E81+F81+G81+H81+I81</f>
        <v>0</v>
      </c>
      <c r="K81" s="257">
        <f>C81+J81</f>
        <v>0</v>
      </c>
    </row>
    <row r="82" spans="1:11" s="255" customFormat="1" ht="12" customHeight="1">
      <c r="A82" s="259" t="s">
        <v>211</v>
      </c>
      <c r="B82" s="40" t="s">
        <v>212</v>
      </c>
      <c r="C82" s="25">
        <f aca="true" t="shared" si="23" ref="C82:K82">SUM(C83:C86)</f>
        <v>0</v>
      </c>
      <c r="D82" s="25">
        <f t="shared" si="23"/>
        <v>0</v>
      </c>
      <c r="E82" s="25">
        <f t="shared" si="23"/>
        <v>0</v>
      </c>
      <c r="F82" s="25">
        <f t="shared" si="23"/>
        <v>0</v>
      </c>
      <c r="G82" s="25">
        <f t="shared" si="23"/>
        <v>0</v>
      </c>
      <c r="H82" s="25">
        <f t="shared" si="23"/>
        <v>0</v>
      </c>
      <c r="I82" s="25">
        <f t="shared" si="23"/>
        <v>0</v>
      </c>
      <c r="J82" s="25">
        <f t="shared" si="23"/>
        <v>0</v>
      </c>
      <c r="K82" s="250">
        <f t="shared" si="23"/>
        <v>0</v>
      </c>
    </row>
    <row r="83" spans="1:11" s="255" customFormat="1" ht="12" customHeight="1">
      <c r="A83" s="265" t="s">
        <v>213</v>
      </c>
      <c r="B83" s="29" t="s">
        <v>214</v>
      </c>
      <c r="C83" s="35"/>
      <c r="D83" s="35"/>
      <c r="E83" s="35"/>
      <c r="F83" s="35"/>
      <c r="G83" s="35"/>
      <c r="H83" s="35"/>
      <c r="I83" s="35"/>
      <c r="J83" s="47">
        <f aca="true" t="shared" si="24" ref="J83:J88">D83+E83+F83+G83+H83+I83</f>
        <v>0</v>
      </c>
      <c r="K83" s="257">
        <f aca="true" t="shared" si="25" ref="K83:K88">C83+J83</f>
        <v>0</v>
      </c>
    </row>
    <row r="84" spans="1:11" s="255" customFormat="1" ht="12" customHeight="1">
      <c r="A84" s="266" t="s">
        <v>215</v>
      </c>
      <c r="B84" s="34" t="s">
        <v>216</v>
      </c>
      <c r="C84" s="35"/>
      <c r="D84" s="35"/>
      <c r="E84" s="35"/>
      <c r="F84" s="35"/>
      <c r="G84" s="35"/>
      <c r="H84" s="35"/>
      <c r="I84" s="35"/>
      <c r="J84" s="47">
        <f t="shared" si="24"/>
        <v>0</v>
      </c>
      <c r="K84" s="257">
        <f t="shared" si="25"/>
        <v>0</v>
      </c>
    </row>
    <row r="85" spans="1:11" s="255" customFormat="1" ht="12" customHeight="1">
      <c r="A85" s="266" t="s">
        <v>217</v>
      </c>
      <c r="B85" s="34" t="s">
        <v>218</v>
      </c>
      <c r="C85" s="35"/>
      <c r="D85" s="35"/>
      <c r="E85" s="35"/>
      <c r="F85" s="35"/>
      <c r="G85" s="35"/>
      <c r="H85" s="35"/>
      <c r="I85" s="35"/>
      <c r="J85" s="47">
        <f t="shared" si="24"/>
        <v>0</v>
      </c>
      <c r="K85" s="257">
        <f t="shared" si="25"/>
        <v>0</v>
      </c>
    </row>
    <row r="86" spans="1:11" s="253" customFormat="1" ht="12" customHeight="1">
      <c r="A86" s="267" t="s">
        <v>219</v>
      </c>
      <c r="B86" s="43" t="s">
        <v>220</v>
      </c>
      <c r="C86" s="35"/>
      <c r="D86" s="35"/>
      <c r="E86" s="35"/>
      <c r="F86" s="35"/>
      <c r="G86" s="35"/>
      <c r="H86" s="35"/>
      <c r="I86" s="35"/>
      <c r="J86" s="47">
        <f t="shared" si="24"/>
        <v>0</v>
      </c>
      <c r="K86" s="257">
        <f t="shared" si="25"/>
        <v>0</v>
      </c>
    </row>
    <row r="87" spans="1:11" s="253" customFormat="1" ht="12" customHeight="1">
      <c r="A87" s="259" t="s">
        <v>221</v>
      </c>
      <c r="B87" s="40" t="s">
        <v>222</v>
      </c>
      <c r="C87" s="57"/>
      <c r="D87" s="57"/>
      <c r="E87" s="57"/>
      <c r="F87" s="57"/>
      <c r="G87" s="57"/>
      <c r="H87" s="57"/>
      <c r="I87" s="57"/>
      <c r="J87" s="25">
        <f t="shared" si="24"/>
        <v>0</v>
      </c>
      <c r="K87" s="250">
        <f t="shared" si="25"/>
        <v>0</v>
      </c>
    </row>
    <row r="88" spans="1:11" s="253" customFormat="1" ht="12" customHeight="1">
      <c r="A88" s="259" t="s">
        <v>471</v>
      </c>
      <c r="B88" s="40" t="s">
        <v>224</v>
      </c>
      <c r="C88" s="57"/>
      <c r="D88" s="57"/>
      <c r="E88" s="57"/>
      <c r="F88" s="57"/>
      <c r="G88" s="57"/>
      <c r="H88" s="57"/>
      <c r="I88" s="57"/>
      <c r="J88" s="25">
        <f t="shared" si="24"/>
        <v>0</v>
      </c>
      <c r="K88" s="250">
        <f t="shared" si="25"/>
        <v>0</v>
      </c>
    </row>
    <row r="89" spans="1:11" s="253" customFormat="1" ht="12" customHeight="1">
      <c r="A89" s="259" t="s">
        <v>472</v>
      </c>
      <c r="B89" s="58" t="s">
        <v>226</v>
      </c>
      <c r="C89" s="25">
        <f aca="true" t="shared" si="26" ref="C89:K89">+C66+C70+C75+C78+C82+C88+C87</f>
        <v>157740103</v>
      </c>
      <c r="D89" s="25">
        <f t="shared" si="26"/>
        <v>225990407</v>
      </c>
      <c r="E89" s="25">
        <f t="shared" si="26"/>
        <v>0</v>
      </c>
      <c r="F89" s="25">
        <f t="shared" si="26"/>
        <v>0</v>
      </c>
      <c r="G89" s="25">
        <f t="shared" si="26"/>
        <v>0</v>
      </c>
      <c r="H89" s="25">
        <f t="shared" si="26"/>
        <v>0</v>
      </c>
      <c r="I89" s="25">
        <f t="shared" si="26"/>
        <v>0</v>
      </c>
      <c r="J89" s="25">
        <f t="shared" si="26"/>
        <v>225990407</v>
      </c>
      <c r="K89" s="250">
        <f t="shared" si="26"/>
        <v>383730510</v>
      </c>
    </row>
    <row r="90" spans="1:11" s="253" customFormat="1" ht="12" customHeight="1">
      <c r="A90" s="268" t="s">
        <v>473</v>
      </c>
      <c r="B90" s="60" t="s">
        <v>474</v>
      </c>
      <c r="C90" s="25">
        <f aca="true" t="shared" si="27" ref="C90:K90">+C65+C89</f>
        <v>671880634</v>
      </c>
      <c r="D90" s="25">
        <f t="shared" si="27"/>
        <v>490521415</v>
      </c>
      <c r="E90" s="25">
        <f t="shared" si="27"/>
        <v>63293917</v>
      </c>
      <c r="F90" s="25">
        <f t="shared" si="27"/>
        <v>126177254</v>
      </c>
      <c r="G90" s="25">
        <f t="shared" si="27"/>
        <v>0</v>
      </c>
      <c r="H90" s="25">
        <f t="shared" si="27"/>
        <v>0</v>
      </c>
      <c r="I90" s="25">
        <f t="shared" si="27"/>
        <v>0</v>
      </c>
      <c r="J90" s="25">
        <f t="shared" si="27"/>
        <v>679992586</v>
      </c>
      <c r="K90" s="250">
        <f t="shared" si="27"/>
        <v>1351873220</v>
      </c>
    </row>
    <row r="91" spans="1:3" s="255" customFormat="1" ht="15" customHeight="1">
      <c r="A91" s="269"/>
      <c r="B91" s="270"/>
      <c r="C91" s="271"/>
    </row>
    <row r="92" spans="1:11" s="249" customFormat="1" ht="16.5" customHeight="1">
      <c r="A92" s="353" t="s">
        <v>327</v>
      </c>
      <c r="B92" s="353"/>
      <c r="C92" s="353"/>
      <c r="D92" s="353"/>
      <c r="E92" s="353"/>
      <c r="F92" s="353"/>
      <c r="G92" s="353"/>
      <c r="H92" s="353"/>
      <c r="I92" s="353"/>
      <c r="J92" s="353"/>
      <c r="K92" s="353"/>
    </row>
    <row r="93" spans="1:11" s="274" customFormat="1" ht="12" customHeight="1">
      <c r="A93" s="18" t="s">
        <v>63</v>
      </c>
      <c r="B93" s="69" t="s">
        <v>475</v>
      </c>
      <c r="C93" s="70">
        <f aca="true" t="shared" si="28" ref="C93:K93">+C94+C95+C96+C97+C98+C111</f>
        <v>218875444</v>
      </c>
      <c r="D93" s="272">
        <f t="shared" si="28"/>
        <v>485855740</v>
      </c>
      <c r="E93" s="70">
        <f t="shared" si="28"/>
        <v>28340839</v>
      </c>
      <c r="F93" s="70">
        <f t="shared" si="28"/>
        <v>5919827</v>
      </c>
      <c r="G93" s="70">
        <f t="shared" si="28"/>
        <v>0</v>
      </c>
      <c r="H93" s="70">
        <f t="shared" si="28"/>
        <v>0</v>
      </c>
      <c r="I93" s="70">
        <f t="shared" si="28"/>
        <v>0</v>
      </c>
      <c r="J93" s="70">
        <f t="shared" si="28"/>
        <v>520116406</v>
      </c>
      <c r="K93" s="273">
        <f t="shared" si="28"/>
        <v>738991850</v>
      </c>
    </row>
    <row r="94" spans="1:11" ht="12" customHeight="1">
      <c r="A94" s="275" t="s">
        <v>65</v>
      </c>
      <c r="B94" s="73" t="s">
        <v>233</v>
      </c>
      <c r="C94" s="75">
        <v>55920517</v>
      </c>
      <c r="D94" s="276">
        <v>166206571</v>
      </c>
      <c r="E94" s="75">
        <v>22290360</v>
      </c>
      <c r="F94" s="75"/>
      <c r="G94" s="75"/>
      <c r="H94" s="75"/>
      <c r="I94" s="75"/>
      <c r="J94" s="76">
        <f aca="true" t="shared" si="29" ref="J94:J113">D94+E94+F94+G94+H94+I94</f>
        <v>188496931</v>
      </c>
      <c r="K94" s="277">
        <f aca="true" t="shared" si="30" ref="K94:K113">C94+J94</f>
        <v>244417448</v>
      </c>
    </row>
    <row r="95" spans="1:11" ht="12" customHeight="1">
      <c r="A95" s="254" t="s">
        <v>67</v>
      </c>
      <c r="B95" s="78" t="s">
        <v>234</v>
      </c>
      <c r="C95" s="35">
        <v>8478359</v>
      </c>
      <c r="D95" s="278">
        <v>16307738</v>
      </c>
      <c r="E95" s="35">
        <v>4343505</v>
      </c>
      <c r="F95" s="35"/>
      <c r="G95" s="35"/>
      <c r="H95" s="35"/>
      <c r="I95" s="35"/>
      <c r="J95" s="47">
        <f t="shared" si="29"/>
        <v>20651243</v>
      </c>
      <c r="K95" s="257">
        <f t="shared" si="30"/>
        <v>29129602</v>
      </c>
    </row>
    <row r="96" spans="1:11" ht="12" customHeight="1">
      <c r="A96" s="254" t="s">
        <v>69</v>
      </c>
      <c r="B96" s="78" t="s">
        <v>235</v>
      </c>
      <c r="C96" s="41">
        <v>92063374</v>
      </c>
      <c r="D96" s="278">
        <v>43576764</v>
      </c>
      <c r="E96" s="41">
        <v>4530657</v>
      </c>
      <c r="F96" s="41">
        <v>9250911</v>
      </c>
      <c r="G96" s="41"/>
      <c r="H96" s="41"/>
      <c r="I96" s="41"/>
      <c r="J96" s="79">
        <f t="shared" si="29"/>
        <v>57358332</v>
      </c>
      <c r="K96" s="258">
        <f t="shared" si="30"/>
        <v>149421706</v>
      </c>
    </row>
    <row r="97" spans="1:11" ht="12" customHeight="1">
      <c r="A97" s="254" t="s">
        <v>71</v>
      </c>
      <c r="B97" s="81" t="s">
        <v>236</v>
      </c>
      <c r="C97" s="41">
        <v>27400000</v>
      </c>
      <c r="D97" s="279">
        <v>2933700</v>
      </c>
      <c r="E97" s="41"/>
      <c r="F97" s="41">
        <v>1945000</v>
      </c>
      <c r="G97" s="41"/>
      <c r="H97" s="41"/>
      <c r="I97" s="41"/>
      <c r="J97" s="79">
        <f t="shared" si="29"/>
        <v>4878700</v>
      </c>
      <c r="K97" s="258">
        <f t="shared" si="30"/>
        <v>32278700</v>
      </c>
    </row>
    <row r="98" spans="1:11" ht="12" customHeight="1">
      <c r="A98" s="254" t="s">
        <v>237</v>
      </c>
      <c r="B98" s="82" t="s">
        <v>238</v>
      </c>
      <c r="C98" s="41">
        <v>15013194</v>
      </c>
      <c r="D98" s="279">
        <v>3616887</v>
      </c>
      <c r="E98" s="41"/>
      <c r="F98" s="41"/>
      <c r="G98" s="41"/>
      <c r="H98" s="41"/>
      <c r="I98" s="41"/>
      <c r="J98" s="79">
        <f t="shared" si="29"/>
        <v>3616887</v>
      </c>
      <c r="K98" s="258">
        <f t="shared" si="30"/>
        <v>18630081</v>
      </c>
    </row>
    <row r="99" spans="1:11" ht="12" customHeight="1">
      <c r="A99" s="254" t="s">
        <v>75</v>
      </c>
      <c r="B99" s="78" t="s">
        <v>476</v>
      </c>
      <c r="C99" s="41">
        <v>3000000</v>
      </c>
      <c r="D99" s="279">
        <v>3716887</v>
      </c>
      <c r="E99" s="41"/>
      <c r="F99" s="41"/>
      <c r="G99" s="41"/>
      <c r="H99" s="41"/>
      <c r="I99" s="41"/>
      <c r="J99" s="79">
        <f t="shared" si="29"/>
        <v>3716887</v>
      </c>
      <c r="K99" s="258">
        <f t="shared" si="30"/>
        <v>6716887</v>
      </c>
    </row>
    <row r="100" spans="1:11" ht="12" customHeight="1">
      <c r="A100" s="254" t="s">
        <v>240</v>
      </c>
      <c r="B100" s="84" t="s">
        <v>241</v>
      </c>
      <c r="C100" s="41"/>
      <c r="D100" s="279"/>
      <c r="E100" s="41"/>
      <c r="F100" s="41"/>
      <c r="G100" s="41"/>
      <c r="H100" s="41"/>
      <c r="I100" s="41"/>
      <c r="J100" s="79">
        <f t="shared" si="29"/>
        <v>0</v>
      </c>
      <c r="K100" s="258">
        <f t="shared" si="30"/>
        <v>0</v>
      </c>
    </row>
    <row r="101" spans="1:11" ht="12" customHeight="1">
      <c r="A101" s="254" t="s">
        <v>242</v>
      </c>
      <c r="B101" s="84" t="s">
        <v>243</v>
      </c>
      <c r="C101" s="41"/>
      <c r="D101" s="279"/>
      <c r="E101" s="41"/>
      <c r="F101" s="41"/>
      <c r="G101" s="41"/>
      <c r="H101" s="41"/>
      <c r="I101" s="41"/>
      <c r="J101" s="79">
        <f t="shared" si="29"/>
        <v>0</v>
      </c>
      <c r="K101" s="258">
        <f t="shared" si="30"/>
        <v>0</v>
      </c>
    </row>
    <row r="102" spans="1:11" ht="12" customHeight="1">
      <c r="A102" s="254" t="s">
        <v>244</v>
      </c>
      <c r="B102" s="84" t="s">
        <v>245</v>
      </c>
      <c r="C102" s="41"/>
      <c r="D102" s="279"/>
      <c r="E102" s="41"/>
      <c r="F102" s="41"/>
      <c r="G102" s="41"/>
      <c r="H102" s="41"/>
      <c r="I102" s="41"/>
      <c r="J102" s="79">
        <f t="shared" si="29"/>
        <v>0</v>
      </c>
      <c r="K102" s="258">
        <f t="shared" si="30"/>
        <v>0</v>
      </c>
    </row>
    <row r="103" spans="1:11" ht="12" customHeight="1">
      <c r="A103" s="254" t="s">
        <v>246</v>
      </c>
      <c r="B103" s="85" t="s">
        <v>247</v>
      </c>
      <c r="C103" s="41"/>
      <c r="D103" s="279"/>
      <c r="E103" s="41"/>
      <c r="F103" s="41"/>
      <c r="G103" s="41"/>
      <c r="H103" s="41"/>
      <c r="I103" s="41"/>
      <c r="J103" s="79">
        <f t="shared" si="29"/>
        <v>0</v>
      </c>
      <c r="K103" s="258">
        <f t="shared" si="30"/>
        <v>0</v>
      </c>
    </row>
    <row r="104" spans="1:11" ht="22.5">
      <c r="A104" s="254" t="s">
        <v>248</v>
      </c>
      <c r="B104" s="85" t="s">
        <v>249</v>
      </c>
      <c r="C104" s="41"/>
      <c r="D104" s="279"/>
      <c r="E104" s="41"/>
      <c r="F104" s="41"/>
      <c r="G104" s="41"/>
      <c r="H104" s="41"/>
      <c r="I104" s="41"/>
      <c r="J104" s="79">
        <f t="shared" si="29"/>
        <v>0</v>
      </c>
      <c r="K104" s="258">
        <f t="shared" si="30"/>
        <v>0</v>
      </c>
    </row>
    <row r="105" spans="1:11" ht="12" customHeight="1">
      <c r="A105" s="254" t="s">
        <v>250</v>
      </c>
      <c r="B105" s="84" t="s">
        <v>251</v>
      </c>
      <c r="C105" s="41">
        <v>9017534</v>
      </c>
      <c r="D105" s="279">
        <v>-300000</v>
      </c>
      <c r="E105" s="41"/>
      <c r="F105" s="41"/>
      <c r="G105" s="41"/>
      <c r="H105" s="41"/>
      <c r="I105" s="41"/>
      <c r="J105" s="79">
        <f t="shared" si="29"/>
        <v>-300000</v>
      </c>
      <c r="K105" s="258">
        <f t="shared" si="30"/>
        <v>8717534</v>
      </c>
    </row>
    <row r="106" spans="1:11" ht="12" customHeight="1">
      <c r="A106" s="254" t="s">
        <v>252</v>
      </c>
      <c r="B106" s="84" t="s">
        <v>253</v>
      </c>
      <c r="C106" s="41"/>
      <c r="D106" s="279"/>
      <c r="E106" s="41"/>
      <c r="F106" s="41"/>
      <c r="G106" s="41"/>
      <c r="H106" s="41"/>
      <c r="I106" s="41"/>
      <c r="J106" s="79">
        <f t="shared" si="29"/>
        <v>0</v>
      </c>
      <c r="K106" s="258">
        <f t="shared" si="30"/>
        <v>0</v>
      </c>
    </row>
    <row r="107" spans="1:11" ht="12" customHeight="1">
      <c r="A107" s="254" t="s">
        <v>254</v>
      </c>
      <c r="B107" s="85" t="s">
        <v>255</v>
      </c>
      <c r="C107" s="35"/>
      <c r="D107" s="279"/>
      <c r="E107" s="41"/>
      <c r="F107" s="41"/>
      <c r="G107" s="41"/>
      <c r="H107" s="41"/>
      <c r="I107" s="41"/>
      <c r="J107" s="79">
        <f t="shared" si="29"/>
        <v>0</v>
      </c>
      <c r="K107" s="258">
        <f t="shared" si="30"/>
        <v>0</v>
      </c>
    </row>
    <row r="108" spans="1:11" ht="12" customHeight="1">
      <c r="A108" s="280" t="s">
        <v>256</v>
      </c>
      <c r="B108" s="83" t="s">
        <v>257</v>
      </c>
      <c r="C108" s="41"/>
      <c r="D108" s="279"/>
      <c r="E108" s="41"/>
      <c r="F108" s="41"/>
      <c r="G108" s="41"/>
      <c r="H108" s="41"/>
      <c r="I108" s="41"/>
      <c r="J108" s="79">
        <f t="shared" si="29"/>
        <v>0</v>
      </c>
      <c r="K108" s="258">
        <f t="shared" si="30"/>
        <v>0</v>
      </c>
    </row>
    <row r="109" spans="1:11" ht="12" customHeight="1">
      <c r="A109" s="254" t="s">
        <v>258</v>
      </c>
      <c r="B109" s="83" t="s">
        <v>259</v>
      </c>
      <c r="C109" s="41"/>
      <c r="D109" s="279"/>
      <c r="E109" s="41"/>
      <c r="F109" s="41"/>
      <c r="G109" s="41"/>
      <c r="H109" s="41"/>
      <c r="I109" s="41"/>
      <c r="J109" s="79">
        <f t="shared" si="29"/>
        <v>0</v>
      </c>
      <c r="K109" s="258">
        <f t="shared" si="30"/>
        <v>0</v>
      </c>
    </row>
    <row r="110" spans="1:11" ht="12" customHeight="1">
      <c r="A110" s="254" t="s">
        <v>260</v>
      </c>
      <c r="B110" s="85" t="s">
        <v>261</v>
      </c>
      <c r="C110" s="35">
        <v>2995660</v>
      </c>
      <c r="D110" s="281">
        <v>200000</v>
      </c>
      <c r="E110" s="35"/>
      <c r="F110" s="35"/>
      <c r="G110" s="35"/>
      <c r="H110" s="35"/>
      <c r="I110" s="35"/>
      <c r="J110" s="47">
        <f t="shared" si="29"/>
        <v>200000</v>
      </c>
      <c r="K110" s="257">
        <f t="shared" si="30"/>
        <v>3195660</v>
      </c>
    </row>
    <row r="111" spans="1:11" ht="12" customHeight="1">
      <c r="A111" s="254" t="s">
        <v>262</v>
      </c>
      <c r="B111" s="81" t="s">
        <v>263</v>
      </c>
      <c r="C111" s="35">
        <v>20000000</v>
      </c>
      <c r="D111" s="281">
        <v>253214080</v>
      </c>
      <c r="E111" s="35">
        <v>-2823683</v>
      </c>
      <c r="F111" s="35">
        <v>-5276084</v>
      </c>
      <c r="G111" s="35"/>
      <c r="H111" s="35"/>
      <c r="I111" s="35"/>
      <c r="J111" s="47">
        <f t="shared" si="29"/>
        <v>245114313</v>
      </c>
      <c r="K111" s="257">
        <f t="shared" si="30"/>
        <v>265114313</v>
      </c>
    </row>
    <row r="112" spans="1:11" ht="12" customHeight="1">
      <c r="A112" s="256" t="s">
        <v>264</v>
      </c>
      <c r="B112" s="78" t="s">
        <v>477</v>
      </c>
      <c r="C112" s="41">
        <v>20000000</v>
      </c>
      <c r="D112" s="279">
        <v>253214080</v>
      </c>
      <c r="E112" s="41">
        <v>-2823683</v>
      </c>
      <c r="F112" s="41">
        <v>-5276084</v>
      </c>
      <c r="G112" s="41"/>
      <c r="H112" s="41"/>
      <c r="I112" s="41"/>
      <c r="J112" s="79">
        <f t="shared" si="29"/>
        <v>245114313</v>
      </c>
      <c r="K112" s="258">
        <f t="shared" si="30"/>
        <v>265114313</v>
      </c>
    </row>
    <row r="113" spans="1:11" ht="12" customHeight="1">
      <c r="A113" s="260" t="s">
        <v>266</v>
      </c>
      <c r="B113" s="282" t="s">
        <v>478</v>
      </c>
      <c r="C113" s="45"/>
      <c r="D113" s="283"/>
      <c r="E113" s="45"/>
      <c r="F113" s="45"/>
      <c r="G113" s="45"/>
      <c r="H113" s="45"/>
      <c r="I113" s="45"/>
      <c r="J113" s="46">
        <f t="shared" si="29"/>
        <v>0</v>
      </c>
      <c r="K113" s="263">
        <f t="shared" si="30"/>
        <v>0</v>
      </c>
    </row>
    <row r="114" spans="1:11" ht="12" customHeight="1">
      <c r="A114" s="66" t="s">
        <v>77</v>
      </c>
      <c r="B114" s="117" t="s">
        <v>268</v>
      </c>
      <c r="C114" s="25">
        <f aca="true" t="shared" si="31" ref="C114:K114">+C115+C117+C119</f>
        <v>105664363</v>
      </c>
      <c r="D114" s="284">
        <f t="shared" si="31"/>
        <v>667125</v>
      </c>
      <c r="E114" s="25">
        <f t="shared" si="31"/>
        <v>33413301</v>
      </c>
      <c r="F114" s="25">
        <f t="shared" si="31"/>
        <v>116955631</v>
      </c>
      <c r="G114" s="25">
        <f t="shared" si="31"/>
        <v>0</v>
      </c>
      <c r="H114" s="25">
        <f t="shared" si="31"/>
        <v>0</v>
      </c>
      <c r="I114" s="25">
        <f t="shared" si="31"/>
        <v>0</v>
      </c>
      <c r="J114" s="25">
        <f t="shared" si="31"/>
        <v>151036057</v>
      </c>
      <c r="K114" s="250">
        <f t="shared" si="31"/>
        <v>256700420</v>
      </c>
    </row>
    <row r="115" spans="1:11" ht="12" customHeight="1">
      <c r="A115" s="251" t="s">
        <v>79</v>
      </c>
      <c r="B115" s="78" t="s">
        <v>269</v>
      </c>
      <c r="C115" s="30">
        <v>7854500</v>
      </c>
      <c r="D115" s="285">
        <v>189960</v>
      </c>
      <c r="E115" s="30">
        <v>11626360</v>
      </c>
      <c r="F115" s="30">
        <v>2590833</v>
      </c>
      <c r="G115" s="30"/>
      <c r="H115" s="30"/>
      <c r="I115" s="30"/>
      <c r="J115" s="31">
        <f aca="true" t="shared" si="32" ref="J115:J127">D115+E115+F115+G115+H115+I115</f>
        <v>14407153</v>
      </c>
      <c r="K115" s="252">
        <f aca="true" t="shared" si="33" ref="K115:K127">C115+J115</f>
        <v>22261653</v>
      </c>
    </row>
    <row r="116" spans="1:11" ht="12" customHeight="1">
      <c r="A116" s="251" t="s">
        <v>81</v>
      </c>
      <c r="B116" s="95" t="s">
        <v>270</v>
      </c>
      <c r="C116" s="30"/>
      <c r="D116" s="285"/>
      <c r="E116" s="30"/>
      <c r="F116" s="30"/>
      <c r="G116" s="30"/>
      <c r="H116" s="30"/>
      <c r="I116" s="30"/>
      <c r="J116" s="31">
        <f t="shared" si="32"/>
        <v>0</v>
      </c>
      <c r="K116" s="252">
        <f t="shared" si="33"/>
        <v>0</v>
      </c>
    </row>
    <row r="117" spans="1:11" ht="12" customHeight="1">
      <c r="A117" s="251" t="s">
        <v>83</v>
      </c>
      <c r="B117" s="95" t="s">
        <v>271</v>
      </c>
      <c r="C117" s="35">
        <v>96109863</v>
      </c>
      <c r="D117" s="281">
        <v>477165</v>
      </c>
      <c r="E117" s="35">
        <v>19786941</v>
      </c>
      <c r="F117" s="35">
        <v>114364798</v>
      </c>
      <c r="G117" s="35"/>
      <c r="H117" s="35"/>
      <c r="I117" s="35"/>
      <c r="J117" s="47">
        <f t="shared" si="32"/>
        <v>134628904</v>
      </c>
      <c r="K117" s="257">
        <f t="shared" si="33"/>
        <v>230738767</v>
      </c>
    </row>
    <row r="118" spans="1:11" ht="12" customHeight="1">
      <c r="A118" s="251" t="s">
        <v>85</v>
      </c>
      <c r="B118" s="95" t="s">
        <v>272</v>
      </c>
      <c r="C118" s="35">
        <v>87374363</v>
      </c>
      <c r="D118" s="281"/>
      <c r="E118" s="35"/>
      <c r="F118" s="35"/>
      <c r="G118" s="35"/>
      <c r="H118" s="35"/>
      <c r="I118" s="35"/>
      <c r="J118" s="47">
        <f t="shared" si="32"/>
        <v>0</v>
      </c>
      <c r="K118" s="257">
        <f t="shared" si="33"/>
        <v>87374363</v>
      </c>
    </row>
    <row r="119" spans="1:11" ht="12" customHeight="1">
      <c r="A119" s="251" t="s">
        <v>87</v>
      </c>
      <c r="B119" s="39" t="s">
        <v>273</v>
      </c>
      <c r="C119" s="35">
        <v>1700000</v>
      </c>
      <c r="D119" s="281"/>
      <c r="E119" s="35">
        <v>2000000</v>
      </c>
      <c r="F119" s="35"/>
      <c r="G119" s="35"/>
      <c r="H119" s="35"/>
      <c r="I119" s="35"/>
      <c r="J119" s="47">
        <f t="shared" si="32"/>
        <v>2000000</v>
      </c>
      <c r="K119" s="257">
        <f t="shared" si="33"/>
        <v>3700000</v>
      </c>
    </row>
    <row r="120" spans="1:11" ht="12" customHeight="1">
      <c r="A120" s="251" t="s">
        <v>89</v>
      </c>
      <c r="B120" s="37" t="s">
        <v>274</v>
      </c>
      <c r="C120" s="35"/>
      <c r="D120" s="281"/>
      <c r="E120" s="35"/>
      <c r="F120" s="35"/>
      <c r="G120" s="35"/>
      <c r="H120" s="35"/>
      <c r="I120" s="35"/>
      <c r="J120" s="47">
        <f t="shared" si="32"/>
        <v>0</v>
      </c>
      <c r="K120" s="257">
        <f t="shared" si="33"/>
        <v>0</v>
      </c>
    </row>
    <row r="121" spans="1:11" ht="12" customHeight="1">
      <c r="A121" s="251" t="s">
        <v>275</v>
      </c>
      <c r="B121" s="96" t="s">
        <v>276</v>
      </c>
      <c r="C121" s="35"/>
      <c r="D121" s="281"/>
      <c r="E121" s="35"/>
      <c r="F121" s="35"/>
      <c r="G121" s="35"/>
      <c r="H121" s="35"/>
      <c r="I121" s="35"/>
      <c r="J121" s="47">
        <f t="shared" si="32"/>
        <v>0</v>
      </c>
      <c r="K121" s="257">
        <f t="shared" si="33"/>
        <v>0</v>
      </c>
    </row>
    <row r="122" spans="1:11" ht="18.75" customHeight="1">
      <c r="A122" s="251" t="s">
        <v>277</v>
      </c>
      <c r="B122" s="85" t="s">
        <v>249</v>
      </c>
      <c r="C122" s="35"/>
      <c r="D122" s="281"/>
      <c r="E122" s="35"/>
      <c r="F122" s="35"/>
      <c r="G122" s="35"/>
      <c r="H122" s="35"/>
      <c r="I122" s="35"/>
      <c r="J122" s="47">
        <f t="shared" si="32"/>
        <v>0</v>
      </c>
      <c r="K122" s="257">
        <f t="shared" si="33"/>
        <v>0</v>
      </c>
    </row>
    <row r="123" spans="1:11" ht="12" customHeight="1">
      <c r="A123" s="251" t="s">
        <v>278</v>
      </c>
      <c r="B123" s="85" t="s">
        <v>279</v>
      </c>
      <c r="C123" s="35"/>
      <c r="D123" s="281"/>
      <c r="E123" s="35"/>
      <c r="F123" s="35"/>
      <c r="G123" s="35"/>
      <c r="H123" s="35"/>
      <c r="I123" s="35"/>
      <c r="J123" s="47">
        <f t="shared" si="32"/>
        <v>0</v>
      </c>
      <c r="K123" s="257">
        <f t="shared" si="33"/>
        <v>0</v>
      </c>
    </row>
    <row r="124" spans="1:11" ht="12" customHeight="1">
      <c r="A124" s="251" t="s">
        <v>280</v>
      </c>
      <c r="B124" s="85" t="s">
        <v>281</v>
      </c>
      <c r="C124" s="35"/>
      <c r="D124" s="281"/>
      <c r="E124" s="35"/>
      <c r="F124" s="35"/>
      <c r="G124" s="35"/>
      <c r="H124" s="35"/>
      <c r="I124" s="35"/>
      <c r="J124" s="47">
        <f t="shared" si="32"/>
        <v>0</v>
      </c>
      <c r="K124" s="257">
        <f t="shared" si="33"/>
        <v>0</v>
      </c>
    </row>
    <row r="125" spans="1:11" ht="12" customHeight="1">
      <c r="A125" s="251" t="s">
        <v>282</v>
      </c>
      <c r="B125" s="85" t="s">
        <v>255</v>
      </c>
      <c r="C125" s="35"/>
      <c r="D125" s="281"/>
      <c r="E125" s="35"/>
      <c r="F125" s="35"/>
      <c r="G125" s="35"/>
      <c r="H125" s="35"/>
      <c r="I125" s="35"/>
      <c r="J125" s="47">
        <f t="shared" si="32"/>
        <v>0</v>
      </c>
      <c r="K125" s="257">
        <f t="shared" si="33"/>
        <v>0</v>
      </c>
    </row>
    <row r="126" spans="1:11" ht="12" customHeight="1">
      <c r="A126" s="251" t="s">
        <v>283</v>
      </c>
      <c r="B126" s="85" t="s">
        <v>284</v>
      </c>
      <c r="C126" s="35"/>
      <c r="D126" s="281"/>
      <c r="E126" s="35">
        <v>2000000</v>
      </c>
      <c r="F126" s="35"/>
      <c r="G126" s="35"/>
      <c r="H126" s="35"/>
      <c r="I126" s="35"/>
      <c r="J126" s="47">
        <f t="shared" si="32"/>
        <v>2000000</v>
      </c>
      <c r="K126" s="257">
        <f t="shared" si="33"/>
        <v>2000000</v>
      </c>
    </row>
    <row r="127" spans="1:11" ht="12" customHeight="1">
      <c r="A127" s="280" t="s">
        <v>285</v>
      </c>
      <c r="B127" s="85" t="s">
        <v>286</v>
      </c>
      <c r="C127" s="41">
        <v>1700000</v>
      </c>
      <c r="D127" s="279"/>
      <c r="E127" s="41"/>
      <c r="F127" s="41"/>
      <c r="G127" s="41"/>
      <c r="H127" s="41"/>
      <c r="I127" s="41"/>
      <c r="J127" s="79">
        <f t="shared" si="32"/>
        <v>0</v>
      </c>
      <c r="K127" s="258">
        <f t="shared" si="33"/>
        <v>1700000</v>
      </c>
    </row>
    <row r="128" spans="1:11" ht="12" customHeight="1">
      <c r="A128" s="66" t="s">
        <v>91</v>
      </c>
      <c r="B128" s="24" t="s">
        <v>287</v>
      </c>
      <c r="C128" s="25">
        <f aca="true" t="shared" si="34" ref="C128:K128">+C93+C114</f>
        <v>324539807</v>
      </c>
      <c r="D128" s="284">
        <f t="shared" si="34"/>
        <v>486522865</v>
      </c>
      <c r="E128" s="25">
        <f t="shared" si="34"/>
        <v>61754140</v>
      </c>
      <c r="F128" s="25">
        <f t="shared" si="34"/>
        <v>122875458</v>
      </c>
      <c r="G128" s="25">
        <f t="shared" si="34"/>
        <v>0</v>
      </c>
      <c r="H128" s="25">
        <f t="shared" si="34"/>
        <v>0</v>
      </c>
      <c r="I128" s="25">
        <f t="shared" si="34"/>
        <v>0</v>
      </c>
      <c r="J128" s="25">
        <f t="shared" si="34"/>
        <v>671152463</v>
      </c>
      <c r="K128" s="250">
        <f t="shared" si="34"/>
        <v>995692270</v>
      </c>
    </row>
    <row r="129" spans="1:11" ht="12" customHeight="1">
      <c r="A129" s="66" t="s">
        <v>288</v>
      </c>
      <c r="B129" s="24" t="s">
        <v>479</v>
      </c>
      <c r="C129" s="25">
        <f aca="true" t="shared" si="35" ref="C129:K129">+C130+C131+C132</f>
        <v>0</v>
      </c>
      <c r="D129" s="284">
        <f t="shared" si="35"/>
        <v>0</v>
      </c>
      <c r="E129" s="25">
        <f t="shared" si="35"/>
        <v>0</v>
      </c>
      <c r="F129" s="25">
        <f t="shared" si="35"/>
        <v>0</v>
      </c>
      <c r="G129" s="25">
        <f t="shared" si="35"/>
        <v>0</v>
      </c>
      <c r="H129" s="25">
        <f t="shared" si="35"/>
        <v>0</v>
      </c>
      <c r="I129" s="25">
        <f t="shared" si="35"/>
        <v>0</v>
      </c>
      <c r="J129" s="25">
        <f t="shared" si="35"/>
        <v>0</v>
      </c>
      <c r="K129" s="250">
        <f t="shared" si="35"/>
        <v>0</v>
      </c>
    </row>
    <row r="130" spans="1:11" s="274" customFormat="1" ht="12" customHeight="1">
      <c r="A130" s="251" t="s">
        <v>107</v>
      </c>
      <c r="B130" s="99" t="s">
        <v>480</v>
      </c>
      <c r="C130" s="35"/>
      <c r="D130" s="281"/>
      <c r="E130" s="35"/>
      <c r="F130" s="35"/>
      <c r="G130" s="35"/>
      <c r="H130" s="35"/>
      <c r="I130" s="35"/>
      <c r="J130" s="47">
        <f>D130+E130+F130+G130+H130+I130</f>
        <v>0</v>
      </c>
      <c r="K130" s="257">
        <f>C130+J130</f>
        <v>0</v>
      </c>
    </row>
    <row r="131" spans="1:11" ht="12" customHeight="1">
      <c r="A131" s="251" t="s">
        <v>109</v>
      </c>
      <c r="B131" s="99" t="s">
        <v>291</v>
      </c>
      <c r="C131" s="35"/>
      <c r="D131" s="281"/>
      <c r="E131" s="35"/>
      <c r="F131" s="35"/>
      <c r="G131" s="35"/>
      <c r="H131" s="35"/>
      <c r="I131" s="35"/>
      <c r="J131" s="47">
        <f>D131+E131+F131+G131+H131+I131</f>
        <v>0</v>
      </c>
      <c r="K131" s="257">
        <f>C131+J131</f>
        <v>0</v>
      </c>
    </row>
    <row r="132" spans="1:11" ht="12" customHeight="1">
      <c r="A132" s="280" t="s">
        <v>111</v>
      </c>
      <c r="B132" s="100" t="s">
        <v>481</v>
      </c>
      <c r="C132" s="35"/>
      <c r="D132" s="281"/>
      <c r="E132" s="35"/>
      <c r="F132" s="35"/>
      <c r="G132" s="35"/>
      <c r="H132" s="35"/>
      <c r="I132" s="35"/>
      <c r="J132" s="47">
        <f>D132+E132+F132+G132+H132+I132</f>
        <v>0</v>
      </c>
      <c r="K132" s="257">
        <f>C132+J132</f>
        <v>0</v>
      </c>
    </row>
    <row r="133" spans="1:11" ht="12" customHeight="1">
      <c r="A133" s="66" t="s">
        <v>121</v>
      </c>
      <c r="B133" s="24" t="s">
        <v>293</v>
      </c>
      <c r="C133" s="25">
        <f aca="true" t="shared" si="36" ref="C133:K133">+C134+C135+C136+C137+C138+C139</f>
        <v>0</v>
      </c>
      <c r="D133" s="284">
        <f t="shared" si="36"/>
        <v>0</v>
      </c>
      <c r="E133" s="25">
        <f t="shared" si="36"/>
        <v>0</v>
      </c>
      <c r="F133" s="25">
        <f t="shared" si="36"/>
        <v>0</v>
      </c>
      <c r="G133" s="25">
        <f t="shared" si="36"/>
        <v>0</v>
      </c>
      <c r="H133" s="25">
        <f t="shared" si="36"/>
        <v>0</v>
      </c>
      <c r="I133" s="25">
        <f t="shared" si="36"/>
        <v>0</v>
      </c>
      <c r="J133" s="25">
        <f t="shared" si="36"/>
        <v>0</v>
      </c>
      <c r="K133" s="250">
        <f t="shared" si="36"/>
        <v>0</v>
      </c>
    </row>
    <row r="134" spans="1:11" ht="12" customHeight="1">
      <c r="A134" s="251" t="s">
        <v>123</v>
      </c>
      <c r="B134" s="99" t="s">
        <v>294</v>
      </c>
      <c r="C134" s="35"/>
      <c r="D134" s="281"/>
      <c r="E134" s="35"/>
      <c r="F134" s="35"/>
      <c r="G134" s="35"/>
      <c r="H134" s="35"/>
      <c r="I134" s="35"/>
      <c r="J134" s="47">
        <f aca="true" t="shared" si="37" ref="J134:J139">D134+E134+F134+G134+H134+I134</f>
        <v>0</v>
      </c>
      <c r="K134" s="257">
        <f aca="true" t="shared" si="38" ref="K134:K139">C134+J134</f>
        <v>0</v>
      </c>
    </row>
    <row r="135" spans="1:11" ht="12" customHeight="1">
      <c r="A135" s="251" t="s">
        <v>125</v>
      </c>
      <c r="B135" s="99" t="s">
        <v>295</v>
      </c>
      <c r="C135" s="35"/>
      <c r="D135" s="281"/>
      <c r="E135" s="35"/>
      <c r="F135" s="35"/>
      <c r="G135" s="35"/>
      <c r="H135" s="35"/>
      <c r="I135" s="35"/>
      <c r="J135" s="47">
        <f t="shared" si="37"/>
        <v>0</v>
      </c>
      <c r="K135" s="257">
        <f t="shared" si="38"/>
        <v>0</v>
      </c>
    </row>
    <row r="136" spans="1:11" ht="12" customHeight="1">
      <c r="A136" s="251" t="s">
        <v>127</v>
      </c>
      <c r="B136" s="99" t="s">
        <v>296</v>
      </c>
      <c r="C136" s="35"/>
      <c r="D136" s="281"/>
      <c r="E136" s="35"/>
      <c r="F136" s="35"/>
      <c r="G136" s="35"/>
      <c r="H136" s="35"/>
      <c r="I136" s="35"/>
      <c r="J136" s="47">
        <f t="shared" si="37"/>
        <v>0</v>
      </c>
      <c r="K136" s="257">
        <f t="shared" si="38"/>
        <v>0</v>
      </c>
    </row>
    <row r="137" spans="1:11" ht="12" customHeight="1">
      <c r="A137" s="251" t="s">
        <v>129</v>
      </c>
      <c r="B137" s="99" t="s">
        <v>482</v>
      </c>
      <c r="C137" s="35"/>
      <c r="D137" s="281"/>
      <c r="E137" s="35"/>
      <c r="F137" s="35"/>
      <c r="G137" s="35"/>
      <c r="H137" s="35"/>
      <c r="I137" s="35"/>
      <c r="J137" s="47">
        <f t="shared" si="37"/>
        <v>0</v>
      </c>
      <c r="K137" s="257">
        <f t="shared" si="38"/>
        <v>0</v>
      </c>
    </row>
    <row r="138" spans="1:11" ht="12" customHeight="1">
      <c r="A138" s="251" t="s">
        <v>131</v>
      </c>
      <c r="B138" s="99" t="s">
        <v>298</v>
      </c>
      <c r="C138" s="35"/>
      <c r="D138" s="281"/>
      <c r="E138" s="35"/>
      <c r="F138" s="35"/>
      <c r="G138" s="35"/>
      <c r="H138" s="35"/>
      <c r="I138" s="35"/>
      <c r="J138" s="47">
        <f t="shared" si="37"/>
        <v>0</v>
      </c>
      <c r="K138" s="257">
        <f t="shared" si="38"/>
        <v>0</v>
      </c>
    </row>
    <row r="139" spans="1:11" s="274" customFormat="1" ht="12" customHeight="1">
      <c r="A139" s="280" t="s">
        <v>133</v>
      </c>
      <c r="B139" s="100" t="s">
        <v>299</v>
      </c>
      <c r="C139" s="35"/>
      <c r="D139" s="281"/>
      <c r="E139" s="35"/>
      <c r="F139" s="35"/>
      <c r="G139" s="35"/>
      <c r="H139" s="35"/>
      <c r="I139" s="35"/>
      <c r="J139" s="47">
        <f t="shared" si="37"/>
        <v>0</v>
      </c>
      <c r="K139" s="257">
        <f t="shared" si="38"/>
        <v>0</v>
      </c>
    </row>
    <row r="140" spans="1:17" ht="12" customHeight="1">
      <c r="A140" s="66" t="s">
        <v>145</v>
      </c>
      <c r="B140" s="24" t="s">
        <v>483</v>
      </c>
      <c r="C140" s="25">
        <f aca="true" t="shared" si="39" ref="C140:K140">+C141+C142+C144+C145+C143</f>
        <v>347340827</v>
      </c>
      <c r="D140" s="284">
        <f t="shared" si="39"/>
        <v>3998550</v>
      </c>
      <c r="E140" s="25">
        <f t="shared" si="39"/>
        <v>1539777</v>
      </c>
      <c r="F140" s="25">
        <f t="shared" si="39"/>
        <v>3301796</v>
      </c>
      <c r="G140" s="25">
        <f t="shared" si="39"/>
        <v>0</v>
      </c>
      <c r="H140" s="25">
        <f t="shared" si="39"/>
        <v>0</v>
      </c>
      <c r="I140" s="25">
        <f t="shared" si="39"/>
        <v>0</v>
      </c>
      <c r="J140" s="25">
        <f t="shared" si="39"/>
        <v>8840123</v>
      </c>
      <c r="K140" s="250">
        <f t="shared" si="39"/>
        <v>356180950</v>
      </c>
      <c r="Q140" s="286"/>
    </row>
    <row r="141" spans="1:11" ht="12.75">
      <c r="A141" s="251" t="s">
        <v>147</v>
      </c>
      <c r="B141" s="99" t="s">
        <v>301</v>
      </c>
      <c r="C141" s="35"/>
      <c r="D141" s="281"/>
      <c r="E141" s="35"/>
      <c r="F141" s="35"/>
      <c r="G141" s="35"/>
      <c r="H141" s="35"/>
      <c r="I141" s="35"/>
      <c r="J141" s="47">
        <f>D141+E141+F141+G141+H141+I141</f>
        <v>0</v>
      </c>
      <c r="K141" s="257">
        <f>C141+J141</f>
        <v>0</v>
      </c>
    </row>
    <row r="142" spans="1:11" ht="12" customHeight="1">
      <c r="A142" s="251" t="s">
        <v>149</v>
      </c>
      <c r="B142" s="99" t="s">
        <v>302</v>
      </c>
      <c r="C142" s="35">
        <v>15138605</v>
      </c>
      <c r="D142" s="281"/>
      <c r="E142" s="35"/>
      <c r="F142" s="35"/>
      <c r="G142" s="35"/>
      <c r="H142" s="35"/>
      <c r="I142" s="35"/>
      <c r="J142" s="47">
        <f>D142+E142+F142+G142+H142+I142</f>
        <v>0</v>
      </c>
      <c r="K142" s="257">
        <f>C142+J142</f>
        <v>15138605</v>
      </c>
    </row>
    <row r="143" spans="1:11" ht="12" customHeight="1">
      <c r="A143" s="251" t="s">
        <v>151</v>
      </c>
      <c r="B143" s="99" t="s">
        <v>484</v>
      </c>
      <c r="C143" s="35">
        <v>332202222</v>
      </c>
      <c r="D143" s="281">
        <v>3998550</v>
      </c>
      <c r="E143" s="35">
        <v>1539777</v>
      </c>
      <c r="F143" s="35">
        <v>3301796</v>
      </c>
      <c r="G143" s="35"/>
      <c r="H143" s="35"/>
      <c r="I143" s="35"/>
      <c r="J143" s="47">
        <f>D143+E143+F143+G143+H143+I143</f>
        <v>8840123</v>
      </c>
      <c r="K143" s="257">
        <f>C143+J143</f>
        <v>341042345</v>
      </c>
    </row>
    <row r="144" spans="1:11" s="274" customFormat="1" ht="12" customHeight="1">
      <c r="A144" s="251" t="s">
        <v>153</v>
      </c>
      <c r="B144" s="99" t="s">
        <v>303</v>
      </c>
      <c r="C144" s="35"/>
      <c r="D144" s="281"/>
      <c r="E144" s="35"/>
      <c r="F144" s="35"/>
      <c r="G144" s="35"/>
      <c r="H144" s="35"/>
      <c r="I144" s="35"/>
      <c r="J144" s="47">
        <f>D144+E144+F144+G144+H144+I144</f>
        <v>0</v>
      </c>
      <c r="K144" s="257">
        <f>C144+J144</f>
        <v>0</v>
      </c>
    </row>
    <row r="145" spans="1:11" s="274" customFormat="1" ht="12" customHeight="1">
      <c r="A145" s="280" t="s">
        <v>155</v>
      </c>
      <c r="B145" s="100" t="s">
        <v>304</v>
      </c>
      <c r="C145" s="35"/>
      <c r="D145" s="281"/>
      <c r="E145" s="35"/>
      <c r="F145" s="35"/>
      <c r="G145" s="35"/>
      <c r="H145" s="35"/>
      <c r="I145" s="35"/>
      <c r="J145" s="47">
        <f>D145+E145+F145+G145+H145+I145</f>
        <v>0</v>
      </c>
      <c r="K145" s="257">
        <f>C145+J145</f>
        <v>0</v>
      </c>
    </row>
    <row r="146" spans="1:11" s="274" customFormat="1" ht="12" customHeight="1">
      <c r="A146" s="66" t="s">
        <v>305</v>
      </c>
      <c r="B146" s="24" t="s">
        <v>306</v>
      </c>
      <c r="C146" s="101">
        <f aca="true" t="shared" si="40" ref="C146:K146">+C147+C148+C149+C150+C151</f>
        <v>0</v>
      </c>
      <c r="D146" s="287">
        <f t="shared" si="40"/>
        <v>0</v>
      </c>
      <c r="E146" s="101">
        <f t="shared" si="40"/>
        <v>0</v>
      </c>
      <c r="F146" s="101">
        <f t="shared" si="40"/>
        <v>0</v>
      </c>
      <c r="G146" s="101">
        <f t="shared" si="40"/>
        <v>0</v>
      </c>
      <c r="H146" s="101">
        <f t="shared" si="40"/>
        <v>0</v>
      </c>
      <c r="I146" s="101">
        <f t="shared" si="40"/>
        <v>0</v>
      </c>
      <c r="J146" s="101">
        <f t="shared" si="40"/>
        <v>0</v>
      </c>
      <c r="K146" s="288">
        <f t="shared" si="40"/>
        <v>0</v>
      </c>
    </row>
    <row r="147" spans="1:11" s="274" customFormat="1" ht="12" customHeight="1">
      <c r="A147" s="251" t="s">
        <v>159</v>
      </c>
      <c r="B147" s="99" t="s">
        <v>307</v>
      </c>
      <c r="C147" s="35"/>
      <c r="D147" s="281"/>
      <c r="E147" s="35"/>
      <c r="F147" s="35"/>
      <c r="G147" s="35"/>
      <c r="H147" s="35"/>
      <c r="I147" s="35"/>
      <c r="J147" s="47">
        <f aca="true" t="shared" si="41" ref="J147:J153">D147+E147+F147+G147+H147+I147</f>
        <v>0</v>
      </c>
      <c r="K147" s="257">
        <f aca="true" t="shared" si="42" ref="K147:K153">C147+J147</f>
        <v>0</v>
      </c>
    </row>
    <row r="148" spans="1:11" s="274" customFormat="1" ht="12" customHeight="1">
      <c r="A148" s="251" t="s">
        <v>161</v>
      </c>
      <c r="B148" s="99" t="s">
        <v>308</v>
      </c>
      <c r="C148" s="35"/>
      <c r="D148" s="281"/>
      <c r="E148" s="35"/>
      <c r="F148" s="35"/>
      <c r="G148" s="35"/>
      <c r="H148" s="35"/>
      <c r="I148" s="35"/>
      <c r="J148" s="47">
        <f t="shared" si="41"/>
        <v>0</v>
      </c>
      <c r="K148" s="257">
        <f t="shared" si="42"/>
        <v>0</v>
      </c>
    </row>
    <row r="149" spans="1:11" s="274" customFormat="1" ht="12" customHeight="1">
      <c r="A149" s="251" t="s">
        <v>163</v>
      </c>
      <c r="B149" s="99" t="s">
        <v>309</v>
      </c>
      <c r="C149" s="35"/>
      <c r="D149" s="281"/>
      <c r="E149" s="35"/>
      <c r="F149" s="35"/>
      <c r="G149" s="35"/>
      <c r="H149" s="35"/>
      <c r="I149" s="35"/>
      <c r="J149" s="47">
        <f t="shared" si="41"/>
        <v>0</v>
      </c>
      <c r="K149" s="257">
        <f t="shared" si="42"/>
        <v>0</v>
      </c>
    </row>
    <row r="150" spans="1:11" s="274" customFormat="1" ht="12" customHeight="1">
      <c r="A150" s="251" t="s">
        <v>165</v>
      </c>
      <c r="B150" s="99" t="s">
        <v>485</v>
      </c>
      <c r="C150" s="35"/>
      <c r="D150" s="281"/>
      <c r="E150" s="35"/>
      <c r="F150" s="35"/>
      <c r="G150" s="35"/>
      <c r="H150" s="35"/>
      <c r="I150" s="35"/>
      <c r="J150" s="47">
        <f t="shared" si="41"/>
        <v>0</v>
      </c>
      <c r="K150" s="257">
        <f t="shared" si="42"/>
        <v>0</v>
      </c>
    </row>
    <row r="151" spans="1:11" ht="12.75" customHeight="1">
      <c r="A151" s="280" t="s">
        <v>311</v>
      </c>
      <c r="B151" s="100" t="s">
        <v>312</v>
      </c>
      <c r="C151" s="41"/>
      <c r="D151" s="279"/>
      <c r="E151" s="41"/>
      <c r="F151" s="41"/>
      <c r="G151" s="41"/>
      <c r="H151" s="41"/>
      <c r="I151" s="41"/>
      <c r="J151" s="79">
        <f t="shared" si="41"/>
        <v>0</v>
      </c>
      <c r="K151" s="258">
        <f t="shared" si="42"/>
        <v>0</v>
      </c>
    </row>
    <row r="152" spans="1:11" ht="12.75" customHeight="1">
      <c r="A152" s="289" t="s">
        <v>167</v>
      </c>
      <c r="B152" s="24" t="s">
        <v>313</v>
      </c>
      <c r="C152" s="104"/>
      <c r="D152" s="290"/>
      <c r="E152" s="104"/>
      <c r="F152" s="104"/>
      <c r="G152" s="104"/>
      <c r="H152" s="104"/>
      <c r="I152" s="104"/>
      <c r="J152" s="101">
        <f t="shared" si="41"/>
        <v>0</v>
      </c>
      <c r="K152" s="288">
        <f t="shared" si="42"/>
        <v>0</v>
      </c>
    </row>
    <row r="153" spans="1:11" ht="12.75" customHeight="1">
      <c r="A153" s="289" t="s">
        <v>314</v>
      </c>
      <c r="B153" s="24" t="s">
        <v>315</v>
      </c>
      <c r="C153" s="104"/>
      <c r="D153" s="290"/>
      <c r="E153" s="104"/>
      <c r="F153" s="104"/>
      <c r="G153" s="104"/>
      <c r="H153" s="104"/>
      <c r="I153" s="104"/>
      <c r="J153" s="101">
        <f t="shared" si="41"/>
        <v>0</v>
      </c>
      <c r="K153" s="288">
        <f t="shared" si="42"/>
        <v>0</v>
      </c>
    </row>
    <row r="154" spans="1:11" ht="12" customHeight="1">
      <c r="A154" s="66" t="s">
        <v>316</v>
      </c>
      <c r="B154" s="24" t="s">
        <v>317</v>
      </c>
      <c r="C154" s="109">
        <f>+C129+C133+C140+C146+C152+C153</f>
        <v>347340827</v>
      </c>
      <c r="D154" s="291">
        <f>+D129+D133+D140+D146+D152+D153</f>
        <v>3998550</v>
      </c>
      <c r="E154" s="291">
        <f>+E129+E133+E140+E146+E152+E153</f>
        <v>1539777</v>
      </c>
      <c r="F154" s="291">
        <f>+F129+F133+F140+F146+F152+F153</f>
        <v>3301796</v>
      </c>
      <c r="G154" s="109"/>
      <c r="H154" s="109"/>
      <c r="I154" s="109"/>
      <c r="J154" s="109"/>
      <c r="K154" s="292">
        <f>+K129+K133+K140+K146+K152+K153</f>
        <v>356180950</v>
      </c>
    </row>
    <row r="155" spans="1:11" ht="15" customHeight="1">
      <c r="A155" s="293" t="s">
        <v>318</v>
      </c>
      <c r="B155" s="115" t="s">
        <v>319</v>
      </c>
      <c r="C155" s="109">
        <f aca="true" t="shared" si="43" ref="C155:K155">+C128+C154</f>
        <v>671880634</v>
      </c>
      <c r="D155" s="291">
        <f t="shared" si="43"/>
        <v>490521415</v>
      </c>
      <c r="E155" s="109">
        <f t="shared" si="43"/>
        <v>63293917</v>
      </c>
      <c r="F155" s="109">
        <f t="shared" si="43"/>
        <v>126177254</v>
      </c>
      <c r="G155" s="109">
        <f t="shared" si="43"/>
        <v>0</v>
      </c>
      <c r="H155" s="109">
        <f t="shared" si="43"/>
        <v>0</v>
      </c>
      <c r="I155" s="109">
        <f t="shared" si="43"/>
        <v>0</v>
      </c>
      <c r="J155" s="109">
        <f t="shared" si="43"/>
        <v>671152463</v>
      </c>
      <c r="K155" s="292">
        <f t="shared" si="43"/>
        <v>1351873220</v>
      </c>
    </row>
    <row r="156" spans="4:11" ht="12.75">
      <c r="D156" s="223"/>
      <c r="E156" s="294"/>
      <c r="F156" s="294"/>
      <c r="G156" s="294"/>
      <c r="H156" s="294"/>
      <c r="I156" s="294"/>
      <c r="J156" s="294"/>
      <c r="K156" s="295"/>
    </row>
    <row r="157" spans="1:11" ht="15" customHeight="1">
      <c r="A157" s="296" t="s">
        <v>486</v>
      </c>
      <c r="B157" s="297"/>
      <c r="C157" s="298">
        <v>6</v>
      </c>
      <c r="D157" s="299">
        <v>1</v>
      </c>
      <c r="E157" s="298"/>
      <c r="F157" s="298"/>
      <c r="G157" s="298"/>
      <c r="H157" s="298"/>
      <c r="I157" s="298"/>
      <c r="J157" s="300">
        <f>D157+E157+F157+G157+H157+I157</f>
        <v>1</v>
      </c>
      <c r="K157" s="301">
        <f>C157+J157</f>
        <v>7</v>
      </c>
    </row>
    <row r="158" spans="1:11" ht="14.25" customHeight="1">
      <c r="A158" s="296" t="s">
        <v>487</v>
      </c>
      <c r="B158" s="297"/>
      <c r="C158" s="298">
        <v>40</v>
      </c>
      <c r="D158" s="302">
        <v>159</v>
      </c>
      <c r="E158" s="298"/>
      <c r="F158" s="298"/>
      <c r="G158" s="298"/>
      <c r="H158" s="298"/>
      <c r="I158" s="298"/>
      <c r="J158" s="300">
        <f>D158+E158+F158+G158+H158+I158</f>
        <v>159</v>
      </c>
      <c r="K158" s="301">
        <f>C158+J158</f>
        <v>199</v>
      </c>
    </row>
  </sheetData>
  <sheetProtection selectLockedCells="1" selectUnlockedCells="1"/>
  <mergeCells count="4">
    <mergeCell ref="B2:D2"/>
    <mergeCell ref="B3:D3"/>
    <mergeCell ref="A7:K7"/>
    <mergeCell ref="A92:K92"/>
  </mergeCells>
  <printOptions horizontalCentered="1"/>
  <pageMargins left="0.25" right="0.25" top="0.75" bottom="0.75" header="0.3" footer="0.3"/>
  <pageSetup horizontalDpi="600" verticalDpi="600" orientation="landscape" paperSize="8" scale="75" r:id="rId1"/>
  <rowBreaks count="2" manualBreakCount="2">
    <brk id="69" max="255" man="1"/>
    <brk id="91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</sheetPr>
  <dimension ref="A1:Q158"/>
  <sheetViews>
    <sheetView zoomScaleSheetLayoutView="100" zoomScalePageLayoutView="0" workbookViewId="0" topLeftCell="D1">
      <selection activeCell="K6" sqref="K6"/>
    </sheetView>
  </sheetViews>
  <sheetFormatPr defaultColWidth="9.00390625" defaultRowHeight="12.75"/>
  <cols>
    <col min="1" max="1" width="16.125" style="221" customWidth="1"/>
    <col min="2" max="2" width="62.00390625" style="222" customWidth="1"/>
    <col min="3" max="3" width="19.375" style="223" customWidth="1"/>
    <col min="4" max="4" width="19.625" style="224" customWidth="1"/>
    <col min="5" max="9" width="14.875" style="224" customWidth="1"/>
    <col min="10" max="10" width="17.375" style="224" customWidth="1"/>
    <col min="11" max="11" width="23.875" style="224" customWidth="1"/>
    <col min="12" max="16384" width="9.375" style="224" customWidth="1"/>
  </cols>
  <sheetData>
    <row r="1" spans="1:11" s="227" customFormat="1" ht="23.25" customHeight="1">
      <c r="A1" s="225"/>
      <c r="B1" s="226"/>
      <c r="K1" s="228" t="s">
        <v>488</v>
      </c>
    </row>
    <row r="2" spans="1:11" s="234" customFormat="1" ht="21" customHeight="1">
      <c r="A2" s="229" t="s">
        <v>328</v>
      </c>
      <c r="B2" s="352" t="s">
        <v>454</v>
      </c>
      <c r="C2" s="352"/>
      <c r="D2" s="352"/>
      <c r="E2" s="230"/>
      <c r="F2" s="231"/>
      <c r="G2" s="231"/>
      <c r="H2" s="231"/>
      <c r="I2" s="231"/>
      <c r="J2" s="232"/>
      <c r="K2" s="233" t="s">
        <v>455</v>
      </c>
    </row>
    <row r="3" spans="1:11" s="234" customFormat="1" ht="24">
      <c r="A3" s="229" t="s">
        <v>456</v>
      </c>
      <c r="B3" s="352" t="s">
        <v>489</v>
      </c>
      <c r="C3" s="352"/>
      <c r="D3" s="352"/>
      <c r="E3" s="230"/>
      <c r="F3" s="231"/>
      <c r="G3" s="231"/>
      <c r="H3" s="231"/>
      <c r="I3" s="231"/>
      <c r="J3" s="232"/>
      <c r="K3" s="235" t="s">
        <v>455</v>
      </c>
    </row>
    <row r="4" spans="1:11" s="238" customFormat="1" ht="15.75" customHeight="1">
      <c r="A4" s="236"/>
      <c r="B4" s="236"/>
      <c r="C4" s="237"/>
      <c r="K4" s="239" t="s">
        <v>40</v>
      </c>
    </row>
    <row r="5" spans="1:11" ht="24">
      <c r="A5" s="240" t="s">
        <v>458</v>
      </c>
      <c r="B5" s="241" t="s">
        <v>459</v>
      </c>
      <c r="C5" s="13" t="s">
        <v>43</v>
      </c>
      <c r="D5" s="242" t="s">
        <v>460</v>
      </c>
      <c r="E5" s="242" t="s">
        <v>461</v>
      </c>
      <c r="F5" s="242" t="s">
        <v>462</v>
      </c>
      <c r="G5" s="242" t="s">
        <v>463</v>
      </c>
      <c r="H5" s="242" t="s">
        <v>464</v>
      </c>
      <c r="I5" s="242" t="s">
        <v>465</v>
      </c>
      <c r="J5" s="243" t="s">
        <v>50</v>
      </c>
      <c r="K5" s="244" t="s">
        <v>538</v>
      </c>
    </row>
    <row r="6" spans="1:11" s="249" customFormat="1" ht="12.75" customHeight="1">
      <c r="A6" s="245" t="s">
        <v>52</v>
      </c>
      <c r="B6" s="246" t="s">
        <v>53</v>
      </c>
      <c r="C6" s="246" t="s">
        <v>54</v>
      </c>
      <c r="D6" s="247" t="s">
        <v>55</v>
      </c>
      <c r="E6" s="246" t="s">
        <v>56</v>
      </c>
      <c r="F6" s="246" t="s">
        <v>57</v>
      </c>
      <c r="G6" s="246" t="s">
        <v>58</v>
      </c>
      <c r="H6" s="246" t="s">
        <v>58</v>
      </c>
      <c r="I6" s="246" t="s">
        <v>60</v>
      </c>
      <c r="J6" s="246" t="s">
        <v>61</v>
      </c>
      <c r="K6" s="248" t="s">
        <v>466</v>
      </c>
    </row>
    <row r="7" spans="1:11" s="249" customFormat="1" ht="15.75" customHeight="1">
      <c r="A7" s="353" t="s">
        <v>326</v>
      </c>
      <c r="B7" s="353"/>
      <c r="C7" s="353"/>
      <c r="D7" s="353"/>
      <c r="E7" s="353"/>
      <c r="F7" s="353"/>
      <c r="G7" s="353"/>
      <c r="H7" s="353"/>
      <c r="I7" s="353"/>
      <c r="J7" s="353"/>
      <c r="K7" s="353"/>
    </row>
    <row r="8" spans="1:11" s="249" customFormat="1" ht="12" customHeight="1">
      <c r="A8" s="66" t="s">
        <v>63</v>
      </c>
      <c r="B8" s="24" t="s">
        <v>64</v>
      </c>
      <c r="C8" s="25">
        <f aca="true" t="shared" si="0" ref="C8:K8">+C9+C10+C11+C12+C13+C14</f>
        <v>405303740</v>
      </c>
      <c r="D8" s="98">
        <f t="shared" si="0"/>
        <v>6267209</v>
      </c>
      <c r="E8" s="25">
        <f t="shared" si="0"/>
        <v>1555637</v>
      </c>
      <c r="F8" s="25">
        <f t="shared" si="0"/>
        <v>7483577</v>
      </c>
      <c r="G8" s="25">
        <f t="shared" si="0"/>
        <v>0</v>
      </c>
      <c r="H8" s="25">
        <f t="shared" si="0"/>
        <v>0</v>
      </c>
      <c r="I8" s="25">
        <f t="shared" si="0"/>
        <v>0</v>
      </c>
      <c r="J8" s="25">
        <f t="shared" si="0"/>
        <v>15306423</v>
      </c>
      <c r="K8" s="250">
        <f t="shared" si="0"/>
        <v>420610163</v>
      </c>
    </row>
    <row r="9" spans="1:11" s="253" customFormat="1" ht="12" customHeight="1">
      <c r="A9" s="251" t="s">
        <v>65</v>
      </c>
      <c r="B9" s="29" t="s">
        <v>66</v>
      </c>
      <c r="C9" s="30">
        <v>171894048</v>
      </c>
      <c r="D9" s="94"/>
      <c r="E9" s="30">
        <v>272060</v>
      </c>
      <c r="F9" s="30"/>
      <c r="G9" s="30"/>
      <c r="H9" s="30"/>
      <c r="I9" s="30"/>
      <c r="J9" s="31">
        <f aca="true" t="shared" si="1" ref="J9:J14">D9+E9+F9+G9+H9+I9</f>
        <v>272060</v>
      </c>
      <c r="K9" s="252">
        <f aca="true" t="shared" si="2" ref="K9:K14">C9+J9</f>
        <v>172166108</v>
      </c>
    </row>
    <row r="10" spans="1:11" s="255" customFormat="1" ht="12" customHeight="1">
      <c r="A10" s="254" t="s">
        <v>67</v>
      </c>
      <c r="B10" s="34" t="s">
        <v>68</v>
      </c>
      <c r="C10" s="35">
        <v>82315600</v>
      </c>
      <c r="D10" s="36"/>
      <c r="E10" s="35"/>
      <c r="F10" s="35">
        <v>1827033</v>
      </c>
      <c r="G10" s="35"/>
      <c r="H10" s="35"/>
      <c r="I10" s="35"/>
      <c r="J10" s="31">
        <f t="shared" si="1"/>
        <v>1827033</v>
      </c>
      <c r="K10" s="252">
        <f t="shared" si="2"/>
        <v>84142633</v>
      </c>
    </row>
    <row r="11" spans="1:11" s="255" customFormat="1" ht="12" customHeight="1">
      <c r="A11" s="254" t="s">
        <v>69</v>
      </c>
      <c r="B11" s="34" t="s">
        <v>70</v>
      </c>
      <c r="C11" s="35">
        <v>145215912</v>
      </c>
      <c r="D11" s="36">
        <v>1434252</v>
      </c>
      <c r="E11" s="35">
        <v>690617</v>
      </c>
      <c r="F11" s="35">
        <v>4913009</v>
      </c>
      <c r="G11" s="35"/>
      <c r="H11" s="35"/>
      <c r="I11" s="35"/>
      <c r="J11" s="31">
        <f t="shared" si="1"/>
        <v>7037878</v>
      </c>
      <c r="K11" s="252">
        <f t="shared" si="2"/>
        <v>152253790</v>
      </c>
    </row>
    <row r="12" spans="1:11" s="255" customFormat="1" ht="12" customHeight="1">
      <c r="A12" s="254" t="s">
        <v>71</v>
      </c>
      <c r="B12" s="34" t="s">
        <v>72</v>
      </c>
      <c r="C12" s="35">
        <v>5878180</v>
      </c>
      <c r="D12" s="36">
        <v>251821</v>
      </c>
      <c r="E12" s="35">
        <v>50190</v>
      </c>
      <c r="F12" s="35">
        <v>200760</v>
      </c>
      <c r="G12" s="35"/>
      <c r="H12" s="35"/>
      <c r="I12" s="35"/>
      <c r="J12" s="31">
        <f t="shared" si="1"/>
        <v>502771</v>
      </c>
      <c r="K12" s="252">
        <f t="shared" si="2"/>
        <v>6380951</v>
      </c>
    </row>
    <row r="13" spans="1:11" s="255" customFormat="1" ht="12" customHeight="1">
      <c r="A13" s="254" t="s">
        <v>73</v>
      </c>
      <c r="B13" s="34" t="s">
        <v>467</v>
      </c>
      <c r="C13" s="35"/>
      <c r="D13" s="36">
        <v>4581136</v>
      </c>
      <c r="E13" s="35">
        <v>542770</v>
      </c>
      <c r="F13" s="35">
        <v>542775</v>
      </c>
      <c r="G13" s="35"/>
      <c r="H13" s="35"/>
      <c r="I13" s="35"/>
      <c r="J13" s="31">
        <f t="shared" si="1"/>
        <v>5666681</v>
      </c>
      <c r="K13" s="252">
        <f t="shared" si="2"/>
        <v>5666681</v>
      </c>
    </row>
    <row r="14" spans="1:11" s="253" customFormat="1" ht="12" customHeight="1">
      <c r="A14" s="256" t="s">
        <v>75</v>
      </c>
      <c r="B14" s="43" t="s">
        <v>76</v>
      </c>
      <c r="C14" s="35"/>
      <c r="D14" s="36"/>
      <c r="E14" s="35"/>
      <c r="F14" s="35"/>
      <c r="G14" s="35"/>
      <c r="H14" s="35"/>
      <c r="I14" s="35"/>
      <c r="J14" s="31">
        <f t="shared" si="1"/>
        <v>0</v>
      </c>
      <c r="K14" s="252">
        <f t="shared" si="2"/>
        <v>0</v>
      </c>
    </row>
    <row r="15" spans="1:11" s="253" customFormat="1" ht="12" customHeight="1">
      <c r="A15" s="66" t="s">
        <v>77</v>
      </c>
      <c r="B15" s="40" t="s">
        <v>78</v>
      </c>
      <c r="C15" s="25">
        <f aca="true" t="shared" si="3" ref="C15:K15">+C16+C17+C18+C19+C20</f>
        <v>17697791</v>
      </c>
      <c r="D15" s="98">
        <f t="shared" si="3"/>
        <v>258263799</v>
      </c>
      <c r="E15" s="25">
        <f t="shared" si="3"/>
        <v>40174490</v>
      </c>
      <c r="F15" s="25">
        <f t="shared" si="3"/>
        <v>1945000</v>
      </c>
      <c r="G15" s="25">
        <f t="shared" si="3"/>
        <v>0</v>
      </c>
      <c r="H15" s="25">
        <f t="shared" si="3"/>
        <v>0</v>
      </c>
      <c r="I15" s="25">
        <f t="shared" si="3"/>
        <v>0</v>
      </c>
      <c r="J15" s="25">
        <f t="shared" si="3"/>
        <v>300383289</v>
      </c>
      <c r="K15" s="250">
        <f t="shared" si="3"/>
        <v>318081080</v>
      </c>
    </row>
    <row r="16" spans="1:11" s="253" customFormat="1" ht="12" customHeight="1">
      <c r="A16" s="251" t="s">
        <v>79</v>
      </c>
      <c r="B16" s="29" t="s">
        <v>80</v>
      </c>
      <c r="C16" s="30"/>
      <c r="D16" s="94"/>
      <c r="E16" s="30"/>
      <c r="F16" s="30"/>
      <c r="G16" s="30"/>
      <c r="H16" s="30"/>
      <c r="I16" s="30"/>
      <c r="J16" s="31">
        <f aca="true" t="shared" si="4" ref="J16:J21">D16+E16+F16+G16+H16+I16</f>
        <v>0</v>
      </c>
      <c r="K16" s="252">
        <f aca="true" t="shared" si="5" ref="K16:K21">C16+J16</f>
        <v>0</v>
      </c>
    </row>
    <row r="17" spans="1:11" s="253" customFormat="1" ht="12" customHeight="1">
      <c r="A17" s="254" t="s">
        <v>81</v>
      </c>
      <c r="B17" s="34" t="s">
        <v>82</v>
      </c>
      <c r="C17" s="35"/>
      <c r="D17" s="36"/>
      <c r="E17" s="35"/>
      <c r="F17" s="35"/>
      <c r="G17" s="35"/>
      <c r="H17" s="35"/>
      <c r="I17" s="35"/>
      <c r="J17" s="47">
        <f t="shared" si="4"/>
        <v>0</v>
      </c>
      <c r="K17" s="257">
        <f t="shared" si="5"/>
        <v>0</v>
      </c>
    </row>
    <row r="18" spans="1:11" s="253" customFormat="1" ht="12" customHeight="1">
      <c r="A18" s="254" t="s">
        <v>83</v>
      </c>
      <c r="B18" s="34" t="s">
        <v>84</v>
      </c>
      <c r="C18" s="35"/>
      <c r="D18" s="36"/>
      <c r="E18" s="35"/>
      <c r="F18" s="35"/>
      <c r="G18" s="35"/>
      <c r="H18" s="35"/>
      <c r="I18" s="35"/>
      <c r="J18" s="47">
        <f t="shared" si="4"/>
        <v>0</v>
      </c>
      <c r="K18" s="257">
        <f t="shared" si="5"/>
        <v>0</v>
      </c>
    </row>
    <row r="19" spans="1:11" s="253" customFormat="1" ht="12" customHeight="1">
      <c r="A19" s="254" t="s">
        <v>85</v>
      </c>
      <c r="B19" s="34" t="s">
        <v>86</v>
      </c>
      <c r="C19" s="35"/>
      <c r="D19" s="36"/>
      <c r="E19" s="35"/>
      <c r="F19" s="35"/>
      <c r="G19" s="35"/>
      <c r="H19" s="35"/>
      <c r="I19" s="35"/>
      <c r="J19" s="47">
        <f t="shared" si="4"/>
        <v>0</v>
      </c>
      <c r="K19" s="257">
        <f t="shared" si="5"/>
        <v>0</v>
      </c>
    </row>
    <row r="20" spans="1:11" s="253" customFormat="1" ht="12" customHeight="1">
      <c r="A20" s="254" t="s">
        <v>87</v>
      </c>
      <c r="B20" s="34" t="s">
        <v>88</v>
      </c>
      <c r="C20" s="35">
        <v>17697791</v>
      </c>
      <c r="D20" s="36">
        <v>258263799</v>
      </c>
      <c r="E20" s="35">
        <v>40174490</v>
      </c>
      <c r="F20" s="35">
        <v>1945000</v>
      </c>
      <c r="G20" s="35"/>
      <c r="H20" s="35"/>
      <c r="I20" s="35"/>
      <c r="J20" s="47">
        <f t="shared" si="4"/>
        <v>300383289</v>
      </c>
      <c r="K20" s="257">
        <f t="shared" si="5"/>
        <v>318081080</v>
      </c>
    </row>
    <row r="21" spans="1:11" s="255" customFormat="1" ht="12" customHeight="1">
      <c r="A21" s="256" t="s">
        <v>89</v>
      </c>
      <c r="B21" s="43" t="s">
        <v>90</v>
      </c>
      <c r="C21" s="41"/>
      <c r="D21" s="97"/>
      <c r="E21" s="41"/>
      <c r="F21" s="41"/>
      <c r="G21" s="41"/>
      <c r="H21" s="41"/>
      <c r="I21" s="41"/>
      <c r="J21" s="79">
        <f t="shared" si="4"/>
        <v>0</v>
      </c>
      <c r="K21" s="258">
        <f t="shared" si="5"/>
        <v>0</v>
      </c>
    </row>
    <row r="22" spans="1:11" s="255" customFormat="1" ht="21">
      <c r="A22" s="66" t="s">
        <v>91</v>
      </c>
      <c r="B22" s="24" t="s">
        <v>92</v>
      </c>
      <c r="C22" s="25">
        <f aca="true" t="shared" si="6" ref="C22:K22">+C23+C24+C25+C26+C27</f>
        <v>0</v>
      </c>
      <c r="D22" s="98">
        <f t="shared" si="6"/>
        <v>0</v>
      </c>
      <c r="E22" s="25">
        <f t="shared" si="6"/>
        <v>21563790</v>
      </c>
      <c r="F22" s="25">
        <f t="shared" si="6"/>
        <v>108719276</v>
      </c>
      <c r="G22" s="25">
        <f t="shared" si="6"/>
        <v>0</v>
      </c>
      <c r="H22" s="25">
        <f t="shared" si="6"/>
        <v>0</v>
      </c>
      <c r="I22" s="25">
        <f t="shared" si="6"/>
        <v>0</v>
      </c>
      <c r="J22" s="25">
        <f t="shared" si="6"/>
        <v>130283066</v>
      </c>
      <c r="K22" s="250">
        <f t="shared" si="6"/>
        <v>130283066</v>
      </c>
    </row>
    <row r="23" spans="1:11" s="255" customFormat="1" ht="12" customHeight="1">
      <c r="A23" s="251" t="s">
        <v>93</v>
      </c>
      <c r="B23" s="29" t="s">
        <v>94</v>
      </c>
      <c r="C23" s="30"/>
      <c r="D23" s="94"/>
      <c r="E23" s="30">
        <v>12707500</v>
      </c>
      <c r="F23" s="30"/>
      <c r="G23" s="30"/>
      <c r="H23" s="30"/>
      <c r="I23" s="30"/>
      <c r="J23" s="31">
        <f aca="true" t="shared" si="7" ref="J23:J28">D23+E23+F23+G23+H23+I23</f>
        <v>12707500</v>
      </c>
      <c r="K23" s="252">
        <f aca="true" t="shared" si="8" ref="K23:K28">C23+J23</f>
        <v>12707500</v>
      </c>
    </row>
    <row r="24" spans="1:11" s="253" customFormat="1" ht="12" customHeight="1">
      <c r="A24" s="254" t="s">
        <v>95</v>
      </c>
      <c r="B24" s="34" t="s">
        <v>96</v>
      </c>
      <c r="C24" s="35"/>
      <c r="D24" s="36"/>
      <c r="E24" s="35"/>
      <c r="F24" s="35"/>
      <c r="G24" s="35"/>
      <c r="H24" s="35"/>
      <c r="I24" s="35"/>
      <c r="J24" s="47">
        <f t="shared" si="7"/>
        <v>0</v>
      </c>
      <c r="K24" s="257">
        <f t="shared" si="8"/>
        <v>0</v>
      </c>
    </row>
    <row r="25" spans="1:11" s="255" customFormat="1" ht="12" customHeight="1">
      <c r="A25" s="254" t="s">
        <v>97</v>
      </c>
      <c r="B25" s="34" t="s">
        <v>98</v>
      </c>
      <c r="C25" s="35"/>
      <c r="D25" s="36"/>
      <c r="E25" s="35"/>
      <c r="F25" s="35"/>
      <c r="G25" s="35"/>
      <c r="H25" s="35"/>
      <c r="I25" s="35"/>
      <c r="J25" s="47">
        <f t="shared" si="7"/>
        <v>0</v>
      </c>
      <c r="K25" s="257">
        <f t="shared" si="8"/>
        <v>0</v>
      </c>
    </row>
    <row r="26" spans="1:11" s="255" customFormat="1" ht="12" customHeight="1">
      <c r="A26" s="254" t="s">
        <v>99</v>
      </c>
      <c r="B26" s="34" t="s">
        <v>100</v>
      </c>
      <c r="C26" s="35"/>
      <c r="D26" s="36"/>
      <c r="E26" s="35"/>
      <c r="F26" s="35"/>
      <c r="G26" s="35"/>
      <c r="H26" s="35"/>
      <c r="I26" s="35"/>
      <c r="J26" s="47">
        <f t="shared" si="7"/>
        <v>0</v>
      </c>
      <c r="K26" s="257">
        <f t="shared" si="8"/>
        <v>0</v>
      </c>
    </row>
    <row r="27" spans="1:11" s="255" customFormat="1" ht="12" customHeight="1">
      <c r="A27" s="254" t="s">
        <v>101</v>
      </c>
      <c r="B27" s="34" t="s">
        <v>102</v>
      </c>
      <c r="C27" s="35"/>
      <c r="D27" s="36"/>
      <c r="E27" s="35">
        <v>8856290</v>
      </c>
      <c r="F27" s="338">
        <v>108719276</v>
      </c>
      <c r="G27" s="35"/>
      <c r="H27" s="35"/>
      <c r="I27" s="35"/>
      <c r="J27" s="47">
        <f t="shared" si="7"/>
        <v>117575566</v>
      </c>
      <c r="K27" s="257">
        <f t="shared" si="8"/>
        <v>117575566</v>
      </c>
    </row>
    <row r="28" spans="1:11" s="255" customFormat="1" ht="12" customHeight="1">
      <c r="A28" s="256" t="s">
        <v>103</v>
      </c>
      <c r="B28" s="43" t="s">
        <v>104</v>
      </c>
      <c r="C28" s="41"/>
      <c r="D28" s="97"/>
      <c r="E28" s="41"/>
      <c r="F28" s="338">
        <v>108719276</v>
      </c>
      <c r="G28" s="41"/>
      <c r="H28" s="41"/>
      <c r="I28" s="41"/>
      <c r="J28" s="79">
        <f t="shared" si="7"/>
        <v>108719276</v>
      </c>
      <c r="K28" s="258">
        <f t="shared" si="8"/>
        <v>108719276</v>
      </c>
    </row>
    <row r="29" spans="1:11" s="255" customFormat="1" ht="12" customHeight="1">
      <c r="A29" s="66" t="s">
        <v>105</v>
      </c>
      <c r="B29" s="24" t="s">
        <v>106</v>
      </c>
      <c r="C29" s="25">
        <f aca="true" t="shared" si="9" ref="C29:K29">+C30+C31+C32+C33+C34+C35+C36</f>
        <v>55000000</v>
      </c>
      <c r="D29" s="25">
        <f t="shared" si="9"/>
        <v>0</v>
      </c>
      <c r="E29" s="25">
        <f t="shared" si="9"/>
        <v>0</v>
      </c>
      <c r="F29" s="25">
        <f t="shared" si="9"/>
        <v>0</v>
      </c>
      <c r="G29" s="25">
        <f t="shared" si="9"/>
        <v>0</v>
      </c>
      <c r="H29" s="25">
        <f t="shared" si="9"/>
        <v>0</v>
      </c>
      <c r="I29" s="25">
        <f t="shared" si="9"/>
        <v>0</v>
      </c>
      <c r="J29" s="25">
        <f t="shared" si="9"/>
        <v>0</v>
      </c>
      <c r="K29" s="250">
        <f t="shared" si="9"/>
        <v>55000000</v>
      </c>
    </row>
    <row r="30" spans="1:11" s="255" customFormat="1" ht="12" customHeight="1">
      <c r="A30" s="251" t="s">
        <v>107</v>
      </c>
      <c r="B30" s="29" t="s">
        <v>108</v>
      </c>
      <c r="C30" s="30">
        <v>5000000</v>
      </c>
      <c r="D30" s="30"/>
      <c r="E30" s="30"/>
      <c r="F30" s="30"/>
      <c r="G30" s="30"/>
      <c r="H30" s="30"/>
      <c r="I30" s="30"/>
      <c r="J30" s="31">
        <f aca="true" t="shared" si="10" ref="J30:J36">D30+E30+F30+G30+H30+I30</f>
        <v>0</v>
      </c>
      <c r="K30" s="252">
        <f aca="true" t="shared" si="11" ref="K30:K36">C30+J30</f>
        <v>5000000</v>
      </c>
    </row>
    <row r="31" spans="1:11" s="255" customFormat="1" ht="12" customHeight="1">
      <c r="A31" s="254" t="s">
        <v>109</v>
      </c>
      <c r="B31" s="34" t="s">
        <v>110</v>
      </c>
      <c r="C31" s="35"/>
      <c r="D31" s="35"/>
      <c r="E31" s="35"/>
      <c r="F31" s="35"/>
      <c r="G31" s="35"/>
      <c r="H31" s="35"/>
      <c r="I31" s="35"/>
      <c r="J31" s="47">
        <f t="shared" si="10"/>
        <v>0</v>
      </c>
      <c r="K31" s="257">
        <f t="shared" si="11"/>
        <v>0</v>
      </c>
    </row>
    <row r="32" spans="1:11" s="255" customFormat="1" ht="12" customHeight="1">
      <c r="A32" s="254" t="s">
        <v>111</v>
      </c>
      <c r="B32" s="34" t="s">
        <v>112</v>
      </c>
      <c r="C32" s="35">
        <v>43000000</v>
      </c>
      <c r="D32" s="35"/>
      <c r="E32" s="35"/>
      <c r="F32" s="35"/>
      <c r="G32" s="35"/>
      <c r="H32" s="35"/>
      <c r="I32" s="35"/>
      <c r="J32" s="47">
        <f t="shared" si="10"/>
        <v>0</v>
      </c>
      <c r="K32" s="257">
        <f t="shared" si="11"/>
        <v>43000000</v>
      </c>
    </row>
    <row r="33" spans="1:11" s="255" customFormat="1" ht="12" customHeight="1">
      <c r="A33" s="254" t="s">
        <v>113</v>
      </c>
      <c r="B33" s="34" t="s">
        <v>114</v>
      </c>
      <c r="C33" s="35"/>
      <c r="D33" s="35"/>
      <c r="E33" s="35"/>
      <c r="F33" s="35"/>
      <c r="G33" s="35"/>
      <c r="H33" s="35"/>
      <c r="I33" s="35"/>
      <c r="J33" s="47">
        <f t="shared" si="10"/>
        <v>0</v>
      </c>
      <c r="K33" s="257">
        <f t="shared" si="11"/>
        <v>0</v>
      </c>
    </row>
    <row r="34" spans="1:11" s="255" customFormat="1" ht="12" customHeight="1">
      <c r="A34" s="254" t="s">
        <v>115</v>
      </c>
      <c r="B34" s="34" t="s">
        <v>116</v>
      </c>
      <c r="C34" s="35">
        <v>7000000</v>
      </c>
      <c r="D34" s="35"/>
      <c r="E34" s="35"/>
      <c r="F34" s="35"/>
      <c r="G34" s="35"/>
      <c r="H34" s="35"/>
      <c r="I34" s="35"/>
      <c r="J34" s="47">
        <f t="shared" si="10"/>
        <v>0</v>
      </c>
      <c r="K34" s="257">
        <f t="shared" si="11"/>
        <v>7000000</v>
      </c>
    </row>
    <row r="35" spans="1:11" s="255" customFormat="1" ht="12" customHeight="1">
      <c r="A35" s="254" t="s">
        <v>117</v>
      </c>
      <c r="B35" s="34" t="s">
        <v>118</v>
      </c>
      <c r="C35" s="35"/>
      <c r="D35" s="35"/>
      <c r="E35" s="35"/>
      <c r="F35" s="35"/>
      <c r="G35" s="35"/>
      <c r="H35" s="35"/>
      <c r="I35" s="35"/>
      <c r="J35" s="47">
        <f t="shared" si="10"/>
        <v>0</v>
      </c>
      <c r="K35" s="257">
        <f t="shared" si="11"/>
        <v>0</v>
      </c>
    </row>
    <row r="36" spans="1:11" s="255" customFormat="1" ht="12" customHeight="1">
      <c r="A36" s="256" t="s">
        <v>119</v>
      </c>
      <c r="B36" s="43" t="s">
        <v>120</v>
      </c>
      <c r="C36" s="41"/>
      <c r="D36" s="41"/>
      <c r="E36" s="41"/>
      <c r="F36" s="41"/>
      <c r="G36" s="41"/>
      <c r="H36" s="41"/>
      <c r="I36" s="41"/>
      <c r="J36" s="79">
        <f t="shared" si="10"/>
        <v>0</v>
      </c>
      <c r="K36" s="258">
        <f t="shared" si="11"/>
        <v>0</v>
      </c>
    </row>
    <row r="37" spans="1:11" s="255" customFormat="1" ht="12" customHeight="1">
      <c r="A37" s="66" t="s">
        <v>121</v>
      </c>
      <c r="B37" s="24" t="s">
        <v>122</v>
      </c>
      <c r="C37" s="25">
        <f aca="true" t="shared" si="12" ref="C37:K37">SUM(C38:C48)</f>
        <v>36139000</v>
      </c>
      <c r="D37" s="98">
        <f t="shared" si="12"/>
        <v>0</v>
      </c>
      <c r="E37" s="25">
        <f t="shared" si="12"/>
        <v>-3724000</v>
      </c>
      <c r="F37" s="25">
        <f t="shared" si="12"/>
        <v>0</v>
      </c>
      <c r="G37" s="25">
        <f t="shared" si="12"/>
        <v>0</v>
      </c>
      <c r="H37" s="25">
        <f t="shared" si="12"/>
        <v>0</v>
      </c>
      <c r="I37" s="25">
        <f t="shared" si="12"/>
        <v>0</v>
      </c>
      <c r="J37" s="25">
        <f t="shared" si="12"/>
        <v>-3724000</v>
      </c>
      <c r="K37" s="250">
        <f t="shared" si="12"/>
        <v>32415000</v>
      </c>
    </row>
    <row r="38" spans="1:11" s="255" customFormat="1" ht="12" customHeight="1">
      <c r="A38" s="251" t="s">
        <v>123</v>
      </c>
      <c r="B38" s="29" t="s">
        <v>124</v>
      </c>
      <c r="C38" s="30">
        <v>5800000</v>
      </c>
      <c r="D38" s="94"/>
      <c r="E38" s="30">
        <v>-2000000</v>
      </c>
      <c r="F38" s="30"/>
      <c r="G38" s="30"/>
      <c r="H38" s="30"/>
      <c r="I38" s="30"/>
      <c r="J38" s="31">
        <f aca="true" t="shared" si="13" ref="J38:J48">D38+E38+F38+G38+H38+I38</f>
        <v>-2000000</v>
      </c>
      <c r="K38" s="252">
        <f aca="true" t="shared" si="14" ref="K38:K48">C38+J38</f>
        <v>3800000</v>
      </c>
    </row>
    <row r="39" spans="1:11" s="255" customFormat="1" ht="12" customHeight="1">
      <c r="A39" s="254" t="s">
        <v>125</v>
      </c>
      <c r="B39" s="34" t="s">
        <v>126</v>
      </c>
      <c r="C39" s="35">
        <v>3810000</v>
      </c>
      <c r="D39" s="36"/>
      <c r="E39" s="35">
        <v>-300000</v>
      </c>
      <c r="F39" s="35"/>
      <c r="G39" s="35"/>
      <c r="H39" s="35"/>
      <c r="I39" s="35"/>
      <c r="J39" s="47">
        <f t="shared" si="13"/>
        <v>-300000</v>
      </c>
      <c r="K39" s="257">
        <f t="shared" si="14"/>
        <v>3510000</v>
      </c>
    </row>
    <row r="40" spans="1:11" s="255" customFormat="1" ht="12" customHeight="1">
      <c r="A40" s="254" t="s">
        <v>127</v>
      </c>
      <c r="B40" s="34" t="s">
        <v>128</v>
      </c>
      <c r="C40" s="35">
        <v>7250000</v>
      </c>
      <c r="D40" s="36"/>
      <c r="E40" s="35"/>
      <c r="F40" s="35"/>
      <c r="G40" s="35"/>
      <c r="H40" s="35"/>
      <c r="I40" s="35"/>
      <c r="J40" s="47">
        <f t="shared" si="13"/>
        <v>0</v>
      </c>
      <c r="K40" s="257">
        <f t="shared" si="14"/>
        <v>7250000</v>
      </c>
    </row>
    <row r="41" spans="1:11" s="255" customFormat="1" ht="12" customHeight="1">
      <c r="A41" s="254" t="s">
        <v>129</v>
      </c>
      <c r="B41" s="34" t="s">
        <v>130</v>
      </c>
      <c r="C41" s="35">
        <v>13745000</v>
      </c>
      <c r="D41" s="36"/>
      <c r="E41" s="35">
        <v>-1100000</v>
      </c>
      <c r="F41" s="35"/>
      <c r="G41" s="35"/>
      <c r="H41" s="35"/>
      <c r="I41" s="35"/>
      <c r="J41" s="47">
        <f t="shared" si="13"/>
        <v>-1100000</v>
      </c>
      <c r="K41" s="257">
        <f t="shared" si="14"/>
        <v>12645000</v>
      </c>
    </row>
    <row r="42" spans="1:11" s="255" customFormat="1" ht="12" customHeight="1">
      <c r="A42" s="254" t="s">
        <v>131</v>
      </c>
      <c r="B42" s="34" t="s">
        <v>132</v>
      </c>
      <c r="C42" s="35"/>
      <c r="D42" s="36"/>
      <c r="E42" s="35"/>
      <c r="F42" s="35"/>
      <c r="G42" s="35"/>
      <c r="H42" s="35"/>
      <c r="I42" s="35"/>
      <c r="J42" s="47">
        <f t="shared" si="13"/>
        <v>0</v>
      </c>
      <c r="K42" s="257">
        <f t="shared" si="14"/>
        <v>0</v>
      </c>
    </row>
    <row r="43" spans="1:11" s="255" customFormat="1" ht="12" customHeight="1">
      <c r="A43" s="254" t="s">
        <v>133</v>
      </c>
      <c r="B43" s="34" t="s">
        <v>134</v>
      </c>
      <c r="C43" s="35">
        <v>4834000</v>
      </c>
      <c r="D43" s="36"/>
      <c r="E43" s="35">
        <v>-324000</v>
      </c>
      <c r="F43" s="35"/>
      <c r="G43" s="35"/>
      <c r="H43" s="35"/>
      <c r="I43" s="35"/>
      <c r="J43" s="47">
        <f t="shared" si="13"/>
        <v>-324000</v>
      </c>
      <c r="K43" s="257">
        <f t="shared" si="14"/>
        <v>4510000</v>
      </c>
    </row>
    <row r="44" spans="1:11" s="255" customFormat="1" ht="12" customHeight="1">
      <c r="A44" s="254" t="s">
        <v>135</v>
      </c>
      <c r="B44" s="34" t="s">
        <v>136</v>
      </c>
      <c r="C44" s="35"/>
      <c r="D44" s="36"/>
      <c r="E44" s="35"/>
      <c r="F44" s="35"/>
      <c r="G44" s="35"/>
      <c r="H44" s="35"/>
      <c r="I44" s="35"/>
      <c r="J44" s="47">
        <f t="shared" si="13"/>
        <v>0</v>
      </c>
      <c r="K44" s="257">
        <f t="shared" si="14"/>
        <v>0</v>
      </c>
    </row>
    <row r="45" spans="1:11" s="255" customFormat="1" ht="12" customHeight="1">
      <c r="A45" s="254" t="s">
        <v>137</v>
      </c>
      <c r="B45" s="34" t="s">
        <v>468</v>
      </c>
      <c r="C45" s="35"/>
      <c r="D45" s="36"/>
      <c r="E45" s="35"/>
      <c r="F45" s="35"/>
      <c r="G45" s="35"/>
      <c r="H45" s="35"/>
      <c r="I45" s="35"/>
      <c r="J45" s="47">
        <f t="shared" si="13"/>
        <v>0</v>
      </c>
      <c r="K45" s="257">
        <f t="shared" si="14"/>
        <v>0</v>
      </c>
    </row>
    <row r="46" spans="1:11" s="255" customFormat="1" ht="12" customHeight="1">
      <c r="A46" s="254" t="s">
        <v>139</v>
      </c>
      <c r="B46" s="34" t="s">
        <v>140</v>
      </c>
      <c r="C46" s="35"/>
      <c r="D46" s="36"/>
      <c r="E46" s="35"/>
      <c r="F46" s="35"/>
      <c r="G46" s="35"/>
      <c r="H46" s="35"/>
      <c r="I46" s="35"/>
      <c r="J46" s="47">
        <f t="shared" si="13"/>
        <v>0</v>
      </c>
      <c r="K46" s="257">
        <f t="shared" si="14"/>
        <v>0</v>
      </c>
    </row>
    <row r="47" spans="1:11" s="255" customFormat="1" ht="12" customHeight="1">
      <c r="A47" s="256" t="s">
        <v>141</v>
      </c>
      <c r="B47" s="43" t="s">
        <v>142</v>
      </c>
      <c r="C47" s="41"/>
      <c r="D47" s="97"/>
      <c r="E47" s="41"/>
      <c r="F47" s="41"/>
      <c r="G47" s="41"/>
      <c r="H47" s="41"/>
      <c r="I47" s="41"/>
      <c r="J47" s="79">
        <f t="shared" si="13"/>
        <v>0</v>
      </c>
      <c r="K47" s="258">
        <f t="shared" si="14"/>
        <v>0</v>
      </c>
    </row>
    <row r="48" spans="1:11" s="255" customFormat="1" ht="12" customHeight="1">
      <c r="A48" s="256" t="s">
        <v>143</v>
      </c>
      <c r="B48" s="43" t="s">
        <v>144</v>
      </c>
      <c r="C48" s="41">
        <v>700000</v>
      </c>
      <c r="D48" s="97"/>
      <c r="E48" s="41"/>
      <c r="F48" s="41"/>
      <c r="G48" s="41"/>
      <c r="H48" s="41"/>
      <c r="I48" s="41"/>
      <c r="J48" s="79">
        <f t="shared" si="13"/>
        <v>0</v>
      </c>
      <c r="K48" s="258">
        <f t="shared" si="14"/>
        <v>700000</v>
      </c>
    </row>
    <row r="49" spans="1:11" s="255" customFormat="1" ht="12" customHeight="1">
      <c r="A49" s="66" t="s">
        <v>145</v>
      </c>
      <c r="B49" s="24" t="s">
        <v>146</v>
      </c>
      <c r="C49" s="25">
        <f aca="true" t="shared" si="15" ref="C49:K49">SUM(C50:C54)</f>
        <v>0</v>
      </c>
      <c r="D49" s="98">
        <f t="shared" si="15"/>
        <v>0</v>
      </c>
      <c r="E49" s="25">
        <f t="shared" si="15"/>
        <v>0</v>
      </c>
      <c r="F49" s="25">
        <f t="shared" si="15"/>
        <v>0</v>
      </c>
      <c r="G49" s="25">
        <f t="shared" si="15"/>
        <v>0</v>
      </c>
      <c r="H49" s="25">
        <f t="shared" si="15"/>
        <v>0</v>
      </c>
      <c r="I49" s="25">
        <f t="shared" si="15"/>
        <v>0</v>
      </c>
      <c r="J49" s="25">
        <f t="shared" si="15"/>
        <v>0</v>
      </c>
      <c r="K49" s="250">
        <f t="shared" si="15"/>
        <v>0</v>
      </c>
    </row>
    <row r="50" spans="1:11" s="255" customFormat="1" ht="12" customHeight="1">
      <c r="A50" s="251" t="s">
        <v>147</v>
      </c>
      <c r="B50" s="29" t="s">
        <v>148</v>
      </c>
      <c r="C50" s="30"/>
      <c r="D50" s="94"/>
      <c r="E50" s="30"/>
      <c r="F50" s="30"/>
      <c r="G50" s="30"/>
      <c r="H50" s="30"/>
      <c r="I50" s="30"/>
      <c r="J50" s="31">
        <f>D50+E50+F50+G50+H50+I50</f>
        <v>0</v>
      </c>
      <c r="K50" s="252">
        <f>C50+J50</f>
        <v>0</v>
      </c>
    </row>
    <row r="51" spans="1:11" s="255" customFormat="1" ht="12" customHeight="1">
      <c r="A51" s="254" t="s">
        <v>149</v>
      </c>
      <c r="B51" s="34" t="s">
        <v>150</v>
      </c>
      <c r="C51" s="35"/>
      <c r="D51" s="36"/>
      <c r="E51" s="35"/>
      <c r="F51" s="35"/>
      <c r="G51" s="35"/>
      <c r="H51" s="35"/>
      <c r="I51" s="35"/>
      <c r="J51" s="47">
        <f>D51+E51+F51+G51+H51+I51</f>
        <v>0</v>
      </c>
      <c r="K51" s="257">
        <f>C51+J51</f>
        <v>0</v>
      </c>
    </row>
    <row r="52" spans="1:11" s="255" customFormat="1" ht="12" customHeight="1">
      <c r="A52" s="254" t="s">
        <v>151</v>
      </c>
      <c r="B52" s="34" t="s">
        <v>152</v>
      </c>
      <c r="C52" s="35"/>
      <c r="D52" s="36"/>
      <c r="E52" s="35"/>
      <c r="F52" s="35"/>
      <c r="G52" s="35"/>
      <c r="H52" s="35"/>
      <c r="I52" s="35"/>
      <c r="J52" s="47">
        <f>D52+E52+F52+G52+H52+I52</f>
        <v>0</v>
      </c>
      <c r="K52" s="257">
        <f>C52+J52</f>
        <v>0</v>
      </c>
    </row>
    <row r="53" spans="1:11" s="255" customFormat="1" ht="12" customHeight="1">
      <c r="A53" s="254" t="s">
        <v>153</v>
      </c>
      <c r="B53" s="34" t="s">
        <v>154</v>
      </c>
      <c r="C53" s="35"/>
      <c r="D53" s="36"/>
      <c r="E53" s="35"/>
      <c r="F53" s="35"/>
      <c r="G53" s="35"/>
      <c r="H53" s="35"/>
      <c r="I53" s="35"/>
      <c r="J53" s="47">
        <f>D53+E53+F53+G53+H53+I53</f>
        <v>0</v>
      </c>
      <c r="K53" s="257">
        <f>C53+J53</f>
        <v>0</v>
      </c>
    </row>
    <row r="54" spans="1:11" s="255" customFormat="1" ht="12" customHeight="1">
      <c r="A54" s="256" t="s">
        <v>155</v>
      </c>
      <c r="B54" s="43" t="s">
        <v>156</v>
      </c>
      <c r="C54" s="41"/>
      <c r="D54" s="97"/>
      <c r="E54" s="41"/>
      <c r="F54" s="41"/>
      <c r="G54" s="41"/>
      <c r="H54" s="41"/>
      <c r="I54" s="41"/>
      <c r="J54" s="79">
        <f>D54+E54+F54+G54+H54+I54</f>
        <v>0</v>
      </c>
      <c r="K54" s="258">
        <f>C54+J54</f>
        <v>0</v>
      </c>
    </row>
    <row r="55" spans="1:11" s="255" customFormat="1" ht="12" customHeight="1">
      <c r="A55" s="66" t="s">
        <v>157</v>
      </c>
      <c r="B55" s="24" t="s">
        <v>158</v>
      </c>
      <c r="C55" s="25">
        <f aca="true" t="shared" si="16" ref="C55:K55">SUM(C56:C58)</f>
        <v>0</v>
      </c>
      <c r="D55" s="98">
        <f t="shared" si="16"/>
        <v>0</v>
      </c>
      <c r="E55" s="25">
        <f t="shared" si="16"/>
        <v>0</v>
      </c>
      <c r="F55" s="25">
        <f t="shared" si="16"/>
        <v>0</v>
      </c>
      <c r="G55" s="25">
        <f t="shared" si="16"/>
        <v>0</v>
      </c>
      <c r="H55" s="25">
        <f t="shared" si="16"/>
        <v>0</v>
      </c>
      <c r="I55" s="25">
        <f t="shared" si="16"/>
        <v>0</v>
      </c>
      <c r="J55" s="25">
        <f t="shared" si="16"/>
        <v>0</v>
      </c>
      <c r="K55" s="250">
        <f t="shared" si="16"/>
        <v>0</v>
      </c>
    </row>
    <row r="56" spans="1:11" s="255" customFormat="1" ht="12" customHeight="1">
      <c r="A56" s="251" t="s">
        <v>159</v>
      </c>
      <c r="B56" s="29" t="s">
        <v>160</v>
      </c>
      <c r="C56" s="30"/>
      <c r="D56" s="94"/>
      <c r="E56" s="30"/>
      <c r="F56" s="30"/>
      <c r="G56" s="30"/>
      <c r="H56" s="30"/>
      <c r="I56" s="30"/>
      <c r="J56" s="31">
        <f>D56+E56+F56+G56+H56+I56</f>
        <v>0</v>
      </c>
      <c r="K56" s="252">
        <f>C56+J56</f>
        <v>0</v>
      </c>
    </row>
    <row r="57" spans="1:11" s="255" customFormat="1" ht="12" customHeight="1">
      <c r="A57" s="254" t="s">
        <v>161</v>
      </c>
      <c r="B57" s="34" t="s">
        <v>162</v>
      </c>
      <c r="C57" s="35"/>
      <c r="D57" s="36"/>
      <c r="E57" s="35"/>
      <c r="F57" s="35"/>
      <c r="G57" s="35"/>
      <c r="H57" s="35"/>
      <c r="I57" s="35"/>
      <c r="J57" s="47">
        <f>D57+E57+F57+G57+H57+I57</f>
        <v>0</v>
      </c>
      <c r="K57" s="257">
        <f>C57+J57</f>
        <v>0</v>
      </c>
    </row>
    <row r="58" spans="1:11" s="255" customFormat="1" ht="12" customHeight="1">
      <c r="A58" s="254" t="s">
        <v>163</v>
      </c>
      <c r="B58" s="34" t="s">
        <v>164</v>
      </c>
      <c r="C58" s="35"/>
      <c r="D58" s="36"/>
      <c r="E58" s="35"/>
      <c r="F58" s="35"/>
      <c r="G58" s="35"/>
      <c r="H58" s="35"/>
      <c r="I58" s="35"/>
      <c r="J58" s="47">
        <f>D58+E58+F58+G58+H58+I58</f>
        <v>0</v>
      </c>
      <c r="K58" s="257">
        <f>C58+J58</f>
        <v>0</v>
      </c>
    </row>
    <row r="59" spans="1:11" s="255" customFormat="1" ht="12" customHeight="1">
      <c r="A59" s="256" t="s">
        <v>165</v>
      </c>
      <c r="B59" s="43" t="s">
        <v>166</v>
      </c>
      <c r="C59" s="41"/>
      <c r="D59" s="97"/>
      <c r="E59" s="41"/>
      <c r="F59" s="41"/>
      <c r="G59" s="41"/>
      <c r="H59" s="41"/>
      <c r="I59" s="41"/>
      <c r="J59" s="79">
        <f>D59+E59+F59+G59+H59+I59</f>
        <v>0</v>
      </c>
      <c r="K59" s="258">
        <f>C59+J59</f>
        <v>0</v>
      </c>
    </row>
    <row r="60" spans="1:11" s="255" customFormat="1" ht="12" customHeight="1">
      <c r="A60" s="66" t="s">
        <v>167</v>
      </c>
      <c r="B60" s="40" t="s">
        <v>168</v>
      </c>
      <c r="C60" s="25">
        <f aca="true" t="shared" si="17" ref="C60:K60">SUM(C61:C63)</f>
        <v>0</v>
      </c>
      <c r="D60" s="98">
        <f t="shared" si="17"/>
        <v>0</v>
      </c>
      <c r="E60" s="25">
        <f t="shared" si="17"/>
        <v>0</v>
      </c>
      <c r="F60" s="25">
        <f t="shared" si="17"/>
        <v>0</v>
      </c>
      <c r="G60" s="25">
        <f t="shared" si="17"/>
        <v>0</v>
      </c>
      <c r="H60" s="25">
        <f t="shared" si="17"/>
        <v>0</v>
      </c>
      <c r="I60" s="25">
        <f t="shared" si="17"/>
        <v>0</v>
      </c>
      <c r="J60" s="25">
        <f t="shared" si="17"/>
        <v>0</v>
      </c>
      <c r="K60" s="250">
        <f t="shared" si="17"/>
        <v>0</v>
      </c>
    </row>
    <row r="61" spans="1:11" s="255" customFormat="1" ht="12" customHeight="1">
      <c r="A61" s="251" t="s">
        <v>169</v>
      </c>
      <c r="B61" s="29" t="s">
        <v>170</v>
      </c>
      <c r="C61" s="35"/>
      <c r="D61" s="36"/>
      <c r="E61" s="35"/>
      <c r="F61" s="35"/>
      <c r="G61" s="35"/>
      <c r="H61" s="35"/>
      <c r="I61" s="35"/>
      <c r="J61" s="47">
        <f>D61+E61+F61+G61+H61+I61</f>
        <v>0</v>
      </c>
      <c r="K61" s="257">
        <f>C61+J61</f>
        <v>0</v>
      </c>
    </row>
    <row r="62" spans="1:11" s="255" customFormat="1" ht="12" customHeight="1">
      <c r="A62" s="254" t="s">
        <v>171</v>
      </c>
      <c r="B62" s="34" t="s">
        <v>172</v>
      </c>
      <c r="C62" s="35"/>
      <c r="D62" s="36"/>
      <c r="E62" s="35"/>
      <c r="F62" s="35"/>
      <c r="G62" s="35"/>
      <c r="H62" s="35"/>
      <c r="I62" s="35"/>
      <c r="J62" s="47">
        <f>D62+E62+F62+G62+H62+I62</f>
        <v>0</v>
      </c>
      <c r="K62" s="257">
        <f>C62+J62</f>
        <v>0</v>
      </c>
    </row>
    <row r="63" spans="1:11" s="255" customFormat="1" ht="12" customHeight="1">
      <c r="A63" s="254" t="s">
        <v>173</v>
      </c>
      <c r="B63" s="34" t="s">
        <v>174</v>
      </c>
      <c r="C63" s="35"/>
      <c r="D63" s="36"/>
      <c r="E63" s="35"/>
      <c r="F63" s="35"/>
      <c r="G63" s="35"/>
      <c r="H63" s="35"/>
      <c r="I63" s="35"/>
      <c r="J63" s="47">
        <f>D63+E63+F63+G63+H63+I63</f>
        <v>0</v>
      </c>
      <c r="K63" s="257">
        <f>C63+J63</f>
        <v>0</v>
      </c>
    </row>
    <row r="64" spans="1:11" s="255" customFormat="1" ht="12" customHeight="1">
      <c r="A64" s="256" t="s">
        <v>175</v>
      </c>
      <c r="B64" s="43" t="s">
        <v>176</v>
      </c>
      <c r="C64" s="35"/>
      <c r="D64" s="36"/>
      <c r="E64" s="35"/>
      <c r="F64" s="35"/>
      <c r="G64" s="35"/>
      <c r="H64" s="35"/>
      <c r="I64" s="35"/>
      <c r="J64" s="47">
        <f>D64+E64+F64+G64+H64+I64</f>
        <v>0</v>
      </c>
      <c r="K64" s="257">
        <f>C64+J64</f>
        <v>0</v>
      </c>
    </row>
    <row r="65" spans="1:11" s="255" customFormat="1" ht="12" customHeight="1">
      <c r="A65" s="66" t="s">
        <v>314</v>
      </c>
      <c r="B65" s="24" t="s">
        <v>178</v>
      </c>
      <c r="C65" s="25">
        <f aca="true" t="shared" si="18" ref="C65:K65">+C8+C15+C22+C29+C37+C49+C55+C60</f>
        <v>514140531</v>
      </c>
      <c r="D65" s="98">
        <f t="shared" si="18"/>
        <v>264531008</v>
      </c>
      <c r="E65" s="25">
        <f t="shared" si="18"/>
        <v>59569917</v>
      </c>
      <c r="F65" s="25">
        <f t="shared" si="18"/>
        <v>118147853</v>
      </c>
      <c r="G65" s="25">
        <f t="shared" si="18"/>
        <v>0</v>
      </c>
      <c r="H65" s="25">
        <f t="shared" si="18"/>
        <v>0</v>
      </c>
      <c r="I65" s="25">
        <f t="shared" si="18"/>
        <v>0</v>
      </c>
      <c r="J65" s="25">
        <f t="shared" si="18"/>
        <v>442248778</v>
      </c>
      <c r="K65" s="250">
        <f t="shared" si="18"/>
        <v>956389309</v>
      </c>
    </row>
    <row r="66" spans="1:11" s="255" customFormat="1" ht="12" customHeight="1">
      <c r="A66" s="259" t="s">
        <v>469</v>
      </c>
      <c r="B66" s="40" t="s">
        <v>180</v>
      </c>
      <c r="C66" s="25">
        <f aca="true" t="shared" si="19" ref="C66:K66">SUM(C67:C69)</f>
        <v>0</v>
      </c>
      <c r="D66" s="98">
        <f t="shared" si="19"/>
        <v>0</v>
      </c>
      <c r="E66" s="25">
        <f t="shared" si="19"/>
        <v>0</v>
      </c>
      <c r="F66" s="25">
        <f t="shared" si="19"/>
        <v>0</v>
      </c>
      <c r="G66" s="25">
        <f t="shared" si="19"/>
        <v>0</v>
      </c>
      <c r="H66" s="25">
        <f t="shared" si="19"/>
        <v>0</v>
      </c>
      <c r="I66" s="25">
        <f t="shared" si="19"/>
        <v>0</v>
      </c>
      <c r="J66" s="25">
        <f t="shared" si="19"/>
        <v>0</v>
      </c>
      <c r="K66" s="250">
        <f t="shared" si="19"/>
        <v>0</v>
      </c>
    </row>
    <row r="67" spans="1:11" s="255" customFormat="1" ht="12" customHeight="1">
      <c r="A67" s="251" t="s">
        <v>181</v>
      </c>
      <c r="B67" s="29" t="s">
        <v>182</v>
      </c>
      <c r="C67" s="35"/>
      <c r="D67" s="36"/>
      <c r="E67" s="35"/>
      <c r="F67" s="35"/>
      <c r="G67" s="35"/>
      <c r="H67" s="35"/>
      <c r="I67" s="35"/>
      <c r="J67" s="47">
        <f>D67+E67+F67+G67+H67+I67</f>
        <v>0</v>
      </c>
      <c r="K67" s="257">
        <f>C67+J67</f>
        <v>0</v>
      </c>
    </row>
    <row r="68" spans="1:11" s="255" customFormat="1" ht="12" customHeight="1">
      <c r="A68" s="254" t="s">
        <v>183</v>
      </c>
      <c r="B68" s="34" t="s">
        <v>184</v>
      </c>
      <c r="C68" s="35"/>
      <c r="D68" s="36"/>
      <c r="E68" s="35"/>
      <c r="F68" s="35"/>
      <c r="G68" s="35"/>
      <c r="H68" s="35"/>
      <c r="I68" s="35"/>
      <c r="J68" s="47">
        <f>D68+E68+F68+G68+H68+I68</f>
        <v>0</v>
      </c>
      <c r="K68" s="257">
        <f>C68+J68</f>
        <v>0</v>
      </c>
    </row>
    <row r="69" spans="1:11" s="255" customFormat="1" ht="12" customHeight="1">
      <c r="A69" s="260" t="s">
        <v>185</v>
      </c>
      <c r="B69" s="261" t="s">
        <v>470</v>
      </c>
      <c r="C69" s="45"/>
      <c r="D69" s="262"/>
      <c r="E69" s="45"/>
      <c r="F69" s="45"/>
      <c r="G69" s="45"/>
      <c r="H69" s="45"/>
      <c r="I69" s="45"/>
      <c r="J69" s="46">
        <f>D69+E69+F69+G69+H69+I69</f>
        <v>0</v>
      </c>
      <c r="K69" s="263">
        <f>C69+J69</f>
        <v>0</v>
      </c>
    </row>
    <row r="70" spans="1:11" s="255" customFormat="1" ht="12" customHeight="1">
      <c r="A70" s="259" t="s">
        <v>187</v>
      </c>
      <c r="B70" s="40" t="s">
        <v>188</v>
      </c>
      <c r="C70" s="25">
        <f aca="true" t="shared" si="20" ref="C70:K70">SUM(C71:C74)</f>
        <v>0</v>
      </c>
      <c r="D70" s="25">
        <f t="shared" si="20"/>
        <v>0</v>
      </c>
      <c r="E70" s="25">
        <f t="shared" si="20"/>
        <v>0</v>
      </c>
      <c r="F70" s="25">
        <f t="shared" si="20"/>
        <v>0</v>
      </c>
      <c r="G70" s="25">
        <f t="shared" si="20"/>
        <v>0</v>
      </c>
      <c r="H70" s="25">
        <f t="shared" si="20"/>
        <v>0</v>
      </c>
      <c r="I70" s="25">
        <f t="shared" si="20"/>
        <v>0</v>
      </c>
      <c r="J70" s="25">
        <f t="shared" si="20"/>
        <v>0</v>
      </c>
      <c r="K70" s="250">
        <f t="shared" si="20"/>
        <v>0</v>
      </c>
    </row>
    <row r="71" spans="1:11" s="255" customFormat="1" ht="12" customHeight="1">
      <c r="A71" s="251" t="s">
        <v>189</v>
      </c>
      <c r="B71" s="52" t="s">
        <v>190</v>
      </c>
      <c r="C71" s="35"/>
      <c r="D71" s="35"/>
      <c r="E71" s="35"/>
      <c r="F71" s="35"/>
      <c r="G71" s="35"/>
      <c r="H71" s="35"/>
      <c r="I71" s="35"/>
      <c r="J71" s="47">
        <f>D71+E71+F71+G71+H71+I71</f>
        <v>0</v>
      </c>
      <c r="K71" s="257">
        <f>C71+J71</f>
        <v>0</v>
      </c>
    </row>
    <row r="72" spans="1:11" s="255" customFormat="1" ht="12" customHeight="1">
      <c r="A72" s="254" t="s">
        <v>191</v>
      </c>
      <c r="B72" s="52" t="s">
        <v>192</v>
      </c>
      <c r="C72" s="35"/>
      <c r="D72" s="35"/>
      <c r="E72" s="35"/>
      <c r="F72" s="35"/>
      <c r="G72" s="35"/>
      <c r="H72" s="35"/>
      <c r="I72" s="35"/>
      <c r="J72" s="47">
        <f>D72+E72+F72+G72+H72+I72</f>
        <v>0</v>
      </c>
      <c r="K72" s="257">
        <f>C72+J72</f>
        <v>0</v>
      </c>
    </row>
    <row r="73" spans="1:11" s="255" customFormat="1" ht="12" customHeight="1">
      <c r="A73" s="254" t="s">
        <v>193</v>
      </c>
      <c r="B73" s="52" t="s">
        <v>194</v>
      </c>
      <c r="C73" s="35"/>
      <c r="D73" s="35"/>
      <c r="E73" s="35"/>
      <c r="F73" s="35"/>
      <c r="G73" s="35"/>
      <c r="H73" s="35"/>
      <c r="I73" s="35"/>
      <c r="J73" s="47">
        <f>D73+E73+F73+G73+H73+I73</f>
        <v>0</v>
      </c>
      <c r="K73" s="257">
        <f>C73+J73</f>
        <v>0</v>
      </c>
    </row>
    <row r="74" spans="1:11" s="255" customFormat="1" ht="12" customHeight="1">
      <c r="A74" s="256" t="s">
        <v>195</v>
      </c>
      <c r="B74" s="53" t="s">
        <v>196</v>
      </c>
      <c r="C74" s="35"/>
      <c r="D74" s="35"/>
      <c r="E74" s="35"/>
      <c r="F74" s="35"/>
      <c r="G74" s="35"/>
      <c r="H74" s="35"/>
      <c r="I74" s="35"/>
      <c r="J74" s="47">
        <f>D74+E74+F74+G74+H74+I74</f>
        <v>0</v>
      </c>
      <c r="K74" s="257">
        <f>C74+J74</f>
        <v>0</v>
      </c>
    </row>
    <row r="75" spans="1:11" s="255" customFormat="1" ht="12" customHeight="1">
      <c r="A75" s="259" t="s">
        <v>197</v>
      </c>
      <c r="B75" s="40" t="s">
        <v>198</v>
      </c>
      <c r="C75" s="25">
        <f aca="true" t="shared" si="21" ref="C75:K75">SUM(C76:C77)</f>
        <v>144762729</v>
      </c>
      <c r="D75" s="25">
        <f t="shared" si="21"/>
        <v>222590407</v>
      </c>
      <c r="E75" s="25">
        <f t="shared" si="21"/>
        <v>904565</v>
      </c>
      <c r="F75" s="25">
        <f t="shared" si="21"/>
        <v>-189583</v>
      </c>
      <c r="G75" s="25">
        <f t="shared" si="21"/>
        <v>0</v>
      </c>
      <c r="H75" s="25">
        <f t="shared" si="21"/>
        <v>0</v>
      </c>
      <c r="I75" s="25">
        <f t="shared" si="21"/>
        <v>0</v>
      </c>
      <c r="J75" s="25">
        <f t="shared" si="21"/>
        <v>223305389</v>
      </c>
      <c r="K75" s="250">
        <f t="shared" si="21"/>
        <v>368068118</v>
      </c>
    </row>
    <row r="76" spans="1:11" s="255" customFormat="1" ht="12" customHeight="1">
      <c r="A76" s="251" t="s">
        <v>199</v>
      </c>
      <c r="B76" s="29" t="s">
        <v>200</v>
      </c>
      <c r="C76" s="35">
        <v>144762729</v>
      </c>
      <c r="D76" s="35">
        <v>222590407</v>
      </c>
      <c r="E76" s="35">
        <v>904565</v>
      </c>
      <c r="F76" s="35">
        <v>-189583</v>
      </c>
      <c r="G76" s="35"/>
      <c r="H76" s="35"/>
      <c r="I76" s="35"/>
      <c r="J76" s="47">
        <f>D76+E76+F76+G76+H76+I76</f>
        <v>223305389</v>
      </c>
      <c r="K76" s="257">
        <f>C76+J76</f>
        <v>368068118</v>
      </c>
    </row>
    <row r="77" spans="1:11" s="255" customFormat="1" ht="12" customHeight="1">
      <c r="A77" s="256" t="s">
        <v>201</v>
      </c>
      <c r="B77" s="43" t="s">
        <v>202</v>
      </c>
      <c r="C77" s="35"/>
      <c r="D77" s="35"/>
      <c r="E77" s="35"/>
      <c r="F77" s="35"/>
      <c r="G77" s="35"/>
      <c r="H77" s="35"/>
      <c r="I77" s="35"/>
      <c r="J77" s="47">
        <f>D77+E77+F77+G77+H77+I77</f>
        <v>0</v>
      </c>
      <c r="K77" s="257">
        <f>C77+J77</f>
        <v>0</v>
      </c>
    </row>
    <row r="78" spans="1:11" s="253" customFormat="1" ht="12" customHeight="1">
      <c r="A78" s="259" t="s">
        <v>203</v>
      </c>
      <c r="B78" s="40" t="s">
        <v>204</v>
      </c>
      <c r="C78" s="25">
        <f aca="true" t="shared" si="22" ref="C78:K78">SUM(C79:C81)</f>
        <v>0</v>
      </c>
      <c r="D78" s="25">
        <f t="shared" si="22"/>
        <v>0</v>
      </c>
      <c r="E78" s="25">
        <f t="shared" si="22"/>
        <v>0</v>
      </c>
      <c r="F78" s="25">
        <f t="shared" si="22"/>
        <v>0</v>
      </c>
      <c r="G78" s="25">
        <f t="shared" si="22"/>
        <v>0</v>
      </c>
      <c r="H78" s="25">
        <f t="shared" si="22"/>
        <v>0</v>
      </c>
      <c r="I78" s="25">
        <f t="shared" si="22"/>
        <v>0</v>
      </c>
      <c r="J78" s="25">
        <f t="shared" si="22"/>
        <v>0</v>
      </c>
      <c r="K78" s="250">
        <f t="shared" si="22"/>
        <v>0</v>
      </c>
    </row>
    <row r="79" spans="1:11" s="255" customFormat="1" ht="12" customHeight="1">
      <c r="A79" s="251" t="s">
        <v>205</v>
      </c>
      <c r="B79" s="29" t="s">
        <v>206</v>
      </c>
      <c r="C79" s="35"/>
      <c r="D79" s="35"/>
      <c r="E79" s="35"/>
      <c r="F79" s="35"/>
      <c r="G79" s="35"/>
      <c r="H79" s="35"/>
      <c r="I79" s="35"/>
      <c r="J79" s="47">
        <f>D79+E79+F79+G79+H79+I79</f>
        <v>0</v>
      </c>
      <c r="K79" s="257">
        <f>C79+J79</f>
        <v>0</v>
      </c>
    </row>
    <row r="80" spans="1:11" s="255" customFormat="1" ht="12" customHeight="1">
      <c r="A80" s="254" t="s">
        <v>207</v>
      </c>
      <c r="B80" s="34" t="s">
        <v>208</v>
      </c>
      <c r="C80" s="35"/>
      <c r="D80" s="35"/>
      <c r="E80" s="35"/>
      <c r="F80" s="35"/>
      <c r="G80" s="35"/>
      <c r="H80" s="35"/>
      <c r="I80" s="35"/>
      <c r="J80" s="47">
        <f>D80+E80+F80+G80+H80+I80</f>
        <v>0</v>
      </c>
      <c r="K80" s="257">
        <f>C80+J80</f>
        <v>0</v>
      </c>
    </row>
    <row r="81" spans="1:11" s="255" customFormat="1" ht="12" customHeight="1">
      <c r="A81" s="256" t="s">
        <v>209</v>
      </c>
      <c r="B81" s="264" t="s">
        <v>210</v>
      </c>
      <c r="C81" s="35"/>
      <c r="D81" s="35"/>
      <c r="E81" s="35"/>
      <c r="F81" s="35"/>
      <c r="G81" s="35"/>
      <c r="H81" s="35"/>
      <c r="I81" s="35"/>
      <c r="J81" s="47">
        <f>D81+E81+F81+G81+H81+I81</f>
        <v>0</v>
      </c>
      <c r="K81" s="257">
        <f>C81+J81</f>
        <v>0</v>
      </c>
    </row>
    <row r="82" spans="1:11" s="255" customFormat="1" ht="12" customHeight="1">
      <c r="A82" s="259" t="s">
        <v>211</v>
      </c>
      <c r="B82" s="40" t="s">
        <v>212</v>
      </c>
      <c r="C82" s="25">
        <f aca="true" t="shared" si="23" ref="C82:K82">SUM(C83:C86)</f>
        <v>0</v>
      </c>
      <c r="D82" s="25">
        <f t="shared" si="23"/>
        <v>0</v>
      </c>
      <c r="E82" s="25">
        <f t="shared" si="23"/>
        <v>0</v>
      </c>
      <c r="F82" s="25">
        <f t="shared" si="23"/>
        <v>0</v>
      </c>
      <c r="G82" s="25">
        <f t="shared" si="23"/>
        <v>0</v>
      </c>
      <c r="H82" s="25">
        <f t="shared" si="23"/>
        <v>0</v>
      </c>
      <c r="I82" s="25">
        <f t="shared" si="23"/>
        <v>0</v>
      </c>
      <c r="J82" s="25">
        <f t="shared" si="23"/>
        <v>0</v>
      </c>
      <c r="K82" s="250">
        <f t="shared" si="23"/>
        <v>0</v>
      </c>
    </row>
    <row r="83" spans="1:11" s="255" customFormat="1" ht="12" customHeight="1">
      <c r="A83" s="265" t="s">
        <v>213</v>
      </c>
      <c r="B83" s="29" t="s">
        <v>214</v>
      </c>
      <c r="C83" s="35"/>
      <c r="D83" s="35"/>
      <c r="E83" s="35"/>
      <c r="F83" s="35"/>
      <c r="G83" s="35"/>
      <c r="H83" s="35"/>
      <c r="I83" s="35"/>
      <c r="J83" s="47">
        <f aca="true" t="shared" si="24" ref="J83:J88">D83+E83+F83+G83+H83+I83</f>
        <v>0</v>
      </c>
      <c r="K83" s="257">
        <f aca="true" t="shared" si="25" ref="K83:K88">C83+J83</f>
        <v>0</v>
      </c>
    </row>
    <row r="84" spans="1:11" s="255" customFormat="1" ht="12" customHeight="1">
      <c r="A84" s="266" t="s">
        <v>215</v>
      </c>
      <c r="B84" s="34" t="s">
        <v>216</v>
      </c>
      <c r="C84" s="35"/>
      <c r="D84" s="35"/>
      <c r="E84" s="35"/>
      <c r="F84" s="35"/>
      <c r="G84" s="35"/>
      <c r="H84" s="35"/>
      <c r="I84" s="35"/>
      <c r="J84" s="47">
        <f t="shared" si="24"/>
        <v>0</v>
      </c>
      <c r="K84" s="257">
        <f t="shared" si="25"/>
        <v>0</v>
      </c>
    </row>
    <row r="85" spans="1:11" s="255" customFormat="1" ht="12" customHeight="1">
      <c r="A85" s="266" t="s">
        <v>217</v>
      </c>
      <c r="B85" s="34" t="s">
        <v>218</v>
      </c>
      <c r="C85" s="35"/>
      <c r="D85" s="35"/>
      <c r="E85" s="35"/>
      <c r="F85" s="35"/>
      <c r="G85" s="35"/>
      <c r="H85" s="35"/>
      <c r="I85" s="35"/>
      <c r="J85" s="47">
        <f t="shared" si="24"/>
        <v>0</v>
      </c>
      <c r="K85" s="257">
        <f t="shared" si="25"/>
        <v>0</v>
      </c>
    </row>
    <row r="86" spans="1:11" s="253" customFormat="1" ht="12" customHeight="1">
      <c r="A86" s="267" t="s">
        <v>219</v>
      </c>
      <c r="B86" s="43" t="s">
        <v>220</v>
      </c>
      <c r="C86" s="35"/>
      <c r="D86" s="35"/>
      <c r="E86" s="35"/>
      <c r="F86" s="35"/>
      <c r="G86" s="35"/>
      <c r="H86" s="35"/>
      <c r="I86" s="35"/>
      <c r="J86" s="47">
        <f t="shared" si="24"/>
        <v>0</v>
      </c>
      <c r="K86" s="257">
        <f t="shared" si="25"/>
        <v>0</v>
      </c>
    </row>
    <row r="87" spans="1:11" s="253" customFormat="1" ht="12" customHeight="1">
      <c r="A87" s="259" t="s">
        <v>221</v>
      </c>
      <c r="B87" s="40" t="s">
        <v>222</v>
      </c>
      <c r="C87" s="57"/>
      <c r="D87" s="57"/>
      <c r="E87" s="57"/>
      <c r="F87" s="57"/>
      <c r="G87" s="57"/>
      <c r="H87" s="57"/>
      <c r="I87" s="57"/>
      <c r="J87" s="25">
        <f t="shared" si="24"/>
        <v>0</v>
      </c>
      <c r="K87" s="250">
        <f t="shared" si="25"/>
        <v>0</v>
      </c>
    </row>
    <row r="88" spans="1:11" s="253" customFormat="1" ht="12" customHeight="1">
      <c r="A88" s="259" t="s">
        <v>471</v>
      </c>
      <c r="B88" s="40" t="s">
        <v>224</v>
      </c>
      <c r="C88" s="57"/>
      <c r="D88" s="57"/>
      <c r="E88" s="57"/>
      <c r="F88" s="57"/>
      <c r="G88" s="57"/>
      <c r="H88" s="57"/>
      <c r="I88" s="57"/>
      <c r="J88" s="25">
        <f t="shared" si="24"/>
        <v>0</v>
      </c>
      <c r="K88" s="250">
        <f t="shared" si="25"/>
        <v>0</v>
      </c>
    </row>
    <row r="89" spans="1:11" s="253" customFormat="1" ht="12" customHeight="1">
      <c r="A89" s="259" t="s">
        <v>472</v>
      </c>
      <c r="B89" s="58" t="s">
        <v>226</v>
      </c>
      <c r="C89" s="25">
        <f aca="true" t="shared" si="26" ref="C89:K89">+C66+C70+C75+C78+C82+C88+C87</f>
        <v>144762729</v>
      </c>
      <c r="D89" s="25">
        <f t="shared" si="26"/>
        <v>222590407</v>
      </c>
      <c r="E89" s="25">
        <f t="shared" si="26"/>
        <v>904565</v>
      </c>
      <c r="F89" s="25">
        <f t="shared" si="26"/>
        <v>-189583</v>
      </c>
      <c r="G89" s="25">
        <f t="shared" si="26"/>
        <v>0</v>
      </c>
      <c r="H89" s="25">
        <f t="shared" si="26"/>
        <v>0</v>
      </c>
      <c r="I89" s="25">
        <f t="shared" si="26"/>
        <v>0</v>
      </c>
      <c r="J89" s="25">
        <f t="shared" si="26"/>
        <v>223305389</v>
      </c>
      <c r="K89" s="250">
        <f t="shared" si="26"/>
        <v>368068118</v>
      </c>
    </row>
    <row r="90" spans="1:11" s="253" customFormat="1" ht="12" customHeight="1">
      <c r="A90" s="268" t="s">
        <v>473</v>
      </c>
      <c r="B90" s="60" t="s">
        <v>474</v>
      </c>
      <c r="C90" s="25">
        <f aca="true" t="shared" si="27" ref="C90:K90">+C65+C89</f>
        <v>658903260</v>
      </c>
      <c r="D90" s="25">
        <f t="shared" si="27"/>
        <v>487121415</v>
      </c>
      <c r="E90" s="25">
        <f t="shared" si="27"/>
        <v>60474482</v>
      </c>
      <c r="F90" s="25">
        <f t="shared" si="27"/>
        <v>117958270</v>
      </c>
      <c r="G90" s="25">
        <f t="shared" si="27"/>
        <v>0</v>
      </c>
      <c r="H90" s="25">
        <f t="shared" si="27"/>
        <v>0</v>
      </c>
      <c r="I90" s="25">
        <f t="shared" si="27"/>
        <v>0</v>
      </c>
      <c r="J90" s="25">
        <f t="shared" si="27"/>
        <v>665554167</v>
      </c>
      <c r="K90" s="250">
        <f t="shared" si="27"/>
        <v>1324457427</v>
      </c>
    </row>
    <row r="91" spans="1:3" s="255" customFormat="1" ht="15" customHeight="1">
      <c r="A91" s="269"/>
      <c r="B91" s="270"/>
      <c r="C91" s="271"/>
    </row>
    <row r="92" spans="1:11" s="249" customFormat="1" ht="16.5" customHeight="1">
      <c r="A92" s="353" t="s">
        <v>327</v>
      </c>
      <c r="B92" s="353"/>
      <c r="C92" s="353"/>
      <c r="D92" s="353"/>
      <c r="E92" s="353"/>
      <c r="F92" s="353"/>
      <c r="G92" s="353"/>
      <c r="H92" s="353"/>
      <c r="I92" s="353"/>
      <c r="J92" s="353"/>
      <c r="K92" s="353"/>
    </row>
    <row r="93" spans="1:11" s="274" customFormat="1" ht="12" customHeight="1">
      <c r="A93" s="18" t="s">
        <v>63</v>
      </c>
      <c r="B93" s="69" t="s">
        <v>475</v>
      </c>
      <c r="C93" s="70">
        <f aca="true" t="shared" si="28" ref="C93:K93">+C94+C95+C96+C97+C98+C111</f>
        <v>208987598</v>
      </c>
      <c r="D93" s="272">
        <f t="shared" si="28"/>
        <v>482455740</v>
      </c>
      <c r="E93" s="70">
        <f t="shared" si="28"/>
        <v>28340839</v>
      </c>
      <c r="F93" s="70">
        <f t="shared" si="28"/>
        <v>-2109574</v>
      </c>
      <c r="G93" s="70">
        <f t="shared" si="28"/>
        <v>0</v>
      </c>
      <c r="H93" s="70">
        <f t="shared" si="28"/>
        <v>0</v>
      </c>
      <c r="I93" s="70">
        <f t="shared" si="28"/>
        <v>0</v>
      </c>
      <c r="J93" s="70">
        <f t="shared" si="28"/>
        <v>508687005</v>
      </c>
      <c r="K93" s="273">
        <f t="shared" si="28"/>
        <v>717674603</v>
      </c>
    </row>
    <row r="94" spans="1:11" ht="12" customHeight="1">
      <c r="A94" s="275" t="s">
        <v>65</v>
      </c>
      <c r="B94" s="73" t="s">
        <v>233</v>
      </c>
      <c r="C94" s="75">
        <v>54945306</v>
      </c>
      <c r="D94" s="276">
        <v>166206571</v>
      </c>
      <c r="E94" s="75">
        <v>22290360</v>
      </c>
      <c r="F94" s="75"/>
      <c r="G94" s="75"/>
      <c r="H94" s="75"/>
      <c r="I94" s="75"/>
      <c r="J94" s="76">
        <f aca="true" t="shared" si="29" ref="J94:J113">D94+E94+F94+G94+H94+I94</f>
        <v>188496931</v>
      </c>
      <c r="K94" s="277">
        <f aca="true" t="shared" si="30" ref="K94:K113">C94+J94</f>
        <v>243442237</v>
      </c>
    </row>
    <row r="95" spans="1:11" ht="12" customHeight="1">
      <c r="A95" s="254" t="s">
        <v>67</v>
      </c>
      <c r="B95" s="78" t="s">
        <v>234</v>
      </c>
      <c r="C95" s="35">
        <v>8307210</v>
      </c>
      <c r="D95" s="278">
        <v>16307738</v>
      </c>
      <c r="E95" s="35">
        <v>4343505</v>
      </c>
      <c r="F95" s="35"/>
      <c r="G95" s="35"/>
      <c r="H95" s="35"/>
      <c r="I95" s="35"/>
      <c r="J95" s="47">
        <f t="shared" si="29"/>
        <v>20651243</v>
      </c>
      <c r="K95" s="257">
        <f t="shared" si="30"/>
        <v>28958453</v>
      </c>
    </row>
    <row r="96" spans="1:11" ht="12" customHeight="1">
      <c r="A96" s="254" t="s">
        <v>69</v>
      </c>
      <c r="B96" s="78" t="s">
        <v>235</v>
      </c>
      <c r="C96" s="41">
        <v>83321888</v>
      </c>
      <c r="D96" s="278">
        <v>43576764</v>
      </c>
      <c r="E96" s="41">
        <v>4530657</v>
      </c>
      <c r="F96" s="41">
        <v>1221510</v>
      </c>
      <c r="G96" s="41"/>
      <c r="H96" s="41"/>
      <c r="I96" s="41"/>
      <c r="J96" s="79">
        <f t="shared" si="29"/>
        <v>49328931</v>
      </c>
      <c r="K96" s="258">
        <f t="shared" si="30"/>
        <v>132650819</v>
      </c>
    </row>
    <row r="97" spans="1:11" ht="12" customHeight="1">
      <c r="A97" s="254" t="s">
        <v>71</v>
      </c>
      <c r="B97" s="81" t="s">
        <v>236</v>
      </c>
      <c r="C97" s="41">
        <v>27400000</v>
      </c>
      <c r="D97" s="279">
        <v>2933700</v>
      </c>
      <c r="E97" s="41"/>
      <c r="F97" s="41">
        <v>1945000</v>
      </c>
      <c r="G97" s="41"/>
      <c r="H97" s="41"/>
      <c r="I97" s="41"/>
      <c r="J97" s="79">
        <f t="shared" si="29"/>
        <v>4878700</v>
      </c>
      <c r="K97" s="258">
        <f t="shared" si="30"/>
        <v>32278700</v>
      </c>
    </row>
    <row r="98" spans="1:11" ht="12" customHeight="1">
      <c r="A98" s="254" t="s">
        <v>237</v>
      </c>
      <c r="B98" s="82" t="s">
        <v>238</v>
      </c>
      <c r="C98" s="41">
        <v>15013194</v>
      </c>
      <c r="D98" s="279">
        <v>216887</v>
      </c>
      <c r="E98" s="41"/>
      <c r="F98" s="41"/>
      <c r="G98" s="41"/>
      <c r="H98" s="41"/>
      <c r="I98" s="41"/>
      <c r="J98" s="79">
        <f t="shared" si="29"/>
        <v>216887</v>
      </c>
      <c r="K98" s="258">
        <f t="shared" si="30"/>
        <v>15230081</v>
      </c>
    </row>
    <row r="99" spans="1:11" ht="12" customHeight="1">
      <c r="A99" s="254" t="s">
        <v>75</v>
      </c>
      <c r="B99" s="78" t="s">
        <v>476</v>
      </c>
      <c r="C99" s="41">
        <v>3000000</v>
      </c>
      <c r="D99" s="279">
        <v>3716887</v>
      </c>
      <c r="E99" s="41"/>
      <c r="F99" s="41"/>
      <c r="G99" s="41"/>
      <c r="H99" s="41"/>
      <c r="I99" s="41"/>
      <c r="J99" s="79">
        <f t="shared" si="29"/>
        <v>3716887</v>
      </c>
      <c r="K99" s="258">
        <f t="shared" si="30"/>
        <v>6716887</v>
      </c>
    </row>
    <row r="100" spans="1:11" ht="12" customHeight="1">
      <c r="A100" s="254" t="s">
        <v>240</v>
      </c>
      <c r="B100" s="84" t="s">
        <v>241</v>
      </c>
      <c r="C100" s="41"/>
      <c r="D100" s="279"/>
      <c r="E100" s="41"/>
      <c r="F100" s="41"/>
      <c r="G100" s="41"/>
      <c r="H100" s="41"/>
      <c r="I100" s="41"/>
      <c r="J100" s="79">
        <f t="shared" si="29"/>
        <v>0</v>
      </c>
      <c r="K100" s="258">
        <f t="shared" si="30"/>
        <v>0</v>
      </c>
    </row>
    <row r="101" spans="1:11" ht="12" customHeight="1">
      <c r="A101" s="254" t="s">
        <v>242</v>
      </c>
      <c r="B101" s="84" t="s">
        <v>243</v>
      </c>
      <c r="C101" s="41"/>
      <c r="D101" s="279"/>
      <c r="E101" s="41"/>
      <c r="F101" s="41"/>
      <c r="G101" s="41"/>
      <c r="H101" s="41"/>
      <c r="I101" s="41"/>
      <c r="J101" s="79">
        <f t="shared" si="29"/>
        <v>0</v>
      </c>
      <c r="K101" s="258">
        <f t="shared" si="30"/>
        <v>0</v>
      </c>
    </row>
    <row r="102" spans="1:11" ht="12" customHeight="1">
      <c r="A102" s="254" t="s">
        <v>244</v>
      </c>
      <c r="B102" s="84" t="s">
        <v>245</v>
      </c>
      <c r="C102" s="41"/>
      <c r="D102" s="279"/>
      <c r="E102" s="41"/>
      <c r="F102" s="41"/>
      <c r="G102" s="41"/>
      <c r="H102" s="41"/>
      <c r="I102" s="41"/>
      <c r="J102" s="79">
        <f t="shared" si="29"/>
        <v>0</v>
      </c>
      <c r="K102" s="258">
        <f t="shared" si="30"/>
        <v>0</v>
      </c>
    </row>
    <row r="103" spans="1:11" ht="12" customHeight="1">
      <c r="A103" s="254" t="s">
        <v>246</v>
      </c>
      <c r="B103" s="85" t="s">
        <v>247</v>
      </c>
      <c r="C103" s="41"/>
      <c r="D103" s="279"/>
      <c r="E103" s="41"/>
      <c r="F103" s="41"/>
      <c r="G103" s="41"/>
      <c r="H103" s="41"/>
      <c r="I103" s="41"/>
      <c r="J103" s="79">
        <f t="shared" si="29"/>
        <v>0</v>
      </c>
      <c r="K103" s="258">
        <f t="shared" si="30"/>
        <v>0</v>
      </c>
    </row>
    <row r="104" spans="1:11" ht="22.5">
      <c r="A104" s="254" t="s">
        <v>248</v>
      </c>
      <c r="B104" s="85" t="s">
        <v>249</v>
      </c>
      <c r="C104" s="41"/>
      <c r="D104" s="279"/>
      <c r="E104" s="41"/>
      <c r="F104" s="41"/>
      <c r="G104" s="41"/>
      <c r="H104" s="41"/>
      <c r="I104" s="41"/>
      <c r="J104" s="79">
        <f t="shared" si="29"/>
        <v>0</v>
      </c>
      <c r="K104" s="258">
        <f t="shared" si="30"/>
        <v>0</v>
      </c>
    </row>
    <row r="105" spans="1:11" ht="12" customHeight="1">
      <c r="A105" s="254" t="s">
        <v>250</v>
      </c>
      <c r="B105" s="84" t="s">
        <v>251</v>
      </c>
      <c r="C105" s="41">
        <v>9017534</v>
      </c>
      <c r="D105" s="279">
        <v>-1500000</v>
      </c>
      <c r="E105" s="41"/>
      <c r="F105" s="41"/>
      <c r="G105" s="41"/>
      <c r="H105" s="41"/>
      <c r="I105" s="41"/>
      <c r="J105" s="79">
        <f t="shared" si="29"/>
        <v>-1500000</v>
      </c>
      <c r="K105" s="258">
        <f t="shared" si="30"/>
        <v>7517534</v>
      </c>
    </row>
    <row r="106" spans="1:11" ht="12" customHeight="1">
      <c r="A106" s="254" t="s">
        <v>252</v>
      </c>
      <c r="B106" s="84" t="s">
        <v>253</v>
      </c>
      <c r="C106" s="41"/>
      <c r="D106" s="279"/>
      <c r="E106" s="41"/>
      <c r="F106" s="41"/>
      <c r="G106" s="41"/>
      <c r="H106" s="41"/>
      <c r="I106" s="41"/>
      <c r="J106" s="79">
        <f t="shared" si="29"/>
        <v>0</v>
      </c>
      <c r="K106" s="258">
        <f t="shared" si="30"/>
        <v>0</v>
      </c>
    </row>
    <row r="107" spans="1:11" ht="12" customHeight="1">
      <c r="A107" s="254" t="s">
        <v>254</v>
      </c>
      <c r="B107" s="85" t="s">
        <v>255</v>
      </c>
      <c r="C107" s="35"/>
      <c r="D107" s="279"/>
      <c r="E107" s="41"/>
      <c r="F107" s="41"/>
      <c r="G107" s="41"/>
      <c r="H107" s="41"/>
      <c r="I107" s="41"/>
      <c r="J107" s="79">
        <f t="shared" si="29"/>
        <v>0</v>
      </c>
      <c r="K107" s="258">
        <f t="shared" si="30"/>
        <v>0</v>
      </c>
    </row>
    <row r="108" spans="1:11" ht="12" customHeight="1">
      <c r="A108" s="280" t="s">
        <v>256</v>
      </c>
      <c r="B108" s="83" t="s">
        <v>257</v>
      </c>
      <c r="C108" s="41"/>
      <c r="D108" s="279"/>
      <c r="E108" s="41"/>
      <c r="F108" s="41"/>
      <c r="G108" s="41"/>
      <c r="H108" s="41"/>
      <c r="I108" s="41"/>
      <c r="J108" s="79">
        <f t="shared" si="29"/>
        <v>0</v>
      </c>
      <c r="K108" s="258">
        <f t="shared" si="30"/>
        <v>0</v>
      </c>
    </row>
    <row r="109" spans="1:11" ht="12" customHeight="1">
      <c r="A109" s="254" t="s">
        <v>258</v>
      </c>
      <c r="B109" s="83" t="s">
        <v>259</v>
      </c>
      <c r="C109" s="41"/>
      <c r="D109" s="279"/>
      <c r="E109" s="41"/>
      <c r="F109" s="41"/>
      <c r="G109" s="41"/>
      <c r="H109" s="41"/>
      <c r="I109" s="41"/>
      <c r="J109" s="79">
        <f t="shared" si="29"/>
        <v>0</v>
      </c>
      <c r="K109" s="258">
        <f t="shared" si="30"/>
        <v>0</v>
      </c>
    </row>
    <row r="110" spans="1:11" ht="12" customHeight="1">
      <c r="A110" s="254" t="s">
        <v>260</v>
      </c>
      <c r="B110" s="85" t="s">
        <v>261</v>
      </c>
      <c r="C110" s="35">
        <v>2995660</v>
      </c>
      <c r="D110" s="281">
        <v>-2000000</v>
      </c>
      <c r="E110" s="35"/>
      <c r="F110" s="35"/>
      <c r="G110" s="35"/>
      <c r="H110" s="35"/>
      <c r="I110" s="35"/>
      <c r="J110" s="47">
        <f t="shared" si="29"/>
        <v>-2000000</v>
      </c>
      <c r="K110" s="257">
        <f t="shared" si="30"/>
        <v>995660</v>
      </c>
    </row>
    <row r="111" spans="1:11" ht="12" customHeight="1">
      <c r="A111" s="254" t="s">
        <v>262</v>
      </c>
      <c r="B111" s="81" t="s">
        <v>263</v>
      </c>
      <c r="C111" s="35">
        <v>20000000</v>
      </c>
      <c r="D111" s="281">
        <v>253214080</v>
      </c>
      <c r="E111" s="35">
        <v>-2823683</v>
      </c>
      <c r="F111" s="35">
        <v>-5276084</v>
      </c>
      <c r="G111" s="35"/>
      <c r="H111" s="35"/>
      <c r="I111" s="35"/>
      <c r="J111" s="47">
        <f t="shared" si="29"/>
        <v>245114313</v>
      </c>
      <c r="K111" s="257">
        <f t="shared" si="30"/>
        <v>265114313</v>
      </c>
    </row>
    <row r="112" spans="1:11" ht="12" customHeight="1">
      <c r="A112" s="256" t="s">
        <v>264</v>
      </c>
      <c r="B112" s="78" t="s">
        <v>477</v>
      </c>
      <c r="C112" s="41">
        <v>20000000</v>
      </c>
      <c r="D112" s="279">
        <v>253214080</v>
      </c>
      <c r="E112" s="41">
        <v>-2823683</v>
      </c>
      <c r="F112" s="41">
        <v>-5276084</v>
      </c>
      <c r="G112" s="41"/>
      <c r="H112" s="41"/>
      <c r="I112" s="41"/>
      <c r="J112" s="79">
        <f t="shared" si="29"/>
        <v>245114313</v>
      </c>
      <c r="K112" s="258">
        <f t="shared" si="30"/>
        <v>265114313</v>
      </c>
    </row>
    <row r="113" spans="1:11" ht="12" customHeight="1">
      <c r="A113" s="260" t="s">
        <v>266</v>
      </c>
      <c r="B113" s="282" t="s">
        <v>478</v>
      </c>
      <c r="C113" s="45"/>
      <c r="D113" s="283"/>
      <c r="E113" s="45"/>
      <c r="F113" s="45"/>
      <c r="G113" s="45"/>
      <c r="H113" s="45"/>
      <c r="I113" s="45"/>
      <c r="J113" s="46">
        <f t="shared" si="29"/>
        <v>0</v>
      </c>
      <c r="K113" s="263">
        <f t="shared" si="30"/>
        <v>0</v>
      </c>
    </row>
    <row r="114" spans="1:11" ht="12" customHeight="1">
      <c r="A114" s="66" t="s">
        <v>77</v>
      </c>
      <c r="B114" s="117" t="s">
        <v>268</v>
      </c>
      <c r="C114" s="25">
        <f aca="true" t="shared" si="31" ref="C114:K114">+C115+C117+C119</f>
        <v>104394363</v>
      </c>
      <c r="D114" s="284">
        <f t="shared" si="31"/>
        <v>667125</v>
      </c>
      <c r="E114" s="25">
        <f t="shared" si="31"/>
        <v>31413301</v>
      </c>
      <c r="F114" s="25">
        <f t="shared" si="31"/>
        <v>116955631</v>
      </c>
      <c r="G114" s="25">
        <f t="shared" si="31"/>
        <v>0</v>
      </c>
      <c r="H114" s="25">
        <f t="shared" si="31"/>
        <v>0</v>
      </c>
      <c r="I114" s="25">
        <f t="shared" si="31"/>
        <v>0</v>
      </c>
      <c r="J114" s="25">
        <f t="shared" si="31"/>
        <v>149036057</v>
      </c>
      <c r="K114" s="250">
        <f t="shared" si="31"/>
        <v>253430420</v>
      </c>
    </row>
    <row r="115" spans="1:11" ht="12" customHeight="1">
      <c r="A115" s="251" t="s">
        <v>79</v>
      </c>
      <c r="B115" s="78" t="s">
        <v>269</v>
      </c>
      <c r="C115" s="30">
        <v>6584500</v>
      </c>
      <c r="D115" s="285">
        <v>189960</v>
      </c>
      <c r="E115" s="30">
        <v>11626360</v>
      </c>
      <c r="F115" s="30">
        <v>2590833</v>
      </c>
      <c r="G115" s="30"/>
      <c r="H115" s="30"/>
      <c r="I115" s="30"/>
      <c r="J115" s="31">
        <f aca="true" t="shared" si="32" ref="J115:J127">D115+E115+F115+G115+H115+I115</f>
        <v>14407153</v>
      </c>
      <c r="K115" s="252">
        <f aca="true" t="shared" si="33" ref="K115:K127">C115+J115</f>
        <v>20991653</v>
      </c>
    </row>
    <row r="116" spans="1:11" ht="12" customHeight="1">
      <c r="A116" s="251" t="s">
        <v>81</v>
      </c>
      <c r="B116" s="95" t="s">
        <v>270</v>
      </c>
      <c r="C116" s="30"/>
      <c r="D116" s="285"/>
      <c r="E116" s="30"/>
      <c r="F116" s="30"/>
      <c r="G116" s="30"/>
      <c r="H116" s="30"/>
      <c r="I116" s="30"/>
      <c r="J116" s="31">
        <f t="shared" si="32"/>
        <v>0</v>
      </c>
      <c r="K116" s="252">
        <f t="shared" si="33"/>
        <v>0</v>
      </c>
    </row>
    <row r="117" spans="1:11" ht="12" customHeight="1">
      <c r="A117" s="251" t="s">
        <v>83</v>
      </c>
      <c r="B117" s="95" t="s">
        <v>271</v>
      </c>
      <c r="C117" s="35">
        <v>96109863</v>
      </c>
      <c r="D117" s="281">
        <v>477165</v>
      </c>
      <c r="E117" s="35">
        <v>19786941</v>
      </c>
      <c r="F117" s="35">
        <v>114364798</v>
      </c>
      <c r="G117" s="35"/>
      <c r="H117" s="35"/>
      <c r="I117" s="35"/>
      <c r="J117" s="47">
        <f t="shared" si="32"/>
        <v>134628904</v>
      </c>
      <c r="K117" s="257">
        <f t="shared" si="33"/>
        <v>230738767</v>
      </c>
    </row>
    <row r="118" spans="1:11" ht="12" customHeight="1">
      <c r="A118" s="251" t="s">
        <v>85</v>
      </c>
      <c r="B118" s="95" t="s">
        <v>272</v>
      </c>
      <c r="C118" s="35">
        <v>87374363</v>
      </c>
      <c r="D118" s="281"/>
      <c r="E118" s="35"/>
      <c r="F118" s="35"/>
      <c r="G118" s="35"/>
      <c r="H118" s="35"/>
      <c r="I118" s="35"/>
      <c r="J118" s="47">
        <f t="shared" si="32"/>
        <v>0</v>
      </c>
      <c r="K118" s="257">
        <f t="shared" si="33"/>
        <v>87374363</v>
      </c>
    </row>
    <row r="119" spans="1:11" ht="12" customHeight="1">
      <c r="A119" s="251" t="s">
        <v>87</v>
      </c>
      <c r="B119" s="39" t="s">
        <v>273</v>
      </c>
      <c r="C119" s="35">
        <v>1700000</v>
      </c>
      <c r="D119" s="281"/>
      <c r="E119" s="35"/>
      <c r="F119" s="35"/>
      <c r="G119" s="35"/>
      <c r="H119" s="35"/>
      <c r="I119" s="35"/>
      <c r="J119" s="47">
        <f t="shared" si="32"/>
        <v>0</v>
      </c>
      <c r="K119" s="257">
        <f t="shared" si="33"/>
        <v>1700000</v>
      </c>
    </row>
    <row r="120" spans="1:11" ht="12" customHeight="1">
      <c r="A120" s="251" t="s">
        <v>89</v>
      </c>
      <c r="B120" s="37" t="s">
        <v>274</v>
      </c>
      <c r="C120" s="35"/>
      <c r="D120" s="281"/>
      <c r="E120" s="35"/>
      <c r="F120" s="35"/>
      <c r="G120" s="35"/>
      <c r="H120" s="35"/>
      <c r="I120" s="35"/>
      <c r="J120" s="47">
        <f t="shared" si="32"/>
        <v>0</v>
      </c>
      <c r="K120" s="257">
        <f t="shared" si="33"/>
        <v>0</v>
      </c>
    </row>
    <row r="121" spans="1:11" ht="12" customHeight="1">
      <c r="A121" s="251" t="s">
        <v>275</v>
      </c>
      <c r="B121" s="96" t="s">
        <v>276</v>
      </c>
      <c r="C121" s="35"/>
      <c r="D121" s="281"/>
      <c r="E121" s="35"/>
      <c r="F121" s="35"/>
      <c r="G121" s="35"/>
      <c r="H121" s="35"/>
      <c r="I121" s="35"/>
      <c r="J121" s="47">
        <f t="shared" si="32"/>
        <v>0</v>
      </c>
      <c r="K121" s="257">
        <f t="shared" si="33"/>
        <v>0</v>
      </c>
    </row>
    <row r="122" spans="1:11" ht="12" customHeight="1">
      <c r="A122" s="251" t="s">
        <v>277</v>
      </c>
      <c r="B122" s="85" t="s">
        <v>249</v>
      </c>
      <c r="C122" s="35"/>
      <c r="D122" s="281"/>
      <c r="E122" s="35"/>
      <c r="F122" s="35"/>
      <c r="G122" s="35"/>
      <c r="H122" s="35"/>
      <c r="I122" s="35"/>
      <c r="J122" s="47">
        <f t="shared" si="32"/>
        <v>0</v>
      </c>
      <c r="K122" s="257">
        <f t="shared" si="33"/>
        <v>0</v>
      </c>
    </row>
    <row r="123" spans="1:11" ht="12" customHeight="1">
      <c r="A123" s="251" t="s">
        <v>278</v>
      </c>
      <c r="B123" s="85" t="s">
        <v>279</v>
      </c>
      <c r="C123" s="35"/>
      <c r="D123" s="281"/>
      <c r="E123" s="35"/>
      <c r="F123" s="35"/>
      <c r="G123" s="35"/>
      <c r="H123" s="35"/>
      <c r="I123" s="35"/>
      <c r="J123" s="47">
        <f t="shared" si="32"/>
        <v>0</v>
      </c>
      <c r="K123" s="257">
        <f t="shared" si="33"/>
        <v>0</v>
      </c>
    </row>
    <row r="124" spans="1:11" ht="12" customHeight="1">
      <c r="A124" s="251" t="s">
        <v>280</v>
      </c>
      <c r="B124" s="85" t="s">
        <v>281</v>
      </c>
      <c r="C124" s="35"/>
      <c r="D124" s="281"/>
      <c r="E124" s="35"/>
      <c r="F124" s="35"/>
      <c r="G124" s="35"/>
      <c r="H124" s="35"/>
      <c r="I124" s="35"/>
      <c r="J124" s="47">
        <f t="shared" si="32"/>
        <v>0</v>
      </c>
      <c r="K124" s="257">
        <f t="shared" si="33"/>
        <v>0</v>
      </c>
    </row>
    <row r="125" spans="1:11" ht="12" customHeight="1">
      <c r="A125" s="251" t="s">
        <v>282</v>
      </c>
      <c r="B125" s="85" t="s">
        <v>255</v>
      </c>
      <c r="C125" s="35"/>
      <c r="D125" s="281"/>
      <c r="E125" s="35"/>
      <c r="F125" s="35"/>
      <c r="G125" s="35"/>
      <c r="H125" s="35"/>
      <c r="I125" s="35"/>
      <c r="J125" s="47">
        <f t="shared" si="32"/>
        <v>0</v>
      </c>
      <c r="K125" s="257">
        <f t="shared" si="33"/>
        <v>0</v>
      </c>
    </row>
    <row r="126" spans="1:11" ht="12" customHeight="1">
      <c r="A126" s="251" t="s">
        <v>283</v>
      </c>
      <c r="B126" s="85" t="s">
        <v>284</v>
      </c>
      <c r="C126" s="35"/>
      <c r="D126" s="281"/>
      <c r="E126" s="35"/>
      <c r="F126" s="35"/>
      <c r="G126" s="35"/>
      <c r="H126" s="35"/>
      <c r="I126" s="35"/>
      <c r="J126" s="47">
        <f t="shared" si="32"/>
        <v>0</v>
      </c>
      <c r="K126" s="257">
        <f t="shared" si="33"/>
        <v>0</v>
      </c>
    </row>
    <row r="127" spans="1:11" ht="12" customHeight="1">
      <c r="A127" s="280" t="s">
        <v>285</v>
      </c>
      <c r="B127" s="85" t="s">
        <v>286</v>
      </c>
      <c r="C127" s="41">
        <v>1700000</v>
      </c>
      <c r="D127" s="279"/>
      <c r="E127" s="41"/>
      <c r="F127" s="41"/>
      <c r="G127" s="41"/>
      <c r="H127" s="41"/>
      <c r="I127" s="41"/>
      <c r="J127" s="79">
        <f t="shared" si="32"/>
        <v>0</v>
      </c>
      <c r="K127" s="258">
        <f t="shared" si="33"/>
        <v>1700000</v>
      </c>
    </row>
    <row r="128" spans="1:11" ht="12" customHeight="1">
      <c r="A128" s="66" t="s">
        <v>91</v>
      </c>
      <c r="B128" s="24" t="s">
        <v>287</v>
      </c>
      <c r="C128" s="25">
        <f aca="true" t="shared" si="34" ref="C128:K128">+C93+C114</f>
        <v>313381961</v>
      </c>
      <c r="D128" s="284">
        <f t="shared" si="34"/>
        <v>483122865</v>
      </c>
      <c r="E128" s="25">
        <f t="shared" si="34"/>
        <v>59754140</v>
      </c>
      <c r="F128" s="25">
        <f t="shared" si="34"/>
        <v>114846057</v>
      </c>
      <c r="G128" s="25">
        <f t="shared" si="34"/>
        <v>0</v>
      </c>
      <c r="H128" s="25">
        <f t="shared" si="34"/>
        <v>0</v>
      </c>
      <c r="I128" s="25">
        <f t="shared" si="34"/>
        <v>0</v>
      </c>
      <c r="J128" s="25">
        <f t="shared" si="34"/>
        <v>657723062</v>
      </c>
      <c r="K128" s="250">
        <f t="shared" si="34"/>
        <v>971105023</v>
      </c>
    </row>
    <row r="129" spans="1:11" ht="12" customHeight="1">
      <c r="A129" s="66" t="s">
        <v>288</v>
      </c>
      <c r="B129" s="24" t="s">
        <v>479</v>
      </c>
      <c r="C129" s="25">
        <f aca="true" t="shared" si="35" ref="C129:K129">+C130+C131+C132</f>
        <v>0</v>
      </c>
      <c r="D129" s="284">
        <f t="shared" si="35"/>
        <v>0</v>
      </c>
      <c r="E129" s="25">
        <f t="shared" si="35"/>
        <v>0</v>
      </c>
      <c r="F129" s="25">
        <f t="shared" si="35"/>
        <v>0</v>
      </c>
      <c r="G129" s="25">
        <f t="shared" si="35"/>
        <v>0</v>
      </c>
      <c r="H129" s="25">
        <f t="shared" si="35"/>
        <v>0</v>
      </c>
      <c r="I129" s="25">
        <f t="shared" si="35"/>
        <v>0</v>
      </c>
      <c r="J129" s="25">
        <f t="shared" si="35"/>
        <v>0</v>
      </c>
      <c r="K129" s="250">
        <f t="shared" si="35"/>
        <v>0</v>
      </c>
    </row>
    <row r="130" spans="1:11" s="274" customFormat="1" ht="12" customHeight="1">
      <c r="A130" s="251" t="s">
        <v>107</v>
      </c>
      <c r="B130" s="99" t="s">
        <v>480</v>
      </c>
      <c r="C130" s="35"/>
      <c r="D130" s="281"/>
      <c r="E130" s="35"/>
      <c r="F130" s="35"/>
      <c r="G130" s="35"/>
      <c r="H130" s="35"/>
      <c r="I130" s="35"/>
      <c r="J130" s="47">
        <f>D130+E130+F130+G130+H130+I130</f>
        <v>0</v>
      </c>
      <c r="K130" s="257">
        <f>C130+J130</f>
        <v>0</v>
      </c>
    </row>
    <row r="131" spans="1:11" ht="12" customHeight="1">
      <c r="A131" s="251" t="s">
        <v>109</v>
      </c>
      <c r="B131" s="99" t="s">
        <v>291</v>
      </c>
      <c r="C131" s="35"/>
      <c r="D131" s="281"/>
      <c r="E131" s="35"/>
      <c r="F131" s="35"/>
      <c r="G131" s="35"/>
      <c r="H131" s="35"/>
      <c r="I131" s="35"/>
      <c r="J131" s="47">
        <f>D131+E131+F131+G131+H131+I131</f>
        <v>0</v>
      </c>
      <c r="K131" s="257">
        <f>C131+J131</f>
        <v>0</v>
      </c>
    </row>
    <row r="132" spans="1:11" ht="12" customHeight="1">
      <c r="A132" s="280" t="s">
        <v>111</v>
      </c>
      <c r="B132" s="100" t="s">
        <v>481</v>
      </c>
      <c r="C132" s="35"/>
      <c r="D132" s="281"/>
      <c r="E132" s="35"/>
      <c r="F132" s="35"/>
      <c r="G132" s="35"/>
      <c r="H132" s="35"/>
      <c r="I132" s="35"/>
      <c r="J132" s="47">
        <f>D132+E132+F132+G132+H132+I132</f>
        <v>0</v>
      </c>
      <c r="K132" s="257">
        <f>C132+J132</f>
        <v>0</v>
      </c>
    </row>
    <row r="133" spans="1:11" ht="12" customHeight="1">
      <c r="A133" s="66" t="s">
        <v>121</v>
      </c>
      <c r="B133" s="24" t="s">
        <v>293</v>
      </c>
      <c r="C133" s="25">
        <f aca="true" t="shared" si="36" ref="C133:K133">+C134+C135+C136+C137+C138+C139</f>
        <v>0</v>
      </c>
      <c r="D133" s="284">
        <f t="shared" si="36"/>
        <v>0</v>
      </c>
      <c r="E133" s="25">
        <f t="shared" si="36"/>
        <v>0</v>
      </c>
      <c r="F133" s="25">
        <f t="shared" si="36"/>
        <v>0</v>
      </c>
      <c r="G133" s="25">
        <f t="shared" si="36"/>
        <v>0</v>
      </c>
      <c r="H133" s="25">
        <f t="shared" si="36"/>
        <v>0</v>
      </c>
      <c r="I133" s="25">
        <f t="shared" si="36"/>
        <v>0</v>
      </c>
      <c r="J133" s="25">
        <f t="shared" si="36"/>
        <v>0</v>
      </c>
      <c r="K133" s="250">
        <f t="shared" si="36"/>
        <v>0</v>
      </c>
    </row>
    <row r="134" spans="1:11" ht="12" customHeight="1">
      <c r="A134" s="251" t="s">
        <v>123</v>
      </c>
      <c r="B134" s="99" t="s">
        <v>294</v>
      </c>
      <c r="C134" s="35"/>
      <c r="D134" s="281"/>
      <c r="E134" s="35"/>
      <c r="F134" s="35"/>
      <c r="G134" s="35"/>
      <c r="H134" s="35"/>
      <c r="I134" s="35"/>
      <c r="J134" s="47">
        <f aca="true" t="shared" si="37" ref="J134:J139">D134+E134+F134+G134+H134+I134</f>
        <v>0</v>
      </c>
      <c r="K134" s="257">
        <f aca="true" t="shared" si="38" ref="K134:K139">C134+J134</f>
        <v>0</v>
      </c>
    </row>
    <row r="135" spans="1:11" ht="12" customHeight="1">
      <c r="A135" s="251" t="s">
        <v>125</v>
      </c>
      <c r="B135" s="99" t="s">
        <v>295</v>
      </c>
      <c r="C135" s="35"/>
      <c r="D135" s="281"/>
      <c r="E135" s="35"/>
      <c r="F135" s="35"/>
      <c r="G135" s="35"/>
      <c r="H135" s="35"/>
      <c r="I135" s="35"/>
      <c r="J135" s="47">
        <f t="shared" si="37"/>
        <v>0</v>
      </c>
      <c r="K135" s="257">
        <f t="shared" si="38"/>
        <v>0</v>
      </c>
    </row>
    <row r="136" spans="1:11" ht="12" customHeight="1">
      <c r="A136" s="251" t="s">
        <v>127</v>
      </c>
      <c r="B136" s="99" t="s">
        <v>296</v>
      </c>
      <c r="C136" s="35"/>
      <c r="D136" s="281"/>
      <c r="E136" s="35"/>
      <c r="F136" s="35"/>
      <c r="G136" s="35"/>
      <c r="H136" s="35"/>
      <c r="I136" s="35"/>
      <c r="J136" s="47">
        <f t="shared" si="37"/>
        <v>0</v>
      </c>
      <c r="K136" s="257">
        <f t="shared" si="38"/>
        <v>0</v>
      </c>
    </row>
    <row r="137" spans="1:11" ht="12" customHeight="1">
      <c r="A137" s="251" t="s">
        <v>129</v>
      </c>
      <c r="B137" s="99" t="s">
        <v>482</v>
      </c>
      <c r="C137" s="35"/>
      <c r="D137" s="281"/>
      <c r="E137" s="35"/>
      <c r="F137" s="35"/>
      <c r="G137" s="35"/>
      <c r="H137" s="35"/>
      <c r="I137" s="35"/>
      <c r="J137" s="47">
        <f t="shared" si="37"/>
        <v>0</v>
      </c>
      <c r="K137" s="257">
        <f t="shared" si="38"/>
        <v>0</v>
      </c>
    </row>
    <row r="138" spans="1:11" ht="12" customHeight="1">
      <c r="A138" s="251" t="s">
        <v>131</v>
      </c>
      <c r="B138" s="99" t="s">
        <v>298</v>
      </c>
      <c r="C138" s="35"/>
      <c r="D138" s="281"/>
      <c r="E138" s="35"/>
      <c r="F138" s="35"/>
      <c r="G138" s="35"/>
      <c r="H138" s="35"/>
      <c r="I138" s="35"/>
      <c r="J138" s="47">
        <f t="shared" si="37"/>
        <v>0</v>
      </c>
      <c r="K138" s="257">
        <f t="shared" si="38"/>
        <v>0</v>
      </c>
    </row>
    <row r="139" spans="1:11" s="274" customFormat="1" ht="12" customHeight="1">
      <c r="A139" s="280" t="s">
        <v>133</v>
      </c>
      <c r="B139" s="100" t="s">
        <v>299</v>
      </c>
      <c r="C139" s="35"/>
      <c r="D139" s="281"/>
      <c r="E139" s="35"/>
      <c r="F139" s="35"/>
      <c r="G139" s="35"/>
      <c r="H139" s="35"/>
      <c r="I139" s="35"/>
      <c r="J139" s="47">
        <f t="shared" si="37"/>
        <v>0</v>
      </c>
      <c r="K139" s="257">
        <f t="shared" si="38"/>
        <v>0</v>
      </c>
    </row>
    <row r="140" spans="1:17" ht="12" customHeight="1">
      <c r="A140" s="66" t="s">
        <v>145</v>
      </c>
      <c r="B140" s="24" t="s">
        <v>483</v>
      </c>
      <c r="C140" s="25">
        <f aca="true" t="shared" si="39" ref="C140:K140">+C141+C142+C144+C145+C143</f>
        <v>345521299</v>
      </c>
      <c r="D140" s="284">
        <f t="shared" si="39"/>
        <v>3998550</v>
      </c>
      <c r="E140" s="25">
        <f t="shared" si="39"/>
        <v>720342</v>
      </c>
      <c r="F140" s="25">
        <f t="shared" si="39"/>
        <v>3112213</v>
      </c>
      <c r="G140" s="25">
        <f t="shared" si="39"/>
        <v>0</v>
      </c>
      <c r="H140" s="25">
        <f t="shared" si="39"/>
        <v>0</v>
      </c>
      <c r="I140" s="25">
        <f t="shared" si="39"/>
        <v>0</v>
      </c>
      <c r="J140" s="25">
        <f t="shared" si="39"/>
        <v>7831105</v>
      </c>
      <c r="K140" s="250">
        <f t="shared" si="39"/>
        <v>353352404</v>
      </c>
      <c r="Q140" s="286"/>
    </row>
    <row r="141" spans="1:11" ht="12.75">
      <c r="A141" s="251" t="s">
        <v>147</v>
      </c>
      <c r="B141" s="99" t="s">
        <v>301</v>
      </c>
      <c r="C141" s="35"/>
      <c r="D141" s="281"/>
      <c r="E141" s="35"/>
      <c r="F141" s="35"/>
      <c r="G141" s="35"/>
      <c r="H141" s="35"/>
      <c r="I141" s="35"/>
      <c r="J141" s="47">
        <f>D141+E141+F141+G141+H141+I141</f>
        <v>0</v>
      </c>
      <c r="K141" s="257">
        <f>C141+J141</f>
        <v>0</v>
      </c>
    </row>
    <row r="142" spans="1:11" ht="12" customHeight="1">
      <c r="A142" s="251" t="s">
        <v>149</v>
      </c>
      <c r="B142" s="99" t="s">
        <v>302</v>
      </c>
      <c r="C142" s="35">
        <v>15138605</v>
      </c>
      <c r="D142" s="281"/>
      <c r="E142" s="35"/>
      <c r="F142" s="35"/>
      <c r="G142" s="35"/>
      <c r="H142" s="35"/>
      <c r="I142" s="35"/>
      <c r="J142" s="47">
        <f>D142+E142+F142+G142+H142+I142</f>
        <v>0</v>
      </c>
      <c r="K142" s="257">
        <f>C142+J142</f>
        <v>15138605</v>
      </c>
    </row>
    <row r="143" spans="1:11" ht="12" customHeight="1">
      <c r="A143" s="251" t="s">
        <v>151</v>
      </c>
      <c r="B143" s="99" t="s">
        <v>484</v>
      </c>
      <c r="C143" s="35">
        <v>330382694</v>
      </c>
      <c r="D143" s="281">
        <v>3998550</v>
      </c>
      <c r="E143" s="35">
        <v>720342</v>
      </c>
      <c r="F143" s="35">
        <v>3112213</v>
      </c>
      <c r="G143" s="35"/>
      <c r="H143" s="35"/>
      <c r="I143" s="35"/>
      <c r="J143" s="47">
        <f>D143+E143+F143+G143+H143+I143</f>
        <v>7831105</v>
      </c>
      <c r="K143" s="257">
        <f>C143+J143</f>
        <v>338213799</v>
      </c>
    </row>
    <row r="144" spans="1:11" s="274" customFormat="1" ht="12" customHeight="1">
      <c r="A144" s="251" t="s">
        <v>153</v>
      </c>
      <c r="B144" s="99" t="s">
        <v>303</v>
      </c>
      <c r="C144" s="35"/>
      <c r="D144" s="281"/>
      <c r="E144" s="35"/>
      <c r="F144" s="35"/>
      <c r="G144" s="35"/>
      <c r="H144" s="35"/>
      <c r="I144" s="35"/>
      <c r="J144" s="47">
        <f>D144+E144+F144+G144+H144+I144</f>
        <v>0</v>
      </c>
      <c r="K144" s="257">
        <f>C144+J144</f>
        <v>0</v>
      </c>
    </row>
    <row r="145" spans="1:11" s="274" customFormat="1" ht="12" customHeight="1">
      <c r="A145" s="280" t="s">
        <v>155</v>
      </c>
      <c r="B145" s="100" t="s">
        <v>304</v>
      </c>
      <c r="C145" s="35"/>
      <c r="D145" s="281"/>
      <c r="E145" s="35"/>
      <c r="F145" s="35"/>
      <c r="G145" s="35"/>
      <c r="H145" s="35"/>
      <c r="I145" s="35"/>
      <c r="J145" s="47">
        <f>D145+E145+F145+G145+H145+I145</f>
        <v>0</v>
      </c>
      <c r="K145" s="257">
        <f>C145+J145</f>
        <v>0</v>
      </c>
    </row>
    <row r="146" spans="1:11" s="274" customFormat="1" ht="12" customHeight="1">
      <c r="A146" s="66" t="s">
        <v>305</v>
      </c>
      <c r="B146" s="24" t="s">
        <v>306</v>
      </c>
      <c r="C146" s="101">
        <f aca="true" t="shared" si="40" ref="C146:K146">+C147+C148+C149+C150+C151</f>
        <v>0</v>
      </c>
      <c r="D146" s="287">
        <f t="shared" si="40"/>
        <v>0</v>
      </c>
      <c r="E146" s="101">
        <f t="shared" si="40"/>
        <v>0</v>
      </c>
      <c r="F146" s="101">
        <f t="shared" si="40"/>
        <v>0</v>
      </c>
      <c r="G146" s="101">
        <f t="shared" si="40"/>
        <v>0</v>
      </c>
      <c r="H146" s="101">
        <f t="shared" si="40"/>
        <v>0</v>
      </c>
      <c r="I146" s="101">
        <f t="shared" si="40"/>
        <v>0</v>
      </c>
      <c r="J146" s="101">
        <f t="shared" si="40"/>
        <v>0</v>
      </c>
      <c r="K146" s="288">
        <f t="shared" si="40"/>
        <v>0</v>
      </c>
    </row>
    <row r="147" spans="1:11" s="274" customFormat="1" ht="12" customHeight="1">
      <c r="A147" s="251" t="s">
        <v>159</v>
      </c>
      <c r="B147" s="99" t="s">
        <v>307</v>
      </c>
      <c r="C147" s="35"/>
      <c r="D147" s="281"/>
      <c r="E147" s="35"/>
      <c r="F147" s="35"/>
      <c r="G147" s="35"/>
      <c r="H147" s="35"/>
      <c r="I147" s="35"/>
      <c r="J147" s="47">
        <f aca="true" t="shared" si="41" ref="J147:J153">D147+E147+F147+G147+H147+I147</f>
        <v>0</v>
      </c>
      <c r="K147" s="257">
        <f aca="true" t="shared" si="42" ref="K147:K153">C147+J147</f>
        <v>0</v>
      </c>
    </row>
    <row r="148" spans="1:11" s="274" customFormat="1" ht="12" customHeight="1">
      <c r="A148" s="251" t="s">
        <v>161</v>
      </c>
      <c r="B148" s="99" t="s">
        <v>308</v>
      </c>
      <c r="C148" s="35"/>
      <c r="D148" s="281"/>
      <c r="E148" s="35"/>
      <c r="F148" s="35"/>
      <c r="G148" s="35"/>
      <c r="H148" s="35"/>
      <c r="I148" s="35"/>
      <c r="J148" s="47">
        <f t="shared" si="41"/>
        <v>0</v>
      </c>
      <c r="K148" s="257">
        <f t="shared" si="42"/>
        <v>0</v>
      </c>
    </row>
    <row r="149" spans="1:11" s="274" customFormat="1" ht="12" customHeight="1">
      <c r="A149" s="251" t="s">
        <v>163</v>
      </c>
      <c r="B149" s="99" t="s">
        <v>309</v>
      </c>
      <c r="C149" s="35"/>
      <c r="D149" s="281"/>
      <c r="E149" s="35"/>
      <c r="F149" s="35"/>
      <c r="G149" s="35"/>
      <c r="H149" s="35"/>
      <c r="I149" s="35"/>
      <c r="J149" s="47">
        <f t="shared" si="41"/>
        <v>0</v>
      </c>
      <c r="K149" s="257">
        <f t="shared" si="42"/>
        <v>0</v>
      </c>
    </row>
    <row r="150" spans="1:11" s="274" customFormat="1" ht="12" customHeight="1">
      <c r="A150" s="251" t="s">
        <v>165</v>
      </c>
      <c r="B150" s="99" t="s">
        <v>485</v>
      </c>
      <c r="C150" s="35"/>
      <c r="D150" s="281"/>
      <c r="E150" s="35"/>
      <c r="F150" s="35"/>
      <c r="G150" s="35"/>
      <c r="H150" s="35"/>
      <c r="I150" s="35"/>
      <c r="J150" s="47">
        <f t="shared" si="41"/>
        <v>0</v>
      </c>
      <c r="K150" s="257">
        <f t="shared" si="42"/>
        <v>0</v>
      </c>
    </row>
    <row r="151" spans="1:11" ht="12.75" customHeight="1">
      <c r="A151" s="280" t="s">
        <v>311</v>
      </c>
      <c r="B151" s="100" t="s">
        <v>312</v>
      </c>
      <c r="C151" s="41"/>
      <c r="D151" s="279"/>
      <c r="E151" s="41"/>
      <c r="F151" s="41"/>
      <c r="G151" s="41"/>
      <c r="H151" s="41"/>
      <c r="I151" s="41"/>
      <c r="J151" s="79">
        <f t="shared" si="41"/>
        <v>0</v>
      </c>
      <c r="K151" s="258">
        <f t="shared" si="42"/>
        <v>0</v>
      </c>
    </row>
    <row r="152" spans="1:11" ht="12.75" customHeight="1">
      <c r="A152" s="289" t="s">
        <v>167</v>
      </c>
      <c r="B152" s="24" t="s">
        <v>313</v>
      </c>
      <c r="C152" s="104"/>
      <c r="D152" s="290"/>
      <c r="E152" s="104"/>
      <c r="F152" s="104"/>
      <c r="G152" s="104"/>
      <c r="H152" s="104"/>
      <c r="I152" s="104"/>
      <c r="J152" s="101">
        <f t="shared" si="41"/>
        <v>0</v>
      </c>
      <c r="K152" s="288">
        <f t="shared" si="42"/>
        <v>0</v>
      </c>
    </row>
    <row r="153" spans="1:11" ht="12.75" customHeight="1">
      <c r="A153" s="289" t="s">
        <v>314</v>
      </c>
      <c r="B153" s="24" t="s">
        <v>315</v>
      </c>
      <c r="C153" s="104"/>
      <c r="D153" s="290"/>
      <c r="E153" s="104"/>
      <c r="F153" s="104"/>
      <c r="G153" s="104"/>
      <c r="H153" s="104"/>
      <c r="I153" s="104"/>
      <c r="J153" s="101">
        <f t="shared" si="41"/>
        <v>0</v>
      </c>
      <c r="K153" s="288">
        <f t="shared" si="42"/>
        <v>0</v>
      </c>
    </row>
    <row r="154" spans="1:11" ht="12" customHeight="1">
      <c r="A154" s="66" t="s">
        <v>316</v>
      </c>
      <c r="B154" s="24" t="s">
        <v>317</v>
      </c>
      <c r="C154" s="109">
        <f>+C129+C133+C140+C146+C152+C153</f>
        <v>345521299</v>
      </c>
      <c r="D154" s="291">
        <f>+D129+D133+D140+D146+D152+D153</f>
        <v>3998550</v>
      </c>
      <c r="E154" s="291">
        <f>+E129+E133+E140+E146+E152+E153</f>
        <v>720342</v>
      </c>
      <c r="F154" s="291">
        <f>+F129+F133+F140+F146+F152+F153</f>
        <v>3112213</v>
      </c>
      <c r="G154" s="109"/>
      <c r="H154" s="109"/>
      <c r="I154" s="109"/>
      <c r="J154" s="291">
        <f>+J129+J133+J140+J146+J152+J153</f>
        <v>7831105</v>
      </c>
      <c r="K154" s="292">
        <f>+K129+K133+K140+K146+K152+K153</f>
        <v>353352404</v>
      </c>
    </row>
    <row r="155" spans="1:11" ht="15" customHeight="1">
      <c r="A155" s="293" t="s">
        <v>318</v>
      </c>
      <c r="B155" s="115" t="s">
        <v>319</v>
      </c>
      <c r="C155" s="109">
        <f aca="true" t="shared" si="43" ref="C155:K155">+C128+C154</f>
        <v>658903260</v>
      </c>
      <c r="D155" s="291">
        <f t="shared" si="43"/>
        <v>487121415</v>
      </c>
      <c r="E155" s="109">
        <f t="shared" si="43"/>
        <v>60474482</v>
      </c>
      <c r="F155" s="109">
        <f t="shared" si="43"/>
        <v>117958270</v>
      </c>
      <c r="G155" s="109">
        <f t="shared" si="43"/>
        <v>0</v>
      </c>
      <c r="H155" s="109">
        <f t="shared" si="43"/>
        <v>0</v>
      </c>
      <c r="I155" s="109">
        <f t="shared" si="43"/>
        <v>0</v>
      </c>
      <c r="J155" s="109">
        <f t="shared" si="43"/>
        <v>665554167</v>
      </c>
      <c r="K155" s="292">
        <f t="shared" si="43"/>
        <v>1324457427</v>
      </c>
    </row>
    <row r="156" spans="4:11" ht="12.75">
      <c r="D156" s="223"/>
      <c r="E156" s="294"/>
      <c r="F156" s="294"/>
      <c r="G156" s="294"/>
      <c r="H156" s="294"/>
      <c r="I156" s="294"/>
      <c r="J156" s="294"/>
      <c r="K156" s="295"/>
    </row>
    <row r="157" spans="1:11" ht="15" customHeight="1">
      <c r="A157" s="296" t="s">
        <v>486</v>
      </c>
      <c r="B157" s="297"/>
      <c r="C157" s="298">
        <v>6</v>
      </c>
      <c r="D157" s="299">
        <v>1</v>
      </c>
      <c r="E157" s="298">
        <v>3</v>
      </c>
      <c r="F157" s="298"/>
      <c r="G157" s="298"/>
      <c r="H157" s="298"/>
      <c r="I157" s="298"/>
      <c r="J157" s="300">
        <f>D157+E157+F157+G157+H157+I157</f>
        <v>4</v>
      </c>
      <c r="K157" s="301">
        <f>C157+J157</f>
        <v>10</v>
      </c>
    </row>
    <row r="158" spans="1:11" ht="14.25" customHeight="1">
      <c r="A158" s="296" t="s">
        <v>487</v>
      </c>
      <c r="B158" s="297"/>
      <c r="C158" s="298">
        <v>40</v>
      </c>
      <c r="D158" s="299">
        <v>159</v>
      </c>
      <c r="E158" s="298">
        <v>14</v>
      </c>
      <c r="F158" s="298"/>
      <c r="G158" s="298"/>
      <c r="H158" s="298"/>
      <c r="I158" s="298"/>
      <c r="J158" s="300">
        <f>D158+E158+F158+G158+H158+I158</f>
        <v>173</v>
      </c>
      <c r="K158" s="301">
        <f>C158+J158</f>
        <v>213</v>
      </c>
    </row>
  </sheetData>
  <sheetProtection selectLockedCells="1" selectUnlockedCells="1"/>
  <mergeCells count="4">
    <mergeCell ref="B2:D2"/>
    <mergeCell ref="B3:D3"/>
    <mergeCell ref="A7:K7"/>
    <mergeCell ref="A92:K92"/>
  </mergeCells>
  <printOptions horizontalCentered="1"/>
  <pageMargins left="0.7875" right="0.7875" top="0.9840277777777777" bottom="0.9840277777777777" header="0.5118055555555555" footer="0.5118055555555555"/>
  <pageSetup horizontalDpi="600" verticalDpi="600" orientation="landscape" paperSize="8" scale="74" r:id="rId1"/>
  <rowBreaks count="2" manualBreakCount="2">
    <brk id="69" max="255" man="1"/>
    <brk id="91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0"/>
  </sheetPr>
  <dimension ref="A1:Q158"/>
  <sheetViews>
    <sheetView zoomScaleSheetLayoutView="100" zoomScalePageLayoutView="0" workbookViewId="0" topLeftCell="C1">
      <selection activeCell="K6" sqref="K6"/>
    </sheetView>
  </sheetViews>
  <sheetFormatPr defaultColWidth="9.00390625" defaultRowHeight="12.75"/>
  <cols>
    <col min="1" max="1" width="16.125" style="221" customWidth="1"/>
    <col min="2" max="2" width="62.00390625" style="222" customWidth="1"/>
    <col min="3" max="3" width="16.50390625" style="223" customWidth="1"/>
    <col min="4" max="9" width="14.875" style="224" customWidth="1"/>
    <col min="10" max="10" width="18.50390625" style="224" customWidth="1"/>
    <col min="11" max="11" width="23.125" style="224" customWidth="1"/>
    <col min="12" max="16384" width="9.375" style="224" customWidth="1"/>
  </cols>
  <sheetData>
    <row r="1" spans="1:11" s="227" customFormat="1" ht="26.25" customHeight="1">
      <c r="A1" s="225"/>
      <c r="B1" s="226"/>
      <c r="K1" s="228" t="s">
        <v>490</v>
      </c>
    </row>
    <row r="2" spans="1:11" s="234" customFormat="1" ht="21" customHeight="1">
      <c r="A2" s="229" t="s">
        <v>328</v>
      </c>
      <c r="B2" s="352" t="s">
        <v>454</v>
      </c>
      <c r="C2" s="352"/>
      <c r="D2" s="352"/>
      <c r="E2" s="230"/>
      <c r="F2" s="231"/>
      <c r="G2" s="231"/>
      <c r="H2" s="231"/>
      <c r="I2" s="231"/>
      <c r="J2" s="232"/>
      <c r="K2" s="233" t="s">
        <v>455</v>
      </c>
    </row>
    <row r="3" spans="1:11" s="234" customFormat="1" ht="24">
      <c r="A3" s="229" t="s">
        <v>456</v>
      </c>
      <c r="B3" s="352" t="s">
        <v>491</v>
      </c>
      <c r="C3" s="352"/>
      <c r="D3" s="352"/>
      <c r="E3" s="230"/>
      <c r="F3" s="231"/>
      <c r="G3" s="231"/>
      <c r="H3" s="231"/>
      <c r="I3" s="231"/>
      <c r="J3" s="232"/>
      <c r="K3" s="235" t="s">
        <v>455</v>
      </c>
    </row>
    <row r="4" spans="1:11" s="238" customFormat="1" ht="15.75" customHeight="1">
      <c r="A4" s="236"/>
      <c r="B4" s="236"/>
      <c r="C4" s="237"/>
      <c r="K4" s="239" t="s">
        <v>40</v>
      </c>
    </row>
    <row r="5" spans="1:11" ht="24">
      <c r="A5" s="240" t="s">
        <v>458</v>
      </c>
      <c r="B5" s="241" t="s">
        <v>459</v>
      </c>
      <c r="C5" s="13" t="s">
        <v>43</v>
      </c>
      <c r="D5" s="242" t="s">
        <v>460</v>
      </c>
      <c r="E5" s="242" t="s">
        <v>461</v>
      </c>
      <c r="F5" s="242" t="s">
        <v>462</v>
      </c>
      <c r="G5" s="242" t="s">
        <v>463</v>
      </c>
      <c r="H5" s="242" t="s">
        <v>464</v>
      </c>
      <c r="I5" s="242" t="s">
        <v>465</v>
      </c>
      <c r="J5" s="243" t="s">
        <v>50</v>
      </c>
      <c r="K5" s="244" t="s">
        <v>538</v>
      </c>
    </row>
    <row r="6" spans="1:11" s="249" customFormat="1" ht="12.75" customHeight="1">
      <c r="A6" s="245" t="s">
        <v>52</v>
      </c>
      <c r="B6" s="246" t="s">
        <v>53</v>
      </c>
      <c r="C6" s="246" t="s">
        <v>54</v>
      </c>
      <c r="D6" s="247" t="s">
        <v>55</v>
      </c>
      <c r="E6" s="246" t="s">
        <v>56</v>
      </c>
      <c r="F6" s="246" t="s">
        <v>57</v>
      </c>
      <c r="G6" s="246" t="s">
        <v>58</v>
      </c>
      <c r="H6" s="246" t="s">
        <v>58</v>
      </c>
      <c r="I6" s="246" t="s">
        <v>60</v>
      </c>
      <c r="J6" s="246" t="s">
        <v>61</v>
      </c>
      <c r="K6" s="248" t="s">
        <v>466</v>
      </c>
    </row>
    <row r="7" spans="1:11" s="249" customFormat="1" ht="15.75" customHeight="1">
      <c r="A7" s="353" t="s">
        <v>326</v>
      </c>
      <c r="B7" s="353"/>
      <c r="C7" s="353"/>
      <c r="D7" s="353"/>
      <c r="E7" s="353"/>
      <c r="F7" s="353"/>
      <c r="G7" s="353"/>
      <c r="H7" s="353"/>
      <c r="I7" s="353"/>
      <c r="J7" s="353"/>
      <c r="K7" s="353"/>
    </row>
    <row r="8" spans="1:11" s="249" customFormat="1" ht="12" customHeight="1">
      <c r="A8" s="66" t="s">
        <v>63</v>
      </c>
      <c r="B8" s="24" t="s">
        <v>64</v>
      </c>
      <c r="C8" s="25">
        <f aca="true" t="shared" si="0" ref="C8:K8">+C9+C10+C11+C12+C13+C14</f>
        <v>0</v>
      </c>
      <c r="D8" s="98">
        <f t="shared" si="0"/>
        <v>0</v>
      </c>
      <c r="E8" s="25">
        <f t="shared" si="0"/>
        <v>0</v>
      </c>
      <c r="F8" s="25">
        <f t="shared" si="0"/>
        <v>0</v>
      </c>
      <c r="G8" s="25">
        <f t="shared" si="0"/>
        <v>0</v>
      </c>
      <c r="H8" s="25">
        <f t="shared" si="0"/>
        <v>0</v>
      </c>
      <c r="I8" s="25">
        <f t="shared" si="0"/>
        <v>0</v>
      </c>
      <c r="J8" s="25">
        <f t="shared" si="0"/>
        <v>0</v>
      </c>
      <c r="K8" s="250">
        <f t="shared" si="0"/>
        <v>0</v>
      </c>
    </row>
    <row r="9" spans="1:11" s="253" customFormat="1" ht="12" customHeight="1">
      <c r="A9" s="251" t="s">
        <v>65</v>
      </c>
      <c r="B9" s="29" t="s">
        <v>66</v>
      </c>
      <c r="C9" s="30"/>
      <c r="D9" s="94"/>
      <c r="E9" s="30"/>
      <c r="F9" s="30"/>
      <c r="G9" s="30"/>
      <c r="H9" s="30"/>
      <c r="I9" s="30"/>
      <c r="J9" s="31">
        <f aca="true" t="shared" si="1" ref="J9:J14">D9+E9+F9+G9+H9+I9</f>
        <v>0</v>
      </c>
      <c r="K9" s="252">
        <f aca="true" t="shared" si="2" ref="K9:K14">C9+J9</f>
        <v>0</v>
      </c>
    </row>
    <row r="10" spans="1:11" s="255" customFormat="1" ht="12" customHeight="1">
      <c r="A10" s="254" t="s">
        <v>67</v>
      </c>
      <c r="B10" s="34" t="s">
        <v>68</v>
      </c>
      <c r="C10" s="35"/>
      <c r="D10" s="36"/>
      <c r="E10" s="35"/>
      <c r="F10" s="35"/>
      <c r="G10" s="35"/>
      <c r="H10" s="35"/>
      <c r="I10" s="35"/>
      <c r="J10" s="31">
        <f t="shared" si="1"/>
        <v>0</v>
      </c>
      <c r="K10" s="252">
        <f t="shared" si="2"/>
        <v>0</v>
      </c>
    </row>
    <row r="11" spans="1:11" s="255" customFormat="1" ht="12" customHeight="1">
      <c r="A11" s="254" t="s">
        <v>69</v>
      </c>
      <c r="B11" s="34" t="s">
        <v>70</v>
      </c>
      <c r="C11" s="35"/>
      <c r="D11" s="36"/>
      <c r="E11" s="35"/>
      <c r="F11" s="35"/>
      <c r="G11" s="35"/>
      <c r="H11" s="35"/>
      <c r="I11" s="35"/>
      <c r="J11" s="31">
        <f t="shared" si="1"/>
        <v>0</v>
      </c>
      <c r="K11" s="252">
        <f t="shared" si="2"/>
        <v>0</v>
      </c>
    </row>
    <row r="12" spans="1:11" s="255" customFormat="1" ht="12" customHeight="1">
      <c r="A12" s="254" t="s">
        <v>71</v>
      </c>
      <c r="B12" s="34" t="s">
        <v>72</v>
      </c>
      <c r="C12" s="35"/>
      <c r="D12" s="36"/>
      <c r="E12" s="35"/>
      <c r="F12" s="35"/>
      <c r="G12" s="35"/>
      <c r="H12" s="35"/>
      <c r="I12" s="35"/>
      <c r="J12" s="31">
        <f t="shared" si="1"/>
        <v>0</v>
      </c>
      <c r="K12" s="252">
        <f t="shared" si="2"/>
        <v>0</v>
      </c>
    </row>
    <row r="13" spans="1:11" s="255" customFormat="1" ht="12" customHeight="1">
      <c r="A13" s="254" t="s">
        <v>73</v>
      </c>
      <c r="B13" s="34" t="s">
        <v>467</v>
      </c>
      <c r="C13" s="35"/>
      <c r="D13" s="36"/>
      <c r="E13" s="35"/>
      <c r="F13" s="35"/>
      <c r="G13" s="35"/>
      <c r="H13" s="35"/>
      <c r="I13" s="35"/>
      <c r="J13" s="31">
        <f t="shared" si="1"/>
        <v>0</v>
      </c>
      <c r="K13" s="252">
        <f t="shared" si="2"/>
        <v>0</v>
      </c>
    </row>
    <row r="14" spans="1:11" s="253" customFormat="1" ht="12" customHeight="1">
      <c r="A14" s="256" t="s">
        <v>75</v>
      </c>
      <c r="B14" s="43" t="s">
        <v>76</v>
      </c>
      <c r="C14" s="35"/>
      <c r="D14" s="36"/>
      <c r="E14" s="35"/>
      <c r="F14" s="35"/>
      <c r="G14" s="35"/>
      <c r="H14" s="35"/>
      <c r="I14" s="35"/>
      <c r="J14" s="31">
        <f t="shared" si="1"/>
        <v>0</v>
      </c>
      <c r="K14" s="252">
        <f t="shared" si="2"/>
        <v>0</v>
      </c>
    </row>
    <row r="15" spans="1:11" s="253" customFormat="1" ht="12" customHeight="1">
      <c r="A15" s="66" t="s">
        <v>77</v>
      </c>
      <c r="B15" s="40" t="s">
        <v>78</v>
      </c>
      <c r="C15" s="25">
        <f aca="true" t="shared" si="3" ref="C15:K15">+C16+C17+C18+C19+C20</f>
        <v>0</v>
      </c>
      <c r="D15" s="98">
        <f t="shared" si="3"/>
        <v>0</v>
      </c>
      <c r="E15" s="25">
        <f t="shared" si="3"/>
        <v>0</v>
      </c>
      <c r="F15" s="25">
        <f t="shared" si="3"/>
        <v>0</v>
      </c>
      <c r="G15" s="25">
        <f t="shared" si="3"/>
        <v>0</v>
      </c>
      <c r="H15" s="25">
        <f t="shared" si="3"/>
        <v>0</v>
      </c>
      <c r="I15" s="25">
        <f t="shared" si="3"/>
        <v>0</v>
      </c>
      <c r="J15" s="25">
        <f t="shared" si="3"/>
        <v>0</v>
      </c>
      <c r="K15" s="250">
        <f t="shared" si="3"/>
        <v>0</v>
      </c>
    </row>
    <row r="16" spans="1:11" s="253" customFormat="1" ht="12" customHeight="1">
      <c r="A16" s="251" t="s">
        <v>79</v>
      </c>
      <c r="B16" s="29" t="s">
        <v>80</v>
      </c>
      <c r="C16" s="30"/>
      <c r="D16" s="94"/>
      <c r="E16" s="30"/>
      <c r="F16" s="30"/>
      <c r="G16" s="30"/>
      <c r="H16" s="30"/>
      <c r="I16" s="30"/>
      <c r="J16" s="31">
        <f aca="true" t="shared" si="4" ref="J16:J21">D16+E16+F16+G16+H16+I16</f>
        <v>0</v>
      </c>
      <c r="K16" s="252">
        <f aca="true" t="shared" si="5" ref="K16:K21">C16+J16</f>
        <v>0</v>
      </c>
    </row>
    <row r="17" spans="1:11" s="253" customFormat="1" ht="12" customHeight="1">
      <c r="A17" s="254" t="s">
        <v>81</v>
      </c>
      <c r="B17" s="34" t="s">
        <v>82</v>
      </c>
      <c r="C17" s="35"/>
      <c r="D17" s="36"/>
      <c r="E17" s="35"/>
      <c r="F17" s="35"/>
      <c r="G17" s="35"/>
      <c r="H17" s="35"/>
      <c r="I17" s="35"/>
      <c r="J17" s="47">
        <f t="shared" si="4"/>
        <v>0</v>
      </c>
      <c r="K17" s="257">
        <f t="shared" si="5"/>
        <v>0</v>
      </c>
    </row>
    <row r="18" spans="1:11" s="253" customFormat="1" ht="12" customHeight="1">
      <c r="A18" s="254" t="s">
        <v>83</v>
      </c>
      <c r="B18" s="34" t="s">
        <v>84</v>
      </c>
      <c r="C18" s="35"/>
      <c r="D18" s="36"/>
      <c r="E18" s="35"/>
      <c r="F18" s="35"/>
      <c r="G18" s="35"/>
      <c r="H18" s="35"/>
      <c r="I18" s="35"/>
      <c r="J18" s="47">
        <f t="shared" si="4"/>
        <v>0</v>
      </c>
      <c r="K18" s="257">
        <f t="shared" si="5"/>
        <v>0</v>
      </c>
    </row>
    <row r="19" spans="1:11" s="253" customFormat="1" ht="12" customHeight="1">
      <c r="A19" s="254" t="s">
        <v>85</v>
      </c>
      <c r="B19" s="34" t="s">
        <v>86</v>
      </c>
      <c r="C19" s="35"/>
      <c r="D19" s="36"/>
      <c r="E19" s="35"/>
      <c r="F19" s="35"/>
      <c r="G19" s="35"/>
      <c r="H19" s="35"/>
      <c r="I19" s="35"/>
      <c r="J19" s="47">
        <f t="shared" si="4"/>
        <v>0</v>
      </c>
      <c r="K19" s="257">
        <f t="shared" si="5"/>
        <v>0</v>
      </c>
    </row>
    <row r="20" spans="1:11" s="253" customFormat="1" ht="12" customHeight="1">
      <c r="A20" s="254" t="s">
        <v>87</v>
      </c>
      <c r="B20" s="34" t="s">
        <v>88</v>
      </c>
      <c r="C20" s="35"/>
      <c r="D20" s="36"/>
      <c r="E20" s="35"/>
      <c r="F20" s="35"/>
      <c r="G20" s="35"/>
      <c r="H20" s="35"/>
      <c r="I20" s="35"/>
      <c r="J20" s="47">
        <f t="shared" si="4"/>
        <v>0</v>
      </c>
      <c r="K20" s="257">
        <f t="shared" si="5"/>
        <v>0</v>
      </c>
    </row>
    <row r="21" spans="1:11" s="255" customFormat="1" ht="12" customHeight="1">
      <c r="A21" s="256" t="s">
        <v>89</v>
      </c>
      <c r="B21" s="43" t="s">
        <v>90</v>
      </c>
      <c r="C21" s="41"/>
      <c r="D21" s="97"/>
      <c r="E21" s="41"/>
      <c r="F21" s="41"/>
      <c r="G21" s="41"/>
      <c r="H21" s="41"/>
      <c r="I21" s="41"/>
      <c r="J21" s="79">
        <f t="shared" si="4"/>
        <v>0</v>
      </c>
      <c r="K21" s="258">
        <f t="shared" si="5"/>
        <v>0</v>
      </c>
    </row>
    <row r="22" spans="1:11" s="255" customFormat="1" ht="21">
      <c r="A22" s="66" t="s">
        <v>91</v>
      </c>
      <c r="B22" s="24" t="s">
        <v>92</v>
      </c>
      <c r="C22" s="25">
        <f aca="true" t="shared" si="6" ref="C22:K22">+C23+C24+C25+C26+C27</f>
        <v>0</v>
      </c>
      <c r="D22" s="98">
        <f t="shared" si="6"/>
        <v>0</v>
      </c>
      <c r="E22" s="25">
        <f t="shared" si="6"/>
        <v>0</v>
      </c>
      <c r="F22" s="25">
        <f t="shared" si="6"/>
        <v>0</v>
      </c>
      <c r="G22" s="25">
        <f t="shared" si="6"/>
        <v>0</v>
      </c>
      <c r="H22" s="25">
        <f t="shared" si="6"/>
        <v>0</v>
      </c>
      <c r="I22" s="25">
        <f t="shared" si="6"/>
        <v>0</v>
      </c>
      <c r="J22" s="25">
        <f t="shared" si="6"/>
        <v>0</v>
      </c>
      <c r="K22" s="250">
        <f t="shared" si="6"/>
        <v>0</v>
      </c>
    </row>
    <row r="23" spans="1:11" s="255" customFormat="1" ht="12" customHeight="1">
      <c r="A23" s="251" t="s">
        <v>93</v>
      </c>
      <c r="B23" s="29" t="s">
        <v>94</v>
      </c>
      <c r="C23" s="30"/>
      <c r="D23" s="94"/>
      <c r="E23" s="30"/>
      <c r="F23" s="30"/>
      <c r="G23" s="30"/>
      <c r="H23" s="30"/>
      <c r="I23" s="30"/>
      <c r="J23" s="31">
        <f aca="true" t="shared" si="7" ref="J23:J28">D23+E23+F23+G23+H23+I23</f>
        <v>0</v>
      </c>
      <c r="K23" s="252">
        <f aca="true" t="shared" si="8" ref="K23:K28">C23+J23</f>
        <v>0</v>
      </c>
    </row>
    <row r="24" spans="1:11" s="253" customFormat="1" ht="12" customHeight="1">
      <c r="A24" s="254" t="s">
        <v>95</v>
      </c>
      <c r="B24" s="34" t="s">
        <v>96</v>
      </c>
      <c r="C24" s="35"/>
      <c r="D24" s="36"/>
      <c r="E24" s="35"/>
      <c r="F24" s="35"/>
      <c r="G24" s="35"/>
      <c r="H24" s="35"/>
      <c r="I24" s="35"/>
      <c r="J24" s="47">
        <f t="shared" si="7"/>
        <v>0</v>
      </c>
      <c r="K24" s="257">
        <f t="shared" si="8"/>
        <v>0</v>
      </c>
    </row>
    <row r="25" spans="1:11" s="255" customFormat="1" ht="12" customHeight="1">
      <c r="A25" s="254" t="s">
        <v>97</v>
      </c>
      <c r="B25" s="34" t="s">
        <v>98</v>
      </c>
      <c r="C25" s="35"/>
      <c r="D25" s="36"/>
      <c r="E25" s="35"/>
      <c r="F25" s="35"/>
      <c r="G25" s="35"/>
      <c r="H25" s="35"/>
      <c r="I25" s="35"/>
      <c r="J25" s="47">
        <f t="shared" si="7"/>
        <v>0</v>
      </c>
      <c r="K25" s="257">
        <f t="shared" si="8"/>
        <v>0</v>
      </c>
    </row>
    <row r="26" spans="1:11" s="255" customFormat="1" ht="12" customHeight="1">
      <c r="A26" s="254" t="s">
        <v>99</v>
      </c>
      <c r="B26" s="34" t="s">
        <v>100</v>
      </c>
      <c r="C26" s="35"/>
      <c r="D26" s="36"/>
      <c r="E26" s="35"/>
      <c r="F26" s="35"/>
      <c r="G26" s="35"/>
      <c r="H26" s="35"/>
      <c r="I26" s="35"/>
      <c r="J26" s="47">
        <f t="shared" si="7"/>
        <v>0</v>
      </c>
      <c r="K26" s="257">
        <f t="shared" si="8"/>
        <v>0</v>
      </c>
    </row>
    <row r="27" spans="1:11" s="255" customFormat="1" ht="12" customHeight="1">
      <c r="A27" s="254" t="s">
        <v>101</v>
      </c>
      <c r="B27" s="34" t="s">
        <v>102</v>
      </c>
      <c r="C27" s="35"/>
      <c r="D27" s="36"/>
      <c r="E27" s="35"/>
      <c r="F27" s="35"/>
      <c r="G27" s="35"/>
      <c r="H27" s="35"/>
      <c r="I27" s="35"/>
      <c r="J27" s="47">
        <f t="shared" si="7"/>
        <v>0</v>
      </c>
      <c r="K27" s="257">
        <f t="shared" si="8"/>
        <v>0</v>
      </c>
    </row>
    <row r="28" spans="1:11" s="255" customFormat="1" ht="12" customHeight="1">
      <c r="A28" s="256" t="s">
        <v>103</v>
      </c>
      <c r="B28" s="43" t="s">
        <v>104</v>
      </c>
      <c r="C28" s="41"/>
      <c r="D28" s="97"/>
      <c r="E28" s="41"/>
      <c r="F28" s="41"/>
      <c r="G28" s="41"/>
      <c r="H28" s="41"/>
      <c r="I28" s="41"/>
      <c r="J28" s="79">
        <f t="shared" si="7"/>
        <v>0</v>
      </c>
      <c r="K28" s="258">
        <f t="shared" si="8"/>
        <v>0</v>
      </c>
    </row>
    <row r="29" spans="1:11" s="255" customFormat="1" ht="12" customHeight="1">
      <c r="A29" s="66" t="s">
        <v>105</v>
      </c>
      <c r="B29" s="24" t="s">
        <v>106</v>
      </c>
      <c r="C29" s="25">
        <f aca="true" t="shared" si="9" ref="C29:K29">+C30+C31+C32+C33+C34+C35+C36</f>
        <v>0</v>
      </c>
      <c r="D29" s="25">
        <f t="shared" si="9"/>
        <v>0</v>
      </c>
      <c r="E29" s="25">
        <f t="shared" si="9"/>
        <v>0</v>
      </c>
      <c r="F29" s="25">
        <f t="shared" si="9"/>
        <v>0</v>
      </c>
      <c r="G29" s="25">
        <f t="shared" si="9"/>
        <v>0</v>
      </c>
      <c r="H29" s="25">
        <f t="shared" si="9"/>
        <v>0</v>
      </c>
      <c r="I29" s="25">
        <f t="shared" si="9"/>
        <v>0</v>
      </c>
      <c r="J29" s="25">
        <f t="shared" si="9"/>
        <v>0</v>
      </c>
      <c r="K29" s="250">
        <f t="shared" si="9"/>
        <v>0</v>
      </c>
    </row>
    <row r="30" spans="1:11" s="255" customFormat="1" ht="12" customHeight="1">
      <c r="A30" s="251" t="s">
        <v>107</v>
      </c>
      <c r="B30" s="29" t="s">
        <v>108</v>
      </c>
      <c r="C30" s="30"/>
      <c r="D30" s="30"/>
      <c r="E30" s="30"/>
      <c r="F30" s="30"/>
      <c r="G30" s="30"/>
      <c r="H30" s="30"/>
      <c r="I30" s="30"/>
      <c r="J30" s="31">
        <f aca="true" t="shared" si="10" ref="J30:J36">D30+E30+F30+G30+H30+I30</f>
        <v>0</v>
      </c>
      <c r="K30" s="252">
        <f aca="true" t="shared" si="11" ref="K30:K36">C30+J30</f>
        <v>0</v>
      </c>
    </row>
    <row r="31" spans="1:11" s="255" customFormat="1" ht="12" customHeight="1">
      <c r="A31" s="254" t="s">
        <v>109</v>
      </c>
      <c r="B31" s="34" t="s">
        <v>110</v>
      </c>
      <c r="C31" s="35"/>
      <c r="D31" s="35"/>
      <c r="E31" s="35"/>
      <c r="F31" s="35"/>
      <c r="G31" s="35"/>
      <c r="H31" s="35"/>
      <c r="I31" s="35"/>
      <c r="J31" s="47">
        <f t="shared" si="10"/>
        <v>0</v>
      </c>
      <c r="K31" s="257">
        <f t="shared" si="11"/>
        <v>0</v>
      </c>
    </row>
    <row r="32" spans="1:11" s="255" customFormat="1" ht="12" customHeight="1">
      <c r="A32" s="254" t="s">
        <v>111</v>
      </c>
      <c r="B32" s="34" t="s">
        <v>112</v>
      </c>
      <c r="C32" s="35"/>
      <c r="D32" s="35"/>
      <c r="E32" s="35"/>
      <c r="F32" s="35"/>
      <c r="G32" s="35"/>
      <c r="H32" s="35"/>
      <c r="I32" s="35"/>
      <c r="J32" s="47">
        <f t="shared" si="10"/>
        <v>0</v>
      </c>
      <c r="K32" s="257">
        <f t="shared" si="11"/>
        <v>0</v>
      </c>
    </row>
    <row r="33" spans="1:11" s="255" customFormat="1" ht="12" customHeight="1">
      <c r="A33" s="254" t="s">
        <v>113</v>
      </c>
      <c r="B33" s="34" t="s">
        <v>114</v>
      </c>
      <c r="C33" s="35"/>
      <c r="D33" s="35"/>
      <c r="E33" s="35"/>
      <c r="F33" s="35"/>
      <c r="G33" s="35"/>
      <c r="H33" s="35"/>
      <c r="I33" s="35"/>
      <c r="J33" s="47">
        <f t="shared" si="10"/>
        <v>0</v>
      </c>
      <c r="K33" s="257">
        <f t="shared" si="11"/>
        <v>0</v>
      </c>
    </row>
    <row r="34" spans="1:11" s="255" customFormat="1" ht="12" customHeight="1">
      <c r="A34" s="254" t="s">
        <v>115</v>
      </c>
      <c r="B34" s="34" t="s">
        <v>116</v>
      </c>
      <c r="C34" s="35"/>
      <c r="D34" s="35"/>
      <c r="E34" s="35"/>
      <c r="F34" s="35"/>
      <c r="G34" s="35"/>
      <c r="H34" s="35"/>
      <c r="I34" s="35"/>
      <c r="J34" s="47">
        <f t="shared" si="10"/>
        <v>0</v>
      </c>
      <c r="K34" s="257">
        <f t="shared" si="11"/>
        <v>0</v>
      </c>
    </row>
    <row r="35" spans="1:11" s="255" customFormat="1" ht="12" customHeight="1">
      <c r="A35" s="254" t="s">
        <v>117</v>
      </c>
      <c r="B35" s="34" t="s">
        <v>118</v>
      </c>
      <c r="C35" s="35"/>
      <c r="D35" s="35"/>
      <c r="E35" s="35"/>
      <c r="F35" s="35"/>
      <c r="G35" s="35"/>
      <c r="H35" s="35"/>
      <c r="I35" s="35"/>
      <c r="J35" s="47">
        <f t="shared" si="10"/>
        <v>0</v>
      </c>
      <c r="K35" s="257">
        <f t="shared" si="11"/>
        <v>0</v>
      </c>
    </row>
    <row r="36" spans="1:11" s="255" customFormat="1" ht="12" customHeight="1">
      <c r="A36" s="256" t="s">
        <v>119</v>
      </c>
      <c r="B36" s="43" t="s">
        <v>120</v>
      </c>
      <c r="C36" s="41"/>
      <c r="D36" s="41"/>
      <c r="E36" s="41"/>
      <c r="F36" s="41"/>
      <c r="G36" s="41"/>
      <c r="H36" s="41"/>
      <c r="I36" s="41"/>
      <c r="J36" s="79">
        <f t="shared" si="10"/>
        <v>0</v>
      </c>
      <c r="K36" s="258">
        <f t="shared" si="11"/>
        <v>0</v>
      </c>
    </row>
    <row r="37" spans="1:11" s="255" customFormat="1" ht="12" customHeight="1">
      <c r="A37" s="66" t="s">
        <v>121</v>
      </c>
      <c r="B37" s="24" t="s">
        <v>122</v>
      </c>
      <c r="C37" s="25">
        <f aca="true" t="shared" si="12" ref="C37:K37">SUM(C38:C48)</f>
        <v>0</v>
      </c>
      <c r="D37" s="98">
        <f t="shared" si="12"/>
        <v>0</v>
      </c>
      <c r="E37" s="25">
        <f t="shared" si="12"/>
        <v>3724000</v>
      </c>
      <c r="F37" s="25">
        <f t="shared" si="12"/>
        <v>0</v>
      </c>
      <c r="G37" s="25">
        <f t="shared" si="12"/>
        <v>0</v>
      </c>
      <c r="H37" s="25">
        <f t="shared" si="12"/>
        <v>0</v>
      </c>
      <c r="I37" s="25">
        <f t="shared" si="12"/>
        <v>0</v>
      </c>
      <c r="J37" s="25">
        <f t="shared" si="12"/>
        <v>3724000</v>
      </c>
      <c r="K37" s="250">
        <f t="shared" si="12"/>
        <v>3724000</v>
      </c>
    </row>
    <row r="38" spans="1:11" s="255" customFormat="1" ht="12" customHeight="1">
      <c r="A38" s="251" t="s">
        <v>123</v>
      </c>
      <c r="B38" s="29" t="s">
        <v>124</v>
      </c>
      <c r="C38" s="30"/>
      <c r="D38" s="94"/>
      <c r="E38" s="30">
        <v>2000000</v>
      </c>
      <c r="F38" s="30"/>
      <c r="G38" s="30"/>
      <c r="H38" s="30"/>
      <c r="I38" s="30"/>
      <c r="J38" s="31">
        <f aca="true" t="shared" si="13" ref="J38:J48">D38+E38+F38+G38+H38+I38</f>
        <v>2000000</v>
      </c>
      <c r="K38" s="252">
        <f aca="true" t="shared" si="14" ref="K38:K48">C38+J38</f>
        <v>2000000</v>
      </c>
    </row>
    <row r="39" spans="1:11" s="255" customFormat="1" ht="12" customHeight="1">
      <c r="A39" s="254" t="s">
        <v>125</v>
      </c>
      <c r="B39" s="34" t="s">
        <v>126</v>
      </c>
      <c r="C39" s="35"/>
      <c r="D39" s="36"/>
      <c r="E39" s="35">
        <v>300000</v>
      </c>
      <c r="F39" s="35"/>
      <c r="G39" s="35"/>
      <c r="H39" s="35"/>
      <c r="I39" s="35"/>
      <c r="J39" s="47">
        <f t="shared" si="13"/>
        <v>300000</v>
      </c>
      <c r="K39" s="257">
        <f t="shared" si="14"/>
        <v>300000</v>
      </c>
    </row>
    <row r="40" spans="1:11" s="255" customFormat="1" ht="12" customHeight="1">
      <c r="A40" s="254" t="s">
        <v>127</v>
      </c>
      <c r="B40" s="34" t="s">
        <v>128</v>
      </c>
      <c r="C40" s="35"/>
      <c r="D40" s="36"/>
      <c r="E40" s="35"/>
      <c r="F40" s="35"/>
      <c r="G40" s="35"/>
      <c r="H40" s="35"/>
      <c r="I40" s="35"/>
      <c r="J40" s="47">
        <f t="shared" si="13"/>
        <v>0</v>
      </c>
      <c r="K40" s="257">
        <f t="shared" si="14"/>
        <v>0</v>
      </c>
    </row>
    <row r="41" spans="1:11" s="255" customFormat="1" ht="12" customHeight="1">
      <c r="A41" s="254" t="s">
        <v>129</v>
      </c>
      <c r="B41" s="34" t="s">
        <v>130</v>
      </c>
      <c r="C41" s="35"/>
      <c r="D41" s="36"/>
      <c r="E41" s="35">
        <v>1100000</v>
      </c>
      <c r="F41" s="35"/>
      <c r="G41" s="35"/>
      <c r="H41" s="35"/>
      <c r="I41" s="35"/>
      <c r="J41" s="47">
        <f t="shared" si="13"/>
        <v>1100000</v>
      </c>
      <c r="K41" s="257">
        <f t="shared" si="14"/>
        <v>1100000</v>
      </c>
    </row>
    <row r="42" spans="1:11" s="255" customFormat="1" ht="12" customHeight="1">
      <c r="A42" s="254" t="s">
        <v>131</v>
      </c>
      <c r="B42" s="34" t="s">
        <v>132</v>
      </c>
      <c r="C42" s="35"/>
      <c r="D42" s="36"/>
      <c r="E42" s="35"/>
      <c r="F42" s="35"/>
      <c r="G42" s="35"/>
      <c r="H42" s="35"/>
      <c r="I42" s="35"/>
      <c r="J42" s="47">
        <f t="shared" si="13"/>
        <v>0</v>
      </c>
      <c r="K42" s="257">
        <f t="shared" si="14"/>
        <v>0</v>
      </c>
    </row>
    <row r="43" spans="1:11" s="255" customFormat="1" ht="12" customHeight="1">
      <c r="A43" s="254" t="s">
        <v>133</v>
      </c>
      <c r="B43" s="34" t="s">
        <v>134</v>
      </c>
      <c r="C43" s="35"/>
      <c r="D43" s="36"/>
      <c r="E43" s="35">
        <v>324000</v>
      </c>
      <c r="F43" s="35"/>
      <c r="G43" s="35"/>
      <c r="H43" s="35"/>
      <c r="I43" s="35"/>
      <c r="J43" s="47">
        <f t="shared" si="13"/>
        <v>324000</v>
      </c>
      <c r="K43" s="257">
        <f t="shared" si="14"/>
        <v>324000</v>
      </c>
    </row>
    <row r="44" spans="1:11" s="255" customFormat="1" ht="12" customHeight="1">
      <c r="A44" s="254" t="s">
        <v>135</v>
      </c>
      <c r="B44" s="34" t="s">
        <v>136</v>
      </c>
      <c r="C44" s="35"/>
      <c r="D44" s="36"/>
      <c r="E44" s="35"/>
      <c r="F44" s="35"/>
      <c r="G44" s="35"/>
      <c r="H44" s="35"/>
      <c r="I44" s="35"/>
      <c r="J44" s="47">
        <f t="shared" si="13"/>
        <v>0</v>
      </c>
      <c r="K44" s="257">
        <f t="shared" si="14"/>
        <v>0</v>
      </c>
    </row>
    <row r="45" spans="1:11" s="255" customFormat="1" ht="12" customHeight="1">
      <c r="A45" s="254" t="s">
        <v>137</v>
      </c>
      <c r="B45" s="34" t="s">
        <v>468</v>
      </c>
      <c r="C45" s="35"/>
      <c r="D45" s="36"/>
      <c r="E45" s="35"/>
      <c r="F45" s="35"/>
      <c r="G45" s="35"/>
      <c r="H45" s="35"/>
      <c r="I45" s="35"/>
      <c r="J45" s="47">
        <f t="shared" si="13"/>
        <v>0</v>
      </c>
      <c r="K45" s="257">
        <f t="shared" si="14"/>
        <v>0</v>
      </c>
    </row>
    <row r="46" spans="1:11" s="255" customFormat="1" ht="12" customHeight="1">
      <c r="A46" s="254" t="s">
        <v>139</v>
      </c>
      <c r="B46" s="34" t="s">
        <v>140</v>
      </c>
      <c r="C46" s="35"/>
      <c r="D46" s="36"/>
      <c r="E46" s="35"/>
      <c r="F46" s="35"/>
      <c r="G46" s="35"/>
      <c r="H46" s="35"/>
      <c r="I46" s="35"/>
      <c r="J46" s="47">
        <f t="shared" si="13"/>
        <v>0</v>
      </c>
      <c r="K46" s="257">
        <f t="shared" si="14"/>
        <v>0</v>
      </c>
    </row>
    <row r="47" spans="1:11" s="255" customFormat="1" ht="12" customHeight="1">
      <c r="A47" s="256" t="s">
        <v>141</v>
      </c>
      <c r="B47" s="43" t="s">
        <v>142</v>
      </c>
      <c r="C47" s="41"/>
      <c r="D47" s="97"/>
      <c r="E47" s="41"/>
      <c r="F47" s="41"/>
      <c r="G47" s="41"/>
      <c r="H47" s="41"/>
      <c r="I47" s="41"/>
      <c r="J47" s="79">
        <f t="shared" si="13"/>
        <v>0</v>
      </c>
      <c r="K47" s="258">
        <f t="shared" si="14"/>
        <v>0</v>
      </c>
    </row>
    <row r="48" spans="1:11" s="255" customFormat="1" ht="12" customHeight="1">
      <c r="A48" s="256" t="s">
        <v>143</v>
      </c>
      <c r="B48" s="43" t="s">
        <v>144</v>
      </c>
      <c r="C48" s="41"/>
      <c r="D48" s="97"/>
      <c r="E48" s="41"/>
      <c r="F48" s="41"/>
      <c r="G48" s="41"/>
      <c r="H48" s="41"/>
      <c r="I48" s="41"/>
      <c r="J48" s="79">
        <f t="shared" si="13"/>
        <v>0</v>
      </c>
      <c r="K48" s="258">
        <f t="shared" si="14"/>
        <v>0</v>
      </c>
    </row>
    <row r="49" spans="1:11" s="255" customFormat="1" ht="12" customHeight="1">
      <c r="A49" s="66" t="s">
        <v>145</v>
      </c>
      <c r="B49" s="24" t="s">
        <v>146</v>
      </c>
      <c r="C49" s="25">
        <f aca="true" t="shared" si="15" ref="C49:K49">SUM(C50:C54)</f>
        <v>0</v>
      </c>
      <c r="D49" s="98">
        <f t="shared" si="15"/>
        <v>0</v>
      </c>
      <c r="E49" s="25">
        <f t="shared" si="15"/>
        <v>0</v>
      </c>
      <c r="F49" s="25">
        <f t="shared" si="15"/>
        <v>0</v>
      </c>
      <c r="G49" s="25">
        <f t="shared" si="15"/>
        <v>0</v>
      </c>
      <c r="H49" s="25">
        <f t="shared" si="15"/>
        <v>0</v>
      </c>
      <c r="I49" s="25">
        <f t="shared" si="15"/>
        <v>0</v>
      </c>
      <c r="J49" s="25">
        <f t="shared" si="15"/>
        <v>0</v>
      </c>
      <c r="K49" s="250">
        <f t="shared" si="15"/>
        <v>0</v>
      </c>
    </row>
    <row r="50" spans="1:11" s="255" customFormat="1" ht="12" customHeight="1">
      <c r="A50" s="251" t="s">
        <v>147</v>
      </c>
      <c r="B50" s="29" t="s">
        <v>148</v>
      </c>
      <c r="C50" s="30"/>
      <c r="D50" s="94"/>
      <c r="E50" s="30"/>
      <c r="F50" s="30"/>
      <c r="G50" s="30"/>
      <c r="H50" s="30"/>
      <c r="I50" s="30"/>
      <c r="J50" s="31">
        <f>D50+E50+F50+G50+H50+I50</f>
        <v>0</v>
      </c>
      <c r="K50" s="252">
        <f>C50+J50</f>
        <v>0</v>
      </c>
    </row>
    <row r="51" spans="1:11" s="255" customFormat="1" ht="12" customHeight="1">
      <c r="A51" s="254" t="s">
        <v>149</v>
      </c>
      <c r="B51" s="34" t="s">
        <v>150</v>
      </c>
      <c r="C51" s="35"/>
      <c r="D51" s="36"/>
      <c r="E51" s="35"/>
      <c r="F51" s="35"/>
      <c r="G51" s="35"/>
      <c r="H51" s="35"/>
      <c r="I51" s="35"/>
      <c r="J51" s="47">
        <f>D51+E51+F51+G51+H51+I51</f>
        <v>0</v>
      </c>
      <c r="K51" s="257">
        <f>C51+J51</f>
        <v>0</v>
      </c>
    </row>
    <row r="52" spans="1:11" s="255" customFormat="1" ht="12" customHeight="1">
      <c r="A52" s="254" t="s">
        <v>151</v>
      </c>
      <c r="B52" s="34" t="s">
        <v>152</v>
      </c>
      <c r="C52" s="35"/>
      <c r="D52" s="36"/>
      <c r="E52" s="35"/>
      <c r="F52" s="35"/>
      <c r="G52" s="35"/>
      <c r="H52" s="35"/>
      <c r="I52" s="35"/>
      <c r="J52" s="47">
        <f>D52+E52+F52+G52+H52+I52</f>
        <v>0</v>
      </c>
      <c r="K52" s="257">
        <f>C52+J52</f>
        <v>0</v>
      </c>
    </row>
    <row r="53" spans="1:11" s="255" customFormat="1" ht="12" customHeight="1">
      <c r="A53" s="254" t="s">
        <v>153</v>
      </c>
      <c r="B53" s="34" t="s">
        <v>154</v>
      </c>
      <c r="C53" s="35"/>
      <c r="D53" s="36"/>
      <c r="E53" s="35"/>
      <c r="F53" s="35"/>
      <c r="G53" s="35"/>
      <c r="H53" s="35"/>
      <c r="I53" s="35"/>
      <c r="J53" s="47">
        <f>D53+E53+F53+G53+H53+I53</f>
        <v>0</v>
      </c>
      <c r="K53" s="257">
        <f>C53+J53</f>
        <v>0</v>
      </c>
    </row>
    <row r="54" spans="1:11" s="255" customFormat="1" ht="12" customHeight="1">
      <c r="A54" s="256" t="s">
        <v>155</v>
      </c>
      <c r="B54" s="43" t="s">
        <v>156</v>
      </c>
      <c r="C54" s="41"/>
      <c r="D54" s="97"/>
      <c r="E54" s="41"/>
      <c r="F54" s="41"/>
      <c r="G54" s="41"/>
      <c r="H54" s="41"/>
      <c r="I54" s="41"/>
      <c r="J54" s="79">
        <f>D54+E54+F54+G54+H54+I54</f>
        <v>0</v>
      </c>
      <c r="K54" s="258">
        <f>C54+J54</f>
        <v>0</v>
      </c>
    </row>
    <row r="55" spans="1:11" s="255" customFormat="1" ht="12" customHeight="1">
      <c r="A55" s="66" t="s">
        <v>157</v>
      </c>
      <c r="B55" s="24" t="s">
        <v>158</v>
      </c>
      <c r="C55" s="25">
        <f aca="true" t="shared" si="16" ref="C55:K55">SUM(C56:C58)</f>
        <v>0</v>
      </c>
      <c r="D55" s="98">
        <f t="shared" si="16"/>
        <v>0</v>
      </c>
      <c r="E55" s="25">
        <f t="shared" si="16"/>
        <v>0</v>
      </c>
      <c r="F55" s="25">
        <f t="shared" si="16"/>
        <v>8029401</v>
      </c>
      <c r="G55" s="25">
        <f t="shared" si="16"/>
        <v>0</v>
      </c>
      <c r="H55" s="25">
        <f t="shared" si="16"/>
        <v>0</v>
      </c>
      <c r="I55" s="25">
        <f t="shared" si="16"/>
        <v>0</v>
      </c>
      <c r="J55" s="25">
        <f t="shared" si="16"/>
        <v>8029401</v>
      </c>
      <c r="K55" s="250">
        <f t="shared" si="16"/>
        <v>8029401</v>
      </c>
    </row>
    <row r="56" spans="1:11" s="255" customFormat="1" ht="12" customHeight="1">
      <c r="A56" s="251" t="s">
        <v>159</v>
      </c>
      <c r="B56" s="29" t="s">
        <v>160</v>
      </c>
      <c r="C56" s="30"/>
      <c r="D56" s="94"/>
      <c r="E56" s="30"/>
      <c r="F56" s="30"/>
      <c r="G56" s="30"/>
      <c r="H56" s="30"/>
      <c r="I56" s="30"/>
      <c r="J56" s="31">
        <f>D56+E56+F56+G56+H56+I56</f>
        <v>0</v>
      </c>
      <c r="K56" s="252">
        <f>C56+J56</f>
        <v>0</v>
      </c>
    </row>
    <row r="57" spans="1:11" s="255" customFormat="1" ht="12" customHeight="1">
      <c r="A57" s="254" t="s">
        <v>161</v>
      </c>
      <c r="B57" s="34" t="s">
        <v>162</v>
      </c>
      <c r="C57" s="35"/>
      <c r="D57" s="36"/>
      <c r="E57" s="35"/>
      <c r="F57" s="35"/>
      <c r="G57" s="35"/>
      <c r="H57" s="35"/>
      <c r="I57" s="35"/>
      <c r="J57" s="47">
        <f>D57+E57+F57+G57+H57+I57</f>
        <v>0</v>
      </c>
      <c r="K57" s="257">
        <f>C57+J57</f>
        <v>0</v>
      </c>
    </row>
    <row r="58" spans="1:11" s="255" customFormat="1" ht="12" customHeight="1">
      <c r="A58" s="254" t="s">
        <v>163</v>
      </c>
      <c r="B58" s="34" t="s">
        <v>164</v>
      </c>
      <c r="C58" s="35"/>
      <c r="D58" s="36"/>
      <c r="E58" s="35"/>
      <c r="F58" s="35">
        <v>8029401</v>
      </c>
      <c r="G58" s="35"/>
      <c r="H58" s="35"/>
      <c r="I58" s="35"/>
      <c r="J58" s="47">
        <f>D58+E58+F58+G58+H58+I58</f>
        <v>8029401</v>
      </c>
      <c r="K58" s="257">
        <f>C58+J58</f>
        <v>8029401</v>
      </c>
    </row>
    <row r="59" spans="1:11" s="255" customFormat="1" ht="12" customHeight="1">
      <c r="A59" s="256" t="s">
        <v>165</v>
      </c>
      <c r="B59" s="43" t="s">
        <v>166</v>
      </c>
      <c r="C59" s="41"/>
      <c r="D59" s="97"/>
      <c r="E59" s="41"/>
      <c r="F59" s="41"/>
      <c r="G59" s="41"/>
      <c r="H59" s="41"/>
      <c r="I59" s="41"/>
      <c r="J59" s="79">
        <f>D59+E59+F59+G59+H59+I59</f>
        <v>0</v>
      </c>
      <c r="K59" s="258">
        <f>C59+J59</f>
        <v>0</v>
      </c>
    </row>
    <row r="60" spans="1:11" s="255" customFormat="1" ht="12" customHeight="1">
      <c r="A60" s="66" t="s">
        <v>167</v>
      </c>
      <c r="B60" s="40" t="s">
        <v>168</v>
      </c>
      <c r="C60" s="25">
        <f aca="true" t="shared" si="17" ref="C60:K60">SUM(C61:C63)</f>
        <v>0</v>
      </c>
      <c r="D60" s="98">
        <f t="shared" si="17"/>
        <v>0</v>
      </c>
      <c r="E60" s="25">
        <f t="shared" si="17"/>
        <v>0</v>
      </c>
      <c r="F60" s="25">
        <f t="shared" si="17"/>
        <v>0</v>
      </c>
      <c r="G60" s="25">
        <f t="shared" si="17"/>
        <v>0</v>
      </c>
      <c r="H60" s="25">
        <f t="shared" si="17"/>
        <v>0</v>
      </c>
      <c r="I60" s="25">
        <f t="shared" si="17"/>
        <v>0</v>
      </c>
      <c r="J60" s="25">
        <f t="shared" si="17"/>
        <v>0</v>
      </c>
      <c r="K60" s="250">
        <f t="shared" si="17"/>
        <v>0</v>
      </c>
    </row>
    <row r="61" spans="1:11" s="255" customFormat="1" ht="12" customHeight="1">
      <c r="A61" s="251" t="s">
        <v>169</v>
      </c>
      <c r="B61" s="29" t="s">
        <v>170</v>
      </c>
      <c r="C61" s="35"/>
      <c r="D61" s="36"/>
      <c r="E61" s="35"/>
      <c r="F61" s="35"/>
      <c r="G61" s="35"/>
      <c r="H61" s="35"/>
      <c r="I61" s="35"/>
      <c r="J61" s="47">
        <f>D61+E61+F61+G61+H61+I61</f>
        <v>0</v>
      </c>
      <c r="K61" s="257">
        <f>C61+J61</f>
        <v>0</v>
      </c>
    </row>
    <row r="62" spans="1:11" s="255" customFormat="1" ht="12" customHeight="1">
      <c r="A62" s="254" t="s">
        <v>171</v>
      </c>
      <c r="B62" s="34" t="s">
        <v>172</v>
      </c>
      <c r="C62" s="35"/>
      <c r="D62" s="36"/>
      <c r="E62" s="35"/>
      <c r="F62" s="35"/>
      <c r="G62" s="35"/>
      <c r="H62" s="35"/>
      <c r="I62" s="35"/>
      <c r="J62" s="47">
        <f>D62+E62+F62+G62+H62+I62</f>
        <v>0</v>
      </c>
      <c r="K62" s="257">
        <f>C62+J62</f>
        <v>0</v>
      </c>
    </row>
    <row r="63" spans="1:11" s="255" customFormat="1" ht="12" customHeight="1">
      <c r="A63" s="254" t="s">
        <v>173</v>
      </c>
      <c r="B63" s="34" t="s">
        <v>174</v>
      </c>
      <c r="C63" s="35"/>
      <c r="D63" s="36"/>
      <c r="E63" s="35"/>
      <c r="F63" s="35"/>
      <c r="G63" s="35"/>
      <c r="H63" s="35"/>
      <c r="I63" s="35"/>
      <c r="J63" s="47">
        <f>D63+E63+F63+G63+H63+I63</f>
        <v>0</v>
      </c>
      <c r="K63" s="257">
        <f>C63+J63</f>
        <v>0</v>
      </c>
    </row>
    <row r="64" spans="1:11" s="255" customFormat="1" ht="12" customHeight="1">
      <c r="A64" s="256" t="s">
        <v>175</v>
      </c>
      <c r="B64" s="43" t="s">
        <v>176</v>
      </c>
      <c r="C64" s="35"/>
      <c r="D64" s="36"/>
      <c r="E64" s="35"/>
      <c r="F64" s="35"/>
      <c r="G64" s="35"/>
      <c r="H64" s="35"/>
      <c r="I64" s="35"/>
      <c r="J64" s="47">
        <f>D64+E64+F64+G64+H64+I64</f>
        <v>0</v>
      </c>
      <c r="K64" s="257">
        <f>C64+J64</f>
        <v>0</v>
      </c>
    </row>
    <row r="65" spans="1:11" s="255" customFormat="1" ht="12" customHeight="1">
      <c r="A65" s="66" t="s">
        <v>314</v>
      </c>
      <c r="B65" s="24" t="s">
        <v>178</v>
      </c>
      <c r="C65" s="25">
        <f aca="true" t="shared" si="18" ref="C65:K65">+C8+C15+C22+C29+C37+C49+C55+C60</f>
        <v>0</v>
      </c>
      <c r="D65" s="98">
        <f t="shared" si="18"/>
        <v>0</v>
      </c>
      <c r="E65" s="25">
        <f t="shared" si="18"/>
        <v>3724000</v>
      </c>
      <c r="F65" s="25">
        <f t="shared" si="18"/>
        <v>8029401</v>
      </c>
      <c r="G65" s="25">
        <f t="shared" si="18"/>
        <v>0</v>
      </c>
      <c r="H65" s="25">
        <f t="shared" si="18"/>
        <v>0</v>
      </c>
      <c r="I65" s="25">
        <f t="shared" si="18"/>
        <v>0</v>
      </c>
      <c r="J65" s="25">
        <f t="shared" si="18"/>
        <v>11753401</v>
      </c>
      <c r="K65" s="250">
        <f t="shared" si="18"/>
        <v>11753401</v>
      </c>
    </row>
    <row r="66" spans="1:11" s="255" customFormat="1" ht="12" customHeight="1">
      <c r="A66" s="259" t="s">
        <v>469</v>
      </c>
      <c r="B66" s="40" t="s">
        <v>180</v>
      </c>
      <c r="C66" s="25">
        <f aca="true" t="shared" si="19" ref="C66:K66">SUM(C67:C69)</f>
        <v>0</v>
      </c>
      <c r="D66" s="98">
        <f t="shared" si="19"/>
        <v>0</v>
      </c>
      <c r="E66" s="25">
        <f t="shared" si="19"/>
        <v>0</v>
      </c>
      <c r="F66" s="25">
        <f t="shared" si="19"/>
        <v>0</v>
      </c>
      <c r="G66" s="25">
        <f t="shared" si="19"/>
        <v>0</v>
      </c>
      <c r="H66" s="25">
        <f t="shared" si="19"/>
        <v>0</v>
      </c>
      <c r="I66" s="25">
        <f t="shared" si="19"/>
        <v>0</v>
      </c>
      <c r="J66" s="25">
        <f t="shared" si="19"/>
        <v>0</v>
      </c>
      <c r="K66" s="250">
        <f t="shared" si="19"/>
        <v>0</v>
      </c>
    </row>
    <row r="67" spans="1:11" s="255" customFormat="1" ht="12" customHeight="1">
      <c r="A67" s="251" t="s">
        <v>181</v>
      </c>
      <c r="B67" s="29" t="s">
        <v>182</v>
      </c>
      <c r="C67" s="35"/>
      <c r="D67" s="36"/>
      <c r="E67" s="35"/>
      <c r="F67" s="35"/>
      <c r="G67" s="35"/>
      <c r="H67" s="35"/>
      <c r="I67" s="35"/>
      <c r="J67" s="47">
        <f>D67+E67+F67+G67+H67+I67</f>
        <v>0</v>
      </c>
      <c r="K67" s="257">
        <f>C67+J67</f>
        <v>0</v>
      </c>
    </row>
    <row r="68" spans="1:11" s="255" customFormat="1" ht="12" customHeight="1">
      <c r="A68" s="254" t="s">
        <v>183</v>
      </c>
      <c r="B68" s="34" t="s">
        <v>184</v>
      </c>
      <c r="C68" s="35"/>
      <c r="D68" s="36"/>
      <c r="E68" s="35"/>
      <c r="F68" s="35"/>
      <c r="G68" s="35"/>
      <c r="H68" s="35"/>
      <c r="I68" s="35"/>
      <c r="J68" s="47">
        <f>D68+E68+F68+G68+H68+I68</f>
        <v>0</v>
      </c>
      <c r="K68" s="257">
        <f>C68+J68</f>
        <v>0</v>
      </c>
    </row>
    <row r="69" spans="1:11" s="255" customFormat="1" ht="12" customHeight="1">
      <c r="A69" s="260" t="s">
        <v>185</v>
      </c>
      <c r="B69" s="261" t="s">
        <v>470</v>
      </c>
      <c r="C69" s="45"/>
      <c r="D69" s="262"/>
      <c r="E69" s="45"/>
      <c r="F69" s="45"/>
      <c r="G69" s="45"/>
      <c r="H69" s="45"/>
      <c r="I69" s="45"/>
      <c r="J69" s="46">
        <f>D69+E69+F69+G69+H69+I69</f>
        <v>0</v>
      </c>
      <c r="K69" s="263">
        <f>C69+J69</f>
        <v>0</v>
      </c>
    </row>
    <row r="70" spans="1:11" s="255" customFormat="1" ht="12" customHeight="1">
      <c r="A70" s="259" t="s">
        <v>187</v>
      </c>
      <c r="B70" s="40" t="s">
        <v>188</v>
      </c>
      <c r="C70" s="25">
        <f aca="true" t="shared" si="20" ref="C70:K70">SUM(C71:C74)</f>
        <v>0</v>
      </c>
      <c r="D70" s="25">
        <f t="shared" si="20"/>
        <v>0</v>
      </c>
      <c r="E70" s="25">
        <f t="shared" si="20"/>
        <v>0</v>
      </c>
      <c r="F70" s="25">
        <f t="shared" si="20"/>
        <v>0</v>
      </c>
      <c r="G70" s="25">
        <f t="shared" si="20"/>
        <v>0</v>
      </c>
      <c r="H70" s="25">
        <f t="shared" si="20"/>
        <v>0</v>
      </c>
      <c r="I70" s="25">
        <f t="shared" si="20"/>
        <v>0</v>
      </c>
      <c r="J70" s="25">
        <f t="shared" si="20"/>
        <v>0</v>
      </c>
      <c r="K70" s="250">
        <f t="shared" si="20"/>
        <v>0</v>
      </c>
    </row>
    <row r="71" spans="1:11" s="255" customFormat="1" ht="12" customHeight="1">
      <c r="A71" s="251" t="s">
        <v>189</v>
      </c>
      <c r="B71" s="52" t="s">
        <v>190</v>
      </c>
      <c r="C71" s="35"/>
      <c r="D71" s="35"/>
      <c r="E71" s="35"/>
      <c r="F71" s="35"/>
      <c r="G71" s="35"/>
      <c r="H71" s="35"/>
      <c r="I71" s="35"/>
      <c r="J71" s="47">
        <f>D71+E71+F71+G71+H71+I71</f>
        <v>0</v>
      </c>
      <c r="K71" s="257">
        <f>C71+J71</f>
        <v>0</v>
      </c>
    </row>
    <row r="72" spans="1:11" s="255" customFormat="1" ht="12" customHeight="1">
      <c r="A72" s="254" t="s">
        <v>191</v>
      </c>
      <c r="B72" s="52" t="s">
        <v>192</v>
      </c>
      <c r="C72" s="35"/>
      <c r="D72" s="35"/>
      <c r="E72" s="35"/>
      <c r="F72" s="35"/>
      <c r="G72" s="35"/>
      <c r="H72" s="35"/>
      <c r="I72" s="35"/>
      <c r="J72" s="47">
        <f>D72+E72+F72+G72+H72+I72</f>
        <v>0</v>
      </c>
      <c r="K72" s="257">
        <f>C72+J72</f>
        <v>0</v>
      </c>
    </row>
    <row r="73" spans="1:11" s="255" customFormat="1" ht="12" customHeight="1">
      <c r="A73" s="254" t="s">
        <v>193</v>
      </c>
      <c r="B73" s="52" t="s">
        <v>194</v>
      </c>
      <c r="C73" s="35"/>
      <c r="D73" s="35"/>
      <c r="E73" s="35"/>
      <c r="F73" s="35"/>
      <c r="G73" s="35"/>
      <c r="H73" s="35"/>
      <c r="I73" s="35"/>
      <c r="J73" s="47">
        <f>D73+E73+F73+G73+H73+I73</f>
        <v>0</v>
      </c>
      <c r="K73" s="257">
        <f>C73+J73</f>
        <v>0</v>
      </c>
    </row>
    <row r="74" spans="1:11" s="255" customFormat="1" ht="12" customHeight="1">
      <c r="A74" s="256" t="s">
        <v>195</v>
      </c>
      <c r="B74" s="53" t="s">
        <v>196</v>
      </c>
      <c r="C74" s="35"/>
      <c r="D74" s="35"/>
      <c r="E74" s="35"/>
      <c r="F74" s="35"/>
      <c r="G74" s="35"/>
      <c r="H74" s="35"/>
      <c r="I74" s="35"/>
      <c r="J74" s="47">
        <f>D74+E74+F74+G74+H74+I74</f>
        <v>0</v>
      </c>
      <c r="K74" s="257">
        <f>C74+J74</f>
        <v>0</v>
      </c>
    </row>
    <row r="75" spans="1:11" s="255" customFormat="1" ht="12" customHeight="1">
      <c r="A75" s="259" t="s">
        <v>197</v>
      </c>
      <c r="B75" s="40" t="s">
        <v>198</v>
      </c>
      <c r="C75" s="25">
        <f aca="true" t="shared" si="21" ref="C75:K75">SUM(C76:C77)</f>
        <v>12977374</v>
      </c>
      <c r="D75" s="25">
        <f t="shared" si="21"/>
        <v>3400000</v>
      </c>
      <c r="E75" s="25">
        <f t="shared" si="21"/>
        <v>-904565</v>
      </c>
      <c r="F75" s="25">
        <f t="shared" si="21"/>
        <v>189583</v>
      </c>
      <c r="G75" s="25">
        <f t="shared" si="21"/>
        <v>0</v>
      </c>
      <c r="H75" s="25">
        <f t="shared" si="21"/>
        <v>0</v>
      </c>
      <c r="I75" s="25">
        <f t="shared" si="21"/>
        <v>0</v>
      </c>
      <c r="J75" s="25">
        <f t="shared" si="21"/>
        <v>2685018</v>
      </c>
      <c r="K75" s="250">
        <f t="shared" si="21"/>
        <v>15662392</v>
      </c>
    </row>
    <row r="76" spans="1:11" s="255" customFormat="1" ht="12" customHeight="1">
      <c r="A76" s="251" t="s">
        <v>199</v>
      </c>
      <c r="B76" s="29" t="s">
        <v>200</v>
      </c>
      <c r="C76" s="35">
        <v>12977374</v>
      </c>
      <c r="D76" s="35">
        <v>3400000</v>
      </c>
      <c r="E76" s="35">
        <v>-904565</v>
      </c>
      <c r="F76" s="35">
        <v>189583</v>
      </c>
      <c r="G76" s="35"/>
      <c r="H76" s="35"/>
      <c r="I76" s="35"/>
      <c r="J76" s="47">
        <f>D76+E76+F76+G76+H76+I76</f>
        <v>2685018</v>
      </c>
      <c r="K76" s="257">
        <f>C76+J76</f>
        <v>15662392</v>
      </c>
    </row>
    <row r="77" spans="1:11" s="255" customFormat="1" ht="12" customHeight="1">
      <c r="A77" s="256" t="s">
        <v>201</v>
      </c>
      <c r="B77" s="43" t="s">
        <v>202</v>
      </c>
      <c r="C77" s="35"/>
      <c r="D77" s="35"/>
      <c r="E77" s="35"/>
      <c r="F77" s="35"/>
      <c r="G77" s="35"/>
      <c r="H77" s="35"/>
      <c r="I77" s="35"/>
      <c r="J77" s="47">
        <f>D77+E77+F77+G77+H77+I77</f>
        <v>0</v>
      </c>
      <c r="K77" s="257">
        <f>C77+J77</f>
        <v>0</v>
      </c>
    </row>
    <row r="78" spans="1:11" s="253" customFormat="1" ht="12" customHeight="1">
      <c r="A78" s="259" t="s">
        <v>203</v>
      </c>
      <c r="B78" s="40" t="s">
        <v>204</v>
      </c>
      <c r="C78" s="25">
        <f aca="true" t="shared" si="22" ref="C78:K78">SUM(C79:C81)</f>
        <v>0</v>
      </c>
      <c r="D78" s="25">
        <f t="shared" si="22"/>
        <v>0</v>
      </c>
      <c r="E78" s="25">
        <f t="shared" si="22"/>
        <v>0</v>
      </c>
      <c r="F78" s="25">
        <f t="shared" si="22"/>
        <v>0</v>
      </c>
      <c r="G78" s="25">
        <f t="shared" si="22"/>
        <v>0</v>
      </c>
      <c r="H78" s="25">
        <f t="shared" si="22"/>
        <v>0</v>
      </c>
      <c r="I78" s="25">
        <f t="shared" si="22"/>
        <v>0</v>
      </c>
      <c r="J78" s="25">
        <f t="shared" si="22"/>
        <v>0</v>
      </c>
      <c r="K78" s="250">
        <f t="shared" si="22"/>
        <v>0</v>
      </c>
    </row>
    <row r="79" spans="1:11" s="255" customFormat="1" ht="12" customHeight="1">
      <c r="A79" s="251" t="s">
        <v>205</v>
      </c>
      <c r="B79" s="29" t="s">
        <v>206</v>
      </c>
      <c r="C79" s="35"/>
      <c r="D79" s="35"/>
      <c r="E79" s="35"/>
      <c r="F79" s="35"/>
      <c r="G79" s="35"/>
      <c r="H79" s="35"/>
      <c r="I79" s="35"/>
      <c r="J79" s="47">
        <f>D79+E79+F79+G79+H79+I79</f>
        <v>0</v>
      </c>
      <c r="K79" s="257">
        <f>C79+J79</f>
        <v>0</v>
      </c>
    </row>
    <row r="80" spans="1:11" s="255" customFormat="1" ht="12" customHeight="1">
      <c r="A80" s="254" t="s">
        <v>207</v>
      </c>
      <c r="B80" s="34" t="s">
        <v>208</v>
      </c>
      <c r="C80" s="35"/>
      <c r="D80" s="35"/>
      <c r="E80" s="35"/>
      <c r="F80" s="35"/>
      <c r="G80" s="35"/>
      <c r="H80" s="35"/>
      <c r="I80" s="35"/>
      <c r="J80" s="47">
        <f>D80+E80+F80+G80+H80+I80</f>
        <v>0</v>
      </c>
      <c r="K80" s="257">
        <f>C80+J80</f>
        <v>0</v>
      </c>
    </row>
    <row r="81" spans="1:11" s="255" customFormat="1" ht="12" customHeight="1">
      <c r="A81" s="256" t="s">
        <v>209</v>
      </c>
      <c r="B81" s="264" t="s">
        <v>210</v>
      </c>
      <c r="C81" s="35"/>
      <c r="D81" s="35"/>
      <c r="E81" s="35"/>
      <c r="F81" s="35"/>
      <c r="G81" s="35"/>
      <c r="H81" s="35"/>
      <c r="I81" s="35"/>
      <c r="J81" s="47">
        <f>D81+E81+F81+G81+H81+I81</f>
        <v>0</v>
      </c>
      <c r="K81" s="257">
        <f>C81+J81</f>
        <v>0</v>
      </c>
    </row>
    <row r="82" spans="1:11" s="255" customFormat="1" ht="12" customHeight="1">
      <c r="A82" s="259" t="s">
        <v>211</v>
      </c>
      <c r="B82" s="40" t="s">
        <v>212</v>
      </c>
      <c r="C82" s="25">
        <f aca="true" t="shared" si="23" ref="C82:K82">SUM(C83:C86)</f>
        <v>0</v>
      </c>
      <c r="D82" s="25">
        <f t="shared" si="23"/>
        <v>0</v>
      </c>
      <c r="E82" s="25">
        <f t="shared" si="23"/>
        <v>0</v>
      </c>
      <c r="F82" s="25">
        <f t="shared" si="23"/>
        <v>0</v>
      </c>
      <c r="G82" s="25">
        <f t="shared" si="23"/>
        <v>0</v>
      </c>
      <c r="H82" s="25">
        <f t="shared" si="23"/>
        <v>0</v>
      </c>
      <c r="I82" s="25">
        <f t="shared" si="23"/>
        <v>0</v>
      </c>
      <c r="J82" s="25">
        <f t="shared" si="23"/>
        <v>0</v>
      </c>
      <c r="K82" s="250">
        <f t="shared" si="23"/>
        <v>0</v>
      </c>
    </row>
    <row r="83" spans="1:11" s="255" customFormat="1" ht="12" customHeight="1">
      <c r="A83" s="265" t="s">
        <v>213</v>
      </c>
      <c r="B83" s="29" t="s">
        <v>214</v>
      </c>
      <c r="C83" s="35"/>
      <c r="D83" s="35"/>
      <c r="E83" s="35"/>
      <c r="F83" s="35"/>
      <c r="G83" s="35"/>
      <c r="H83" s="35"/>
      <c r="I83" s="35"/>
      <c r="J83" s="47">
        <f aca="true" t="shared" si="24" ref="J83:J88">D83+E83+F83+G83+H83+I83</f>
        <v>0</v>
      </c>
      <c r="K83" s="257">
        <f aca="true" t="shared" si="25" ref="K83:K88">C83+J83</f>
        <v>0</v>
      </c>
    </row>
    <row r="84" spans="1:11" s="255" customFormat="1" ht="12" customHeight="1">
      <c r="A84" s="266" t="s">
        <v>215</v>
      </c>
      <c r="B84" s="34" t="s">
        <v>216</v>
      </c>
      <c r="C84" s="35"/>
      <c r="D84" s="35"/>
      <c r="E84" s="35"/>
      <c r="F84" s="35"/>
      <c r="G84" s="35"/>
      <c r="H84" s="35"/>
      <c r="I84" s="35"/>
      <c r="J84" s="47">
        <f t="shared" si="24"/>
        <v>0</v>
      </c>
      <c r="K84" s="257">
        <f t="shared" si="25"/>
        <v>0</v>
      </c>
    </row>
    <row r="85" spans="1:11" s="255" customFormat="1" ht="12" customHeight="1">
      <c r="A85" s="266" t="s">
        <v>217</v>
      </c>
      <c r="B85" s="34" t="s">
        <v>218</v>
      </c>
      <c r="C85" s="35"/>
      <c r="D85" s="35"/>
      <c r="E85" s="35"/>
      <c r="F85" s="35"/>
      <c r="G85" s="35"/>
      <c r="H85" s="35"/>
      <c r="I85" s="35"/>
      <c r="J85" s="47">
        <f t="shared" si="24"/>
        <v>0</v>
      </c>
      <c r="K85" s="257">
        <f t="shared" si="25"/>
        <v>0</v>
      </c>
    </row>
    <row r="86" spans="1:11" s="253" customFormat="1" ht="12" customHeight="1">
      <c r="A86" s="267" t="s">
        <v>219</v>
      </c>
      <c r="B86" s="43" t="s">
        <v>220</v>
      </c>
      <c r="C86" s="35"/>
      <c r="D86" s="35"/>
      <c r="E86" s="35"/>
      <c r="F86" s="35"/>
      <c r="G86" s="35"/>
      <c r="H86" s="35"/>
      <c r="I86" s="35"/>
      <c r="J86" s="47">
        <f t="shared" si="24"/>
        <v>0</v>
      </c>
      <c r="K86" s="257">
        <f t="shared" si="25"/>
        <v>0</v>
      </c>
    </row>
    <row r="87" spans="1:11" s="253" customFormat="1" ht="12" customHeight="1">
      <c r="A87" s="259" t="s">
        <v>221</v>
      </c>
      <c r="B87" s="40" t="s">
        <v>222</v>
      </c>
      <c r="C87" s="57"/>
      <c r="D87" s="57"/>
      <c r="E87" s="57"/>
      <c r="F87" s="57"/>
      <c r="G87" s="57"/>
      <c r="H87" s="57"/>
      <c r="I87" s="57"/>
      <c r="J87" s="25">
        <f t="shared" si="24"/>
        <v>0</v>
      </c>
      <c r="K87" s="250">
        <f t="shared" si="25"/>
        <v>0</v>
      </c>
    </row>
    <row r="88" spans="1:11" s="253" customFormat="1" ht="12" customHeight="1">
      <c r="A88" s="259" t="s">
        <v>471</v>
      </c>
      <c r="B88" s="40" t="s">
        <v>224</v>
      </c>
      <c r="C88" s="57"/>
      <c r="D88" s="57"/>
      <c r="E88" s="57"/>
      <c r="F88" s="57"/>
      <c r="G88" s="57"/>
      <c r="H88" s="57"/>
      <c r="I88" s="57"/>
      <c r="J88" s="25">
        <f t="shared" si="24"/>
        <v>0</v>
      </c>
      <c r="K88" s="250">
        <f t="shared" si="25"/>
        <v>0</v>
      </c>
    </row>
    <row r="89" spans="1:11" s="253" customFormat="1" ht="12" customHeight="1">
      <c r="A89" s="259" t="s">
        <v>472</v>
      </c>
      <c r="B89" s="58" t="s">
        <v>226</v>
      </c>
      <c r="C89" s="25">
        <f aca="true" t="shared" si="26" ref="C89:K89">+C66+C70+C75+C78+C82+C88+C87</f>
        <v>12977374</v>
      </c>
      <c r="D89" s="25">
        <f t="shared" si="26"/>
        <v>3400000</v>
      </c>
      <c r="E89" s="25">
        <f t="shared" si="26"/>
        <v>-904565</v>
      </c>
      <c r="F89" s="25">
        <f t="shared" si="26"/>
        <v>189583</v>
      </c>
      <c r="G89" s="25">
        <f t="shared" si="26"/>
        <v>0</v>
      </c>
      <c r="H89" s="25">
        <f t="shared" si="26"/>
        <v>0</v>
      </c>
      <c r="I89" s="25">
        <f t="shared" si="26"/>
        <v>0</v>
      </c>
      <c r="J89" s="25">
        <f t="shared" si="26"/>
        <v>2685018</v>
      </c>
      <c r="K89" s="250">
        <f t="shared" si="26"/>
        <v>15662392</v>
      </c>
    </row>
    <row r="90" spans="1:11" s="253" customFormat="1" ht="12" customHeight="1">
      <c r="A90" s="268" t="s">
        <v>473</v>
      </c>
      <c r="B90" s="60" t="s">
        <v>474</v>
      </c>
      <c r="C90" s="25">
        <f aca="true" t="shared" si="27" ref="C90:K90">+C65+C89</f>
        <v>12977374</v>
      </c>
      <c r="D90" s="25">
        <f t="shared" si="27"/>
        <v>3400000</v>
      </c>
      <c r="E90" s="25">
        <f t="shared" si="27"/>
        <v>2819435</v>
      </c>
      <c r="F90" s="25">
        <f t="shared" si="27"/>
        <v>8218984</v>
      </c>
      <c r="G90" s="25">
        <f t="shared" si="27"/>
        <v>0</v>
      </c>
      <c r="H90" s="25">
        <f t="shared" si="27"/>
        <v>0</v>
      </c>
      <c r="I90" s="25">
        <f t="shared" si="27"/>
        <v>0</v>
      </c>
      <c r="J90" s="25">
        <f t="shared" si="27"/>
        <v>14438419</v>
      </c>
      <c r="K90" s="250">
        <f t="shared" si="27"/>
        <v>27415793</v>
      </c>
    </row>
    <row r="91" spans="1:3" s="255" customFormat="1" ht="15" customHeight="1">
      <c r="A91" s="269"/>
      <c r="B91" s="270"/>
      <c r="C91" s="271"/>
    </row>
    <row r="92" spans="1:11" s="249" customFormat="1" ht="16.5" customHeight="1">
      <c r="A92" s="353" t="s">
        <v>327</v>
      </c>
      <c r="B92" s="353"/>
      <c r="C92" s="353"/>
      <c r="D92" s="353"/>
      <c r="E92" s="353"/>
      <c r="F92" s="353"/>
      <c r="G92" s="353"/>
      <c r="H92" s="353"/>
      <c r="I92" s="353"/>
      <c r="J92" s="353"/>
      <c r="K92" s="353"/>
    </row>
    <row r="93" spans="1:11" s="274" customFormat="1" ht="12" customHeight="1">
      <c r="A93" s="18" t="s">
        <v>63</v>
      </c>
      <c r="B93" s="69" t="s">
        <v>475</v>
      </c>
      <c r="C93" s="70">
        <f aca="true" t="shared" si="28" ref="C93:K93">+C94+C95+C96+C97+C98+C111</f>
        <v>9887846</v>
      </c>
      <c r="D93" s="272">
        <f t="shared" si="28"/>
        <v>3400000</v>
      </c>
      <c r="E93" s="70">
        <f t="shared" si="28"/>
        <v>0</v>
      </c>
      <c r="F93" s="70">
        <f t="shared" si="28"/>
        <v>8029401</v>
      </c>
      <c r="G93" s="70">
        <f t="shared" si="28"/>
        <v>0</v>
      </c>
      <c r="H93" s="70">
        <f t="shared" si="28"/>
        <v>0</v>
      </c>
      <c r="I93" s="70">
        <f t="shared" si="28"/>
        <v>0</v>
      </c>
      <c r="J93" s="70">
        <f t="shared" si="28"/>
        <v>11429401</v>
      </c>
      <c r="K93" s="273">
        <f t="shared" si="28"/>
        <v>21317247</v>
      </c>
    </row>
    <row r="94" spans="1:11" ht="12" customHeight="1">
      <c r="A94" s="275" t="s">
        <v>65</v>
      </c>
      <c r="B94" s="73" t="s">
        <v>233</v>
      </c>
      <c r="C94" s="75">
        <v>975211</v>
      </c>
      <c r="D94" s="276"/>
      <c r="E94" s="75"/>
      <c r="F94" s="75"/>
      <c r="G94" s="75"/>
      <c r="H94" s="75"/>
      <c r="I94" s="75"/>
      <c r="J94" s="76">
        <f aca="true" t="shared" si="29" ref="J94:J113">D94+E94+F94+G94+H94+I94</f>
        <v>0</v>
      </c>
      <c r="K94" s="277">
        <f aca="true" t="shared" si="30" ref="K94:K113">C94+J94</f>
        <v>975211</v>
      </c>
    </row>
    <row r="95" spans="1:11" ht="12" customHeight="1">
      <c r="A95" s="254" t="s">
        <v>67</v>
      </c>
      <c r="B95" s="78" t="s">
        <v>234</v>
      </c>
      <c r="C95" s="35">
        <v>171149</v>
      </c>
      <c r="D95" s="278"/>
      <c r="E95" s="35"/>
      <c r="F95" s="35"/>
      <c r="G95" s="35"/>
      <c r="H95" s="35"/>
      <c r="I95" s="35"/>
      <c r="J95" s="47">
        <f t="shared" si="29"/>
        <v>0</v>
      </c>
      <c r="K95" s="257">
        <f t="shared" si="30"/>
        <v>171149</v>
      </c>
    </row>
    <row r="96" spans="1:11" ht="12" customHeight="1">
      <c r="A96" s="254" t="s">
        <v>69</v>
      </c>
      <c r="B96" s="78" t="s">
        <v>235</v>
      </c>
      <c r="C96" s="41">
        <v>8741486</v>
      </c>
      <c r="D96" s="278"/>
      <c r="E96" s="41"/>
      <c r="F96" s="41">
        <v>8029401</v>
      </c>
      <c r="G96" s="41"/>
      <c r="H96" s="41"/>
      <c r="I96" s="41"/>
      <c r="J96" s="79">
        <f t="shared" si="29"/>
        <v>8029401</v>
      </c>
      <c r="K96" s="258">
        <f t="shared" si="30"/>
        <v>16770887</v>
      </c>
    </row>
    <row r="97" spans="1:11" ht="12" customHeight="1">
      <c r="A97" s="254" t="s">
        <v>71</v>
      </c>
      <c r="B97" s="81" t="s">
        <v>236</v>
      </c>
      <c r="C97" s="41"/>
      <c r="D97" s="279"/>
      <c r="E97" s="41"/>
      <c r="F97" s="41"/>
      <c r="G97" s="41"/>
      <c r="H97" s="41"/>
      <c r="I97" s="41"/>
      <c r="J97" s="79">
        <f t="shared" si="29"/>
        <v>0</v>
      </c>
      <c r="K97" s="258">
        <f t="shared" si="30"/>
        <v>0</v>
      </c>
    </row>
    <row r="98" spans="1:11" ht="12" customHeight="1">
      <c r="A98" s="254" t="s">
        <v>237</v>
      </c>
      <c r="B98" s="82" t="s">
        <v>238</v>
      </c>
      <c r="C98" s="41"/>
      <c r="D98" s="279">
        <v>3400000</v>
      </c>
      <c r="E98" s="41"/>
      <c r="F98" s="41"/>
      <c r="G98" s="41"/>
      <c r="H98" s="41"/>
      <c r="I98" s="41"/>
      <c r="J98" s="79">
        <f t="shared" si="29"/>
        <v>3400000</v>
      </c>
      <c r="K98" s="258">
        <f t="shared" si="30"/>
        <v>3400000</v>
      </c>
    </row>
    <row r="99" spans="1:11" ht="12" customHeight="1">
      <c r="A99" s="254" t="s">
        <v>75</v>
      </c>
      <c r="B99" s="78" t="s">
        <v>476</v>
      </c>
      <c r="C99" s="41"/>
      <c r="D99" s="279"/>
      <c r="E99" s="41"/>
      <c r="F99" s="41"/>
      <c r="G99" s="41"/>
      <c r="H99" s="41"/>
      <c r="I99" s="41"/>
      <c r="J99" s="79">
        <f t="shared" si="29"/>
        <v>0</v>
      </c>
      <c r="K99" s="258">
        <f t="shared" si="30"/>
        <v>0</v>
      </c>
    </row>
    <row r="100" spans="1:11" ht="12" customHeight="1">
      <c r="A100" s="254" t="s">
        <v>240</v>
      </c>
      <c r="B100" s="84" t="s">
        <v>241</v>
      </c>
      <c r="C100" s="41"/>
      <c r="D100" s="279"/>
      <c r="E100" s="41"/>
      <c r="F100" s="41"/>
      <c r="G100" s="41"/>
      <c r="H100" s="41"/>
      <c r="I100" s="41"/>
      <c r="J100" s="79">
        <f t="shared" si="29"/>
        <v>0</v>
      </c>
      <c r="K100" s="258">
        <f t="shared" si="30"/>
        <v>0</v>
      </c>
    </row>
    <row r="101" spans="1:11" ht="12" customHeight="1">
      <c r="A101" s="254" t="s">
        <v>242</v>
      </c>
      <c r="B101" s="84" t="s">
        <v>243</v>
      </c>
      <c r="C101" s="41"/>
      <c r="D101" s="279"/>
      <c r="E101" s="41"/>
      <c r="F101" s="41"/>
      <c r="G101" s="41"/>
      <c r="H101" s="41"/>
      <c r="I101" s="41"/>
      <c r="J101" s="79">
        <f t="shared" si="29"/>
        <v>0</v>
      </c>
      <c r="K101" s="258">
        <f t="shared" si="30"/>
        <v>0</v>
      </c>
    </row>
    <row r="102" spans="1:11" ht="12" customHeight="1">
      <c r="A102" s="254" t="s">
        <v>244</v>
      </c>
      <c r="B102" s="84" t="s">
        <v>245</v>
      </c>
      <c r="C102" s="41"/>
      <c r="D102" s="279"/>
      <c r="E102" s="41"/>
      <c r="F102" s="41"/>
      <c r="G102" s="41"/>
      <c r="H102" s="41"/>
      <c r="I102" s="41"/>
      <c r="J102" s="79">
        <f t="shared" si="29"/>
        <v>0</v>
      </c>
      <c r="K102" s="258">
        <f t="shared" si="30"/>
        <v>0</v>
      </c>
    </row>
    <row r="103" spans="1:11" ht="12" customHeight="1">
      <c r="A103" s="254" t="s">
        <v>246</v>
      </c>
      <c r="B103" s="85" t="s">
        <v>247</v>
      </c>
      <c r="C103" s="41"/>
      <c r="D103" s="279"/>
      <c r="E103" s="41"/>
      <c r="F103" s="41"/>
      <c r="G103" s="41"/>
      <c r="H103" s="41"/>
      <c r="I103" s="41"/>
      <c r="J103" s="79">
        <f t="shared" si="29"/>
        <v>0</v>
      </c>
      <c r="K103" s="258">
        <f t="shared" si="30"/>
        <v>0</v>
      </c>
    </row>
    <row r="104" spans="1:11" ht="22.5">
      <c r="A104" s="254" t="s">
        <v>248</v>
      </c>
      <c r="B104" s="85" t="s">
        <v>249</v>
      </c>
      <c r="C104" s="41"/>
      <c r="D104" s="279"/>
      <c r="E104" s="41"/>
      <c r="F104" s="41"/>
      <c r="G104" s="41"/>
      <c r="H104" s="41"/>
      <c r="I104" s="41"/>
      <c r="J104" s="79">
        <f t="shared" si="29"/>
        <v>0</v>
      </c>
      <c r="K104" s="258">
        <f t="shared" si="30"/>
        <v>0</v>
      </c>
    </row>
    <row r="105" spans="1:11" ht="12" customHeight="1">
      <c r="A105" s="254" t="s">
        <v>250</v>
      </c>
      <c r="B105" s="84" t="s">
        <v>251</v>
      </c>
      <c r="C105" s="41"/>
      <c r="D105" s="279">
        <v>1200000</v>
      </c>
      <c r="E105" s="41"/>
      <c r="F105" s="41"/>
      <c r="G105" s="41"/>
      <c r="H105" s="41"/>
      <c r="I105" s="41"/>
      <c r="J105" s="79">
        <f t="shared" si="29"/>
        <v>1200000</v>
      </c>
      <c r="K105" s="258">
        <f t="shared" si="30"/>
        <v>1200000</v>
      </c>
    </row>
    <row r="106" spans="1:11" ht="12" customHeight="1">
      <c r="A106" s="254" t="s">
        <v>252</v>
      </c>
      <c r="B106" s="84" t="s">
        <v>253</v>
      </c>
      <c r="C106" s="41"/>
      <c r="D106" s="279"/>
      <c r="E106" s="41"/>
      <c r="F106" s="41"/>
      <c r="G106" s="41"/>
      <c r="H106" s="41"/>
      <c r="I106" s="41"/>
      <c r="J106" s="79">
        <f t="shared" si="29"/>
        <v>0</v>
      </c>
      <c r="K106" s="258">
        <f t="shared" si="30"/>
        <v>0</v>
      </c>
    </row>
    <row r="107" spans="1:11" ht="12" customHeight="1">
      <c r="A107" s="254" t="s">
        <v>254</v>
      </c>
      <c r="B107" s="85" t="s">
        <v>255</v>
      </c>
      <c r="C107" s="35"/>
      <c r="D107" s="279"/>
      <c r="E107" s="41"/>
      <c r="F107" s="41"/>
      <c r="G107" s="41"/>
      <c r="H107" s="41"/>
      <c r="I107" s="41"/>
      <c r="J107" s="79">
        <f t="shared" si="29"/>
        <v>0</v>
      </c>
      <c r="K107" s="258">
        <f t="shared" si="30"/>
        <v>0</v>
      </c>
    </row>
    <row r="108" spans="1:11" ht="12" customHeight="1">
      <c r="A108" s="280" t="s">
        <v>256</v>
      </c>
      <c r="B108" s="83" t="s">
        <v>257</v>
      </c>
      <c r="C108" s="41"/>
      <c r="D108" s="279"/>
      <c r="E108" s="41"/>
      <c r="F108" s="41"/>
      <c r="G108" s="41"/>
      <c r="H108" s="41"/>
      <c r="I108" s="41"/>
      <c r="J108" s="79">
        <f t="shared" si="29"/>
        <v>0</v>
      </c>
      <c r="K108" s="258">
        <f t="shared" si="30"/>
        <v>0</v>
      </c>
    </row>
    <row r="109" spans="1:11" ht="12" customHeight="1">
      <c r="A109" s="254" t="s">
        <v>258</v>
      </c>
      <c r="B109" s="83" t="s">
        <v>259</v>
      </c>
      <c r="C109" s="41"/>
      <c r="D109" s="279"/>
      <c r="E109" s="41"/>
      <c r="F109" s="41"/>
      <c r="G109" s="41"/>
      <c r="H109" s="41"/>
      <c r="I109" s="41"/>
      <c r="J109" s="79">
        <f t="shared" si="29"/>
        <v>0</v>
      </c>
      <c r="K109" s="258">
        <f t="shared" si="30"/>
        <v>0</v>
      </c>
    </row>
    <row r="110" spans="1:11" ht="12" customHeight="1">
      <c r="A110" s="254" t="s">
        <v>260</v>
      </c>
      <c r="B110" s="85" t="s">
        <v>261</v>
      </c>
      <c r="C110" s="35"/>
      <c r="D110" s="281">
        <v>2200000</v>
      </c>
      <c r="E110" s="35"/>
      <c r="F110" s="35"/>
      <c r="G110" s="35"/>
      <c r="H110" s="35"/>
      <c r="I110" s="35"/>
      <c r="J110" s="47">
        <f t="shared" si="29"/>
        <v>2200000</v>
      </c>
      <c r="K110" s="257">
        <f t="shared" si="30"/>
        <v>2200000</v>
      </c>
    </row>
    <row r="111" spans="1:11" ht="12" customHeight="1">
      <c r="A111" s="254" t="s">
        <v>262</v>
      </c>
      <c r="B111" s="81" t="s">
        <v>263</v>
      </c>
      <c r="C111" s="35"/>
      <c r="D111" s="281"/>
      <c r="E111" s="35"/>
      <c r="F111" s="35"/>
      <c r="G111" s="35"/>
      <c r="H111" s="35"/>
      <c r="I111" s="35"/>
      <c r="J111" s="47">
        <f t="shared" si="29"/>
        <v>0</v>
      </c>
      <c r="K111" s="257">
        <f t="shared" si="30"/>
        <v>0</v>
      </c>
    </row>
    <row r="112" spans="1:11" ht="12" customHeight="1">
      <c r="A112" s="256" t="s">
        <v>264</v>
      </c>
      <c r="B112" s="78" t="s">
        <v>477</v>
      </c>
      <c r="C112" s="41"/>
      <c r="D112" s="279"/>
      <c r="E112" s="41"/>
      <c r="F112" s="41"/>
      <c r="G112" s="41"/>
      <c r="H112" s="41"/>
      <c r="I112" s="41"/>
      <c r="J112" s="79">
        <f t="shared" si="29"/>
        <v>0</v>
      </c>
      <c r="K112" s="258">
        <f t="shared" si="30"/>
        <v>0</v>
      </c>
    </row>
    <row r="113" spans="1:11" ht="12" customHeight="1">
      <c r="A113" s="260" t="s">
        <v>266</v>
      </c>
      <c r="B113" s="282" t="s">
        <v>478</v>
      </c>
      <c r="C113" s="45"/>
      <c r="D113" s="283"/>
      <c r="E113" s="45"/>
      <c r="F113" s="45"/>
      <c r="G113" s="45"/>
      <c r="H113" s="45"/>
      <c r="I113" s="45"/>
      <c r="J113" s="46">
        <f t="shared" si="29"/>
        <v>0</v>
      </c>
      <c r="K113" s="263">
        <f t="shared" si="30"/>
        <v>0</v>
      </c>
    </row>
    <row r="114" spans="1:11" ht="12" customHeight="1">
      <c r="A114" s="66" t="s">
        <v>77</v>
      </c>
      <c r="B114" s="117" t="s">
        <v>268</v>
      </c>
      <c r="C114" s="25">
        <f aca="true" t="shared" si="31" ref="C114:K114">+C115+C117+C119</f>
        <v>1270000</v>
      </c>
      <c r="D114" s="284">
        <f t="shared" si="31"/>
        <v>0</v>
      </c>
      <c r="E114" s="25">
        <f t="shared" si="31"/>
        <v>2000000</v>
      </c>
      <c r="F114" s="25">
        <f t="shared" si="31"/>
        <v>0</v>
      </c>
      <c r="G114" s="25">
        <f t="shared" si="31"/>
        <v>0</v>
      </c>
      <c r="H114" s="25">
        <f t="shared" si="31"/>
        <v>0</v>
      </c>
      <c r="I114" s="25">
        <f t="shared" si="31"/>
        <v>0</v>
      </c>
      <c r="J114" s="25">
        <f t="shared" si="31"/>
        <v>2000000</v>
      </c>
      <c r="K114" s="250">
        <f t="shared" si="31"/>
        <v>3270000</v>
      </c>
    </row>
    <row r="115" spans="1:11" ht="12" customHeight="1">
      <c r="A115" s="251" t="s">
        <v>79</v>
      </c>
      <c r="B115" s="78" t="s">
        <v>269</v>
      </c>
      <c r="C115" s="30">
        <v>1270000</v>
      </c>
      <c r="D115" s="285"/>
      <c r="E115" s="30"/>
      <c r="F115" s="30"/>
      <c r="G115" s="30"/>
      <c r="H115" s="30"/>
      <c r="I115" s="30"/>
      <c r="J115" s="31">
        <f aca="true" t="shared" si="32" ref="J115:J127">D115+E115+F115+G115+H115+I115</f>
        <v>0</v>
      </c>
      <c r="K115" s="252">
        <f aca="true" t="shared" si="33" ref="K115:K127">C115+J115</f>
        <v>1270000</v>
      </c>
    </row>
    <row r="116" spans="1:11" ht="12" customHeight="1">
      <c r="A116" s="251" t="s">
        <v>81</v>
      </c>
      <c r="B116" s="95" t="s">
        <v>270</v>
      </c>
      <c r="C116" s="30"/>
      <c r="D116" s="285"/>
      <c r="E116" s="30"/>
      <c r="F116" s="30"/>
      <c r="G116" s="30"/>
      <c r="H116" s="30"/>
      <c r="I116" s="30"/>
      <c r="J116" s="31">
        <f t="shared" si="32"/>
        <v>0</v>
      </c>
      <c r="K116" s="252">
        <f t="shared" si="33"/>
        <v>0</v>
      </c>
    </row>
    <row r="117" spans="1:11" ht="12" customHeight="1">
      <c r="A117" s="251" t="s">
        <v>83</v>
      </c>
      <c r="B117" s="95" t="s">
        <v>271</v>
      </c>
      <c r="C117" s="35"/>
      <c r="D117" s="281"/>
      <c r="E117" s="35"/>
      <c r="F117" s="35"/>
      <c r="G117" s="35"/>
      <c r="H117" s="35"/>
      <c r="I117" s="35"/>
      <c r="J117" s="47">
        <f t="shared" si="32"/>
        <v>0</v>
      </c>
      <c r="K117" s="257">
        <f t="shared" si="33"/>
        <v>0</v>
      </c>
    </row>
    <row r="118" spans="1:11" ht="12" customHeight="1">
      <c r="A118" s="251" t="s">
        <v>85</v>
      </c>
      <c r="B118" s="95" t="s">
        <v>272</v>
      </c>
      <c r="C118" s="35"/>
      <c r="D118" s="281"/>
      <c r="E118" s="35"/>
      <c r="F118" s="35"/>
      <c r="G118" s="35"/>
      <c r="H118" s="35"/>
      <c r="I118" s="35"/>
      <c r="J118" s="47">
        <f t="shared" si="32"/>
        <v>0</v>
      </c>
      <c r="K118" s="257">
        <f t="shared" si="33"/>
        <v>0</v>
      </c>
    </row>
    <row r="119" spans="1:11" ht="12" customHeight="1">
      <c r="A119" s="251" t="s">
        <v>87</v>
      </c>
      <c r="B119" s="39" t="s">
        <v>273</v>
      </c>
      <c r="C119" s="35"/>
      <c r="D119" s="281"/>
      <c r="E119" s="35">
        <v>2000000</v>
      </c>
      <c r="F119" s="35"/>
      <c r="G119" s="35"/>
      <c r="H119" s="35"/>
      <c r="I119" s="35"/>
      <c r="J119" s="47">
        <f t="shared" si="32"/>
        <v>2000000</v>
      </c>
      <c r="K119" s="257">
        <f t="shared" si="33"/>
        <v>2000000</v>
      </c>
    </row>
    <row r="120" spans="1:11" ht="12" customHeight="1">
      <c r="A120" s="251" t="s">
        <v>89</v>
      </c>
      <c r="B120" s="37" t="s">
        <v>274</v>
      </c>
      <c r="C120" s="35"/>
      <c r="D120" s="281"/>
      <c r="E120" s="35"/>
      <c r="F120" s="35"/>
      <c r="G120" s="35"/>
      <c r="H120" s="35"/>
      <c r="I120" s="35"/>
      <c r="J120" s="47">
        <f t="shared" si="32"/>
        <v>0</v>
      </c>
      <c r="K120" s="257">
        <f t="shared" si="33"/>
        <v>0</v>
      </c>
    </row>
    <row r="121" spans="1:11" ht="12" customHeight="1">
      <c r="A121" s="251" t="s">
        <v>275</v>
      </c>
      <c r="B121" s="96" t="s">
        <v>276</v>
      </c>
      <c r="C121" s="35"/>
      <c r="D121" s="281"/>
      <c r="E121" s="35"/>
      <c r="F121" s="35"/>
      <c r="G121" s="35"/>
      <c r="H121" s="35"/>
      <c r="I121" s="35"/>
      <c r="J121" s="47">
        <f t="shared" si="32"/>
        <v>0</v>
      </c>
      <c r="K121" s="257">
        <f t="shared" si="33"/>
        <v>0</v>
      </c>
    </row>
    <row r="122" spans="1:11" ht="19.5" customHeight="1">
      <c r="A122" s="251" t="s">
        <v>277</v>
      </c>
      <c r="B122" s="85" t="s">
        <v>249</v>
      </c>
      <c r="C122" s="35"/>
      <c r="D122" s="281"/>
      <c r="E122" s="35"/>
      <c r="F122" s="35"/>
      <c r="G122" s="35"/>
      <c r="H122" s="35"/>
      <c r="I122" s="35"/>
      <c r="J122" s="47">
        <f t="shared" si="32"/>
        <v>0</v>
      </c>
      <c r="K122" s="257">
        <f t="shared" si="33"/>
        <v>0</v>
      </c>
    </row>
    <row r="123" spans="1:11" ht="12" customHeight="1">
      <c r="A123" s="251" t="s">
        <v>278</v>
      </c>
      <c r="B123" s="85" t="s">
        <v>279</v>
      </c>
      <c r="C123" s="35"/>
      <c r="D123" s="281"/>
      <c r="E123" s="35"/>
      <c r="F123" s="35"/>
      <c r="G123" s="35"/>
      <c r="H123" s="35"/>
      <c r="I123" s="35"/>
      <c r="J123" s="47">
        <f t="shared" si="32"/>
        <v>0</v>
      </c>
      <c r="K123" s="257">
        <f t="shared" si="33"/>
        <v>0</v>
      </c>
    </row>
    <row r="124" spans="1:11" ht="12" customHeight="1">
      <c r="A124" s="251" t="s">
        <v>280</v>
      </c>
      <c r="B124" s="85" t="s">
        <v>281</v>
      </c>
      <c r="C124" s="35"/>
      <c r="D124" s="281"/>
      <c r="E124" s="35"/>
      <c r="F124" s="35"/>
      <c r="G124" s="35"/>
      <c r="H124" s="35"/>
      <c r="I124" s="35"/>
      <c r="J124" s="47">
        <f t="shared" si="32"/>
        <v>0</v>
      </c>
      <c r="K124" s="257">
        <f t="shared" si="33"/>
        <v>0</v>
      </c>
    </row>
    <row r="125" spans="1:11" ht="12" customHeight="1">
      <c r="A125" s="251" t="s">
        <v>282</v>
      </c>
      <c r="B125" s="85" t="s">
        <v>255</v>
      </c>
      <c r="C125" s="35"/>
      <c r="D125" s="281"/>
      <c r="E125" s="35"/>
      <c r="F125" s="35"/>
      <c r="G125" s="35"/>
      <c r="H125" s="35"/>
      <c r="I125" s="35"/>
      <c r="J125" s="47">
        <f t="shared" si="32"/>
        <v>0</v>
      </c>
      <c r="K125" s="257">
        <f t="shared" si="33"/>
        <v>0</v>
      </c>
    </row>
    <row r="126" spans="1:11" ht="12" customHeight="1">
      <c r="A126" s="251" t="s">
        <v>283</v>
      </c>
      <c r="B126" s="85" t="s">
        <v>284</v>
      </c>
      <c r="C126" s="35"/>
      <c r="D126" s="281"/>
      <c r="E126" s="35">
        <v>2000000</v>
      </c>
      <c r="F126" s="35"/>
      <c r="G126" s="35"/>
      <c r="H126" s="35"/>
      <c r="I126" s="35"/>
      <c r="J126" s="47">
        <f t="shared" si="32"/>
        <v>2000000</v>
      </c>
      <c r="K126" s="257">
        <f t="shared" si="33"/>
        <v>2000000</v>
      </c>
    </row>
    <row r="127" spans="1:11" ht="12" customHeight="1">
      <c r="A127" s="280" t="s">
        <v>285</v>
      </c>
      <c r="B127" s="85" t="s">
        <v>286</v>
      </c>
      <c r="C127" s="41"/>
      <c r="D127" s="279"/>
      <c r="E127" s="41"/>
      <c r="F127" s="41"/>
      <c r="G127" s="41"/>
      <c r="H127" s="41"/>
      <c r="I127" s="41"/>
      <c r="J127" s="79">
        <f t="shared" si="32"/>
        <v>0</v>
      </c>
      <c r="K127" s="258">
        <f t="shared" si="33"/>
        <v>0</v>
      </c>
    </row>
    <row r="128" spans="1:11" ht="12" customHeight="1">
      <c r="A128" s="66" t="s">
        <v>91</v>
      </c>
      <c r="B128" s="24" t="s">
        <v>287</v>
      </c>
      <c r="C128" s="25">
        <f aca="true" t="shared" si="34" ref="C128:K128">+C93+C114</f>
        <v>11157846</v>
      </c>
      <c r="D128" s="284">
        <f t="shared" si="34"/>
        <v>3400000</v>
      </c>
      <c r="E128" s="25">
        <f t="shared" si="34"/>
        <v>2000000</v>
      </c>
      <c r="F128" s="25">
        <f t="shared" si="34"/>
        <v>8029401</v>
      </c>
      <c r="G128" s="25">
        <f t="shared" si="34"/>
        <v>0</v>
      </c>
      <c r="H128" s="25">
        <f t="shared" si="34"/>
        <v>0</v>
      </c>
      <c r="I128" s="25">
        <f t="shared" si="34"/>
        <v>0</v>
      </c>
      <c r="J128" s="25">
        <f t="shared" si="34"/>
        <v>13429401</v>
      </c>
      <c r="K128" s="250">
        <f t="shared" si="34"/>
        <v>24587247</v>
      </c>
    </row>
    <row r="129" spans="1:11" ht="12" customHeight="1">
      <c r="A129" s="66" t="s">
        <v>288</v>
      </c>
      <c r="B129" s="24" t="s">
        <v>479</v>
      </c>
      <c r="C129" s="25">
        <f aca="true" t="shared" si="35" ref="C129:K129">+C130+C131+C132</f>
        <v>0</v>
      </c>
      <c r="D129" s="284">
        <f t="shared" si="35"/>
        <v>0</v>
      </c>
      <c r="E129" s="25">
        <f t="shared" si="35"/>
        <v>0</v>
      </c>
      <c r="F129" s="25">
        <f t="shared" si="35"/>
        <v>0</v>
      </c>
      <c r="G129" s="25">
        <f t="shared" si="35"/>
        <v>0</v>
      </c>
      <c r="H129" s="25">
        <f t="shared" si="35"/>
        <v>0</v>
      </c>
      <c r="I129" s="25">
        <f t="shared" si="35"/>
        <v>0</v>
      </c>
      <c r="J129" s="25">
        <f t="shared" si="35"/>
        <v>0</v>
      </c>
      <c r="K129" s="250">
        <f t="shared" si="35"/>
        <v>0</v>
      </c>
    </row>
    <row r="130" spans="1:11" s="274" customFormat="1" ht="12" customHeight="1">
      <c r="A130" s="251" t="s">
        <v>107</v>
      </c>
      <c r="B130" s="99" t="s">
        <v>480</v>
      </c>
      <c r="C130" s="35"/>
      <c r="D130" s="281"/>
      <c r="E130" s="35"/>
      <c r="F130" s="35"/>
      <c r="G130" s="35"/>
      <c r="H130" s="35"/>
      <c r="I130" s="35"/>
      <c r="J130" s="47">
        <f>D130+E130+F130+G130+H130+I130</f>
        <v>0</v>
      </c>
      <c r="K130" s="257">
        <f>C130+J130</f>
        <v>0</v>
      </c>
    </row>
    <row r="131" spans="1:11" ht="12" customHeight="1">
      <c r="A131" s="251" t="s">
        <v>109</v>
      </c>
      <c r="B131" s="99" t="s">
        <v>291</v>
      </c>
      <c r="C131" s="35"/>
      <c r="D131" s="281"/>
      <c r="E131" s="35"/>
      <c r="F131" s="35"/>
      <c r="G131" s="35"/>
      <c r="H131" s="35"/>
      <c r="I131" s="35"/>
      <c r="J131" s="47">
        <f>D131+E131+F131+G131+H131+I131</f>
        <v>0</v>
      </c>
      <c r="K131" s="257">
        <f>C131+J131</f>
        <v>0</v>
      </c>
    </row>
    <row r="132" spans="1:11" ht="12" customHeight="1">
      <c r="A132" s="280" t="s">
        <v>111</v>
      </c>
      <c r="B132" s="100" t="s">
        <v>481</v>
      </c>
      <c r="C132" s="35"/>
      <c r="D132" s="281"/>
      <c r="E132" s="35"/>
      <c r="F132" s="35"/>
      <c r="G132" s="35"/>
      <c r="H132" s="35"/>
      <c r="I132" s="35"/>
      <c r="J132" s="47">
        <f>D132+E132+F132+G132+H132+I132</f>
        <v>0</v>
      </c>
      <c r="K132" s="257">
        <f>C132+J132</f>
        <v>0</v>
      </c>
    </row>
    <row r="133" spans="1:11" ht="12" customHeight="1">
      <c r="A133" s="66" t="s">
        <v>121</v>
      </c>
      <c r="B133" s="24" t="s">
        <v>293</v>
      </c>
      <c r="C133" s="25">
        <f aca="true" t="shared" si="36" ref="C133:K133">+C134+C135+C136+C137+C138+C139</f>
        <v>0</v>
      </c>
      <c r="D133" s="284">
        <f t="shared" si="36"/>
        <v>0</v>
      </c>
      <c r="E133" s="25">
        <f t="shared" si="36"/>
        <v>0</v>
      </c>
      <c r="F133" s="25">
        <f t="shared" si="36"/>
        <v>0</v>
      </c>
      <c r="G133" s="25">
        <f t="shared" si="36"/>
        <v>0</v>
      </c>
      <c r="H133" s="25">
        <f t="shared" si="36"/>
        <v>0</v>
      </c>
      <c r="I133" s="25">
        <f t="shared" si="36"/>
        <v>0</v>
      </c>
      <c r="J133" s="25">
        <f t="shared" si="36"/>
        <v>0</v>
      </c>
      <c r="K133" s="250">
        <f t="shared" si="36"/>
        <v>0</v>
      </c>
    </row>
    <row r="134" spans="1:11" ht="12" customHeight="1">
      <c r="A134" s="251" t="s">
        <v>123</v>
      </c>
      <c r="B134" s="99" t="s">
        <v>294</v>
      </c>
      <c r="C134" s="35"/>
      <c r="D134" s="281"/>
      <c r="E134" s="35"/>
      <c r="F134" s="35"/>
      <c r="G134" s="35"/>
      <c r="H134" s="35"/>
      <c r="I134" s="35"/>
      <c r="J134" s="47">
        <f aca="true" t="shared" si="37" ref="J134:J139">D134+E134+F134+G134+H134+I134</f>
        <v>0</v>
      </c>
      <c r="K134" s="257">
        <f aca="true" t="shared" si="38" ref="K134:K139">C134+J134</f>
        <v>0</v>
      </c>
    </row>
    <row r="135" spans="1:11" ht="12" customHeight="1">
      <c r="A135" s="251" t="s">
        <v>125</v>
      </c>
      <c r="B135" s="99" t="s">
        <v>295</v>
      </c>
      <c r="C135" s="35"/>
      <c r="D135" s="281"/>
      <c r="E135" s="35"/>
      <c r="F135" s="35"/>
      <c r="G135" s="35"/>
      <c r="H135" s="35"/>
      <c r="I135" s="35"/>
      <c r="J135" s="47">
        <f t="shared" si="37"/>
        <v>0</v>
      </c>
      <c r="K135" s="257">
        <f t="shared" si="38"/>
        <v>0</v>
      </c>
    </row>
    <row r="136" spans="1:11" ht="12" customHeight="1">
      <c r="A136" s="251" t="s">
        <v>127</v>
      </c>
      <c r="B136" s="99" t="s">
        <v>296</v>
      </c>
      <c r="C136" s="35"/>
      <c r="D136" s="281"/>
      <c r="E136" s="35"/>
      <c r="F136" s="35"/>
      <c r="G136" s="35"/>
      <c r="H136" s="35"/>
      <c r="I136" s="35"/>
      <c r="J136" s="47">
        <f t="shared" si="37"/>
        <v>0</v>
      </c>
      <c r="K136" s="257">
        <f t="shared" si="38"/>
        <v>0</v>
      </c>
    </row>
    <row r="137" spans="1:11" ht="12" customHeight="1">
      <c r="A137" s="251" t="s">
        <v>129</v>
      </c>
      <c r="B137" s="99" t="s">
        <v>482</v>
      </c>
      <c r="C137" s="35"/>
      <c r="D137" s="281"/>
      <c r="E137" s="35"/>
      <c r="F137" s="35"/>
      <c r="G137" s="35"/>
      <c r="H137" s="35"/>
      <c r="I137" s="35"/>
      <c r="J137" s="47">
        <f t="shared" si="37"/>
        <v>0</v>
      </c>
      <c r="K137" s="257">
        <f t="shared" si="38"/>
        <v>0</v>
      </c>
    </row>
    <row r="138" spans="1:11" ht="12" customHeight="1">
      <c r="A138" s="251" t="s">
        <v>131</v>
      </c>
      <c r="B138" s="99" t="s">
        <v>298</v>
      </c>
      <c r="C138" s="35"/>
      <c r="D138" s="281"/>
      <c r="E138" s="35"/>
      <c r="F138" s="35"/>
      <c r="G138" s="35"/>
      <c r="H138" s="35"/>
      <c r="I138" s="35"/>
      <c r="J138" s="47">
        <f t="shared" si="37"/>
        <v>0</v>
      </c>
      <c r="K138" s="257">
        <f t="shared" si="38"/>
        <v>0</v>
      </c>
    </row>
    <row r="139" spans="1:11" s="274" customFormat="1" ht="12" customHeight="1">
      <c r="A139" s="280" t="s">
        <v>133</v>
      </c>
      <c r="B139" s="100" t="s">
        <v>299</v>
      </c>
      <c r="C139" s="35"/>
      <c r="D139" s="281"/>
      <c r="E139" s="35"/>
      <c r="F139" s="35"/>
      <c r="G139" s="35"/>
      <c r="H139" s="35"/>
      <c r="I139" s="35"/>
      <c r="J139" s="47">
        <f t="shared" si="37"/>
        <v>0</v>
      </c>
      <c r="K139" s="257">
        <f t="shared" si="38"/>
        <v>0</v>
      </c>
    </row>
    <row r="140" spans="1:17" ht="12" customHeight="1">
      <c r="A140" s="66" t="s">
        <v>145</v>
      </c>
      <c r="B140" s="24" t="s">
        <v>483</v>
      </c>
      <c r="C140" s="25">
        <f aca="true" t="shared" si="39" ref="C140:K140">+C141+C142+C144+C145+C143</f>
        <v>1819528</v>
      </c>
      <c r="D140" s="284">
        <f t="shared" si="39"/>
        <v>0</v>
      </c>
      <c r="E140" s="25">
        <f t="shared" si="39"/>
        <v>819435</v>
      </c>
      <c r="F140" s="25">
        <f t="shared" si="39"/>
        <v>189583</v>
      </c>
      <c r="G140" s="25">
        <f t="shared" si="39"/>
        <v>0</v>
      </c>
      <c r="H140" s="25">
        <f t="shared" si="39"/>
        <v>0</v>
      </c>
      <c r="I140" s="25">
        <f t="shared" si="39"/>
        <v>0</v>
      </c>
      <c r="J140" s="25">
        <f t="shared" si="39"/>
        <v>1009018</v>
      </c>
      <c r="K140" s="250">
        <f t="shared" si="39"/>
        <v>2828546</v>
      </c>
      <c r="Q140" s="286"/>
    </row>
    <row r="141" spans="1:11" ht="12.75">
      <c r="A141" s="251" t="s">
        <v>147</v>
      </c>
      <c r="B141" s="99" t="s">
        <v>301</v>
      </c>
      <c r="C141" s="35"/>
      <c r="D141" s="281"/>
      <c r="E141" s="35"/>
      <c r="F141" s="35"/>
      <c r="G141" s="35"/>
      <c r="H141" s="35"/>
      <c r="I141" s="35"/>
      <c r="J141" s="47">
        <f>D141+E141+F141+G141+H141+I141</f>
        <v>0</v>
      </c>
      <c r="K141" s="257">
        <f>C141+J141</f>
        <v>0</v>
      </c>
    </row>
    <row r="142" spans="1:11" ht="12" customHeight="1">
      <c r="A142" s="251" t="s">
        <v>149</v>
      </c>
      <c r="B142" s="99" t="s">
        <v>302</v>
      </c>
      <c r="C142" s="35"/>
      <c r="D142" s="281"/>
      <c r="E142" s="35"/>
      <c r="F142" s="35"/>
      <c r="G142" s="35"/>
      <c r="H142" s="35"/>
      <c r="I142" s="35"/>
      <c r="J142" s="47">
        <f>D142+E142+F142+G142+H142+I142</f>
        <v>0</v>
      </c>
      <c r="K142" s="257">
        <f>C142+J142</f>
        <v>0</v>
      </c>
    </row>
    <row r="143" spans="1:11" ht="12" customHeight="1">
      <c r="A143" s="251" t="s">
        <v>151</v>
      </c>
      <c r="B143" s="99" t="s">
        <v>484</v>
      </c>
      <c r="C143" s="35">
        <v>1819528</v>
      </c>
      <c r="D143" s="335"/>
      <c r="E143" s="35">
        <v>819435</v>
      </c>
      <c r="F143" s="35">
        <v>189583</v>
      </c>
      <c r="G143" s="35"/>
      <c r="H143" s="35"/>
      <c r="I143" s="35"/>
      <c r="J143" s="47">
        <f>D143+E143+F143+G143+H143+I143</f>
        <v>1009018</v>
      </c>
      <c r="K143" s="257">
        <f>C143+J143</f>
        <v>2828546</v>
      </c>
    </row>
    <row r="144" spans="1:11" s="274" customFormat="1" ht="12" customHeight="1">
      <c r="A144" s="251" t="s">
        <v>153</v>
      </c>
      <c r="B144" s="99" t="s">
        <v>303</v>
      </c>
      <c r="C144" s="35"/>
      <c r="D144" s="281"/>
      <c r="E144" s="35"/>
      <c r="F144" s="35"/>
      <c r="G144" s="35"/>
      <c r="H144" s="35"/>
      <c r="I144" s="35"/>
      <c r="J144" s="47">
        <f>D144+E144+F144+G144+H144+I144</f>
        <v>0</v>
      </c>
      <c r="K144" s="257">
        <f>C144+J144</f>
        <v>0</v>
      </c>
    </row>
    <row r="145" spans="1:11" s="274" customFormat="1" ht="12" customHeight="1">
      <c r="A145" s="280" t="s">
        <v>155</v>
      </c>
      <c r="B145" s="100" t="s">
        <v>304</v>
      </c>
      <c r="C145" s="35"/>
      <c r="D145" s="281"/>
      <c r="E145" s="35"/>
      <c r="F145" s="35"/>
      <c r="G145" s="35"/>
      <c r="H145" s="35"/>
      <c r="I145" s="35"/>
      <c r="J145" s="47">
        <f>D145+E145+F145+G145+H145+I145</f>
        <v>0</v>
      </c>
      <c r="K145" s="257">
        <f>C145+J145</f>
        <v>0</v>
      </c>
    </row>
    <row r="146" spans="1:11" s="274" customFormat="1" ht="12" customHeight="1">
      <c r="A146" s="66" t="s">
        <v>305</v>
      </c>
      <c r="B146" s="24" t="s">
        <v>306</v>
      </c>
      <c r="C146" s="101">
        <f aca="true" t="shared" si="40" ref="C146:K146">+C147+C148+C149+C150+C151</f>
        <v>0</v>
      </c>
      <c r="D146" s="287">
        <f t="shared" si="40"/>
        <v>0</v>
      </c>
      <c r="E146" s="101">
        <f t="shared" si="40"/>
        <v>0</v>
      </c>
      <c r="F146" s="101">
        <f t="shared" si="40"/>
        <v>0</v>
      </c>
      <c r="G146" s="101">
        <f t="shared" si="40"/>
        <v>0</v>
      </c>
      <c r="H146" s="101">
        <f t="shared" si="40"/>
        <v>0</v>
      </c>
      <c r="I146" s="101">
        <f t="shared" si="40"/>
        <v>0</v>
      </c>
      <c r="J146" s="101">
        <f t="shared" si="40"/>
        <v>0</v>
      </c>
      <c r="K146" s="288">
        <f t="shared" si="40"/>
        <v>0</v>
      </c>
    </row>
    <row r="147" spans="1:11" s="274" customFormat="1" ht="12" customHeight="1">
      <c r="A147" s="251" t="s">
        <v>159</v>
      </c>
      <c r="B147" s="99" t="s">
        <v>307</v>
      </c>
      <c r="C147" s="35"/>
      <c r="D147" s="281"/>
      <c r="E147" s="35"/>
      <c r="F147" s="35"/>
      <c r="G147" s="35"/>
      <c r="H147" s="35"/>
      <c r="I147" s="35"/>
      <c r="J147" s="47">
        <f aca="true" t="shared" si="41" ref="J147:J153">D147+E147+F147+G147+H147+I147</f>
        <v>0</v>
      </c>
      <c r="K147" s="257">
        <f aca="true" t="shared" si="42" ref="K147:K153">C147+J147</f>
        <v>0</v>
      </c>
    </row>
    <row r="148" spans="1:11" s="274" customFormat="1" ht="12" customHeight="1">
      <c r="A148" s="251" t="s">
        <v>161</v>
      </c>
      <c r="B148" s="99" t="s">
        <v>308</v>
      </c>
      <c r="C148" s="35"/>
      <c r="D148" s="281"/>
      <c r="E148" s="35"/>
      <c r="F148" s="35"/>
      <c r="G148" s="35"/>
      <c r="H148" s="35"/>
      <c r="I148" s="35"/>
      <c r="J148" s="47">
        <f t="shared" si="41"/>
        <v>0</v>
      </c>
      <c r="K148" s="257">
        <f t="shared" si="42"/>
        <v>0</v>
      </c>
    </row>
    <row r="149" spans="1:11" s="274" customFormat="1" ht="12" customHeight="1">
      <c r="A149" s="251" t="s">
        <v>163</v>
      </c>
      <c r="B149" s="99" t="s">
        <v>309</v>
      </c>
      <c r="C149" s="35"/>
      <c r="D149" s="281"/>
      <c r="E149" s="35"/>
      <c r="F149" s="35"/>
      <c r="G149" s="35"/>
      <c r="H149" s="35"/>
      <c r="I149" s="35"/>
      <c r="J149" s="47">
        <f t="shared" si="41"/>
        <v>0</v>
      </c>
      <c r="K149" s="257">
        <f t="shared" si="42"/>
        <v>0</v>
      </c>
    </row>
    <row r="150" spans="1:11" s="274" customFormat="1" ht="12" customHeight="1">
      <c r="A150" s="251" t="s">
        <v>165</v>
      </c>
      <c r="B150" s="99" t="s">
        <v>485</v>
      </c>
      <c r="C150" s="35"/>
      <c r="D150" s="281"/>
      <c r="E150" s="35"/>
      <c r="F150" s="35"/>
      <c r="G150" s="35"/>
      <c r="H150" s="35"/>
      <c r="I150" s="35"/>
      <c r="J150" s="47">
        <f t="shared" si="41"/>
        <v>0</v>
      </c>
      <c r="K150" s="257">
        <f t="shared" si="42"/>
        <v>0</v>
      </c>
    </row>
    <row r="151" spans="1:11" ht="12.75" customHeight="1">
      <c r="A151" s="280" t="s">
        <v>311</v>
      </c>
      <c r="B151" s="100" t="s">
        <v>312</v>
      </c>
      <c r="C151" s="41"/>
      <c r="D151" s="279"/>
      <c r="E151" s="41"/>
      <c r="F151" s="41"/>
      <c r="G151" s="41"/>
      <c r="H151" s="41"/>
      <c r="I151" s="41"/>
      <c r="J151" s="79">
        <f t="shared" si="41"/>
        <v>0</v>
      </c>
      <c r="K151" s="258">
        <f t="shared" si="42"/>
        <v>0</v>
      </c>
    </row>
    <row r="152" spans="1:11" ht="12.75" customHeight="1">
      <c r="A152" s="289" t="s">
        <v>167</v>
      </c>
      <c r="B152" s="24" t="s">
        <v>313</v>
      </c>
      <c r="C152" s="104"/>
      <c r="D152" s="290"/>
      <c r="E152" s="104"/>
      <c r="F152" s="104"/>
      <c r="G152" s="104"/>
      <c r="H152" s="104"/>
      <c r="I152" s="104"/>
      <c r="J152" s="101">
        <f t="shared" si="41"/>
        <v>0</v>
      </c>
      <c r="K152" s="288">
        <f t="shared" si="42"/>
        <v>0</v>
      </c>
    </row>
    <row r="153" spans="1:11" ht="12.75" customHeight="1">
      <c r="A153" s="289" t="s">
        <v>314</v>
      </c>
      <c r="B153" s="24" t="s">
        <v>315</v>
      </c>
      <c r="C153" s="104"/>
      <c r="D153" s="290"/>
      <c r="E153" s="104"/>
      <c r="F153" s="104"/>
      <c r="G153" s="104"/>
      <c r="H153" s="104"/>
      <c r="I153" s="104"/>
      <c r="J153" s="101">
        <f t="shared" si="41"/>
        <v>0</v>
      </c>
      <c r="K153" s="288">
        <f t="shared" si="42"/>
        <v>0</v>
      </c>
    </row>
    <row r="154" spans="1:11" ht="12" customHeight="1">
      <c r="A154" s="66" t="s">
        <v>316</v>
      </c>
      <c r="B154" s="24" t="s">
        <v>317</v>
      </c>
      <c r="C154" s="109">
        <f>+C129+C133+C140+C146+C152+C153</f>
        <v>1819528</v>
      </c>
      <c r="D154" s="109">
        <f>+D129+D133+D140+D146+D152+D153</f>
        <v>0</v>
      </c>
      <c r="E154" s="109">
        <f>+E129+E133+E140+E146+E152+E153</f>
        <v>819435</v>
      </c>
      <c r="F154" s="109">
        <f>+F129+F133+F140+F146+F152+F153</f>
        <v>189583</v>
      </c>
      <c r="G154" s="109"/>
      <c r="H154" s="109"/>
      <c r="I154" s="109"/>
      <c r="J154" s="109"/>
      <c r="K154" s="292">
        <f>+K129+K133+K140+K146+K152+K153</f>
        <v>2828546</v>
      </c>
    </row>
    <row r="155" spans="1:11" ht="15" customHeight="1">
      <c r="A155" s="293" t="s">
        <v>318</v>
      </c>
      <c r="B155" s="115" t="s">
        <v>319</v>
      </c>
      <c r="C155" s="109">
        <f aca="true" t="shared" si="43" ref="C155:K155">+C128+C154</f>
        <v>12977374</v>
      </c>
      <c r="D155" s="291">
        <f t="shared" si="43"/>
        <v>3400000</v>
      </c>
      <c r="E155" s="109">
        <f t="shared" si="43"/>
        <v>2819435</v>
      </c>
      <c r="F155" s="109">
        <f t="shared" si="43"/>
        <v>8218984</v>
      </c>
      <c r="G155" s="109">
        <f t="shared" si="43"/>
        <v>0</v>
      </c>
      <c r="H155" s="109">
        <f t="shared" si="43"/>
        <v>0</v>
      </c>
      <c r="I155" s="109">
        <f t="shared" si="43"/>
        <v>0</v>
      </c>
      <c r="J155" s="109">
        <f t="shared" si="43"/>
        <v>13429401</v>
      </c>
      <c r="K155" s="292">
        <f t="shared" si="43"/>
        <v>27415793</v>
      </c>
    </row>
    <row r="156" spans="4:11" ht="12.75">
      <c r="D156" s="223"/>
      <c r="E156" s="294"/>
      <c r="F156" s="294"/>
      <c r="G156" s="294"/>
      <c r="H156" s="294"/>
      <c r="I156" s="294"/>
      <c r="J156" s="294"/>
      <c r="K156" s="295"/>
    </row>
    <row r="157" spans="1:11" ht="15" customHeight="1">
      <c r="A157" s="296" t="s">
        <v>486</v>
      </c>
      <c r="B157" s="297"/>
      <c r="C157" s="298">
        <v>0</v>
      </c>
      <c r="D157" s="299">
        <v>0</v>
      </c>
      <c r="E157" s="298"/>
      <c r="F157" s="298"/>
      <c r="G157" s="298"/>
      <c r="H157" s="298"/>
      <c r="I157" s="298"/>
      <c r="J157" s="300">
        <f>D157+E157+F157+G157+H157+I157</f>
        <v>0</v>
      </c>
      <c r="K157" s="301">
        <f>C157+J157</f>
        <v>0</v>
      </c>
    </row>
    <row r="158" spans="1:11" ht="14.25" customHeight="1">
      <c r="A158" s="296" t="s">
        <v>487</v>
      </c>
      <c r="B158" s="297"/>
      <c r="C158" s="298">
        <v>0</v>
      </c>
      <c r="D158" s="299">
        <v>0</v>
      </c>
      <c r="E158" s="298"/>
      <c r="F158" s="298"/>
      <c r="G158" s="298"/>
      <c r="H158" s="298"/>
      <c r="I158" s="298"/>
      <c r="J158" s="300">
        <f>J166</f>
        <v>0</v>
      </c>
      <c r="K158" s="301">
        <f>C158+J158</f>
        <v>0</v>
      </c>
    </row>
  </sheetData>
  <sheetProtection selectLockedCells="1" selectUnlockedCells="1"/>
  <mergeCells count="4">
    <mergeCell ref="B2:D2"/>
    <mergeCell ref="B3:D3"/>
    <mergeCell ref="A7:K7"/>
    <mergeCell ref="A92:K92"/>
  </mergeCells>
  <printOptions horizontalCentered="1"/>
  <pageMargins left="0.2362204724409449" right="0.2362204724409449" top="0.7480314960629921" bottom="0.7480314960629921" header="0.5118110236220472" footer="0.5118110236220472"/>
  <pageSetup horizontalDpi="600" verticalDpi="600" orientation="landscape" paperSize="8" scale="75" r:id="rId1"/>
  <rowBreaks count="2" manualBreakCount="2">
    <brk id="69" max="255" man="1"/>
    <brk id="91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0"/>
  </sheetPr>
  <dimension ref="A1:K61"/>
  <sheetViews>
    <sheetView zoomScale="110" zoomScaleNormal="110" zoomScalePageLayoutView="0" workbookViewId="0" topLeftCell="C1">
      <selection activeCell="K6" sqref="K6"/>
    </sheetView>
  </sheetViews>
  <sheetFormatPr defaultColWidth="9.00390625" defaultRowHeight="12.75"/>
  <cols>
    <col min="1" max="1" width="13.00390625" style="303" customWidth="1"/>
    <col min="2" max="2" width="59.00390625" style="304" customWidth="1"/>
    <col min="3" max="3" width="11.625" style="304" customWidth="1"/>
    <col min="4" max="9" width="14.875" style="304" customWidth="1"/>
    <col min="10" max="10" width="18.375" style="304" customWidth="1"/>
    <col min="11" max="11" width="22.125" style="304" customWidth="1"/>
    <col min="12" max="16384" width="9.375" style="304" customWidth="1"/>
  </cols>
  <sheetData>
    <row r="1" spans="1:11" s="305" customFormat="1" ht="26.25" customHeight="1">
      <c r="A1" s="225"/>
      <c r="B1" s="226"/>
      <c r="C1" s="227"/>
      <c r="D1" s="227"/>
      <c r="E1" s="227"/>
      <c r="F1" s="227"/>
      <c r="G1" s="227"/>
      <c r="H1" s="227"/>
      <c r="I1" s="227"/>
      <c r="J1" s="227"/>
      <c r="K1" s="228" t="s">
        <v>492</v>
      </c>
    </row>
    <row r="2" spans="1:11" s="308" customFormat="1" ht="24">
      <c r="A2" s="306" t="s">
        <v>493</v>
      </c>
      <c r="B2" s="354" t="s">
        <v>532</v>
      </c>
      <c r="C2" s="354"/>
      <c r="D2" s="354"/>
      <c r="E2" s="354"/>
      <c r="F2" s="354"/>
      <c r="G2" s="354"/>
      <c r="H2" s="354"/>
      <c r="I2" s="354"/>
      <c r="J2" s="354"/>
      <c r="K2" s="307" t="s">
        <v>494</v>
      </c>
    </row>
    <row r="3" spans="1:11" s="308" customFormat="1" ht="24">
      <c r="A3" s="306" t="s">
        <v>456</v>
      </c>
      <c r="B3" s="354" t="s">
        <v>457</v>
      </c>
      <c r="C3" s="354"/>
      <c r="D3" s="354"/>
      <c r="E3" s="354"/>
      <c r="F3" s="354"/>
      <c r="G3" s="354"/>
      <c r="H3" s="354"/>
      <c r="I3" s="354"/>
      <c r="J3" s="354"/>
      <c r="K3" s="307" t="s">
        <v>455</v>
      </c>
    </row>
    <row r="4" spans="1:11" s="310" customFormat="1" ht="15.75" customHeight="1">
      <c r="A4" s="236"/>
      <c r="B4" s="355" t="s">
        <v>489</v>
      </c>
      <c r="C4" s="355"/>
      <c r="D4" s="355"/>
      <c r="E4" s="355"/>
      <c r="F4" s="355"/>
      <c r="G4" s="355"/>
      <c r="H4" s="355"/>
      <c r="I4" s="355"/>
      <c r="J4" s="355"/>
      <c r="K4" s="309" t="s">
        <v>40</v>
      </c>
    </row>
    <row r="5" spans="1:11" ht="24">
      <c r="A5" s="240" t="s">
        <v>458</v>
      </c>
      <c r="B5" s="241" t="s">
        <v>459</v>
      </c>
      <c r="C5" s="13" t="s">
        <v>43</v>
      </c>
      <c r="D5" s="242" t="s">
        <v>460</v>
      </c>
      <c r="E5" s="242" t="s">
        <v>461</v>
      </c>
      <c r="F5" s="242" t="s">
        <v>462</v>
      </c>
      <c r="G5" s="242" t="s">
        <v>463</v>
      </c>
      <c r="H5" s="242" t="s">
        <v>464</v>
      </c>
      <c r="I5" s="242" t="s">
        <v>465</v>
      </c>
      <c r="J5" s="243" t="s">
        <v>50</v>
      </c>
      <c r="K5" s="244" t="s">
        <v>538</v>
      </c>
    </row>
    <row r="6" spans="1:11" s="311" customFormat="1" ht="12.75" customHeight="1">
      <c r="A6" s="245" t="s">
        <v>52</v>
      </c>
      <c r="B6" s="246" t="s">
        <v>53</v>
      </c>
      <c r="C6" s="246" t="s">
        <v>54</v>
      </c>
      <c r="D6" s="247" t="s">
        <v>55</v>
      </c>
      <c r="E6" s="246" t="s">
        <v>56</v>
      </c>
      <c r="F6" s="246" t="s">
        <v>57</v>
      </c>
      <c r="G6" s="246" t="s">
        <v>58</v>
      </c>
      <c r="H6" s="246" t="s">
        <v>59</v>
      </c>
      <c r="I6" s="246" t="s">
        <v>60</v>
      </c>
      <c r="J6" s="246" t="s">
        <v>61</v>
      </c>
      <c r="K6" s="248" t="s">
        <v>62</v>
      </c>
    </row>
    <row r="7" spans="1:11" s="311" customFormat="1" ht="15.75" customHeight="1">
      <c r="A7" s="353" t="s">
        <v>326</v>
      </c>
      <c r="B7" s="353"/>
      <c r="C7" s="353"/>
      <c r="D7" s="353"/>
      <c r="E7" s="353"/>
      <c r="F7" s="353"/>
      <c r="G7" s="353"/>
      <c r="H7" s="353"/>
      <c r="I7" s="353"/>
      <c r="J7" s="353"/>
      <c r="K7" s="353"/>
    </row>
    <row r="8" spans="1:11" s="313" customFormat="1" ht="12" customHeight="1">
      <c r="A8" s="245" t="s">
        <v>63</v>
      </c>
      <c r="B8" s="312" t="s">
        <v>495</v>
      </c>
      <c r="C8" s="154">
        <f aca="true" t="shared" si="0" ref="C8:K8">SUM(C9:C19)</f>
        <v>5100</v>
      </c>
      <c r="D8" s="154">
        <f t="shared" si="0"/>
        <v>0</v>
      </c>
      <c r="E8" s="154">
        <f t="shared" si="0"/>
        <v>0</v>
      </c>
      <c r="F8" s="154">
        <f t="shared" si="0"/>
        <v>140000</v>
      </c>
      <c r="G8" s="154">
        <f t="shared" si="0"/>
        <v>0</v>
      </c>
      <c r="H8" s="154">
        <f t="shared" si="0"/>
        <v>0</v>
      </c>
      <c r="I8" s="154">
        <f t="shared" si="0"/>
        <v>0</v>
      </c>
      <c r="J8" s="154">
        <f t="shared" si="0"/>
        <v>140000</v>
      </c>
      <c r="K8" s="155">
        <f t="shared" si="0"/>
        <v>145100</v>
      </c>
    </row>
    <row r="9" spans="1:11" s="313" customFormat="1" ht="12" customHeight="1">
      <c r="A9" s="314" t="s">
        <v>65</v>
      </c>
      <c r="B9" s="73" t="s">
        <v>124</v>
      </c>
      <c r="C9" s="171">
        <v>5000</v>
      </c>
      <c r="D9" s="171"/>
      <c r="E9" s="171"/>
      <c r="F9" s="171"/>
      <c r="G9" s="171"/>
      <c r="H9" s="171"/>
      <c r="I9" s="171"/>
      <c r="J9" s="315">
        <f aca="true" t="shared" si="1" ref="J9:J19">D9+E9+F9+G9+H9+I9</f>
        <v>0</v>
      </c>
      <c r="K9" s="316">
        <f aca="true" t="shared" si="2" ref="K9:K19">C9+J9</f>
        <v>5000</v>
      </c>
    </row>
    <row r="10" spans="1:11" s="313" customFormat="1" ht="12" customHeight="1">
      <c r="A10" s="317" t="s">
        <v>67</v>
      </c>
      <c r="B10" s="78" t="s">
        <v>126</v>
      </c>
      <c r="C10" s="144"/>
      <c r="D10" s="144"/>
      <c r="E10" s="144"/>
      <c r="F10" s="144"/>
      <c r="G10" s="144"/>
      <c r="H10" s="144"/>
      <c r="I10" s="144"/>
      <c r="J10" s="161">
        <f t="shared" si="1"/>
        <v>0</v>
      </c>
      <c r="K10" s="162">
        <f t="shared" si="2"/>
        <v>0</v>
      </c>
    </row>
    <row r="11" spans="1:11" s="313" customFormat="1" ht="12" customHeight="1">
      <c r="A11" s="317" t="s">
        <v>69</v>
      </c>
      <c r="B11" s="78" t="s">
        <v>128</v>
      </c>
      <c r="C11" s="144"/>
      <c r="D11" s="144"/>
      <c r="E11" s="144"/>
      <c r="F11" s="144"/>
      <c r="G11" s="144"/>
      <c r="H11" s="144"/>
      <c r="I11" s="144"/>
      <c r="J11" s="161">
        <f t="shared" si="1"/>
        <v>0</v>
      </c>
      <c r="K11" s="162">
        <f t="shared" si="2"/>
        <v>0</v>
      </c>
    </row>
    <row r="12" spans="1:11" s="313" customFormat="1" ht="12" customHeight="1">
      <c r="A12" s="317" t="s">
        <v>71</v>
      </c>
      <c r="B12" s="78" t="s">
        <v>130</v>
      </c>
      <c r="C12" s="144"/>
      <c r="D12" s="144"/>
      <c r="E12" s="144"/>
      <c r="F12" s="144"/>
      <c r="G12" s="144"/>
      <c r="H12" s="144"/>
      <c r="I12" s="144"/>
      <c r="J12" s="161">
        <f t="shared" si="1"/>
        <v>0</v>
      </c>
      <c r="K12" s="162">
        <f t="shared" si="2"/>
        <v>0</v>
      </c>
    </row>
    <row r="13" spans="1:11" s="313" customFormat="1" ht="12" customHeight="1">
      <c r="A13" s="317" t="s">
        <v>73</v>
      </c>
      <c r="B13" s="78" t="s">
        <v>132</v>
      </c>
      <c r="C13" s="144"/>
      <c r="D13" s="144"/>
      <c r="E13" s="144"/>
      <c r="F13" s="144">
        <v>140000</v>
      </c>
      <c r="G13" s="144"/>
      <c r="H13" s="144"/>
      <c r="I13" s="144"/>
      <c r="J13" s="161">
        <f t="shared" si="1"/>
        <v>140000</v>
      </c>
      <c r="K13" s="162">
        <f t="shared" si="2"/>
        <v>140000</v>
      </c>
    </row>
    <row r="14" spans="1:11" s="313" customFormat="1" ht="12" customHeight="1">
      <c r="A14" s="317" t="s">
        <v>75</v>
      </c>
      <c r="B14" s="78" t="s">
        <v>496</v>
      </c>
      <c r="C14" s="144"/>
      <c r="D14" s="144"/>
      <c r="E14" s="144"/>
      <c r="F14" s="144"/>
      <c r="G14" s="144"/>
      <c r="H14" s="144"/>
      <c r="I14" s="144"/>
      <c r="J14" s="161">
        <f t="shared" si="1"/>
        <v>0</v>
      </c>
      <c r="K14" s="162">
        <f t="shared" si="2"/>
        <v>0</v>
      </c>
    </row>
    <row r="15" spans="1:11" s="313" customFormat="1" ht="12" customHeight="1">
      <c r="A15" s="317" t="s">
        <v>240</v>
      </c>
      <c r="B15" s="100" t="s">
        <v>497</v>
      </c>
      <c r="C15" s="144"/>
      <c r="D15" s="144"/>
      <c r="E15" s="144"/>
      <c r="F15" s="144"/>
      <c r="G15" s="144"/>
      <c r="H15" s="144"/>
      <c r="I15" s="144"/>
      <c r="J15" s="161">
        <f t="shared" si="1"/>
        <v>0</v>
      </c>
      <c r="K15" s="162">
        <f t="shared" si="2"/>
        <v>0</v>
      </c>
    </row>
    <row r="16" spans="1:11" s="313" customFormat="1" ht="12" customHeight="1">
      <c r="A16" s="317" t="s">
        <v>242</v>
      </c>
      <c r="B16" s="78" t="s">
        <v>468</v>
      </c>
      <c r="C16" s="159">
        <v>100</v>
      </c>
      <c r="D16" s="159"/>
      <c r="E16" s="159"/>
      <c r="F16" s="159"/>
      <c r="G16" s="159"/>
      <c r="H16" s="159"/>
      <c r="I16" s="159"/>
      <c r="J16" s="164">
        <f t="shared" si="1"/>
        <v>0</v>
      </c>
      <c r="K16" s="160">
        <f t="shared" si="2"/>
        <v>100</v>
      </c>
    </row>
    <row r="17" spans="1:11" s="318" customFormat="1" ht="12" customHeight="1">
      <c r="A17" s="317" t="s">
        <v>244</v>
      </c>
      <c r="B17" s="78" t="s">
        <v>140</v>
      </c>
      <c r="C17" s="144"/>
      <c r="D17" s="144"/>
      <c r="E17" s="144"/>
      <c r="F17" s="144"/>
      <c r="G17" s="144"/>
      <c r="H17" s="144"/>
      <c r="I17" s="144"/>
      <c r="J17" s="161">
        <f t="shared" si="1"/>
        <v>0</v>
      </c>
      <c r="K17" s="162">
        <f t="shared" si="2"/>
        <v>0</v>
      </c>
    </row>
    <row r="18" spans="1:11" s="318" customFormat="1" ht="12" customHeight="1">
      <c r="A18" s="317" t="s">
        <v>246</v>
      </c>
      <c r="B18" s="78" t="s">
        <v>142</v>
      </c>
      <c r="C18" s="150"/>
      <c r="D18" s="150"/>
      <c r="E18" s="150"/>
      <c r="F18" s="150"/>
      <c r="G18" s="150"/>
      <c r="H18" s="150"/>
      <c r="I18" s="150"/>
      <c r="J18" s="151">
        <f t="shared" si="1"/>
        <v>0</v>
      </c>
      <c r="K18" s="319">
        <f t="shared" si="2"/>
        <v>0</v>
      </c>
    </row>
    <row r="19" spans="1:11" s="318" customFormat="1" ht="12" customHeight="1">
      <c r="A19" s="317" t="s">
        <v>248</v>
      </c>
      <c r="B19" s="100" t="s">
        <v>144</v>
      </c>
      <c r="C19" s="150"/>
      <c r="D19" s="150"/>
      <c r="E19" s="150"/>
      <c r="F19" s="150"/>
      <c r="G19" s="150"/>
      <c r="H19" s="150"/>
      <c r="I19" s="150"/>
      <c r="J19" s="151">
        <f t="shared" si="1"/>
        <v>0</v>
      </c>
      <c r="K19" s="319">
        <f t="shared" si="2"/>
        <v>0</v>
      </c>
    </row>
    <row r="20" spans="1:11" s="313" customFormat="1" ht="12" customHeight="1">
      <c r="A20" s="245" t="s">
        <v>77</v>
      </c>
      <c r="B20" s="312" t="s">
        <v>498</v>
      </c>
      <c r="C20" s="154">
        <f aca="true" t="shared" si="3" ref="C20:K20">SUM(C21:C23)</f>
        <v>0</v>
      </c>
      <c r="D20" s="154">
        <f t="shared" si="3"/>
        <v>0</v>
      </c>
      <c r="E20" s="154">
        <f t="shared" si="3"/>
        <v>0</v>
      </c>
      <c r="F20" s="154">
        <f t="shared" si="3"/>
        <v>100000</v>
      </c>
      <c r="G20" s="154">
        <f t="shared" si="3"/>
        <v>0</v>
      </c>
      <c r="H20" s="154">
        <f t="shared" si="3"/>
        <v>0</v>
      </c>
      <c r="I20" s="154">
        <f t="shared" si="3"/>
        <v>0</v>
      </c>
      <c r="J20" s="154">
        <f t="shared" si="3"/>
        <v>100000</v>
      </c>
      <c r="K20" s="155">
        <f t="shared" si="3"/>
        <v>100000</v>
      </c>
    </row>
    <row r="21" spans="1:11" s="318" customFormat="1" ht="12" customHeight="1">
      <c r="A21" s="317" t="s">
        <v>79</v>
      </c>
      <c r="B21" s="99" t="s">
        <v>80</v>
      </c>
      <c r="C21" s="144"/>
      <c r="D21" s="144"/>
      <c r="E21" s="144"/>
      <c r="F21" s="144"/>
      <c r="G21" s="144"/>
      <c r="H21" s="144"/>
      <c r="I21" s="144"/>
      <c r="J21" s="161">
        <f>D21+E21+F21+G21+H21+I21</f>
        <v>0</v>
      </c>
      <c r="K21" s="162">
        <f>C21+J21</f>
        <v>0</v>
      </c>
    </row>
    <row r="22" spans="1:11" s="318" customFormat="1" ht="12" customHeight="1">
      <c r="A22" s="317" t="s">
        <v>81</v>
      </c>
      <c r="B22" s="78" t="s">
        <v>499</v>
      </c>
      <c r="C22" s="144"/>
      <c r="D22" s="144"/>
      <c r="E22" s="144"/>
      <c r="F22" s="144"/>
      <c r="G22" s="144"/>
      <c r="H22" s="144"/>
      <c r="I22" s="144"/>
      <c r="J22" s="161">
        <f>D22+E22+F22+G22+H22+I22</f>
        <v>0</v>
      </c>
      <c r="K22" s="162">
        <f>C22+J22</f>
        <v>0</v>
      </c>
    </row>
    <row r="23" spans="1:11" s="318" customFormat="1" ht="12" customHeight="1">
      <c r="A23" s="317" t="s">
        <v>83</v>
      </c>
      <c r="B23" s="78" t="s">
        <v>500</v>
      </c>
      <c r="C23" s="144"/>
      <c r="D23" s="144"/>
      <c r="E23" s="144"/>
      <c r="F23" s="144">
        <v>100000</v>
      </c>
      <c r="G23" s="144"/>
      <c r="H23" s="144"/>
      <c r="I23" s="144"/>
      <c r="J23" s="161">
        <f>D23+E23+F23+G23+H23+I23</f>
        <v>100000</v>
      </c>
      <c r="K23" s="162">
        <f>C23+J23</f>
        <v>100000</v>
      </c>
    </row>
    <row r="24" spans="1:11" s="318" customFormat="1" ht="12" customHeight="1">
      <c r="A24" s="317" t="s">
        <v>85</v>
      </c>
      <c r="B24" s="78" t="s">
        <v>501</v>
      </c>
      <c r="C24" s="144"/>
      <c r="D24" s="144"/>
      <c r="E24" s="144"/>
      <c r="F24" s="144"/>
      <c r="G24" s="144"/>
      <c r="H24" s="144"/>
      <c r="I24" s="144"/>
      <c r="J24" s="161">
        <f>D24+E24+F24+G24+H24+I24</f>
        <v>0</v>
      </c>
      <c r="K24" s="162">
        <f>C24+J24</f>
        <v>0</v>
      </c>
    </row>
    <row r="25" spans="1:11" s="318" customFormat="1" ht="12" customHeight="1">
      <c r="A25" s="245" t="s">
        <v>91</v>
      </c>
      <c r="B25" s="24" t="s">
        <v>337</v>
      </c>
      <c r="C25" s="320"/>
      <c r="D25" s="320"/>
      <c r="E25" s="320"/>
      <c r="F25" s="320"/>
      <c r="G25" s="320"/>
      <c r="H25" s="320"/>
      <c r="I25" s="320"/>
      <c r="J25" s="154">
        <f>D25+E25+F25+G25+H25+I25</f>
        <v>0</v>
      </c>
      <c r="K25" s="155">
        <f>C25+J25</f>
        <v>0</v>
      </c>
    </row>
    <row r="26" spans="1:11" s="318" customFormat="1" ht="21">
      <c r="A26" s="245" t="s">
        <v>288</v>
      </c>
      <c r="B26" s="24" t="s">
        <v>502</v>
      </c>
      <c r="C26" s="154">
        <f aca="true" t="shared" si="4" ref="C26:K26">+C27+C28+C29</f>
        <v>0</v>
      </c>
      <c r="D26" s="154">
        <f t="shared" si="4"/>
        <v>0</v>
      </c>
      <c r="E26" s="154">
        <f t="shared" si="4"/>
        <v>0</v>
      </c>
      <c r="F26" s="154">
        <f t="shared" si="4"/>
        <v>0</v>
      </c>
      <c r="G26" s="154">
        <f t="shared" si="4"/>
        <v>0</v>
      </c>
      <c r="H26" s="154">
        <f t="shared" si="4"/>
        <v>0</v>
      </c>
      <c r="I26" s="154">
        <f t="shared" si="4"/>
        <v>0</v>
      </c>
      <c r="J26" s="154">
        <f t="shared" si="4"/>
        <v>0</v>
      </c>
      <c r="K26" s="155">
        <f t="shared" si="4"/>
        <v>0</v>
      </c>
    </row>
    <row r="27" spans="1:11" s="318" customFormat="1" ht="12" customHeight="1">
      <c r="A27" s="321" t="s">
        <v>107</v>
      </c>
      <c r="B27" s="99" t="s">
        <v>94</v>
      </c>
      <c r="C27" s="139"/>
      <c r="D27" s="139"/>
      <c r="E27" s="139"/>
      <c r="F27" s="139"/>
      <c r="G27" s="139"/>
      <c r="H27" s="139"/>
      <c r="I27" s="139"/>
      <c r="J27" s="140">
        <f>D27+E27+F27+G27+H27+I27</f>
        <v>0</v>
      </c>
      <c r="K27" s="141">
        <f>C27+J27</f>
        <v>0</v>
      </c>
    </row>
    <row r="28" spans="1:11" s="318" customFormat="1" ht="12" customHeight="1">
      <c r="A28" s="321" t="s">
        <v>109</v>
      </c>
      <c r="B28" s="99" t="s">
        <v>499</v>
      </c>
      <c r="C28" s="144"/>
      <c r="D28" s="144"/>
      <c r="E28" s="144"/>
      <c r="F28" s="144"/>
      <c r="G28" s="144"/>
      <c r="H28" s="144"/>
      <c r="I28" s="144"/>
      <c r="J28" s="161">
        <f>D28+E28+F28+G28+H28+I28</f>
        <v>0</v>
      </c>
      <c r="K28" s="162">
        <f>C28+J28</f>
        <v>0</v>
      </c>
    </row>
    <row r="29" spans="1:11" s="318" customFormat="1" ht="12" customHeight="1">
      <c r="A29" s="321" t="s">
        <v>111</v>
      </c>
      <c r="B29" s="78" t="s">
        <v>503</v>
      </c>
      <c r="C29" s="144"/>
      <c r="D29" s="144"/>
      <c r="E29" s="144"/>
      <c r="F29" s="144"/>
      <c r="G29" s="144"/>
      <c r="H29" s="144"/>
      <c r="I29" s="144"/>
      <c r="J29" s="161">
        <f>D29+E29+F29+G29+H29+I29</f>
        <v>0</v>
      </c>
      <c r="K29" s="162">
        <f>C29+J29</f>
        <v>0</v>
      </c>
    </row>
    <row r="30" spans="1:11" s="318" customFormat="1" ht="12" customHeight="1">
      <c r="A30" s="317" t="s">
        <v>113</v>
      </c>
      <c r="B30" s="322" t="s">
        <v>504</v>
      </c>
      <c r="C30" s="323"/>
      <c r="D30" s="323"/>
      <c r="E30" s="323"/>
      <c r="F30" s="323"/>
      <c r="G30" s="323"/>
      <c r="H30" s="323"/>
      <c r="I30" s="323"/>
      <c r="J30" s="324">
        <f>D30+E30+F30+G30+H30+I30</f>
        <v>0</v>
      </c>
      <c r="K30" s="325">
        <f>C30+J30</f>
        <v>0</v>
      </c>
    </row>
    <row r="31" spans="1:11" s="318" customFormat="1" ht="12" customHeight="1">
      <c r="A31" s="245" t="s">
        <v>121</v>
      </c>
      <c r="B31" s="24" t="s">
        <v>505</v>
      </c>
      <c r="C31" s="154">
        <f aca="true" t="shared" si="5" ref="C31:K31">+C32+C33+C34</f>
        <v>0</v>
      </c>
      <c r="D31" s="154">
        <f t="shared" si="5"/>
        <v>0</v>
      </c>
      <c r="E31" s="154">
        <f t="shared" si="5"/>
        <v>0</v>
      </c>
      <c r="F31" s="154">
        <f t="shared" si="5"/>
        <v>0</v>
      </c>
      <c r="G31" s="154">
        <f t="shared" si="5"/>
        <v>0</v>
      </c>
      <c r="H31" s="154">
        <f t="shared" si="5"/>
        <v>0</v>
      </c>
      <c r="I31" s="154">
        <f t="shared" si="5"/>
        <v>0</v>
      </c>
      <c r="J31" s="154">
        <f t="shared" si="5"/>
        <v>0</v>
      </c>
      <c r="K31" s="155">
        <f t="shared" si="5"/>
        <v>0</v>
      </c>
    </row>
    <row r="32" spans="1:11" s="318" customFormat="1" ht="12" customHeight="1">
      <c r="A32" s="321" t="s">
        <v>123</v>
      </c>
      <c r="B32" s="99" t="s">
        <v>148</v>
      </c>
      <c r="C32" s="139"/>
      <c r="D32" s="139"/>
      <c r="E32" s="139"/>
      <c r="F32" s="139"/>
      <c r="G32" s="139"/>
      <c r="H32" s="139"/>
      <c r="I32" s="139"/>
      <c r="J32" s="140">
        <f>D32+E32+F32+G32+H32+I32</f>
        <v>0</v>
      </c>
      <c r="K32" s="141">
        <f>C32+J32</f>
        <v>0</v>
      </c>
    </row>
    <row r="33" spans="1:11" s="318" customFormat="1" ht="12" customHeight="1">
      <c r="A33" s="321" t="s">
        <v>125</v>
      </c>
      <c r="B33" s="78" t="s">
        <v>150</v>
      </c>
      <c r="C33" s="159"/>
      <c r="D33" s="159"/>
      <c r="E33" s="159"/>
      <c r="F33" s="159"/>
      <c r="G33" s="159"/>
      <c r="H33" s="159"/>
      <c r="I33" s="159"/>
      <c r="J33" s="164">
        <f>D33+E33+F33+G33+H33+I33</f>
        <v>0</v>
      </c>
      <c r="K33" s="160">
        <f>C33+J33</f>
        <v>0</v>
      </c>
    </row>
    <row r="34" spans="1:11" s="318" customFormat="1" ht="12" customHeight="1">
      <c r="A34" s="317" t="s">
        <v>127</v>
      </c>
      <c r="B34" s="322" t="s">
        <v>152</v>
      </c>
      <c r="C34" s="323"/>
      <c r="D34" s="323"/>
      <c r="E34" s="323"/>
      <c r="F34" s="323"/>
      <c r="G34" s="323"/>
      <c r="H34" s="323"/>
      <c r="I34" s="323"/>
      <c r="J34" s="324">
        <f>D34+E34+F34+G34+H34+I34</f>
        <v>0</v>
      </c>
      <c r="K34" s="325">
        <f>C34+J34</f>
        <v>0</v>
      </c>
    </row>
    <row r="35" spans="1:11" s="313" customFormat="1" ht="12" customHeight="1">
      <c r="A35" s="245" t="s">
        <v>145</v>
      </c>
      <c r="B35" s="24" t="s">
        <v>339</v>
      </c>
      <c r="C35" s="320"/>
      <c r="D35" s="320"/>
      <c r="E35" s="320"/>
      <c r="F35" s="320">
        <v>29520</v>
      </c>
      <c r="G35" s="320"/>
      <c r="H35" s="320"/>
      <c r="I35" s="320"/>
      <c r="J35" s="154">
        <f>D35+E35+F35+G35+H35+I35</f>
        <v>29520</v>
      </c>
      <c r="K35" s="155">
        <f>C35+J35</f>
        <v>29520</v>
      </c>
    </row>
    <row r="36" spans="1:11" s="313" customFormat="1" ht="12" customHeight="1">
      <c r="A36" s="245" t="s">
        <v>305</v>
      </c>
      <c r="B36" s="24" t="s">
        <v>506</v>
      </c>
      <c r="C36" s="320"/>
      <c r="D36" s="320"/>
      <c r="E36" s="320"/>
      <c r="F36" s="320"/>
      <c r="G36" s="320"/>
      <c r="H36" s="320"/>
      <c r="I36" s="320"/>
      <c r="J36" s="154">
        <f>D36+E36+F36+G36+H36+I36</f>
        <v>0</v>
      </c>
      <c r="K36" s="155">
        <f>C36+J36</f>
        <v>0</v>
      </c>
    </row>
    <row r="37" spans="1:11" s="313" customFormat="1" ht="12" customHeight="1">
      <c r="A37" s="245" t="s">
        <v>167</v>
      </c>
      <c r="B37" s="24" t="s">
        <v>507</v>
      </c>
      <c r="C37" s="154">
        <f aca="true" t="shared" si="6" ref="C37:K37">+C8+C20+C25+C26+C31+C35+C36</f>
        <v>5100</v>
      </c>
      <c r="D37" s="154">
        <f t="shared" si="6"/>
        <v>0</v>
      </c>
      <c r="E37" s="154">
        <f t="shared" si="6"/>
        <v>0</v>
      </c>
      <c r="F37" s="154">
        <f t="shared" si="6"/>
        <v>269520</v>
      </c>
      <c r="G37" s="154">
        <f t="shared" si="6"/>
        <v>0</v>
      </c>
      <c r="H37" s="154">
        <f t="shared" si="6"/>
        <v>0</v>
      </c>
      <c r="I37" s="154">
        <f t="shared" si="6"/>
        <v>0</v>
      </c>
      <c r="J37" s="154">
        <f t="shared" si="6"/>
        <v>269520</v>
      </c>
      <c r="K37" s="155">
        <f t="shared" si="6"/>
        <v>274620</v>
      </c>
    </row>
    <row r="38" spans="1:11" s="313" customFormat="1" ht="12" customHeight="1">
      <c r="A38" s="326" t="s">
        <v>314</v>
      </c>
      <c r="B38" s="24" t="s">
        <v>508</v>
      </c>
      <c r="C38" s="154">
        <f aca="true" t="shared" si="7" ref="C38:K38">+C39+C40+C41</f>
        <v>86016376</v>
      </c>
      <c r="D38" s="154">
        <f t="shared" si="7"/>
        <v>329714</v>
      </c>
      <c r="E38" s="154">
        <f t="shared" si="7"/>
        <v>155169</v>
      </c>
      <c r="F38" s="154">
        <f t="shared" si="7"/>
        <v>961438</v>
      </c>
      <c r="G38" s="154">
        <f t="shared" si="7"/>
        <v>0</v>
      </c>
      <c r="H38" s="154">
        <f t="shared" si="7"/>
        <v>0</v>
      </c>
      <c r="I38" s="154">
        <f t="shared" si="7"/>
        <v>0</v>
      </c>
      <c r="J38" s="154">
        <f t="shared" si="7"/>
        <v>1446321</v>
      </c>
      <c r="K38" s="155">
        <f t="shared" si="7"/>
        <v>87462697</v>
      </c>
    </row>
    <row r="39" spans="1:11" s="313" customFormat="1" ht="12" customHeight="1">
      <c r="A39" s="321" t="s">
        <v>509</v>
      </c>
      <c r="B39" s="99" t="s">
        <v>395</v>
      </c>
      <c r="C39" s="139"/>
      <c r="D39" s="139">
        <v>218222</v>
      </c>
      <c r="E39" s="139"/>
      <c r="F39" s="139"/>
      <c r="G39" s="139"/>
      <c r="H39" s="139"/>
      <c r="I39" s="139"/>
      <c r="J39" s="140">
        <f>D39+E39+F39+G39+H39+I39</f>
        <v>218222</v>
      </c>
      <c r="K39" s="141">
        <f>C39+J39</f>
        <v>218222</v>
      </c>
    </row>
    <row r="40" spans="1:11" s="313" customFormat="1" ht="12" customHeight="1">
      <c r="A40" s="321" t="s">
        <v>510</v>
      </c>
      <c r="B40" s="78" t="s">
        <v>511</v>
      </c>
      <c r="C40" s="159"/>
      <c r="D40" s="159"/>
      <c r="E40" s="159"/>
      <c r="F40" s="159"/>
      <c r="G40" s="159"/>
      <c r="H40" s="159"/>
      <c r="I40" s="159"/>
      <c r="J40" s="164">
        <f>D40+E40+F40+G40+H40+I40</f>
        <v>0</v>
      </c>
      <c r="K40" s="160">
        <f>C40+J40</f>
        <v>0</v>
      </c>
    </row>
    <row r="41" spans="1:11" s="318" customFormat="1" ht="12" customHeight="1">
      <c r="A41" s="317" t="s">
        <v>512</v>
      </c>
      <c r="B41" s="322" t="s">
        <v>513</v>
      </c>
      <c r="C41" s="323">
        <v>86016376</v>
      </c>
      <c r="D41" s="323">
        <v>111492</v>
      </c>
      <c r="E41" s="323">
        <v>155169</v>
      </c>
      <c r="F41" s="323">
        <v>961438</v>
      </c>
      <c r="G41" s="323"/>
      <c r="H41" s="323"/>
      <c r="I41" s="323"/>
      <c r="J41" s="324">
        <f>D41+E41+F41+G41+H41+I41</f>
        <v>1228099</v>
      </c>
      <c r="K41" s="325">
        <f>C41+J41</f>
        <v>87244475</v>
      </c>
    </row>
    <row r="42" spans="1:11" s="318" customFormat="1" ht="15" customHeight="1">
      <c r="A42" s="326" t="s">
        <v>316</v>
      </c>
      <c r="B42" s="327" t="s">
        <v>514</v>
      </c>
      <c r="C42" s="154">
        <f aca="true" t="shared" si="8" ref="C42:K42">+C37+C38</f>
        <v>86021476</v>
      </c>
      <c r="D42" s="154">
        <f t="shared" si="8"/>
        <v>329714</v>
      </c>
      <c r="E42" s="154">
        <f t="shared" si="8"/>
        <v>155169</v>
      </c>
      <c r="F42" s="154">
        <f t="shared" si="8"/>
        <v>1230958</v>
      </c>
      <c r="G42" s="154">
        <f t="shared" si="8"/>
        <v>0</v>
      </c>
      <c r="H42" s="154">
        <f t="shared" si="8"/>
        <v>0</v>
      </c>
      <c r="I42" s="154">
        <f t="shared" si="8"/>
        <v>0</v>
      </c>
      <c r="J42" s="154">
        <f t="shared" si="8"/>
        <v>1715841</v>
      </c>
      <c r="K42" s="155">
        <f t="shared" si="8"/>
        <v>87737317</v>
      </c>
    </row>
    <row r="43" spans="1:3" s="318" customFormat="1" ht="15" customHeight="1">
      <c r="A43" s="269"/>
      <c r="B43" s="270"/>
      <c r="C43" s="271"/>
    </row>
    <row r="44" spans="1:3" ht="12.75">
      <c r="A44" s="328"/>
      <c r="B44" s="329"/>
      <c r="C44" s="330"/>
    </row>
    <row r="45" spans="1:11" s="311" customFormat="1" ht="16.5" customHeight="1">
      <c r="A45" s="353" t="s">
        <v>327</v>
      </c>
      <c r="B45" s="353"/>
      <c r="C45" s="353"/>
      <c r="D45" s="353"/>
      <c r="E45" s="353"/>
      <c r="F45" s="353"/>
      <c r="G45" s="353"/>
      <c r="H45" s="353"/>
      <c r="I45" s="353"/>
      <c r="J45" s="353"/>
      <c r="K45" s="353"/>
    </row>
    <row r="46" spans="1:11" s="331" customFormat="1" ht="12" customHeight="1">
      <c r="A46" s="245" t="s">
        <v>63</v>
      </c>
      <c r="B46" s="24" t="s">
        <v>515</v>
      </c>
      <c r="C46" s="154">
        <f aca="true" t="shared" si="9" ref="C46:K46">SUM(C47:C51)</f>
        <v>86021476</v>
      </c>
      <c r="D46" s="154">
        <f t="shared" si="9"/>
        <v>111492</v>
      </c>
      <c r="E46" s="154">
        <f t="shared" si="9"/>
        <v>155169</v>
      </c>
      <c r="F46" s="154">
        <f t="shared" si="9"/>
        <v>825580</v>
      </c>
      <c r="G46" s="154">
        <f t="shared" si="9"/>
        <v>0</v>
      </c>
      <c r="H46" s="154">
        <f t="shared" si="9"/>
        <v>0</v>
      </c>
      <c r="I46" s="154">
        <f t="shared" si="9"/>
        <v>0</v>
      </c>
      <c r="J46" s="154">
        <f t="shared" si="9"/>
        <v>1092241</v>
      </c>
      <c r="K46" s="155">
        <f t="shared" si="9"/>
        <v>87113717</v>
      </c>
    </row>
    <row r="47" spans="1:11" ht="12" customHeight="1">
      <c r="A47" s="317" t="s">
        <v>65</v>
      </c>
      <c r="B47" s="99" t="s">
        <v>233</v>
      </c>
      <c r="C47" s="139">
        <v>65654939</v>
      </c>
      <c r="D47" s="139">
        <v>93300</v>
      </c>
      <c r="E47" s="139">
        <v>129100</v>
      </c>
      <c r="F47" s="139">
        <v>804547</v>
      </c>
      <c r="G47" s="139"/>
      <c r="H47" s="139"/>
      <c r="I47" s="139"/>
      <c r="J47" s="140">
        <f>D47+E47+F47+G47+H47+I47</f>
        <v>1026947</v>
      </c>
      <c r="K47" s="141">
        <f>C47+J47</f>
        <v>66681886</v>
      </c>
    </row>
    <row r="48" spans="1:11" ht="12" customHeight="1">
      <c r="A48" s="317" t="s">
        <v>67</v>
      </c>
      <c r="B48" s="78" t="s">
        <v>234</v>
      </c>
      <c r="C48" s="144">
        <v>13111537</v>
      </c>
      <c r="D48" s="144">
        <v>18192</v>
      </c>
      <c r="E48" s="144">
        <v>26069</v>
      </c>
      <c r="F48" s="144">
        <v>156891</v>
      </c>
      <c r="G48" s="144"/>
      <c r="H48" s="144"/>
      <c r="I48" s="144"/>
      <c r="J48" s="161">
        <f>D48+E48+F48+G48+H48+I48</f>
        <v>201152</v>
      </c>
      <c r="K48" s="162">
        <f>C48+J48</f>
        <v>13312689</v>
      </c>
    </row>
    <row r="49" spans="1:11" ht="12" customHeight="1">
      <c r="A49" s="317" t="s">
        <v>69</v>
      </c>
      <c r="B49" s="78" t="s">
        <v>235</v>
      </c>
      <c r="C49" s="144">
        <v>7255000</v>
      </c>
      <c r="D49" s="144"/>
      <c r="E49" s="144"/>
      <c r="F49" s="144">
        <v>-135858</v>
      </c>
      <c r="G49" s="144"/>
      <c r="H49" s="144"/>
      <c r="I49" s="144"/>
      <c r="J49" s="161">
        <f>D49+E49+F49+G49+H49+I49</f>
        <v>-135858</v>
      </c>
      <c r="K49" s="162">
        <f>C49+J49</f>
        <v>7119142</v>
      </c>
    </row>
    <row r="50" spans="1:11" ht="12" customHeight="1">
      <c r="A50" s="317" t="s">
        <v>71</v>
      </c>
      <c r="B50" s="78" t="s">
        <v>236</v>
      </c>
      <c r="C50" s="144"/>
      <c r="D50" s="144"/>
      <c r="E50" s="144"/>
      <c r="F50" s="144"/>
      <c r="G50" s="144"/>
      <c r="H50" s="144"/>
      <c r="I50" s="144"/>
      <c r="J50" s="161">
        <f>D50+E50+F50+G50+H50+I50</f>
        <v>0</v>
      </c>
      <c r="K50" s="162">
        <f>C50+J50</f>
        <v>0</v>
      </c>
    </row>
    <row r="51" spans="1:11" ht="12" customHeight="1">
      <c r="A51" s="317" t="s">
        <v>73</v>
      </c>
      <c r="B51" s="78" t="s">
        <v>238</v>
      </c>
      <c r="C51" s="144"/>
      <c r="D51" s="144"/>
      <c r="E51" s="144"/>
      <c r="F51" s="144"/>
      <c r="G51" s="144"/>
      <c r="H51" s="144"/>
      <c r="I51" s="144"/>
      <c r="J51" s="161">
        <f>D51+E51+F51+G51+H51+I51</f>
        <v>0</v>
      </c>
      <c r="K51" s="162">
        <f>C51+J51</f>
        <v>0</v>
      </c>
    </row>
    <row r="52" spans="1:11" ht="12" customHeight="1">
      <c r="A52" s="245" t="s">
        <v>77</v>
      </c>
      <c r="B52" s="24" t="s">
        <v>516</v>
      </c>
      <c r="C52" s="154">
        <f aca="true" t="shared" si="10" ref="C52:K52">SUM(C53:C55)</f>
        <v>0</v>
      </c>
      <c r="D52" s="154">
        <f t="shared" si="10"/>
        <v>218222</v>
      </c>
      <c r="E52" s="154">
        <f t="shared" si="10"/>
        <v>0</v>
      </c>
      <c r="F52" s="154">
        <f t="shared" si="10"/>
        <v>405378</v>
      </c>
      <c r="G52" s="154">
        <f t="shared" si="10"/>
        <v>0</v>
      </c>
      <c r="H52" s="154">
        <f t="shared" si="10"/>
        <v>0</v>
      </c>
      <c r="I52" s="154">
        <f t="shared" si="10"/>
        <v>0</v>
      </c>
      <c r="J52" s="154">
        <f t="shared" si="10"/>
        <v>623600</v>
      </c>
      <c r="K52" s="155">
        <f t="shared" si="10"/>
        <v>623600</v>
      </c>
    </row>
    <row r="53" spans="1:11" s="331" customFormat="1" ht="12" customHeight="1">
      <c r="A53" s="317" t="s">
        <v>79</v>
      </c>
      <c r="B53" s="99" t="s">
        <v>269</v>
      </c>
      <c r="C53" s="139"/>
      <c r="D53" s="139">
        <v>38222</v>
      </c>
      <c r="E53" s="139"/>
      <c r="F53" s="139">
        <v>405378</v>
      </c>
      <c r="G53" s="139"/>
      <c r="H53" s="139"/>
      <c r="I53" s="139"/>
      <c r="J53" s="140">
        <f>D53+E53+F53+G53+H53+I53</f>
        <v>443600</v>
      </c>
      <c r="K53" s="141">
        <f>C53+J53</f>
        <v>443600</v>
      </c>
    </row>
    <row r="54" spans="1:11" ht="12" customHeight="1">
      <c r="A54" s="317" t="s">
        <v>81</v>
      </c>
      <c r="B54" s="78" t="s">
        <v>271</v>
      </c>
      <c r="C54" s="144"/>
      <c r="D54" s="144">
        <v>180000</v>
      </c>
      <c r="E54" s="144"/>
      <c r="F54" s="144"/>
      <c r="G54" s="144"/>
      <c r="H54" s="144"/>
      <c r="I54" s="144"/>
      <c r="J54" s="161">
        <f>D54+E54+F54+G54+H54+I54</f>
        <v>180000</v>
      </c>
      <c r="K54" s="162">
        <f>C54+J54</f>
        <v>180000</v>
      </c>
    </row>
    <row r="55" spans="1:11" ht="12" customHeight="1">
      <c r="A55" s="317" t="s">
        <v>83</v>
      </c>
      <c r="B55" s="78" t="s">
        <v>517</v>
      </c>
      <c r="C55" s="144"/>
      <c r="D55" s="144"/>
      <c r="E55" s="144"/>
      <c r="F55" s="144"/>
      <c r="G55" s="144"/>
      <c r="H55" s="144"/>
      <c r="I55" s="144"/>
      <c r="J55" s="161">
        <f>D55+E55+F55+G55+H55+I55</f>
        <v>0</v>
      </c>
      <c r="K55" s="162">
        <f>C55+J55</f>
        <v>0</v>
      </c>
    </row>
    <row r="56" spans="1:11" ht="12" customHeight="1">
      <c r="A56" s="317" t="s">
        <v>85</v>
      </c>
      <c r="B56" s="78" t="s">
        <v>518</v>
      </c>
      <c r="C56" s="144"/>
      <c r="D56" s="144"/>
      <c r="E56" s="144"/>
      <c r="F56" s="144"/>
      <c r="G56" s="144"/>
      <c r="H56" s="144"/>
      <c r="I56" s="144"/>
      <c r="J56" s="161">
        <f>D56+E56+F56+G56+H56+I56</f>
        <v>0</v>
      </c>
      <c r="K56" s="162">
        <f>C56+J56</f>
        <v>0</v>
      </c>
    </row>
    <row r="57" spans="1:11" ht="12" customHeight="1">
      <c r="A57" s="245" t="s">
        <v>91</v>
      </c>
      <c r="B57" s="24" t="s">
        <v>519</v>
      </c>
      <c r="C57" s="320"/>
      <c r="D57" s="320"/>
      <c r="E57" s="320"/>
      <c r="F57" s="320"/>
      <c r="G57" s="320"/>
      <c r="H57" s="320"/>
      <c r="I57" s="320"/>
      <c r="J57" s="154">
        <f>D57+E57+F57+G57+H57+I57</f>
        <v>0</v>
      </c>
      <c r="K57" s="155">
        <f>C57+J57</f>
        <v>0</v>
      </c>
    </row>
    <row r="58" spans="1:11" ht="15" customHeight="1">
      <c r="A58" s="245" t="s">
        <v>288</v>
      </c>
      <c r="B58" s="332" t="s">
        <v>520</v>
      </c>
      <c r="C58" s="154">
        <f aca="true" t="shared" si="11" ref="C58:K58">+C46+C52+C57</f>
        <v>86021476</v>
      </c>
      <c r="D58" s="154">
        <f t="shared" si="11"/>
        <v>329714</v>
      </c>
      <c r="E58" s="154">
        <f t="shared" si="11"/>
        <v>155169</v>
      </c>
      <c r="F58" s="154">
        <f t="shared" si="11"/>
        <v>1230958</v>
      </c>
      <c r="G58" s="154">
        <f t="shared" si="11"/>
        <v>0</v>
      </c>
      <c r="H58" s="154">
        <f t="shared" si="11"/>
        <v>0</v>
      </c>
      <c r="I58" s="154">
        <f t="shared" si="11"/>
        <v>0</v>
      </c>
      <c r="J58" s="154">
        <f t="shared" si="11"/>
        <v>1715841</v>
      </c>
      <c r="K58" s="155">
        <f t="shared" si="11"/>
        <v>87737317</v>
      </c>
    </row>
    <row r="59" spans="3:11" ht="12.75">
      <c r="C59" s="333"/>
      <c r="D59" s="333"/>
      <c r="E59" s="333"/>
      <c r="F59" s="333"/>
      <c r="G59" s="333"/>
      <c r="H59" s="333"/>
      <c r="I59" s="333"/>
      <c r="J59" s="333"/>
      <c r="K59" s="333"/>
    </row>
    <row r="60" spans="1:11" ht="15" customHeight="1">
      <c r="A60" s="296" t="s">
        <v>486</v>
      </c>
      <c r="B60" s="297"/>
      <c r="C60" s="298">
        <v>21</v>
      </c>
      <c r="D60" s="298"/>
      <c r="E60" s="298"/>
      <c r="F60" s="298"/>
      <c r="G60" s="298"/>
      <c r="H60" s="298"/>
      <c r="I60" s="298"/>
      <c r="J60" s="300">
        <f>D60+E60+F60+G60+H60+I60</f>
        <v>0</v>
      </c>
      <c r="K60" s="334">
        <f>C60+J60</f>
        <v>21</v>
      </c>
    </row>
    <row r="61" spans="1:11" ht="14.25" customHeight="1">
      <c r="A61" s="296" t="s">
        <v>487</v>
      </c>
      <c r="B61" s="297"/>
      <c r="C61" s="298">
        <v>0</v>
      </c>
      <c r="D61" s="298"/>
      <c r="E61" s="298"/>
      <c r="F61" s="298"/>
      <c r="G61" s="298"/>
      <c r="H61" s="298"/>
      <c r="I61" s="298"/>
      <c r="J61" s="300">
        <f>D61+E61+F61+G61+H61+I61</f>
        <v>0</v>
      </c>
      <c r="K61" s="334">
        <f>C61+J61</f>
        <v>0</v>
      </c>
    </row>
  </sheetData>
  <sheetProtection selectLockedCells="1" selectUnlockedCells="1"/>
  <mergeCells count="5">
    <mergeCell ref="A45:K45"/>
    <mergeCell ref="B2:J2"/>
    <mergeCell ref="B3:J3"/>
    <mergeCell ref="B4:J4"/>
    <mergeCell ref="A7:K7"/>
  </mergeCells>
  <printOptions horizontalCentered="1"/>
  <pageMargins left="0.7875" right="0.7875" top="0.9840277777777777" bottom="0.9840277777777777" header="0.5118055555555555" footer="0.5118055555555555"/>
  <pageSetup horizontalDpi="600" verticalDpi="600" orientation="landscape" paperSize="8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0"/>
  </sheetPr>
  <dimension ref="A1:K61"/>
  <sheetViews>
    <sheetView zoomScale="110" zoomScaleNormal="110" zoomScalePageLayoutView="0" workbookViewId="0" topLeftCell="C1">
      <selection activeCell="K6" sqref="K6"/>
    </sheetView>
  </sheetViews>
  <sheetFormatPr defaultColWidth="9.00390625" defaultRowHeight="12.75"/>
  <cols>
    <col min="1" max="1" width="13.00390625" style="303" customWidth="1"/>
    <col min="2" max="2" width="59.00390625" style="304" customWidth="1"/>
    <col min="3" max="3" width="11.625" style="304" customWidth="1"/>
    <col min="4" max="9" width="14.875" style="304" customWidth="1"/>
    <col min="10" max="10" width="14.375" style="304" customWidth="1"/>
    <col min="11" max="11" width="20.875" style="304" customWidth="1"/>
    <col min="12" max="16384" width="9.375" style="304" customWidth="1"/>
  </cols>
  <sheetData>
    <row r="1" spans="1:11" s="305" customFormat="1" ht="29.25" customHeight="1">
      <c r="A1" s="225"/>
      <c r="B1" s="226"/>
      <c r="C1" s="227"/>
      <c r="D1" s="227"/>
      <c r="E1" s="227"/>
      <c r="F1" s="227"/>
      <c r="G1" s="227"/>
      <c r="H1" s="227"/>
      <c r="I1" s="227"/>
      <c r="J1" s="227"/>
      <c r="K1" s="228" t="s">
        <v>521</v>
      </c>
    </row>
    <row r="2" spans="1:11" s="308" customFormat="1" ht="24">
      <c r="A2" s="306" t="s">
        <v>493</v>
      </c>
      <c r="B2" s="354" t="s">
        <v>522</v>
      </c>
      <c r="C2" s="354"/>
      <c r="D2" s="354"/>
      <c r="E2" s="354"/>
      <c r="F2" s="354"/>
      <c r="G2" s="354"/>
      <c r="H2" s="354"/>
      <c r="I2" s="354"/>
      <c r="J2" s="354"/>
      <c r="K2" s="307" t="s">
        <v>523</v>
      </c>
    </row>
    <row r="3" spans="1:11" s="308" customFormat="1" ht="24">
      <c r="A3" s="306" t="s">
        <v>456</v>
      </c>
      <c r="B3" s="354" t="s">
        <v>457</v>
      </c>
      <c r="C3" s="354"/>
      <c r="D3" s="354"/>
      <c r="E3" s="354"/>
      <c r="F3" s="354"/>
      <c r="G3" s="354"/>
      <c r="H3" s="354"/>
      <c r="I3" s="354"/>
      <c r="J3" s="354"/>
      <c r="K3" s="307" t="s">
        <v>455</v>
      </c>
    </row>
    <row r="4" spans="1:11" s="310" customFormat="1" ht="15.75" customHeight="1">
      <c r="A4" s="355" t="s">
        <v>489</v>
      </c>
      <c r="B4" s="355"/>
      <c r="C4" s="355"/>
      <c r="D4" s="355"/>
      <c r="E4" s="355"/>
      <c r="F4" s="355"/>
      <c r="G4" s="355"/>
      <c r="H4" s="355"/>
      <c r="I4" s="355"/>
      <c r="J4" s="355"/>
      <c r="K4" s="309" t="s">
        <v>40</v>
      </c>
    </row>
    <row r="5" spans="1:11" ht="24">
      <c r="A5" s="240" t="s">
        <v>458</v>
      </c>
      <c r="B5" s="241" t="s">
        <v>459</v>
      </c>
      <c r="C5" s="13" t="s">
        <v>43</v>
      </c>
      <c r="D5" s="242" t="s">
        <v>460</v>
      </c>
      <c r="E5" s="242" t="s">
        <v>461</v>
      </c>
      <c r="F5" s="242" t="s">
        <v>462</v>
      </c>
      <c r="G5" s="242" t="s">
        <v>463</v>
      </c>
      <c r="H5" s="242" t="s">
        <v>464</v>
      </c>
      <c r="I5" s="242" t="s">
        <v>465</v>
      </c>
      <c r="J5" s="243" t="s">
        <v>50</v>
      </c>
      <c r="K5" s="244" t="s">
        <v>538</v>
      </c>
    </row>
    <row r="6" spans="1:11" s="311" customFormat="1" ht="12.75" customHeight="1">
      <c r="A6" s="245" t="s">
        <v>52</v>
      </c>
      <c r="B6" s="246" t="s">
        <v>53</v>
      </c>
      <c r="C6" s="246" t="s">
        <v>54</v>
      </c>
      <c r="D6" s="247" t="s">
        <v>55</v>
      </c>
      <c r="E6" s="246" t="s">
        <v>56</v>
      </c>
      <c r="F6" s="246" t="s">
        <v>57</v>
      </c>
      <c r="G6" s="246" t="s">
        <v>58</v>
      </c>
      <c r="H6" s="246" t="s">
        <v>59</v>
      </c>
      <c r="I6" s="246" t="s">
        <v>60</v>
      </c>
      <c r="J6" s="246" t="s">
        <v>61</v>
      </c>
      <c r="K6" s="248" t="s">
        <v>62</v>
      </c>
    </row>
    <row r="7" spans="1:11" s="311" customFormat="1" ht="15.75" customHeight="1">
      <c r="A7" s="353" t="s">
        <v>326</v>
      </c>
      <c r="B7" s="353"/>
      <c r="C7" s="353"/>
      <c r="D7" s="353"/>
      <c r="E7" s="353"/>
      <c r="F7" s="353"/>
      <c r="G7" s="353"/>
      <c r="H7" s="353"/>
      <c r="I7" s="353"/>
      <c r="J7" s="353"/>
      <c r="K7" s="353"/>
    </row>
    <row r="8" spans="1:11" s="313" customFormat="1" ht="12" customHeight="1">
      <c r="A8" s="245" t="s">
        <v>63</v>
      </c>
      <c r="B8" s="312" t="s">
        <v>495</v>
      </c>
      <c r="C8" s="154">
        <f aca="true" t="shared" si="0" ref="C8:K8">SUM(C9:C19)</f>
        <v>1545100</v>
      </c>
      <c r="D8" s="154">
        <f t="shared" si="0"/>
        <v>0</v>
      </c>
      <c r="E8" s="154">
        <f t="shared" si="0"/>
        <v>0</v>
      </c>
      <c r="F8" s="154">
        <f t="shared" si="0"/>
        <v>0</v>
      </c>
      <c r="G8" s="154">
        <f t="shared" si="0"/>
        <v>0</v>
      </c>
      <c r="H8" s="154">
        <f t="shared" si="0"/>
        <v>0</v>
      </c>
      <c r="I8" s="154">
        <f t="shared" si="0"/>
        <v>0</v>
      </c>
      <c r="J8" s="154">
        <f t="shared" si="0"/>
        <v>0</v>
      </c>
      <c r="K8" s="155">
        <f t="shared" si="0"/>
        <v>1545100</v>
      </c>
    </row>
    <row r="9" spans="1:11" s="313" customFormat="1" ht="12" customHeight="1">
      <c r="A9" s="314" t="s">
        <v>65</v>
      </c>
      <c r="B9" s="73" t="s">
        <v>124</v>
      </c>
      <c r="C9" s="171"/>
      <c r="D9" s="171"/>
      <c r="E9" s="171"/>
      <c r="F9" s="171"/>
      <c r="G9" s="171"/>
      <c r="H9" s="171"/>
      <c r="I9" s="171"/>
      <c r="J9" s="315">
        <f aca="true" t="shared" si="1" ref="J9:J19">D9+E9+F9+G9+H9+I9</f>
        <v>0</v>
      </c>
      <c r="K9" s="316">
        <f aca="true" t="shared" si="2" ref="K9:K19">C9+J9</f>
        <v>0</v>
      </c>
    </row>
    <row r="10" spans="1:11" s="313" customFormat="1" ht="12" customHeight="1">
      <c r="A10" s="317" t="s">
        <v>67</v>
      </c>
      <c r="B10" s="78" t="s">
        <v>126</v>
      </c>
      <c r="C10" s="144">
        <v>1545000</v>
      </c>
      <c r="D10" s="144"/>
      <c r="E10" s="144"/>
      <c r="F10" s="144"/>
      <c r="G10" s="144"/>
      <c r="H10" s="144"/>
      <c r="I10" s="144"/>
      <c r="J10" s="161">
        <f t="shared" si="1"/>
        <v>0</v>
      </c>
      <c r="K10" s="162">
        <f t="shared" si="2"/>
        <v>1545000</v>
      </c>
    </row>
    <row r="11" spans="1:11" s="313" customFormat="1" ht="12" customHeight="1">
      <c r="A11" s="317" t="s">
        <v>69</v>
      </c>
      <c r="B11" s="78" t="s">
        <v>128</v>
      </c>
      <c r="C11" s="144"/>
      <c r="D11" s="144"/>
      <c r="E11" s="144"/>
      <c r="F11" s="144"/>
      <c r="G11" s="144"/>
      <c r="H11" s="144"/>
      <c r="I11" s="144"/>
      <c r="J11" s="161">
        <f t="shared" si="1"/>
        <v>0</v>
      </c>
      <c r="K11" s="162">
        <f t="shared" si="2"/>
        <v>0</v>
      </c>
    </row>
    <row r="12" spans="1:11" s="313" customFormat="1" ht="12" customHeight="1">
      <c r="A12" s="317" t="s">
        <v>71</v>
      </c>
      <c r="B12" s="78" t="s">
        <v>130</v>
      </c>
      <c r="C12" s="144"/>
      <c r="D12" s="144"/>
      <c r="E12" s="144"/>
      <c r="F12" s="144"/>
      <c r="G12" s="144"/>
      <c r="H12" s="144"/>
      <c r="I12" s="144"/>
      <c r="J12" s="161">
        <f t="shared" si="1"/>
        <v>0</v>
      </c>
      <c r="K12" s="162">
        <f t="shared" si="2"/>
        <v>0</v>
      </c>
    </row>
    <row r="13" spans="1:11" s="313" customFormat="1" ht="12" customHeight="1">
      <c r="A13" s="317" t="s">
        <v>73</v>
      </c>
      <c r="B13" s="78" t="s">
        <v>132</v>
      </c>
      <c r="C13" s="144"/>
      <c r="D13" s="144"/>
      <c r="E13" s="144"/>
      <c r="F13" s="144"/>
      <c r="G13" s="144"/>
      <c r="H13" s="144"/>
      <c r="I13" s="144"/>
      <c r="J13" s="161">
        <f t="shared" si="1"/>
        <v>0</v>
      </c>
      <c r="K13" s="162">
        <f t="shared" si="2"/>
        <v>0</v>
      </c>
    </row>
    <row r="14" spans="1:11" s="313" customFormat="1" ht="12" customHeight="1">
      <c r="A14" s="317" t="s">
        <v>75</v>
      </c>
      <c r="B14" s="78" t="s">
        <v>496</v>
      </c>
      <c r="C14" s="144"/>
      <c r="D14" s="144"/>
      <c r="E14" s="144"/>
      <c r="F14" s="144"/>
      <c r="G14" s="144"/>
      <c r="H14" s="144"/>
      <c r="I14" s="144"/>
      <c r="J14" s="161">
        <f t="shared" si="1"/>
        <v>0</v>
      </c>
      <c r="K14" s="162">
        <f t="shared" si="2"/>
        <v>0</v>
      </c>
    </row>
    <row r="15" spans="1:11" s="313" customFormat="1" ht="12" customHeight="1">
      <c r="A15" s="317" t="s">
        <v>240</v>
      </c>
      <c r="B15" s="100" t="s">
        <v>497</v>
      </c>
      <c r="C15" s="144"/>
      <c r="D15" s="144"/>
      <c r="E15" s="144"/>
      <c r="F15" s="144"/>
      <c r="G15" s="144"/>
      <c r="H15" s="144"/>
      <c r="I15" s="144"/>
      <c r="J15" s="161">
        <f t="shared" si="1"/>
        <v>0</v>
      </c>
      <c r="K15" s="162">
        <f t="shared" si="2"/>
        <v>0</v>
      </c>
    </row>
    <row r="16" spans="1:11" s="313" customFormat="1" ht="12" customHeight="1">
      <c r="A16" s="317" t="s">
        <v>242</v>
      </c>
      <c r="B16" s="78" t="s">
        <v>468</v>
      </c>
      <c r="C16" s="159">
        <v>100</v>
      </c>
      <c r="D16" s="159"/>
      <c r="E16" s="159"/>
      <c r="F16" s="159"/>
      <c r="G16" s="159"/>
      <c r="H16" s="159"/>
      <c r="I16" s="159"/>
      <c r="J16" s="164">
        <f t="shared" si="1"/>
        <v>0</v>
      </c>
      <c r="K16" s="160">
        <f t="shared" si="2"/>
        <v>100</v>
      </c>
    </row>
    <row r="17" spans="1:11" s="318" customFormat="1" ht="12" customHeight="1">
      <c r="A17" s="317" t="s">
        <v>244</v>
      </c>
      <c r="B17" s="78" t="s">
        <v>140</v>
      </c>
      <c r="C17" s="144"/>
      <c r="D17" s="144"/>
      <c r="E17" s="144"/>
      <c r="F17" s="144"/>
      <c r="G17" s="144"/>
      <c r="H17" s="144"/>
      <c r="I17" s="144"/>
      <c r="J17" s="161">
        <f t="shared" si="1"/>
        <v>0</v>
      </c>
      <c r="K17" s="162">
        <f t="shared" si="2"/>
        <v>0</v>
      </c>
    </row>
    <row r="18" spans="1:11" s="318" customFormat="1" ht="12" customHeight="1">
      <c r="A18" s="317" t="s">
        <v>246</v>
      </c>
      <c r="B18" s="78" t="s">
        <v>142</v>
      </c>
      <c r="C18" s="150"/>
      <c r="D18" s="150"/>
      <c r="E18" s="150"/>
      <c r="F18" s="150"/>
      <c r="G18" s="150"/>
      <c r="H18" s="150"/>
      <c r="I18" s="150"/>
      <c r="J18" s="151">
        <f t="shared" si="1"/>
        <v>0</v>
      </c>
      <c r="K18" s="319">
        <f t="shared" si="2"/>
        <v>0</v>
      </c>
    </row>
    <row r="19" spans="1:11" s="318" customFormat="1" ht="12" customHeight="1">
      <c r="A19" s="317" t="s">
        <v>248</v>
      </c>
      <c r="B19" s="100" t="s">
        <v>144</v>
      </c>
      <c r="C19" s="150"/>
      <c r="D19" s="150"/>
      <c r="E19" s="150"/>
      <c r="F19" s="150"/>
      <c r="G19" s="150"/>
      <c r="H19" s="150"/>
      <c r="I19" s="150"/>
      <c r="J19" s="151">
        <f t="shared" si="1"/>
        <v>0</v>
      </c>
      <c r="K19" s="319">
        <f t="shared" si="2"/>
        <v>0</v>
      </c>
    </row>
    <row r="20" spans="1:11" s="313" customFormat="1" ht="12" customHeight="1">
      <c r="A20" s="245" t="s">
        <v>77</v>
      </c>
      <c r="B20" s="312" t="s">
        <v>498</v>
      </c>
      <c r="C20" s="154">
        <f aca="true" t="shared" si="3" ref="C20:K20">SUM(C21:C23)</f>
        <v>0</v>
      </c>
      <c r="D20" s="154">
        <f t="shared" si="3"/>
        <v>25000000</v>
      </c>
      <c r="E20" s="154">
        <f t="shared" si="3"/>
        <v>0</v>
      </c>
      <c r="F20" s="154">
        <f t="shared" si="3"/>
        <v>0</v>
      </c>
      <c r="G20" s="154">
        <f t="shared" si="3"/>
        <v>0</v>
      </c>
      <c r="H20" s="154">
        <f t="shared" si="3"/>
        <v>0</v>
      </c>
      <c r="I20" s="154">
        <f t="shared" si="3"/>
        <v>0</v>
      </c>
      <c r="J20" s="154">
        <f t="shared" si="3"/>
        <v>25000000</v>
      </c>
      <c r="K20" s="155">
        <f t="shared" si="3"/>
        <v>25000000</v>
      </c>
    </row>
    <row r="21" spans="1:11" s="318" customFormat="1" ht="12" customHeight="1">
      <c r="A21" s="317" t="s">
        <v>79</v>
      </c>
      <c r="B21" s="99" t="s">
        <v>80</v>
      </c>
      <c r="C21" s="144"/>
      <c r="D21" s="144"/>
      <c r="E21" s="144"/>
      <c r="F21" s="144"/>
      <c r="G21" s="144"/>
      <c r="H21" s="144"/>
      <c r="I21" s="144"/>
      <c r="J21" s="161">
        <f>D21+E21+F21+G21+H21+I21</f>
        <v>0</v>
      </c>
      <c r="K21" s="162">
        <f>C21+J21</f>
        <v>0</v>
      </c>
    </row>
    <row r="22" spans="1:11" s="318" customFormat="1" ht="12" customHeight="1">
      <c r="A22" s="317" t="s">
        <v>81</v>
      </c>
      <c r="B22" s="78" t="s">
        <v>499</v>
      </c>
      <c r="C22" s="144"/>
      <c r="D22" s="144"/>
      <c r="E22" s="144"/>
      <c r="F22" s="144"/>
      <c r="G22" s="144"/>
      <c r="H22" s="144"/>
      <c r="I22" s="144"/>
      <c r="J22" s="161">
        <f>D22+E22+F22+G22+H22+I22</f>
        <v>0</v>
      </c>
      <c r="K22" s="162">
        <f>C22+J22</f>
        <v>0</v>
      </c>
    </row>
    <row r="23" spans="1:11" s="318" customFormat="1" ht="12" customHeight="1">
      <c r="A23" s="317" t="s">
        <v>83</v>
      </c>
      <c r="B23" s="78" t="s">
        <v>500</v>
      </c>
      <c r="C23" s="144"/>
      <c r="D23" s="144">
        <v>25000000</v>
      </c>
      <c r="E23" s="144"/>
      <c r="F23" s="144"/>
      <c r="G23" s="144"/>
      <c r="H23" s="144"/>
      <c r="I23" s="144"/>
      <c r="J23" s="161">
        <f>D23+E23+F23+G23+H23+I23</f>
        <v>25000000</v>
      </c>
      <c r="K23" s="162">
        <f>C23+J23</f>
        <v>25000000</v>
      </c>
    </row>
    <row r="24" spans="1:11" s="318" customFormat="1" ht="12" customHeight="1">
      <c r="A24" s="317" t="s">
        <v>85</v>
      </c>
      <c r="B24" s="78" t="s">
        <v>501</v>
      </c>
      <c r="C24" s="144"/>
      <c r="D24" s="144">
        <v>25000000</v>
      </c>
      <c r="E24" s="144"/>
      <c r="F24" s="144"/>
      <c r="G24" s="144"/>
      <c r="H24" s="144"/>
      <c r="I24" s="144"/>
      <c r="J24" s="161">
        <f>D24+E24+F24+G24+H24+I24</f>
        <v>25000000</v>
      </c>
      <c r="K24" s="162">
        <f>C24+J24</f>
        <v>25000000</v>
      </c>
    </row>
    <row r="25" spans="1:11" s="318" customFormat="1" ht="12" customHeight="1">
      <c r="A25" s="245" t="s">
        <v>91</v>
      </c>
      <c r="B25" s="24" t="s">
        <v>337</v>
      </c>
      <c r="C25" s="320"/>
      <c r="D25" s="320"/>
      <c r="E25" s="320"/>
      <c r="F25" s="320"/>
      <c r="G25" s="320"/>
      <c r="H25" s="320"/>
      <c r="I25" s="320"/>
      <c r="J25" s="154">
        <f>D25+E25+F25+G25+H25+I25</f>
        <v>0</v>
      </c>
      <c r="K25" s="155">
        <f>C25+J25</f>
        <v>0</v>
      </c>
    </row>
    <row r="26" spans="1:11" s="318" customFormat="1" ht="21">
      <c r="A26" s="245" t="s">
        <v>288</v>
      </c>
      <c r="B26" s="24" t="s">
        <v>502</v>
      </c>
      <c r="C26" s="154">
        <f aca="true" t="shared" si="4" ref="C26:K26">+C27+C28+C29</f>
        <v>0</v>
      </c>
      <c r="D26" s="154">
        <f t="shared" si="4"/>
        <v>0</v>
      </c>
      <c r="E26" s="154">
        <f t="shared" si="4"/>
        <v>0</v>
      </c>
      <c r="F26" s="154">
        <f t="shared" si="4"/>
        <v>0</v>
      </c>
      <c r="G26" s="154">
        <f t="shared" si="4"/>
        <v>0</v>
      </c>
      <c r="H26" s="154">
        <f t="shared" si="4"/>
        <v>0</v>
      </c>
      <c r="I26" s="154">
        <f t="shared" si="4"/>
        <v>0</v>
      </c>
      <c r="J26" s="154">
        <f t="shared" si="4"/>
        <v>0</v>
      </c>
      <c r="K26" s="155">
        <f t="shared" si="4"/>
        <v>0</v>
      </c>
    </row>
    <row r="27" spans="1:11" s="318" customFormat="1" ht="12" customHeight="1">
      <c r="A27" s="321" t="s">
        <v>107</v>
      </c>
      <c r="B27" s="99" t="s">
        <v>94</v>
      </c>
      <c r="C27" s="139"/>
      <c r="D27" s="139"/>
      <c r="E27" s="139"/>
      <c r="F27" s="139"/>
      <c r="G27" s="139"/>
      <c r="H27" s="139"/>
      <c r="I27" s="139"/>
      <c r="J27" s="140">
        <f>D27+E27+F27+G27+H27+I27</f>
        <v>0</v>
      </c>
      <c r="K27" s="141">
        <f>C27+J27</f>
        <v>0</v>
      </c>
    </row>
    <row r="28" spans="1:11" s="318" customFormat="1" ht="12" customHeight="1">
      <c r="A28" s="321" t="s">
        <v>109</v>
      </c>
      <c r="B28" s="99" t="s">
        <v>499</v>
      </c>
      <c r="C28" s="144"/>
      <c r="D28" s="144"/>
      <c r="E28" s="144"/>
      <c r="F28" s="144"/>
      <c r="G28" s="144"/>
      <c r="H28" s="144"/>
      <c r="I28" s="144"/>
      <c r="J28" s="161">
        <f>D28+E28+F28+G28+H28+I28</f>
        <v>0</v>
      </c>
      <c r="K28" s="162">
        <f>C28+J28</f>
        <v>0</v>
      </c>
    </row>
    <row r="29" spans="1:11" s="318" customFormat="1" ht="12" customHeight="1">
      <c r="A29" s="321" t="s">
        <v>111</v>
      </c>
      <c r="B29" s="78" t="s">
        <v>503</v>
      </c>
      <c r="C29" s="144"/>
      <c r="D29" s="144"/>
      <c r="E29" s="144"/>
      <c r="F29" s="144"/>
      <c r="G29" s="144"/>
      <c r="H29" s="144"/>
      <c r="I29" s="144"/>
      <c r="J29" s="161">
        <f>D29+E29+F29+G29+H29+I29</f>
        <v>0</v>
      </c>
      <c r="K29" s="162">
        <f>C29+J29</f>
        <v>0</v>
      </c>
    </row>
    <row r="30" spans="1:11" s="318" customFormat="1" ht="12" customHeight="1">
      <c r="A30" s="317" t="s">
        <v>113</v>
      </c>
      <c r="B30" s="322" t="s">
        <v>504</v>
      </c>
      <c r="C30" s="323"/>
      <c r="D30" s="323"/>
      <c r="E30" s="323"/>
      <c r="F30" s="323"/>
      <c r="G30" s="323"/>
      <c r="H30" s="323"/>
      <c r="I30" s="323"/>
      <c r="J30" s="324">
        <f>D30+E30+F30+G30+H30+I30</f>
        <v>0</v>
      </c>
      <c r="K30" s="325">
        <f>C30+J30</f>
        <v>0</v>
      </c>
    </row>
    <row r="31" spans="1:11" s="318" customFormat="1" ht="12" customHeight="1">
      <c r="A31" s="245" t="s">
        <v>121</v>
      </c>
      <c r="B31" s="24" t="s">
        <v>505</v>
      </c>
      <c r="C31" s="154">
        <f aca="true" t="shared" si="5" ref="C31:K31">+C32+C33+C34</f>
        <v>0</v>
      </c>
      <c r="D31" s="154">
        <f t="shared" si="5"/>
        <v>0</v>
      </c>
      <c r="E31" s="154">
        <f t="shared" si="5"/>
        <v>0</v>
      </c>
      <c r="F31" s="154">
        <f t="shared" si="5"/>
        <v>0</v>
      </c>
      <c r="G31" s="154">
        <f t="shared" si="5"/>
        <v>0</v>
      </c>
      <c r="H31" s="154">
        <f t="shared" si="5"/>
        <v>0</v>
      </c>
      <c r="I31" s="154">
        <f t="shared" si="5"/>
        <v>0</v>
      </c>
      <c r="J31" s="154">
        <f t="shared" si="5"/>
        <v>0</v>
      </c>
      <c r="K31" s="155">
        <f t="shared" si="5"/>
        <v>0</v>
      </c>
    </row>
    <row r="32" spans="1:11" s="318" customFormat="1" ht="12" customHeight="1">
      <c r="A32" s="321" t="s">
        <v>123</v>
      </c>
      <c r="B32" s="99" t="s">
        <v>148</v>
      </c>
      <c r="C32" s="139"/>
      <c r="D32" s="139"/>
      <c r="E32" s="139"/>
      <c r="F32" s="139"/>
      <c r="G32" s="139"/>
      <c r="H32" s="139"/>
      <c r="I32" s="139"/>
      <c r="J32" s="140">
        <f>D32+E32+F32+G32+H32+I32</f>
        <v>0</v>
      </c>
      <c r="K32" s="141">
        <f>C32+J32</f>
        <v>0</v>
      </c>
    </row>
    <row r="33" spans="1:11" s="318" customFormat="1" ht="12" customHeight="1">
      <c r="A33" s="321" t="s">
        <v>125</v>
      </c>
      <c r="B33" s="78" t="s">
        <v>150</v>
      </c>
      <c r="C33" s="159"/>
      <c r="D33" s="159"/>
      <c r="E33" s="159"/>
      <c r="F33" s="159"/>
      <c r="G33" s="159"/>
      <c r="H33" s="159"/>
      <c r="I33" s="159"/>
      <c r="J33" s="164">
        <f>D33+E33+F33+G33+H33+I33</f>
        <v>0</v>
      </c>
      <c r="K33" s="160">
        <f>C33+J33</f>
        <v>0</v>
      </c>
    </row>
    <row r="34" spans="1:11" s="318" customFormat="1" ht="12" customHeight="1">
      <c r="A34" s="317" t="s">
        <v>127</v>
      </c>
      <c r="B34" s="322" t="s">
        <v>152</v>
      </c>
      <c r="C34" s="323"/>
      <c r="D34" s="323"/>
      <c r="E34" s="323"/>
      <c r="F34" s="323"/>
      <c r="G34" s="323"/>
      <c r="H34" s="323"/>
      <c r="I34" s="323"/>
      <c r="J34" s="324">
        <f>D34+E34+F34+G34+H34+I34</f>
        <v>0</v>
      </c>
      <c r="K34" s="325">
        <f>C34+J34</f>
        <v>0</v>
      </c>
    </row>
    <row r="35" spans="1:11" s="313" customFormat="1" ht="12" customHeight="1">
      <c r="A35" s="245" t="s">
        <v>145</v>
      </c>
      <c r="B35" s="24" t="s">
        <v>339</v>
      </c>
      <c r="C35" s="320"/>
      <c r="D35" s="320"/>
      <c r="E35" s="320"/>
      <c r="F35" s="320"/>
      <c r="G35" s="320"/>
      <c r="H35" s="320"/>
      <c r="I35" s="320"/>
      <c r="J35" s="154">
        <f>D35+E35+F35+G35+H35+I35</f>
        <v>0</v>
      </c>
      <c r="K35" s="155">
        <f>C35+J35</f>
        <v>0</v>
      </c>
    </row>
    <row r="36" spans="1:11" s="313" customFormat="1" ht="12" customHeight="1">
      <c r="A36" s="245" t="s">
        <v>305</v>
      </c>
      <c r="B36" s="24" t="s">
        <v>506</v>
      </c>
      <c r="C36" s="320"/>
      <c r="D36" s="320"/>
      <c r="E36" s="320"/>
      <c r="F36" s="320"/>
      <c r="G36" s="320"/>
      <c r="H36" s="320"/>
      <c r="I36" s="320"/>
      <c r="J36" s="154">
        <f>D36+E36+F36+G36+H36+I36</f>
        <v>0</v>
      </c>
      <c r="K36" s="155">
        <f>C36+J36</f>
        <v>0</v>
      </c>
    </row>
    <row r="37" spans="1:11" s="313" customFormat="1" ht="12" customHeight="1">
      <c r="A37" s="245" t="s">
        <v>167</v>
      </c>
      <c r="B37" s="24" t="s">
        <v>507</v>
      </c>
      <c r="C37" s="154">
        <f aca="true" t="shared" si="6" ref="C37:K37">+C8+C20+C25+C26+C31+C35+C36</f>
        <v>1545100</v>
      </c>
      <c r="D37" s="154">
        <f t="shared" si="6"/>
        <v>25000000</v>
      </c>
      <c r="E37" s="154">
        <f t="shared" si="6"/>
        <v>0</v>
      </c>
      <c r="F37" s="154">
        <f t="shared" si="6"/>
        <v>0</v>
      </c>
      <c r="G37" s="154">
        <f t="shared" si="6"/>
        <v>0</v>
      </c>
      <c r="H37" s="154">
        <f t="shared" si="6"/>
        <v>0</v>
      </c>
      <c r="I37" s="154">
        <f t="shared" si="6"/>
        <v>0</v>
      </c>
      <c r="J37" s="154">
        <f t="shared" si="6"/>
        <v>25000000</v>
      </c>
      <c r="K37" s="155">
        <f t="shared" si="6"/>
        <v>26545100</v>
      </c>
    </row>
    <row r="38" spans="1:11" s="313" customFormat="1" ht="12" customHeight="1">
      <c r="A38" s="326" t="s">
        <v>314</v>
      </c>
      <c r="B38" s="24" t="s">
        <v>508</v>
      </c>
      <c r="C38" s="154">
        <f aca="true" t="shared" si="7" ref="C38:K38">+C39+C40+C41</f>
        <v>10339758</v>
      </c>
      <c r="D38" s="154">
        <f t="shared" si="7"/>
        <v>253327</v>
      </c>
      <c r="E38" s="154">
        <f t="shared" si="7"/>
        <v>50190</v>
      </c>
      <c r="F38" s="154">
        <f t="shared" si="7"/>
        <v>200760</v>
      </c>
      <c r="G38" s="154">
        <f t="shared" si="7"/>
        <v>0</v>
      </c>
      <c r="H38" s="154">
        <f t="shared" si="7"/>
        <v>0</v>
      </c>
      <c r="I38" s="154">
        <f t="shared" si="7"/>
        <v>0</v>
      </c>
      <c r="J38" s="154">
        <f t="shared" si="7"/>
        <v>504277</v>
      </c>
      <c r="K38" s="155">
        <f t="shared" si="7"/>
        <v>10844035</v>
      </c>
    </row>
    <row r="39" spans="1:11" s="313" customFormat="1" ht="12" customHeight="1">
      <c r="A39" s="321" t="s">
        <v>509</v>
      </c>
      <c r="B39" s="99" t="s">
        <v>395</v>
      </c>
      <c r="C39" s="139"/>
      <c r="D39" s="139">
        <v>1506</v>
      </c>
      <c r="E39" s="139"/>
      <c r="F39" s="139"/>
      <c r="G39" s="139"/>
      <c r="H39" s="139"/>
      <c r="I39" s="139"/>
      <c r="J39" s="140">
        <f>D39+E39+F39+G39+H39+I39</f>
        <v>1506</v>
      </c>
      <c r="K39" s="141">
        <f>C39+J39</f>
        <v>1506</v>
      </c>
    </row>
    <row r="40" spans="1:11" s="313" customFormat="1" ht="12" customHeight="1">
      <c r="A40" s="321" t="s">
        <v>510</v>
      </c>
      <c r="B40" s="78" t="s">
        <v>511</v>
      </c>
      <c r="C40" s="159"/>
      <c r="D40" s="159"/>
      <c r="E40" s="159"/>
      <c r="F40" s="159"/>
      <c r="G40" s="159"/>
      <c r="H40" s="159"/>
      <c r="I40" s="159"/>
      <c r="J40" s="164">
        <f>D40+E40+F40+G40+H40+I40</f>
        <v>0</v>
      </c>
      <c r="K40" s="160">
        <f>C40+J40</f>
        <v>0</v>
      </c>
    </row>
    <row r="41" spans="1:11" s="318" customFormat="1" ht="12" customHeight="1">
      <c r="A41" s="317" t="s">
        <v>512</v>
      </c>
      <c r="B41" s="322" t="s">
        <v>513</v>
      </c>
      <c r="C41" s="323">
        <v>10339758</v>
      </c>
      <c r="D41" s="323">
        <v>251821</v>
      </c>
      <c r="E41" s="323">
        <v>50190</v>
      </c>
      <c r="F41" s="323">
        <v>200760</v>
      </c>
      <c r="G41" s="323"/>
      <c r="H41" s="323"/>
      <c r="I41" s="323"/>
      <c r="J41" s="324">
        <f>D41+E41+F41+G41+H41+I41</f>
        <v>502771</v>
      </c>
      <c r="K41" s="325">
        <f>C41+J41</f>
        <v>10842529</v>
      </c>
    </row>
    <row r="42" spans="1:11" s="318" customFormat="1" ht="15" customHeight="1">
      <c r="A42" s="326" t="s">
        <v>316</v>
      </c>
      <c r="B42" s="327" t="s">
        <v>514</v>
      </c>
      <c r="C42" s="154">
        <f aca="true" t="shared" si="8" ref="C42:K42">+C37+C38</f>
        <v>11884858</v>
      </c>
      <c r="D42" s="154">
        <f t="shared" si="8"/>
        <v>25253327</v>
      </c>
      <c r="E42" s="154">
        <f t="shared" si="8"/>
        <v>50190</v>
      </c>
      <c r="F42" s="154">
        <f t="shared" si="8"/>
        <v>200760</v>
      </c>
      <c r="G42" s="154">
        <f t="shared" si="8"/>
        <v>0</v>
      </c>
      <c r="H42" s="154">
        <f t="shared" si="8"/>
        <v>0</v>
      </c>
      <c r="I42" s="154">
        <f t="shared" si="8"/>
        <v>0</v>
      </c>
      <c r="J42" s="154">
        <f t="shared" si="8"/>
        <v>25504277</v>
      </c>
      <c r="K42" s="155">
        <f t="shared" si="8"/>
        <v>37389135</v>
      </c>
    </row>
    <row r="43" spans="1:3" s="318" customFormat="1" ht="15" customHeight="1">
      <c r="A43" s="269"/>
      <c r="B43" s="270"/>
      <c r="C43" s="271"/>
    </row>
    <row r="44" spans="1:3" ht="12.75">
      <c r="A44" s="328"/>
      <c r="B44" s="329"/>
      <c r="C44" s="330"/>
    </row>
    <row r="45" spans="1:11" s="311" customFormat="1" ht="16.5" customHeight="1">
      <c r="A45" s="353" t="s">
        <v>327</v>
      </c>
      <c r="B45" s="353"/>
      <c r="C45" s="353"/>
      <c r="D45" s="353"/>
      <c r="E45" s="353"/>
      <c r="F45" s="353"/>
      <c r="G45" s="353"/>
      <c r="H45" s="353"/>
      <c r="I45" s="353"/>
      <c r="J45" s="353"/>
      <c r="K45" s="353"/>
    </row>
    <row r="46" spans="1:11" s="331" customFormat="1" ht="12" customHeight="1">
      <c r="A46" s="245" t="s">
        <v>63</v>
      </c>
      <c r="B46" s="24" t="s">
        <v>515</v>
      </c>
      <c r="C46" s="154">
        <f aca="true" t="shared" si="9" ref="C46:K46">SUM(C47:C51)</f>
        <v>11884858</v>
      </c>
      <c r="D46" s="154">
        <f t="shared" si="9"/>
        <v>23312783</v>
      </c>
      <c r="E46" s="154">
        <f t="shared" si="9"/>
        <v>50190</v>
      </c>
      <c r="F46" s="154">
        <f t="shared" si="9"/>
        <v>-149726</v>
      </c>
      <c r="G46" s="154">
        <f t="shared" si="9"/>
        <v>0</v>
      </c>
      <c r="H46" s="154">
        <f t="shared" si="9"/>
        <v>0</v>
      </c>
      <c r="I46" s="154">
        <f t="shared" si="9"/>
        <v>0</v>
      </c>
      <c r="J46" s="154">
        <f t="shared" si="9"/>
        <v>23213247</v>
      </c>
      <c r="K46" s="155">
        <f t="shared" si="9"/>
        <v>35098105</v>
      </c>
    </row>
    <row r="47" spans="1:11" ht="12" customHeight="1">
      <c r="A47" s="317" t="s">
        <v>65</v>
      </c>
      <c r="B47" s="99" t="s">
        <v>233</v>
      </c>
      <c r="C47" s="139">
        <v>5964700</v>
      </c>
      <c r="D47" s="139">
        <v>4149573</v>
      </c>
      <c r="E47" s="139">
        <v>42000</v>
      </c>
      <c r="F47" s="139">
        <v>168000</v>
      </c>
      <c r="G47" s="139"/>
      <c r="H47" s="139"/>
      <c r="I47" s="139"/>
      <c r="J47" s="140">
        <f>D47+E47+F47+G47+H47+I47</f>
        <v>4359573</v>
      </c>
      <c r="K47" s="141">
        <f>C47+J47</f>
        <v>10324273</v>
      </c>
    </row>
    <row r="48" spans="1:11" ht="12" customHeight="1">
      <c r="A48" s="317" t="s">
        <v>67</v>
      </c>
      <c r="B48" s="78" t="s">
        <v>234</v>
      </c>
      <c r="C48" s="144">
        <v>1165340</v>
      </c>
      <c r="D48" s="144">
        <v>810037</v>
      </c>
      <c r="E48" s="144">
        <v>8190</v>
      </c>
      <c r="F48" s="144">
        <v>32760</v>
      </c>
      <c r="G48" s="144"/>
      <c r="H48" s="144"/>
      <c r="I48" s="144"/>
      <c r="J48" s="161">
        <f>D48+E48+F48+G48+H48+I48</f>
        <v>850987</v>
      </c>
      <c r="K48" s="162">
        <f>C48+J48</f>
        <v>2016327</v>
      </c>
    </row>
    <row r="49" spans="1:11" ht="12" customHeight="1">
      <c r="A49" s="317" t="s">
        <v>69</v>
      </c>
      <c r="B49" s="78" t="s">
        <v>235</v>
      </c>
      <c r="C49" s="144">
        <v>4754818</v>
      </c>
      <c r="D49" s="144">
        <v>18353173</v>
      </c>
      <c r="E49" s="144"/>
      <c r="F49" s="144">
        <v>-350486</v>
      </c>
      <c r="G49" s="144"/>
      <c r="H49" s="144"/>
      <c r="I49" s="144"/>
      <c r="J49" s="161">
        <f>D49+E49+F49+G49+H49+I49</f>
        <v>18002687</v>
      </c>
      <c r="K49" s="162">
        <f>C49+J49</f>
        <v>22757505</v>
      </c>
    </row>
    <row r="50" spans="1:11" ht="12" customHeight="1">
      <c r="A50" s="317" t="s">
        <v>71</v>
      </c>
      <c r="B50" s="78" t="s">
        <v>236</v>
      </c>
      <c r="C50" s="144"/>
      <c r="D50" s="144"/>
      <c r="E50" s="144"/>
      <c r="F50" s="144"/>
      <c r="G50" s="144"/>
      <c r="H50" s="144"/>
      <c r="I50" s="144"/>
      <c r="J50" s="161">
        <f>D50+E50+F50+G50+H50+I50</f>
        <v>0</v>
      </c>
      <c r="K50" s="162">
        <f>C50+J50</f>
        <v>0</v>
      </c>
    </row>
    <row r="51" spans="1:11" ht="12" customHeight="1">
      <c r="A51" s="317" t="s">
        <v>73</v>
      </c>
      <c r="B51" s="78" t="s">
        <v>238</v>
      </c>
      <c r="C51" s="144"/>
      <c r="D51" s="144"/>
      <c r="E51" s="144"/>
      <c r="F51" s="144"/>
      <c r="G51" s="144"/>
      <c r="H51" s="144"/>
      <c r="I51" s="144"/>
      <c r="J51" s="161">
        <f>D51+E51+F51+G51+H51+I51</f>
        <v>0</v>
      </c>
      <c r="K51" s="162">
        <f>C51+J51</f>
        <v>0</v>
      </c>
    </row>
    <row r="52" spans="1:11" ht="12" customHeight="1">
      <c r="A52" s="245" t="s">
        <v>77</v>
      </c>
      <c r="B52" s="24" t="s">
        <v>516</v>
      </c>
      <c r="C52" s="154">
        <f aca="true" t="shared" si="10" ref="C52:K52">SUM(C53:C55)</f>
        <v>0</v>
      </c>
      <c r="D52" s="154">
        <f t="shared" si="10"/>
        <v>1940544</v>
      </c>
      <c r="E52" s="154">
        <f t="shared" si="10"/>
        <v>0</v>
      </c>
      <c r="F52" s="154">
        <f t="shared" si="10"/>
        <v>350486</v>
      </c>
      <c r="G52" s="154">
        <f t="shared" si="10"/>
        <v>0</v>
      </c>
      <c r="H52" s="154">
        <f t="shared" si="10"/>
        <v>0</v>
      </c>
      <c r="I52" s="154">
        <f t="shared" si="10"/>
        <v>0</v>
      </c>
      <c r="J52" s="154">
        <f t="shared" si="10"/>
        <v>2291030</v>
      </c>
      <c r="K52" s="155">
        <f t="shared" si="10"/>
        <v>2291030</v>
      </c>
    </row>
    <row r="53" spans="1:11" s="331" customFormat="1" ht="12" customHeight="1">
      <c r="A53" s="317" t="s">
        <v>79</v>
      </c>
      <c r="B53" s="99" t="s">
        <v>269</v>
      </c>
      <c r="C53" s="139"/>
      <c r="D53" s="139">
        <v>1940544</v>
      </c>
      <c r="E53" s="139"/>
      <c r="F53" s="139">
        <v>350486</v>
      </c>
      <c r="G53" s="139"/>
      <c r="H53" s="139"/>
      <c r="I53" s="139"/>
      <c r="J53" s="140">
        <f>D53+E53+F53+G53+H53+I53</f>
        <v>2291030</v>
      </c>
      <c r="K53" s="141">
        <f>C53+J53</f>
        <v>2291030</v>
      </c>
    </row>
    <row r="54" spans="1:11" ht="12" customHeight="1">
      <c r="A54" s="317" t="s">
        <v>81</v>
      </c>
      <c r="B54" s="78" t="s">
        <v>271</v>
      </c>
      <c r="C54" s="144"/>
      <c r="D54" s="144"/>
      <c r="E54" s="144"/>
      <c r="F54" s="144"/>
      <c r="G54" s="144"/>
      <c r="H54" s="144"/>
      <c r="I54" s="144"/>
      <c r="J54" s="161">
        <f>D54+E54+F54+G54+H54+I54</f>
        <v>0</v>
      </c>
      <c r="K54" s="162">
        <f>C54+J54</f>
        <v>0</v>
      </c>
    </row>
    <row r="55" spans="1:11" ht="12" customHeight="1">
      <c r="A55" s="317" t="s">
        <v>83</v>
      </c>
      <c r="B55" s="78" t="s">
        <v>517</v>
      </c>
      <c r="C55" s="144"/>
      <c r="D55" s="144"/>
      <c r="E55" s="144"/>
      <c r="F55" s="144"/>
      <c r="G55" s="144"/>
      <c r="H55" s="144"/>
      <c r="I55" s="144"/>
      <c r="J55" s="161">
        <f>D55+E55+F55+G55+H55+I55</f>
        <v>0</v>
      </c>
      <c r="K55" s="162">
        <f>C55+J55</f>
        <v>0</v>
      </c>
    </row>
    <row r="56" spans="1:11" ht="12" customHeight="1">
      <c r="A56" s="317" t="s">
        <v>85</v>
      </c>
      <c r="B56" s="78" t="s">
        <v>518</v>
      </c>
      <c r="C56" s="144"/>
      <c r="D56" s="144"/>
      <c r="E56" s="144"/>
      <c r="F56" s="144"/>
      <c r="G56" s="144"/>
      <c r="H56" s="144"/>
      <c r="I56" s="144"/>
      <c r="J56" s="161">
        <f>D56+E56+F56+G56+H56+I56</f>
        <v>0</v>
      </c>
      <c r="K56" s="162">
        <f>C56+J56</f>
        <v>0</v>
      </c>
    </row>
    <row r="57" spans="1:11" ht="12" customHeight="1">
      <c r="A57" s="245" t="s">
        <v>91</v>
      </c>
      <c r="B57" s="24" t="s">
        <v>519</v>
      </c>
      <c r="C57" s="320"/>
      <c r="D57" s="320"/>
      <c r="E57" s="320"/>
      <c r="F57" s="320"/>
      <c r="G57" s="320"/>
      <c r="H57" s="320"/>
      <c r="I57" s="320"/>
      <c r="J57" s="154">
        <f>D57+E57+F57+G57+H57+I57</f>
        <v>0</v>
      </c>
      <c r="K57" s="155">
        <f>C57+J57</f>
        <v>0</v>
      </c>
    </row>
    <row r="58" spans="1:11" ht="15" customHeight="1">
      <c r="A58" s="245" t="s">
        <v>288</v>
      </c>
      <c r="B58" s="332" t="s">
        <v>520</v>
      </c>
      <c r="C58" s="154">
        <f aca="true" t="shared" si="11" ref="C58:K58">+C46+C52+C57</f>
        <v>11884858</v>
      </c>
      <c r="D58" s="154">
        <f t="shared" si="11"/>
        <v>25253327</v>
      </c>
      <c r="E58" s="154">
        <f t="shared" si="11"/>
        <v>50190</v>
      </c>
      <c r="F58" s="154">
        <f t="shared" si="11"/>
        <v>200760</v>
      </c>
      <c r="G58" s="154">
        <f t="shared" si="11"/>
        <v>0</v>
      </c>
      <c r="H58" s="154">
        <f t="shared" si="11"/>
        <v>0</v>
      </c>
      <c r="I58" s="154">
        <f t="shared" si="11"/>
        <v>0</v>
      </c>
      <c r="J58" s="154">
        <f t="shared" si="11"/>
        <v>25504277</v>
      </c>
      <c r="K58" s="155">
        <f t="shared" si="11"/>
        <v>37389135</v>
      </c>
    </row>
    <row r="59" spans="3:11" ht="12.75">
      <c r="C59" s="333"/>
      <c r="D59" s="333"/>
      <c r="E59" s="333"/>
      <c r="F59" s="333"/>
      <c r="G59" s="333"/>
      <c r="H59" s="333"/>
      <c r="I59" s="333"/>
      <c r="J59" s="333"/>
      <c r="K59" s="333"/>
    </row>
    <row r="60" spans="1:11" ht="15" customHeight="1">
      <c r="A60" s="296" t="s">
        <v>486</v>
      </c>
      <c r="B60" s="297"/>
      <c r="C60" s="298">
        <v>2</v>
      </c>
      <c r="D60" s="298"/>
      <c r="E60" s="298"/>
      <c r="F60" s="298"/>
      <c r="G60" s="298"/>
      <c r="H60" s="298"/>
      <c r="I60" s="298"/>
      <c r="J60" s="300">
        <f>D60+E60+F60+G60+H60+I60</f>
        <v>0</v>
      </c>
      <c r="K60" s="334">
        <f>C60+J60</f>
        <v>2</v>
      </c>
    </row>
    <row r="61" spans="1:11" ht="14.25" customHeight="1">
      <c r="A61" s="296" t="s">
        <v>487</v>
      </c>
      <c r="B61" s="297"/>
      <c r="C61" s="298">
        <v>0</v>
      </c>
      <c r="D61" s="298"/>
      <c r="E61" s="298"/>
      <c r="F61" s="298"/>
      <c r="G61" s="298"/>
      <c r="H61" s="298"/>
      <c r="I61" s="298"/>
      <c r="J61" s="300">
        <f>D61+E61+F61+G61+H61+I61</f>
        <v>0</v>
      </c>
      <c r="K61" s="334">
        <f>C61+J61</f>
        <v>0</v>
      </c>
    </row>
  </sheetData>
  <sheetProtection selectLockedCells="1" selectUnlockedCells="1"/>
  <mergeCells count="5">
    <mergeCell ref="A45:K45"/>
    <mergeCell ref="B2:J2"/>
    <mergeCell ref="B3:J3"/>
    <mergeCell ref="A4:J4"/>
    <mergeCell ref="A7:K7"/>
  </mergeCells>
  <printOptions horizontalCentered="1"/>
  <pageMargins left="0.7875" right="0.7875" top="0.9840277777777777" bottom="0.9840277777777777" header="0.5118055555555555" footer="0.5118055555555555"/>
  <pageSetup horizontalDpi="600" verticalDpi="600" orientation="landscape" paperSize="8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0"/>
  </sheetPr>
  <dimension ref="A1:K63"/>
  <sheetViews>
    <sheetView zoomScale="110" zoomScaleNormal="110" zoomScalePageLayoutView="0" workbookViewId="0" topLeftCell="C1">
      <selection activeCell="K6" sqref="K6"/>
    </sheetView>
  </sheetViews>
  <sheetFormatPr defaultColWidth="9.00390625" defaultRowHeight="12.75"/>
  <cols>
    <col min="1" max="1" width="13.00390625" style="303" customWidth="1"/>
    <col min="2" max="2" width="59.00390625" style="304" customWidth="1"/>
    <col min="3" max="3" width="12.625" style="304" customWidth="1"/>
    <col min="4" max="9" width="14.875" style="304" customWidth="1"/>
    <col min="10" max="10" width="17.00390625" style="304" customWidth="1"/>
    <col min="11" max="11" width="20.875" style="304" customWidth="1"/>
    <col min="12" max="16384" width="9.375" style="304" customWidth="1"/>
  </cols>
  <sheetData>
    <row r="1" spans="1:11" s="305" customFormat="1" ht="32.25" customHeight="1">
      <c r="A1" s="225"/>
      <c r="B1" s="226"/>
      <c r="C1" s="227"/>
      <c r="D1" s="227"/>
      <c r="E1" s="227"/>
      <c r="F1" s="227"/>
      <c r="G1" s="227"/>
      <c r="H1" s="227"/>
      <c r="I1" s="227"/>
      <c r="J1" s="227"/>
      <c r="K1" s="228" t="s">
        <v>524</v>
      </c>
    </row>
    <row r="2" spans="1:11" s="308" customFormat="1" ht="24">
      <c r="A2" s="306" t="s">
        <v>493</v>
      </c>
      <c r="B2" s="354" t="s">
        <v>525</v>
      </c>
      <c r="C2" s="354"/>
      <c r="D2" s="354"/>
      <c r="E2" s="354"/>
      <c r="F2" s="354"/>
      <c r="G2" s="354"/>
      <c r="H2" s="354"/>
      <c r="I2" s="354"/>
      <c r="J2" s="354"/>
      <c r="K2" s="307" t="s">
        <v>526</v>
      </c>
    </row>
    <row r="3" spans="1:11" s="308" customFormat="1" ht="24">
      <c r="A3" s="306" t="s">
        <v>456</v>
      </c>
      <c r="B3" s="354" t="s">
        <v>457</v>
      </c>
      <c r="C3" s="354"/>
      <c r="D3" s="354"/>
      <c r="E3" s="354"/>
      <c r="F3" s="354"/>
      <c r="G3" s="354"/>
      <c r="H3" s="354"/>
      <c r="I3" s="354"/>
      <c r="J3" s="354"/>
      <c r="K3" s="307" t="s">
        <v>455</v>
      </c>
    </row>
    <row r="4" spans="1:11" s="310" customFormat="1" ht="15.75" customHeight="1">
      <c r="A4" s="236"/>
      <c r="B4" s="236"/>
      <c r="C4" s="237"/>
      <c r="D4" s="238"/>
      <c r="E4" s="238"/>
      <c r="F4" s="238"/>
      <c r="G4" s="238"/>
      <c r="H4" s="238"/>
      <c r="I4" s="238"/>
      <c r="J4" s="238"/>
      <c r="K4" s="309" t="s">
        <v>40</v>
      </c>
    </row>
    <row r="5" spans="1:11" ht="24">
      <c r="A5" s="240" t="s">
        <v>458</v>
      </c>
      <c r="B5" s="241" t="s">
        <v>459</v>
      </c>
      <c r="C5" s="13" t="s">
        <v>43</v>
      </c>
      <c r="D5" s="242" t="s">
        <v>460</v>
      </c>
      <c r="E5" s="242" t="s">
        <v>461</v>
      </c>
      <c r="F5" s="242" t="s">
        <v>462</v>
      </c>
      <c r="G5" s="242" t="s">
        <v>463</v>
      </c>
      <c r="H5" s="242" t="s">
        <v>464</v>
      </c>
      <c r="I5" s="242" t="s">
        <v>465</v>
      </c>
      <c r="J5" s="243" t="s">
        <v>50</v>
      </c>
      <c r="K5" s="244" t="s">
        <v>538</v>
      </c>
    </row>
    <row r="6" spans="1:11" s="311" customFormat="1" ht="12.75" customHeight="1">
      <c r="A6" s="245" t="s">
        <v>52</v>
      </c>
      <c r="B6" s="246" t="s">
        <v>53</v>
      </c>
      <c r="C6" s="246" t="s">
        <v>54</v>
      </c>
      <c r="D6" s="247" t="s">
        <v>55</v>
      </c>
      <c r="E6" s="246" t="s">
        <v>56</v>
      </c>
      <c r="F6" s="246" t="s">
        <v>57</v>
      </c>
      <c r="G6" s="246" t="s">
        <v>58</v>
      </c>
      <c r="H6" s="246" t="s">
        <v>59</v>
      </c>
      <c r="I6" s="246" t="s">
        <v>60</v>
      </c>
      <c r="J6" s="246" t="s">
        <v>61</v>
      </c>
      <c r="K6" s="248" t="s">
        <v>62</v>
      </c>
    </row>
    <row r="7" spans="1:11" s="311" customFormat="1" ht="15.75" customHeight="1">
      <c r="A7" s="353" t="s">
        <v>326</v>
      </c>
      <c r="B7" s="353"/>
      <c r="C7" s="353"/>
      <c r="D7" s="353"/>
      <c r="E7" s="353"/>
      <c r="F7" s="353"/>
      <c r="G7" s="353"/>
      <c r="H7" s="353"/>
      <c r="I7" s="353"/>
      <c r="J7" s="353"/>
      <c r="K7" s="353"/>
    </row>
    <row r="8" spans="1:11" s="313" customFormat="1" ht="12" customHeight="1">
      <c r="A8" s="245" t="s">
        <v>63</v>
      </c>
      <c r="B8" s="312" t="s">
        <v>495</v>
      </c>
      <c r="C8" s="154">
        <f aca="true" t="shared" si="0" ref="C8:K8">SUM(C9:C19)</f>
        <v>58661706</v>
      </c>
      <c r="D8" s="154">
        <f t="shared" si="0"/>
        <v>0</v>
      </c>
      <c r="E8" s="154">
        <f t="shared" si="0"/>
        <v>0</v>
      </c>
      <c r="F8" s="154">
        <f t="shared" si="0"/>
        <v>0</v>
      </c>
      <c r="G8" s="154">
        <f t="shared" si="0"/>
        <v>0</v>
      </c>
      <c r="H8" s="154">
        <f t="shared" si="0"/>
        <v>0</v>
      </c>
      <c r="I8" s="154">
        <f t="shared" si="0"/>
        <v>0</v>
      </c>
      <c r="J8" s="154">
        <f t="shared" si="0"/>
        <v>0</v>
      </c>
      <c r="K8" s="155">
        <f t="shared" si="0"/>
        <v>58661706</v>
      </c>
    </row>
    <row r="9" spans="1:11" s="313" customFormat="1" ht="12" customHeight="1">
      <c r="A9" s="314" t="s">
        <v>65</v>
      </c>
      <c r="B9" s="73" t="s">
        <v>124</v>
      </c>
      <c r="C9" s="171">
        <v>12709241</v>
      </c>
      <c r="D9" s="171"/>
      <c r="E9" s="171"/>
      <c r="F9" s="171"/>
      <c r="G9" s="171"/>
      <c r="H9" s="171"/>
      <c r="I9" s="171"/>
      <c r="J9" s="315">
        <f aca="true" t="shared" si="1" ref="J9:J19">D9+E9+F9+G9+H9+I9</f>
        <v>0</v>
      </c>
      <c r="K9" s="316">
        <f aca="true" t="shared" si="2" ref="K9:K19">C9+J9</f>
        <v>12709241</v>
      </c>
    </row>
    <row r="10" spans="1:11" s="313" customFormat="1" ht="12" customHeight="1">
      <c r="A10" s="317" t="s">
        <v>67</v>
      </c>
      <c r="B10" s="78" t="s">
        <v>126</v>
      </c>
      <c r="C10" s="144"/>
      <c r="D10" s="144"/>
      <c r="E10" s="144"/>
      <c r="F10" s="144"/>
      <c r="G10" s="144"/>
      <c r="H10" s="144"/>
      <c r="I10" s="144"/>
      <c r="J10" s="161">
        <f t="shared" si="1"/>
        <v>0</v>
      </c>
      <c r="K10" s="162">
        <f t="shared" si="2"/>
        <v>0</v>
      </c>
    </row>
    <row r="11" spans="1:11" s="313" customFormat="1" ht="12" customHeight="1">
      <c r="A11" s="317" t="s">
        <v>69</v>
      </c>
      <c r="B11" s="78" t="s">
        <v>128</v>
      </c>
      <c r="C11" s="144"/>
      <c r="D11" s="144"/>
      <c r="E11" s="144"/>
      <c r="F11" s="144"/>
      <c r="G11" s="144"/>
      <c r="H11" s="144"/>
      <c r="I11" s="144"/>
      <c r="J11" s="161">
        <f t="shared" si="1"/>
        <v>0</v>
      </c>
      <c r="K11" s="162">
        <f t="shared" si="2"/>
        <v>0</v>
      </c>
    </row>
    <row r="12" spans="1:11" s="313" customFormat="1" ht="12" customHeight="1">
      <c r="A12" s="317" t="s">
        <v>71</v>
      </c>
      <c r="B12" s="78" t="s">
        <v>130</v>
      </c>
      <c r="C12" s="144"/>
      <c r="D12" s="144"/>
      <c r="E12" s="144"/>
      <c r="F12" s="144"/>
      <c r="G12" s="144"/>
      <c r="H12" s="144"/>
      <c r="I12" s="144"/>
      <c r="J12" s="161">
        <f t="shared" si="1"/>
        <v>0</v>
      </c>
      <c r="K12" s="162">
        <f t="shared" si="2"/>
        <v>0</v>
      </c>
    </row>
    <row r="13" spans="1:11" s="313" customFormat="1" ht="12" customHeight="1">
      <c r="A13" s="317" t="s">
        <v>73</v>
      </c>
      <c r="B13" s="78" t="s">
        <v>132</v>
      </c>
      <c r="C13" s="144">
        <v>39100945</v>
      </c>
      <c r="D13" s="144"/>
      <c r="E13" s="144"/>
      <c r="F13" s="144"/>
      <c r="G13" s="144"/>
      <c r="H13" s="144"/>
      <c r="I13" s="144"/>
      <c r="J13" s="161">
        <f t="shared" si="1"/>
        <v>0</v>
      </c>
      <c r="K13" s="162">
        <f t="shared" si="2"/>
        <v>39100945</v>
      </c>
    </row>
    <row r="14" spans="1:11" s="313" customFormat="1" ht="12" customHeight="1">
      <c r="A14" s="317" t="s">
        <v>75</v>
      </c>
      <c r="B14" s="78" t="s">
        <v>496</v>
      </c>
      <c r="C14" s="144">
        <v>6851520</v>
      </c>
      <c r="D14" s="144"/>
      <c r="E14" s="144"/>
      <c r="F14" s="144"/>
      <c r="G14" s="144"/>
      <c r="H14" s="144"/>
      <c r="I14" s="144"/>
      <c r="J14" s="161">
        <f t="shared" si="1"/>
        <v>0</v>
      </c>
      <c r="K14" s="162">
        <f t="shared" si="2"/>
        <v>6851520</v>
      </c>
    </row>
    <row r="15" spans="1:11" s="313" customFormat="1" ht="12" customHeight="1">
      <c r="A15" s="317" t="s">
        <v>240</v>
      </c>
      <c r="B15" s="100" t="s">
        <v>497</v>
      </c>
      <c r="C15" s="144"/>
      <c r="D15" s="144"/>
      <c r="E15" s="144"/>
      <c r="F15" s="144"/>
      <c r="G15" s="144"/>
      <c r="H15" s="144"/>
      <c r="I15" s="144"/>
      <c r="J15" s="161">
        <f t="shared" si="1"/>
        <v>0</v>
      </c>
      <c r="K15" s="162">
        <f t="shared" si="2"/>
        <v>0</v>
      </c>
    </row>
    <row r="16" spans="1:11" s="313" customFormat="1" ht="12" customHeight="1">
      <c r="A16" s="317" t="s">
        <v>242</v>
      </c>
      <c r="B16" s="78" t="s">
        <v>468</v>
      </c>
      <c r="C16" s="159"/>
      <c r="D16" s="159"/>
      <c r="E16" s="159"/>
      <c r="F16" s="159"/>
      <c r="G16" s="159"/>
      <c r="H16" s="159"/>
      <c r="I16" s="159"/>
      <c r="J16" s="164">
        <f t="shared" si="1"/>
        <v>0</v>
      </c>
      <c r="K16" s="160">
        <f t="shared" si="2"/>
        <v>0</v>
      </c>
    </row>
    <row r="17" spans="1:11" s="318" customFormat="1" ht="12" customHeight="1">
      <c r="A17" s="317" t="s">
        <v>244</v>
      </c>
      <c r="B17" s="78" t="s">
        <v>140</v>
      </c>
      <c r="C17" s="144"/>
      <c r="D17" s="144"/>
      <c r="E17" s="144"/>
      <c r="F17" s="144"/>
      <c r="G17" s="144"/>
      <c r="H17" s="144"/>
      <c r="I17" s="144"/>
      <c r="J17" s="161">
        <f t="shared" si="1"/>
        <v>0</v>
      </c>
      <c r="K17" s="162">
        <f t="shared" si="2"/>
        <v>0</v>
      </c>
    </row>
    <row r="18" spans="1:11" s="318" customFormat="1" ht="12" customHeight="1">
      <c r="A18" s="317" t="s">
        <v>246</v>
      </c>
      <c r="B18" s="78" t="s">
        <v>142</v>
      </c>
      <c r="C18" s="150"/>
      <c r="D18" s="150"/>
      <c r="E18" s="150"/>
      <c r="F18" s="150"/>
      <c r="G18" s="150"/>
      <c r="H18" s="150"/>
      <c r="I18" s="150"/>
      <c r="J18" s="151">
        <f t="shared" si="1"/>
        <v>0</v>
      </c>
      <c r="K18" s="319">
        <f t="shared" si="2"/>
        <v>0</v>
      </c>
    </row>
    <row r="19" spans="1:11" s="318" customFormat="1" ht="12" customHeight="1">
      <c r="A19" s="317" t="s">
        <v>248</v>
      </c>
      <c r="B19" s="100" t="s">
        <v>144</v>
      </c>
      <c r="C19" s="150"/>
      <c r="D19" s="150"/>
      <c r="E19" s="150"/>
      <c r="F19" s="150"/>
      <c r="G19" s="150"/>
      <c r="H19" s="150"/>
      <c r="I19" s="150"/>
      <c r="J19" s="151">
        <f t="shared" si="1"/>
        <v>0</v>
      </c>
      <c r="K19" s="319">
        <f t="shared" si="2"/>
        <v>0</v>
      </c>
    </row>
    <row r="20" spans="1:11" s="313" customFormat="1" ht="12" customHeight="1">
      <c r="A20" s="245" t="s">
        <v>77</v>
      </c>
      <c r="B20" s="312" t="s">
        <v>498</v>
      </c>
      <c r="C20" s="154">
        <f aca="true" t="shared" si="3" ref="C20:K20">SUM(C21:C23)</f>
        <v>0</v>
      </c>
      <c r="D20" s="154">
        <f t="shared" si="3"/>
        <v>0</v>
      </c>
      <c r="E20" s="154">
        <f t="shared" si="3"/>
        <v>0</v>
      </c>
      <c r="F20" s="154">
        <f t="shared" si="3"/>
        <v>603956</v>
      </c>
      <c r="G20" s="154">
        <f t="shared" si="3"/>
        <v>0</v>
      </c>
      <c r="H20" s="154">
        <f t="shared" si="3"/>
        <v>0</v>
      </c>
      <c r="I20" s="154">
        <f t="shared" si="3"/>
        <v>0</v>
      </c>
      <c r="J20" s="154">
        <f t="shared" si="3"/>
        <v>603956</v>
      </c>
      <c r="K20" s="155">
        <f t="shared" si="3"/>
        <v>603956</v>
      </c>
    </row>
    <row r="21" spans="1:11" s="318" customFormat="1" ht="12" customHeight="1">
      <c r="A21" s="317" t="s">
        <v>79</v>
      </c>
      <c r="B21" s="99" t="s">
        <v>80</v>
      </c>
      <c r="C21" s="144"/>
      <c r="D21" s="144"/>
      <c r="E21" s="144"/>
      <c r="F21" s="144"/>
      <c r="G21" s="144"/>
      <c r="H21" s="144"/>
      <c r="I21" s="144"/>
      <c r="J21" s="161">
        <f>D21+E21+F21+G21+H21+I21</f>
        <v>0</v>
      </c>
      <c r="K21" s="162">
        <f>C21+J21</f>
        <v>0</v>
      </c>
    </row>
    <row r="22" spans="1:11" s="318" customFormat="1" ht="12" customHeight="1">
      <c r="A22" s="317" t="s">
        <v>81</v>
      </c>
      <c r="B22" s="78" t="s">
        <v>499</v>
      </c>
      <c r="C22" s="144"/>
      <c r="D22" s="144"/>
      <c r="E22" s="144"/>
      <c r="F22" s="144"/>
      <c r="G22" s="144"/>
      <c r="H22" s="144"/>
      <c r="I22" s="144"/>
      <c r="J22" s="161">
        <f>D22+E22+F22+G22+H22+I22</f>
        <v>0</v>
      </c>
      <c r="K22" s="162">
        <f>C22+J22</f>
        <v>0</v>
      </c>
    </row>
    <row r="23" spans="1:11" s="318" customFormat="1" ht="12" customHeight="1">
      <c r="A23" s="317" t="s">
        <v>83</v>
      </c>
      <c r="B23" s="78" t="s">
        <v>500</v>
      </c>
      <c r="C23" s="144"/>
      <c r="D23" s="144"/>
      <c r="E23" s="144"/>
      <c r="F23" s="144">
        <v>603956</v>
      </c>
      <c r="G23" s="144"/>
      <c r="H23" s="144"/>
      <c r="I23" s="144"/>
      <c r="J23" s="161">
        <f>D23+E23+F23+G23+H23+I23</f>
        <v>603956</v>
      </c>
      <c r="K23" s="162">
        <f>C23+J23</f>
        <v>603956</v>
      </c>
    </row>
    <row r="24" spans="1:11" s="318" customFormat="1" ht="12" customHeight="1">
      <c r="A24" s="317" t="s">
        <v>85</v>
      </c>
      <c r="B24" s="78" t="s">
        <v>501</v>
      </c>
      <c r="C24" s="144"/>
      <c r="D24" s="144"/>
      <c r="E24" s="144"/>
      <c r="F24" s="144"/>
      <c r="G24" s="144"/>
      <c r="H24" s="144"/>
      <c r="I24" s="144"/>
      <c r="J24" s="161">
        <f>D24+E24+F24+G24+H24+I24</f>
        <v>0</v>
      </c>
      <c r="K24" s="162">
        <f>C24+J24</f>
        <v>0</v>
      </c>
    </row>
    <row r="25" spans="1:11" s="318" customFormat="1" ht="12" customHeight="1">
      <c r="A25" s="245" t="s">
        <v>91</v>
      </c>
      <c r="B25" s="24" t="s">
        <v>337</v>
      </c>
      <c r="C25" s="320"/>
      <c r="D25" s="320"/>
      <c r="E25" s="320"/>
      <c r="F25" s="320"/>
      <c r="G25" s="320"/>
      <c r="H25" s="320"/>
      <c r="I25" s="320"/>
      <c r="J25" s="154">
        <f>D25+E25+F25+G25+H25+I25</f>
        <v>0</v>
      </c>
      <c r="K25" s="155">
        <f>C25+J25</f>
        <v>0</v>
      </c>
    </row>
    <row r="26" spans="1:11" s="318" customFormat="1" ht="21">
      <c r="A26" s="245" t="s">
        <v>288</v>
      </c>
      <c r="B26" s="24" t="s">
        <v>502</v>
      </c>
      <c r="C26" s="154">
        <f aca="true" t="shared" si="4" ref="C26:K26">+C27+C28+C29</f>
        <v>0</v>
      </c>
      <c r="D26" s="154">
        <f t="shared" si="4"/>
        <v>0</v>
      </c>
      <c r="E26" s="154">
        <f t="shared" si="4"/>
        <v>0</v>
      </c>
      <c r="F26" s="154">
        <f t="shared" si="4"/>
        <v>0</v>
      </c>
      <c r="G26" s="154">
        <f t="shared" si="4"/>
        <v>0</v>
      </c>
      <c r="H26" s="154">
        <f t="shared" si="4"/>
        <v>0</v>
      </c>
      <c r="I26" s="154">
        <f t="shared" si="4"/>
        <v>0</v>
      </c>
      <c r="J26" s="154">
        <f t="shared" si="4"/>
        <v>0</v>
      </c>
      <c r="K26" s="155">
        <f t="shared" si="4"/>
        <v>0</v>
      </c>
    </row>
    <row r="27" spans="1:11" s="318" customFormat="1" ht="12" customHeight="1">
      <c r="A27" s="321" t="s">
        <v>107</v>
      </c>
      <c r="B27" s="99" t="s">
        <v>94</v>
      </c>
      <c r="C27" s="139"/>
      <c r="D27" s="139"/>
      <c r="E27" s="139"/>
      <c r="F27" s="139"/>
      <c r="G27" s="139"/>
      <c r="H27" s="139"/>
      <c r="I27" s="139"/>
      <c r="J27" s="140">
        <f>D27+E27+F27+G27+H27+I27</f>
        <v>0</v>
      </c>
      <c r="K27" s="141">
        <f>C27+J27</f>
        <v>0</v>
      </c>
    </row>
    <row r="28" spans="1:11" s="318" customFormat="1" ht="12" customHeight="1">
      <c r="A28" s="321" t="s">
        <v>109</v>
      </c>
      <c r="B28" s="99" t="s">
        <v>499</v>
      </c>
      <c r="C28" s="144"/>
      <c r="D28" s="144"/>
      <c r="E28" s="144"/>
      <c r="F28" s="144"/>
      <c r="G28" s="144"/>
      <c r="H28" s="144"/>
      <c r="I28" s="144"/>
      <c r="J28" s="161">
        <f>D28+E28+F28+G28+H28+I28</f>
        <v>0</v>
      </c>
      <c r="K28" s="162">
        <f>C28+J28</f>
        <v>0</v>
      </c>
    </row>
    <row r="29" spans="1:11" s="318" customFormat="1" ht="12" customHeight="1">
      <c r="A29" s="321" t="s">
        <v>111</v>
      </c>
      <c r="B29" s="78" t="s">
        <v>503</v>
      </c>
      <c r="C29" s="144"/>
      <c r="D29" s="144"/>
      <c r="E29" s="144"/>
      <c r="F29" s="144"/>
      <c r="G29" s="144"/>
      <c r="H29" s="144"/>
      <c r="I29" s="144"/>
      <c r="J29" s="161">
        <f>D29+E29+F29+G29+H29+I29</f>
        <v>0</v>
      </c>
      <c r="K29" s="162">
        <f>C29+J29</f>
        <v>0</v>
      </c>
    </row>
    <row r="30" spans="1:11" s="318" customFormat="1" ht="12" customHeight="1">
      <c r="A30" s="317" t="s">
        <v>113</v>
      </c>
      <c r="B30" s="322" t="s">
        <v>504</v>
      </c>
      <c r="C30" s="323"/>
      <c r="D30" s="323"/>
      <c r="E30" s="323"/>
      <c r="F30" s="323"/>
      <c r="G30" s="323"/>
      <c r="H30" s="323"/>
      <c r="I30" s="323"/>
      <c r="J30" s="324">
        <f>D30+E30+F30+G30+H30+I30</f>
        <v>0</v>
      </c>
      <c r="K30" s="325">
        <f>C30+J30</f>
        <v>0</v>
      </c>
    </row>
    <row r="31" spans="1:11" s="318" customFormat="1" ht="12" customHeight="1">
      <c r="A31" s="245" t="s">
        <v>121</v>
      </c>
      <c r="B31" s="24" t="s">
        <v>505</v>
      </c>
      <c r="C31" s="154">
        <f aca="true" t="shared" si="5" ref="C31:K31">+C32+C33+C34</f>
        <v>0</v>
      </c>
      <c r="D31" s="154">
        <f t="shared" si="5"/>
        <v>0</v>
      </c>
      <c r="E31" s="154">
        <f t="shared" si="5"/>
        <v>0</v>
      </c>
      <c r="F31" s="154">
        <f t="shared" si="5"/>
        <v>0</v>
      </c>
      <c r="G31" s="154">
        <f t="shared" si="5"/>
        <v>0</v>
      </c>
      <c r="H31" s="154">
        <f t="shared" si="5"/>
        <v>0</v>
      </c>
      <c r="I31" s="154">
        <f t="shared" si="5"/>
        <v>0</v>
      </c>
      <c r="J31" s="154">
        <f t="shared" si="5"/>
        <v>0</v>
      </c>
      <c r="K31" s="155">
        <f t="shared" si="5"/>
        <v>0</v>
      </c>
    </row>
    <row r="32" spans="1:11" s="318" customFormat="1" ht="12" customHeight="1">
      <c r="A32" s="321" t="s">
        <v>123</v>
      </c>
      <c r="B32" s="99" t="s">
        <v>148</v>
      </c>
      <c r="C32" s="139"/>
      <c r="D32" s="139"/>
      <c r="E32" s="139"/>
      <c r="F32" s="139"/>
      <c r="G32" s="139"/>
      <c r="H32" s="139"/>
      <c r="I32" s="139"/>
      <c r="J32" s="140">
        <f>D32+E32+F32+G32+H32+I32</f>
        <v>0</v>
      </c>
      <c r="K32" s="141">
        <f>C32+J32</f>
        <v>0</v>
      </c>
    </row>
    <row r="33" spans="1:11" s="318" customFormat="1" ht="12" customHeight="1">
      <c r="A33" s="321" t="s">
        <v>125</v>
      </c>
      <c r="B33" s="78" t="s">
        <v>150</v>
      </c>
      <c r="C33" s="159"/>
      <c r="D33" s="159"/>
      <c r="E33" s="159"/>
      <c r="F33" s="159"/>
      <c r="G33" s="159"/>
      <c r="H33" s="159"/>
      <c r="I33" s="159"/>
      <c r="J33" s="164">
        <f>D33+E33+F33+G33+H33+I33</f>
        <v>0</v>
      </c>
      <c r="K33" s="160">
        <f>C33+J33</f>
        <v>0</v>
      </c>
    </row>
    <row r="34" spans="1:11" s="318" customFormat="1" ht="12" customHeight="1">
      <c r="A34" s="317" t="s">
        <v>127</v>
      </c>
      <c r="B34" s="322" t="s">
        <v>152</v>
      </c>
      <c r="C34" s="323"/>
      <c r="D34" s="323"/>
      <c r="E34" s="323"/>
      <c r="F34" s="323"/>
      <c r="G34" s="323"/>
      <c r="H34" s="323"/>
      <c r="I34" s="323"/>
      <c r="J34" s="324">
        <f>D34+E34+F34+G34+H34+I34</f>
        <v>0</v>
      </c>
      <c r="K34" s="325">
        <f>C34+J34</f>
        <v>0</v>
      </c>
    </row>
    <row r="35" spans="1:11" s="313" customFormat="1" ht="12" customHeight="1">
      <c r="A35" s="245" t="s">
        <v>145</v>
      </c>
      <c r="B35" s="24" t="s">
        <v>339</v>
      </c>
      <c r="C35" s="320"/>
      <c r="D35" s="320"/>
      <c r="E35" s="320"/>
      <c r="F35" s="320"/>
      <c r="G35" s="320"/>
      <c r="H35" s="320"/>
      <c r="I35" s="320"/>
      <c r="J35" s="154">
        <f>D35+E35+F35+G35+H35+I35</f>
        <v>0</v>
      </c>
      <c r="K35" s="155">
        <f>C35+J35</f>
        <v>0</v>
      </c>
    </row>
    <row r="36" spans="1:11" s="313" customFormat="1" ht="12" customHeight="1">
      <c r="A36" s="245" t="s">
        <v>305</v>
      </c>
      <c r="B36" s="24" t="s">
        <v>506</v>
      </c>
      <c r="C36" s="320"/>
      <c r="D36" s="320"/>
      <c r="E36" s="320"/>
      <c r="F36" s="320"/>
      <c r="G36" s="320"/>
      <c r="H36" s="320"/>
      <c r="I36" s="320"/>
      <c r="J36" s="154">
        <f>D36+E36+F36+G36+H36+I36</f>
        <v>0</v>
      </c>
      <c r="K36" s="155">
        <f>C36+J36</f>
        <v>0</v>
      </c>
    </row>
    <row r="37" spans="1:11" s="313" customFormat="1" ht="12" customHeight="1">
      <c r="A37" s="245" t="s">
        <v>167</v>
      </c>
      <c r="B37" s="24" t="s">
        <v>507</v>
      </c>
      <c r="C37" s="154">
        <f aca="true" t="shared" si="6" ref="C37:K37">+C8+C20+C25+C26+C31+C35+C36</f>
        <v>58661706</v>
      </c>
      <c r="D37" s="154">
        <f t="shared" si="6"/>
        <v>0</v>
      </c>
      <c r="E37" s="154">
        <f t="shared" si="6"/>
        <v>0</v>
      </c>
      <c r="F37" s="154">
        <f t="shared" si="6"/>
        <v>603956</v>
      </c>
      <c r="G37" s="154">
        <f t="shared" si="6"/>
        <v>0</v>
      </c>
      <c r="H37" s="154">
        <f t="shared" si="6"/>
        <v>0</v>
      </c>
      <c r="I37" s="154">
        <f t="shared" si="6"/>
        <v>0</v>
      </c>
      <c r="J37" s="154">
        <f t="shared" si="6"/>
        <v>603956</v>
      </c>
      <c r="K37" s="155">
        <f t="shared" si="6"/>
        <v>59265662</v>
      </c>
    </row>
    <row r="38" spans="1:11" s="313" customFormat="1" ht="12" customHeight="1">
      <c r="A38" s="326" t="s">
        <v>314</v>
      </c>
      <c r="B38" s="24" t="s">
        <v>508</v>
      </c>
      <c r="C38" s="154">
        <f aca="true" t="shared" si="7" ref="C38:K38">+C39+C40+C41</f>
        <v>114683482</v>
      </c>
      <c r="D38" s="154">
        <f t="shared" si="7"/>
        <v>2759450</v>
      </c>
      <c r="E38" s="154">
        <f t="shared" si="7"/>
        <v>1123282</v>
      </c>
      <c r="F38" s="154">
        <f t="shared" si="7"/>
        <v>919262</v>
      </c>
      <c r="G38" s="154">
        <f t="shared" si="7"/>
        <v>0</v>
      </c>
      <c r="H38" s="154">
        <f t="shared" si="7"/>
        <v>0</v>
      </c>
      <c r="I38" s="154">
        <f t="shared" si="7"/>
        <v>0</v>
      </c>
      <c r="J38" s="154">
        <f t="shared" si="7"/>
        <v>4801994</v>
      </c>
      <c r="K38" s="155">
        <f t="shared" si="7"/>
        <v>119485476</v>
      </c>
    </row>
    <row r="39" spans="1:11" s="313" customFormat="1" ht="12" customHeight="1">
      <c r="A39" s="321" t="s">
        <v>509</v>
      </c>
      <c r="B39" s="99" t="s">
        <v>395</v>
      </c>
      <c r="C39" s="139"/>
      <c r="D39" s="139">
        <v>194971</v>
      </c>
      <c r="E39" s="139"/>
      <c r="F39" s="139"/>
      <c r="G39" s="139"/>
      <c r="H39" s="139"/>
      <c r="I39" s="139"/>
      <c r="J39" s="140">
        <f>D39+E39+F39+G39+H39+I39</f>
        <v>194971</v>
      </c>
      <c r="K39" s="141">
        <f>C39+J39</f>
        <v>194971</v>
      </c>
    </row>
    <row r="40" spans="1:11" s="313" customFormat="1" ht="12" customHeight="1">
      <c r="A40" s="321" t="s">
        <v>510</v>
      </c>
      <c r="B40" s="78" t="s">
        <v>511</v>
      </c>
      <c r="C40" s="159"/>
      <c r="D40" s="159"/>
      <c r="E40" s="159"/>
      <c r="F40" s="159"/>
      <c r="G40" s="159"/>
      <c r="H40" s="159"/>
      <c r="I40" s="159"/>
      <c r="J40" s="164">
        <f>D40+E40+F40+G40+H40+I40</f>
        <v>0</v>
      </c>
      <c r="K40" s="160">
        <f>C40+J40</f>
        <v>0</v>
      </c>
    </row>
    <row r="41" spans="1:11" s="318" customFormat="1" ht="12" customHeight="1">
      <c r="A41" s="317" t="s">
        <v>512</v>
      </c>
      <c r="B41" s="322" t="s">
        <v>513</v>
      </c>
      <c r="C41" s="323">
        <v>114683482</v>
      </c>
      <c r="D41" s="323">
        <v>2564479</v>
      </c>
      <c r="E41" s="323">
        <v>1123282</v>
      </c>
      <c r="F41" s="323">
        <v>919262</v>
      </c>
      <c r="G41" s="323"/>
      <c r="H41" s="323"/>
      <c r="I41" s="323"/>
      <c r="J41" s="324">
        <f>D41+E41+F41+G41+H41+I41</f>
        <v>4607023</v>
      </c>
      <c r="K41" s="325">
        <f>C41+J41</f>
        <v>119290505</v>
      </c>
    </row>
    <row r="42" spans="1:11" s="318" customFormat="1" ht="15" customHeight="1">
      <c r="A42" s="326" t="s">
        <v>316</v>
      </c>
      <c r="B42" s="327" t="s">
        <v>514</v>
      </c>
      <c r="C42" s="154">
        <f aca="true" t="shared" si="8" ref="C42:K42">+C37+C38</f>
        <v>173345188</v>
      </c>
      <c r="D42" s="154">
        <f t="shared" si="8"/>
        <v>2759450</v>
      </c>
      <c r="E42" s="154">
        <f t="shared" si="8"/>
        <v>1123282</v>
      </c>
      <c r="F42" s="154">
        <f t="shared" si="8"/>
        <v>1523218</v>
      </c>
      <c r="G42" s="154">
        <f t="shared" si="8"/>
        <v>0</v>
      </c>
      <c r="H42" s="154">
        <f t="shared" si="8"/>
        <v>0</v>
      </c>
      <c r="I42" s="154">
        <f t="shared" si="8"/>
        <v>0</v>
      </c>
      <c r="J42" s="154">
        <f t="shared" si="8"/>
        <v>5405950</v>
      </c>
      <c r="K42" s="155">
        <f t="shared" si="8"/>
        <v>178751138</v>
      </c>
    </row>
    <row r="43" spans="1:3" s="318" customFormat="1" ht="15" customHeight="1">
      <c r="A43" s="269"/>
      <c r="B43" s="270"/>
      <c r="C43" s="271"/>
    </row>
    <row r="44" spans="1:3" ht="12.75">
      <c r="A44" s="328"/>
      <c r="B44" s="329"/>
      <c r="C44" s="330"/>
    </row>
    <row r="45" spans="1:11" s="311" customFormat="1" ht="16.5" customHeight="1">
      <c r="A45" s="353" t="s">
        <v>327</v>
      </c>
      <c r="B45" s="353"/>
      <c r="C45" s="353"/>
      <c r="D45" s="353"/>
      <c r="E45" s="353"/>
      <c r="F45" s="353"/>
      <c r="G45" s="353"/>
      <c r="H45" s="353"/>
      <c r="I45" s="353"/>
      <c r="J45" s="353"/>
      <c r="K45" s="353"/>
    </row>
    <row r="46" spans="1:11" s="331" customFormat="1" ht="12" customHeight="1">
      <c r="A46" s="245" t="s">
        <v>63</v>
      </c>
      <c r="B46" s="24" t="s">
        <v>515</v>
      </c>
      <c r="C46" s="154">
        <f aca="true" t="shared" si="9" ref="C46:K46">SUM(C47:C51)</f>
        <v>173345188</v>
      </c>
      <c r="D46" s="154">
        <f t="shared" si="9"/>
        <v>1795304</v>
      </c>
      <c r="E46" s="154">
        <f t="shared" si="9"/>
        <v>1120282</v>
      </c>
      <c r="F46" s="154">
        <f t="shared" si="9"/>
        <v>-855749</v>
      </c>
      <c r="G46" s="154">
        <f t="shared" si="9"/>
        <v>0</v>
      </c>
      <c r="H46" s="154">
        <f t="shared" si="9"/>
        <v>0</v>
      </c>
      <c r="I46" s="154">
        <f t="shared" si="9"/>
        <v>0</v>
      </c>
      <c r="J46" s="154">
        <f t="shared" si="9"/>
        <v>2059837</v>
      </c>
      <c r="K46" s="155">
        <f t="shared" si="9"/>
        <v>175405025</v>
      </c>
    </row>
    <row r="47" spans="1:11" ht="12" customHeight="1">
      <c r="A47" s="317" t="s">
        <v>65</v>
      </c>
      <c r="B47" s="99" t="s">
        <v>233</v>
      </c>
      <c r="C47" s="139">
        <v>63428240</v>
      </c>
      <c r="D47" s="139">
        <v>1458675</v>
      </c>
      <c r="E47" s="139">
        <v>937718</v>
      </c>
      <c r="F47" s="139">
        <v>1894435</v>
      </c>
      <c r="G47" s="139"/>
      <c r="H47" s="139"/>
      <c r="I47" s="139"/>
      <c r="J47" s="140">
        <f>D47+E47+F47+G47+H47+I47</f>
        <v>4290828</v>
      </c>
      <c r="K47" s="141">
        <f>C47+J47</f>
        <v>67719068</v>
      </c>
    </row>
    <row r="48" spans="1:11" ht="12" customHeight="1">
      <c r="A48" s="317" t="s">
        <v>67</v>
      </c>
      <c r="B48" s="78" t="s">
        <v>234</v>
      </c>
      <c r="C48" s="144">
        <v>13130369</v>
      </c>
      <c r="D48" s="144">
        <v>291658</v>
      </c>
      <c r="E48" s="144">
        <v>185564</v>
      </c>
      <c r="F48" s="144">
        <v>369416</v>
      </c>
      <c r="G48" s="144"/>
      <c r="H48" s="144"/>
      <c r="I48" s="144"/>
      <c r="J48" s="161">
        <f>D48+E48+F48+G48+H48+I48</f>
        <v>846638</v>
      </c>
      <c r="K48" s="162">
        <f>C48+J48</f>
        <v>13977007</v>
      </c>
    </row>
    <row r="49" spans="1:11" ht="12" customHeight="1">
      <c r="A49" s="317" t="s">
        <v>69</v>
      </c>
      <c r="B49" s="78" t="s">
        <v>235</v>
      </c>
      <c r="C49" s="144">
        <v>96786579</v>
      </c>
      <c r="D49" s="144">
        <v>44971</v>
      </c>
      <c r="E49" s="144">
        <v>-3000</v>
      </c>
      <c r="F49" s="144">
        <v>-3119600</v>
      </c>
      <c r="G49" s="144"/>
      <c r="H49" s="144"/>
      <c r="I49" s="144"/>
      <c r="J49" s="161">
        <f>D49+E49+F49+G49+H49+I49</f>
        <v>-3077629</v>
      </c>
      <c r="K49" s="162">
        <f>C49+J49</f>
        <v>93708950</v>
      </c>
    </row>
    <row r="50" spans="1:11" ht="12" customHeight="1">
      <c r="A50" s="317" t="s">
        <v>71</v>
      </c>
      <c r="B50" s="78" t="s">
        <v>236</v>
      </c>
      <c r="C50" s="144"/>
      <c r="D50" s="144"/>
      <c r="E50" s="144"/>
      <c r="F50" s="144"/>
      <c r="G50" s="144"/>
      <c r="H50" s="144"/>
      <c r="I50" s="144"/>
      <c r="J50" s="161">
        <f>D50+E50+F50+G50+H50+I50</f>
        <v>0</v>
      </c>
      <c r="K50" s="162">
        <f>C50+J50</f>
        <v>0</v>
      </c>
    </row>
    <row r="51" spans="1:11" ht="12" customHeight="1">
      <c r="A51" s="317" t="s">
        <v>73</v>
      </c>
      <c r="B51" s="78" t="s">
        <v>238</v>
      </c>
      <c r="C51" s="144"/>
      <c r="D51" s="144"/>
      <c r="E51" s="144"/>
      <c r="F51" s="144"/>
      <c r="G51" s="144"/>
      <c r="H51" s="144"/>
      <c r="I51" s="144"/>
      <c r="J51" s="161">
        <f>D51+E51+F51+G51+H51+I51</f>
        <v>0</v>
      </c>
      <c r="K51" s="162">
        <f>C51+J51</f>
        <v>0</v>
      </c>
    </row>
    <row r="52" spans="1:11" ht="12" customHeight="1">
      <c r="A52" s="245" t="s">
        <v>77</v>
      </c>
      <c r="B52" s="24" t="s">
        <v>516</v>
      </c>
      <c r="C52" s="154">
        <f aca="true" t="shared" si="10" ref="C52:K52">SUM(C53:C55)</f>
        <v>0</v>
      </c>
      <c r="D52" s="154">
        <f t="shared" si="10"/>
        <v>964146</v>
      </c>
      <c r="E52" s="154">
        <f t="shared" si="10"/>
        <v>3000</v>
      </c>
      <c r="F52" s="154">
        <f t="shared" si="10"/>
        <v>2378967</v>
      </c>
      <c r="G52" s="154">
        <f t="shared" si="10"/>
        <v>0</v>
      </c>
      <c r="H52" s="154">
        <f t="shared" si="10"/>
        <v>0</v>
      </c>
      <c r="I52" s="154">
        <f t="shared" si="10"/>
        <v>0</v>
      </c>
      <c r="J52" s="154">
        <f t="shared" si="10"/>
        <v>3346113</v>
      </c>
      <c r="K52" s="155">
        <f t="shared" si="10"/>
        <v>3346113</v>
      </c>
    </row>
    <row r="53" spans="1:11" s="331" customFormat="1" ht="12" customHeight="1">
      <c r="A53" s="317" t="s">
        <v>79</v>
      </c>
      <c r="B53" s="99" t="s">
        <v>269</v>
      </c>
      <c r="C53" s="139"/>
      <c r="D53" s="139">
        <v>964146</v>
      </c>
      <c r="E53" s="139">
        <v>3000</v>
      </c>
      <c r="F53" s="139">
        <v>2378967</v>
      </c>
      <c r="G53" s="139"/>
      <c r="H53" s="139"/>
      <c r="I53" s="139"/>
      <c r="J53" s="140">
        <f>D53+E53+F53+G53+H53+I53</f>
        <v>3346113</v>
      </c>
      <c r="K53" s="141">
        <f>C53+J53</f>
        <v>3346113</v>
      </c>
    </row>
    <row r="54" spans="1:11" ht="12" customHeight="1">
      <c r="A54" s="317" t="s">
        <v>81</v>
      </c>
      <c r="B54" s="78" t="s">
        <v>271</v>
      </c>
      <c r="C54" s="144"/>
      <c r="D54" s="144"/>
      <c r="E54" s="144"/>
      <c r="F54" s="144"/>
      <c r="G54" s="144"/>
      <c r="H54" s="144"/>
      <c r="I54" s="144"/>
      <c r="J54" s="161">
        <f>D54+E54+F54+G54+H54+I54</f>
        <v>0</v>
      </c>
      <c r="K54" s="162">
        <f>C54+J54</f>
        <v>0</v>
      </c>
    </row>
    <row r="55" spans="1:11" ht="12" customHeight="1">
      <c r="A55" s="317" t="s">
        <v>83</v>
      </c>
      <c r="B55" s="78" t="s">
        <v>517</v>
      </c>
      <c r="C55" s="144"/>
      <c r="D55" s="144"/>
      <c r="E55" s="144"/>
      <c r="F55" s="144"/>
      <c r="G55" s="144"/>
      <c r="H55" s="144"/>
      <c r="I55" s="144"/>
      <c r="J55" s="161">
        <f>D55+E55+F55+G55+H55+I55</f>
        <v>0</v>
      </c>
      <c r="K55" s="162">
        <f>C55+J55</f>
        <v>0</v>
      </c>
    </row>
    <row r="56" spans="1:11" ht="12" customHeight="1">
      <c r="A56" s="317" t="s">
        <v>85</v>
      </c>
      <c r="B56" s="78" t="s">
        <v>518</v>
      </c>
      <c r="C56" s="144"/>
      <c r="D56" s="144"/>
      <c r="E56" s="144"/>
      <c r="F56" s="144"/>
      <c r="G56" s="144"/>
      <c r="H56" s="144"/>
      <c r="I56" s="144"/>
      <c r="J56" s="161">
        <f>D56+E56+F56+G56+H56+I56</f>
        <v>0</v>
      </c>
      <c r="K56" s="162">
        <f>C56+J56</f>
        <v>0</v>
      </c>
    </row>
    <row r="57" spans="1:11" ht="12" customHeight="1">
      <c r="A57" s="245" t="s">
        <v>91</v>
      </c>
      <c r="B57" s="24" t="s">
        <v>519</v>
      </c>
      <c r="C57" s="320"/>
      <c r="D57" s="320"/>
      <c r="E57" s="320"/>
      <c r="F57" s="320"/>
      <c r="G57" s="320"/>
      <c r="H57" s="320"/>
      <c r="I57" s="320"/>
      <c r="J57" s="154">
        <f>D57+E57+F57+G57+H57+I57</f>
        <v>0</v>
      </c>
      <c r="K57" s="155">
        <f>C57+J57</f>
        <v>0</v>
      </c>
    </row>
    <row r="58" spans="1:11" ht="15" customHeight="1">
      <c r="A58" s="245" t="s">
        <v>288</v>
      </c>
      <c r="B58" s="332" t="s">
        <v>520</v>
      </c>
      <c r="C58" s="154">
        <f aca="true" t="shared" si="11" ref="C58:K58">+C46+C52+C57</f>
        <v>173345188</v>
      </c>
      <c r="D58" s="154">
        <f t="shared" si="11"/>
        <v>2759450</v>
      </c>
      <c r="E58" s="154">
        <f t="shared" si="11"/>
        <v>1123282</v>
      </c>
      <c r="F58" s="154">
        <f t="shared" si="11"/>
        <v>1523218</v>
      </c>
      <c r="G58" s="154">
        <f t="shared" si="11"/>
        <v>0</v>
      </c>
      <c r="H58" s="154">
        <f t="shared" si="11"/>
        <v>0</v>
      </c>
      <c r="I58" s="154">
        <f t="shared" si="11"/>
        <v>0</v>
      </c>
      <c r="J58" s="154">
        <f t="shared" si="11"/>
        <v>5405950</v>
      </c>
      <c r="K58" s="155">
        <f t="shared" si="11"/>
        <v>178751138</v>
      </c>
    </row>
    <row r="59" spans="3:11" ht="12.75">
      <c r="C59" s="333"/>
      <c r="D59" s="333"/>
      <c r="E59" s="333"/>
      <c r="F59" s="333"/>
      <c r="G59" s="333"/>
      <c r="H59" s="333"/>
      <c r="I59" s="333"/>
      <c r="J59" s="333"/>
      <c r="K59" s="333"/>
    </row>
    <row r="60" spans="1:11" ht="15" customHeight="1">
      <c r="A60" s="296" t="s">
        <v>486</v>
      </c>
      <c r="B60" s="297"/>
      <c r="C60" s="298">
        <v>25</v>
      </c>
      <c r="D60" s="298"/>
      <c r="E60" s="298"/>
      <c r="F60" s="298"/>
      <c r="G60" s="298"/>
      <c r="H60" s="298"/>
      <c r="I60" s="298"/>
      <c r="J60" s="300">
        <f>D60+E60+F60+G60+H60+I60</f>
        <v>0</v>
      </c>
      <c r="K60" s="334">
        <f>C60+J60</f>
        <v>25</v>
      </c>
    </row>
    <row r="61" spans="1:11" ht="14.25" customHeight="1">
      <c r="A61" s="296" t="s">
        <v>487</v>
      </c>
      <c r="B61" s="297"/>
      <c r="C61" s="298">
        <v>0</v>
      </c>
      <c r="D61" s="298"/>
      <c r="E61" s="298"/>
      <c r="F61" s="298"/>
      <c r="G61" s="298"/>
      <c r="H61" s="298"/>
      <c r="I61" s="298"/>
      <c r="J61" s="300">
        <f>D61+E61+F61+G61+H61+I61</f>
        <v>0</v>
      </c>
      <c r="K61" s="334">
        <f>C61+J61</f>
        <v>0</v>
      </c>
    </row>
    <row r="63" ht="12.75">
      <c r="F63" s="304">
        <v>1070535</v>
      </c>
    </row>
  </sheetData>
  <sheetProtection selectLockedCells="1" selectUnlockedCells="1"/>
  <mergeCells count="4">
    <mergeCell ref="B2:J2"/>
    <mergeCell ref="B3:J3"/>
    <mergeCell ref="A7:K7"/>
    <mergeCell ref="A45:K45"/>
  </mergeCells>
  <printOptions horizontalCentered="1"/>
  <pageMargins left="0.25" right="0.25" top="0.75" bottom="0.75" header="0.3" footer="0.3"/>
  <pageSetup horizontalDpi="600" verticalDpi="600" orientation="landscape" paperSize="8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0"/>
  </sheetPr>
  <dimension ref="A1:K61"/>
  <sheetViews>
    <sheetView zoomScale="110" zoomScaleNormal="110" zoomScalePageLayoutView="0" workbookViewId="0" topLeftCell="C1">
      <selection activeCell="K6" sqref="K6"/>
    </sheetView>
  </sheetViews>
  <sheetFormatPr defaultColWidth="9.00390625" defaultRowHeight="12.75"/>
  <cols>
    <col min="1" max="1" width="13.00390625" style="303" customWidth="1"/>
    <col min="2" max="2" width="59.00390625" style="304" customWidth="1"/>
    <col min="3" max="3" width="12.625" style="304" customWidth="1"/>
    <col min="4" max="9" width="14.875" style="304" customWidth="1"/>
    <col min="10" max="10" width="15.375" style="304" customWidth="1"/>
    <col min="11" max="11" width="21.125" style="304" customWidth="1"/>
    <col min="12" max="16384" width="9.375" style="304" customWidth="1"/>
  </cols>
  <sheetData>
    <row r="1" spans="1:11" s="305" customFormat="1" ht="24.75" customHeight="1">
      <c r="A1" s="225"/>
      <c r="B1" s="226"/>
      <c r="C1" s="227"/>
      <c r="D1" s="227"/>
      <c r="E1" s="227"/>
      <c r="F1" s="227"/>
      <c r="G1" s="227"/>
      <c r="H1" s="227"/>
      <c r="I1" s="227"/>
      <c r="J1" s="227"/>
      <c r="K1" s="228" t="s">
        <v>527</v>
      </c>
    </row>
    <row r="2" spans="1:11" s="308" customFormat="1" ht="24">
      <c r="A2" s="306" t="s">
        <v>493</v>
      </c>
      <c r="B2" s="356" t="s">
        <v>525</v>
      </c>
      <c r="C2" s="356"/>
      <c r="D2" s="356"/>
      <c r="E2" s="356"/>
      <c r="F2" s="356"/>
      <c r="G2" s="356"/>
      <c r="H2" s="356"/>
      <c r="I2" s="356"/>
      <c r="J2" s="356"/>
      <c r="K2" s="307" t="s">
        <v>526</v>
      </c>
    </row>
    <row r="3" spans="1:11" s="308" customFormat="1" ht="24">
      <c r="A3" s="306" t="s">
        <v>456</v>
      </c>
      <c r="B3" s="354" t="s">
        <v>489</v>
      </c>
      <c r="C3" s="354"/>
      <c r="D3" s="354"/>
      <c r="E3" s="354"/>
      <c r="F3" s="354"/>
      <c r="G3" s="354"/>
      <c r="H3" s="354"/>
      <c r="I3" s="354"/>
      <c r="J3" s="354"/>
      <c r="K3" s="307" t="s">
        <v>455</v>
      </c>
    </row>
    <row r="4" spans="1:11" s="310" customFormat="1" ht="15.75" customHeight="1">
      <c r="A4" s="236"/>
      <c r="B4" s="236"/>
      <c r="C4" s="237"/>
      <c r="D4" s="238"/>
      <c r="E4" s="238"/>
      <c r="F4" s="238"/>
      <c r="G4" s="238"/>
      <c r="H4" s="238"/>
      <c r="I4" s="238"/>
      <c r="J4" s="238"/>
      <c r="K4" s="309" t="s">
        <v>40</v>
      </c>
    </row>
    <row r="5" spans="1:11" ht="24">
      <c r="A5" s="240" t="s">
        <v>458</v>
      </c>
      <c r="B5" s="241" t="s">
        <v>459</v>
      </c>
      <c r="C5" s="13" t="s">
        <v>43</v>
      </c>
      <c r="D5" s="242" t="s">
        <v>460</v>
      </c>
      <c r="E5" s="242" t="s">
        <v>461</v>
      </c>
      <c r="F5" s="242" t="s">
        <v>462</v>
      </c>
      <c r="G5" s="242" t="s">
        <v>463</v>
      </c>
      <c r="H5" s="242" t="s">
        <v>464</v>
      </c>
      <c r="I5" s="242" t="s">
        <v>465</v>
      </c>
      <c r="J5" s="243" t="s">
        <v>50</v>
      </c>
      <c r="K5" s="244" t="s">
        <v>538</v>
      </c>
    </row>
    <row r="6" spans="1:11" s="311" customFormat="1" ht="12.75" customHeight="1">
      <c r="A6" s="245" t="s">
        <v>52</v>
      </c>
      <c r="B6" s="246" t="s">
        <v>53</v>
      </c>
      <c r="C6" s="246" t="s">
        <v>54</v>
      </c>
      <c r="D6" s="247" t="s">
        <v>55</v>
      </c>
      <c r="E6" s="246" t="s">
        <v>56</v>
      </c>
      <c r="F6" s="246" t="s">
        <v>57</v>
      </c>
      <c r="G6" s="246" t="s">
        <v>58</v>
      </c>
      <c r="H6" s="246" t="s">
        <v>59</v>
      </c>
      <c r="I6" s="246" t="s">
        <v>60</v>
      </c>
      <c r="J6" s="246" t="s">
        <v>61</v>
      </c>
      <c r="K6" s="248" t="s">
        <v>62</v>
      </c>
    </row>
    <row r="7" spans="1:11" s="311" customFormat="1" ht="15.75" customHeight="1">
      <c r="A7" s="353" t="s">
        <v>326</v>
      </c>
      <c r="B7" s="353"/>
      <c r="C7" s="353"/>
      <c r="D7" s="353"/>
      <c r="E7" s="353"/>
      <c r="F7" s="353"/>
      <c r="G7" s="353"/>
      <c r="H7" s="353"/>
      <c r="I7" s="353"/>
      <c r="J7" s="353"/>
      <c r="K7" s="353"/>
    </row>
    <row r="8" spans="1:11" s="313" customFormat="1" ht="12" customHeight="1">
      <c r="A8" s="245" t="s">
        <v>63</v>
      </c>
      <c r="B8" s="312" t="s">
        <v>495</v>
      </c>
      <c r="C8" s="154">
        <f aca="true" t="shared" si="0" ref="C8:K8">SUM(C9:C19)</f>
        <v>42520970</v>
      </c>
      <c r="D8" s="154">
        <f t="shared" si="0"/>
        <v>0</v>
      </c>
      <c r="E8" s="154">
        <f t="shared" si="0"/>
        <v>0</v>
      </c>
      <c r="F8" s="154">
        <f t="shared" si="0"/>
        <v>0</v>
      </c>
      <c r="G8" s="154">
        <f t="shared" si="0"/>
        <v>0</v>
      </c>
      <c r="H8" s="154">
        <f t="shared" si="0"/>
        <v>0</v>
      </c>
      <c r="I8" s="154">
        <f t="shared" si="0"/>
        <v>0</v>
      </c>
      <c r="J8" s="154">
        <f t="shared" si="0"/>
        <v>0</v>
      </c>
      <c r="K8" s="155">
        <f t="shared" si="0"/>
        <v>42520970</v>
      </c>
    </row>
    <row r="9" spans="1:11" s="313" customFormat="1" ht="12" customHeight="1">
      <c r="A9" s="314" t="s">
        <v>65</v>
      </c>
      <c r="B9" s="73" t="s">
        <v>124</v>
      </c>
      <c r="C9" s="171"/>
      <c r="D9" s="171"/>
      <c r="E9" s="171"/>
      <c r="F9" s="171"/>
      <c r="G9" s="171"/>
      <c r="H9" s="171"/>
      <c r="I9" s="171"/>
      <c r="J9" s="315">
        <f aca="true" t="shared" si="1" ref="J9:J19">D9+E9+F9+G9+H9+I9</f>
        <v>0</v>
      </c>
      <c r="K9" s="316">
        <f aca="true" t="shared" si="2" ref="K9:K19">C9+J9</f>
        <v>0</v>
      </c>
    </row>
    <row r="10" spans="1:11" s="313" customFormat="1" ht="12" customHeight="1">
      <c r="A10" s="317" t="s">
        <v>67</v>
      </c>
      <c r="B10" s="78" t="s">
        <v>126</v>
      </c>
      <c r="C10" s="144"/>
      <c r="D10" s="144"/>
      <c r="E10" s="144"/>
      <c r="F10" s="144"/>
      <c r="G10" s="144"/>
      <c r="H10" s="144"/>
      <c r="I10" s="144"/>
      <c r="J10" s="161">
        <f t="shared" si="1"/>
        <v>0</v>
      </c>
      <c r="K10" s="162">
        <f t="shared" si="2"/>
        <v>0</v>
      </c>
    </row>
    <row r="11" spans="1:11" s="313" customFormat="1" ht="12" customHeight="1">
      <c r="A11" s="317" t="s">
        <v>69</v>
      </c>
      <c r="B11" s="78" t="s">
        <v>128</v>
      </c>
      <c r="C11" s="144"/>
      <c r="D11" s="144"/>
      <c r="E11" s="144"/>
      <c r="F11" s="144"/>
      <c r="G11" s="144"/>
      <c r="H11" s="144"/>
      <c r="I11" s="144"/>
      <c r="J11" s="161">
        <f t="shared" si="1"/>
        <v>0</v>
      </c>
      <c r="K11" s="162">
        <f t="shared" si="2"/>
        <v>0</v>
      </c>
    </row>
    <row r="12" spans="1:11" s="313" customFormat="1" ht="12" customHeight="1">
      <c r="A12" s="317" t="s">
        <v>71</v>
      </c>
      <c r="B12" s="78" t="s">
        <v>130</v>
      </c>
      <c r="C12" s="144"/>
      <c r="D12" s="144"/>
      <c r="E12" s="144"/>
      <c r="F12" s="144"/>
      <c r="G12" s="144"/>
      <c r="H12" s="144"/>
      <c r="I12" s="144"/>
      <c r="J12" s="161">
        <f t="shared" si="1"/>
        <v>0</v>
      </c>
      <c r="K12" s="162">
        <f t="shared" si="2"/>
        <v>0</v>
      </c>
    </row>
    <row r="13" spans="1:11" s="313" customFormat="1" ht="12" customHeight="1">
      <c r="A13" s="317" t="s">
        <v>73</v>
      </c>
      <c r="B13" s="78" t="s">
        <v>132</v>
      </c>
      <c r="C13" s="144">
        <v>39100945</v>
      </c>
      <c r="D13" s="144"/>
      <c r="E13" s="144"/>
      <c r="F13" s="144"/>
      <c r="G13" s="144"/>
      <c r="H13" s="144"/>
      <c r="I13" s="144"/>
      <c r="J13" s="161">
        <f t="shared" si="1"/>
        <v>0</v>
      </c>
      <c r="K13" s="162">
        <f t="shared" si="2"/>
        <v>39100945</v>
      </c>
    </row>
    <row r="14" spans="1:11" s="313" customFormat="1" ht="12" customHeight="1">
      <c r="A14" s="317" t="s">
        <v>75</v>
      </c>
      <c r="B14" s="78" t="s">
        <v>496</v>
      </c>
      <c r="C14" s="144">
        <v>3420025</v>
      </c>
      <c r="D14" s="144"/>
      <c r="E14" s="144"/>
      <c r="F14" s="144"/>
      <c r="G14" s="144"/>
      <c r="H14" s="144"/>
      <c r="I14" s="144"/>
      <c r="J14" s="161">
        <f t="shared" si="1"/>
        <v>0</v>
      </c>
      <c r="K14" s="162">
        <f t="shared" si="2"/>
        <v>3420025</v>
      </c>
    </row>
    <row r="15" spans="1:11" s="313" customFormat="1" ht="12" customHeight="1">
      <c r="A15" s="317" t="s">
        <v>240</v>
      </c>
      <c r="B15" s="100" t="s">
        <v>497</v>
      </c>
      <c r="C15" s="144"/>
      <c r="D15" s="144"/>
      <c r="E15" s="144"/>
      <c r="F15" s="144"/>
      <c r="G15" s="144"/>
      <c r="H15" s="144"/>
      <c r="I15" s="144"/>
      <c r="J15" s="161">
        <f t="shared" si="1"/>
        <v>0</v>
      </c>
      <c r="K15" s="162">
        <f t="shared" si="2"/>
        <v>0</v>
      </c>
    </row>
    <row r="16" spans="1:11" s="313" customFormat="1" ht="12" customHeight="1">
      <c r="A16" s="317" t="s">
        <v>242</v>
      </c>
      <c r="B16" s="78" t="s">
        <v>468</v>
      </c>
      <c r="C16" s="159"/>
      <c r="D16" s="159"/>
      <c r="E16" s="159"/>
      <c r="F16" s="159"/>
      <c r="G16" s="159"/>
      <c r="H16" s="159"/>
      <c r="I16" s="159"/>
      <c r="J16" s="164">
        <f t="shared" si="1"/>
        <v>0</v>
      </c>
      <c r="K16" s="160">
        <f t="shared" si="2"/>
        <v>0</v>
      </c>
    </row>
    <row r="17" spans="1:11" s="318" customFormat="1" ht="12" customHeight="1">
      <c r="A17" s="317" t="s">
        <v>244</v>
      </c>
      <c r="B17" s="78" t="s">
        <v>140</v>
      </c>
      <c r="C17" s="144"/>
      <c r="D17" s="144"/>
      <c r="E17" s="144"/>
      <c r="F17" s="144"/>
      <c r="G17" s="144"/>
      <c r="H17" s="144"/>
      <c r="I17" s="144"/>
      <c r="J17" s="161">
        <f t="shared" si="1"/>
        <v>0</v>
      </c>
      <c r="K17" s="162">
        <f t="shared" si="2"/>
        <v>0</v>
      </c>
    </row>
    <row r="18" spans="1:11" s="318" customFormat="1" ht="12" customHeight="1">
      <c r="A18" s="317" t="s">
        <v>246</v>
      </c>
      <c r="B18" s="78" t="s">
        <v>142</v>
      </c>
      <c r="C18" s="150"/>
      <c r="D18" s="150"/>
      <c r="E18" s="150"/>
      <c r="F18" s="150"/>
      <c r="G18" s="150"/>
      <c r="H18" s="150"/>
      <c r="I18" s="150"/>
      <c r="J18" s="151">
        <f t="shared" si="1"/>
        <v>0</v>
      </c>
      <c r="K18" s="319">
        <f t="shared" si="2"/>
        <v>0</v>
      </c>
    </row>
    <row r="19" spans="1:11" s="318" customFormat="1" ht="12" customHeight="1">
      <c r="A19" s="317" t="s">
        <v>248</v>
      </c>
      <c r="B19" s="100" t="s">
        <v>144</v>
      </c>
      <c r="C19" s="150"/>
      <c r="D19" s="150"/>
      <c r="E19" s="150"/>
      <c r="F19" s="150"/>
      <c r="G19" s="150"/>
      <c r="H19" s="150"/>
      <c r="I19" s="150"/>
      <c r="J19" s="151">
        <f t="shared" si="1"/>
        <v>0</v>
      </c>
      <c r="K19" s="319">
        <f t="shared" si="2"/>
        <v>0</v>
      </c>
    </row>
    <row r="20" spans="1:11" s="313" customFormat="1" ht="12" customHeight="1">
      <c r="A20" s="245" t="s">
        <v>77</v>
      </c>
      <c r="B20" s="312" t="s">
        <v>498</v>
      </c>
      <c r="C20" s="154">
        <f aca="true" t="shared" si="3" ref="C20:K20">SUM(C21:C23)</f>
        <v>0</v>
      </c>
      <c r="D20" s="154">
        <f t="shared" si="3"/>
        <v>0</v>
      </c>
      <c r="E20" s="154">
        <f t="shared" si="3"/>
        <v>0</v>
      </c>
      <c r="F20" s="154">
        <f t="shared" si="3"/>
        <v>603956</v>
      </c>
      <c r="G20" s="154">
        <f t="shared" si="3"/>
        <v>0</v>
      </c>
      <c r="H20" s="154">
        <f t="shared" si="3"/>
        <v>0</v>
      </c>
      <c r="I20" s="154">
        <f t="shared" si="3"/>
        <v>0</v>
      </c>
      <c r="J20" s="154">
        <f t="shared" si="3"/>
        <v>603956</v>
      </c>
      <c r="K20" s="155">
        <f t="shared" si="3"/>
        <v>603956</v>
      </c>
    </row>
    <row r="21" spans="1:11" s="318" customFormat="1" ht="12" customHeight="1">
      <c r="A21" s="317" t="s">
        <v>79</v>
      </c>
      <c r="B21" s="99" t="s">
        <v>80</v>
      </c>
      <c r="C21" s="144"/>
      <c r="D21" s="144"/>
      <c r="E21" s="144"/>
      <c r="F21" s="144"/>
      <c r="G21" s="144"/>
      <c r="H21" s="144"/>
      <c r="I21" s="144"/>
      <c r="J21" s="161">
        <f>D21+E21+F21+G21+H21+I21</f>
        <v>0</v>
      </c>
      <c r="K21" s="162">
        <f>C21+J21</f>
        <v>0</v>
      </c>
    </row>
    <row r="22" spans="1:11" s="318" customFormat="1" ht="12" customHeight="1">
      <c r="A22" s="317" t="s">
        <v>81</v>
      </c>
      <c r="B22" s="78" t="s">
        <v>499</v>
      </c>
      <c r="C22" s="144"/>
      <c r="D22" s="144"/>
      <c r="E22" s="144"/>
      <c r="F22" s="144"/>
      <c r="G22" s="144"/>
      <c r="H22" s="144"/>
      <c r="I22" s="144"/>
      <c r="J22" s="161">
        <f>D22+E22+F22+G22+H22+I22</f>
        <v>0</v>
      </c>
      <c r="K22" s="162">
        <f>C22+J22</f>
        <v>0</v>
      </c>
    </row>
    <row r="23" spans="1:11" s="318" customFormat="1" ht="12" customHeight="1">
      <c r="A23" s="317" t="s">
        <v>83</v>
      </c>
      <c r="B23" s="78" t="s">
        <v>500</v>
      </c>
      <c r="C23" s="144"/>
      <c r="D23" s="144"/>
      <c r="E23" s="144"/>
      <c r="F23" s="144">
        <v>603956</v>
      </c>
      <c r="G23" s="144"/>
      <c r="H23" s="144"/>
      <c r="I23" s="144"/>
      <c r="J23" s="161">
        <f>D23+E23+F23+G23+H23+I23</f>
        <v>603956</v>
      </c>
      <c r="K23" s="162">
        <f>C23+J23</f>
        <v>603956</v>
      </c>
    </row>
    <row r="24" spans="1:11" s="318" customFormat="1" ht="12" customHeight="1">
      <c r="A24" s="317" t="s">
        <v>85</v>
      </c>
      <c r="B24" s="78" t="s">
        <v>501</v>
      </c>
      <c r="C24" s="144"/>
      <c r="D24" s="144"/>
      <c r="E24" s="144"/>
      <c r="F24" s="144"/>
      <c r="G24" s="144"/>
      <c r="H24" s="144"/>
      <c r="I24" s="144"/>
      <c r="J24" s="161">
        <f>D24+E24+F24+G24+H24+I24</f>
        <v>0</v>
      </c>
      <c r="K24" s="162">
        <f>C24+J24</f>
        <v>0</v>
      </c>
    </row>
    <row r="25" spans="1:11" s="318" customFormat="1" ht="12" customHeight="1">
      <c r="A25" s="245" t="s">
        <v>91</v>
      </c>
      <c r="B25" s="24" t="s">
        <v>337</v>
      </c>
      <c r="C25" s="320"/>
      <c r="D25" s="320"/>
      <c r="E25" s="320"/>
      <c r="F25" s="320"/>
      <c r="G25" s="320"/>
      <c r="H25" s="320"/>
      <c r="I25" s="320"/>
      <c r="J25" s="154">
        <f>D25+E25+F25+G25+H25+I25</f>
        <v>0</v>
      </c>
      <c r="K25" s="155">
        <f>C25+J25</f>
        <v>0</v>
      </c>
    </row>
    <row r="26" spans="1:11" s="318" customFormat="1" ht="21">
      <c r="A26" s="245" t="s">
        <v>288</v>
      </c>
      <c r="B26" s="24" t="s">
        <v>502</v>
      </c>
      <c r="C26" s="154">
        <f aca="true" t="shared" si="4" ref="C26:K26">+C27+C28+C29</f>
        <v>0</v>
      </c>
      <c r="D26" s="154">
        <f t="shared" si="4"/>
        <v>0</v>
      </c>
      <c r="E26" s="154">
        <f t="shared" si="4"/>
        <v>0</v>
      </c>
      <c r="F26" s="154">
        <f t="shared" si="4"/>
        <v>0</v>
      </c>
      <c r="G26" s="154">
        <f t="shared" si="4"/>
        <v>0</v>
      </c>
      <c r="H26" s="154">
        <f t="shared" si="4"/>
        <v>0</v>
      </c>
      <c r="I26" s="154">
        <f t="shared" si="4"/>
        <v>0</v>
      </c>
      <c r="J26" s="154">
        <f t="shared" si="4"/>
        <v>0</v>
      </c>
      <c r="K26" s="155">
        <f t="shared" si="4"/>
        <v>0</v>
      </c>
    </row>
    <row r="27" spans="1:11" s="318" customFormat="1" ht="12" customHeight="1">
      <c r="A27" s="321" t="s">
        <v>107</v>
      </c>
      <c r="B27" s="99" t="s">
        <v>94</v>
      </c>
      <c r="C27" s="139"/>
      <c r="D27" s="139"/>
      <c r="E27" s="139"/>
      <c r="F27" s="139"/>
      <c r="G27" s="139"/>
      <c r="H27" s="139"/>
      <c r="I27" s="139"/>
      <c r="J27" s="140">
        <f>D27+E27+F27+G27+H27+I27</f>
        <v>0</v>
      </c>
      <c r="K27" s="141">
        <f>C27+J27</f>
        <v>0</v>
      </c>
    </row>
    <row r="28" spans="1:11" s="318" customFormat="1" ht="12" customHeight="1">
      <c r="A28" s="321" t="s">
        <v>109</v>
      </c>
      <c r="B28" s="99" t="s">
        <v>499</v>
      </c>
      <c r="C28" s="144"/>
      <c r="D28" s="144"/>
      <c r="E28" s="144"/>
      <c r="F28" s="144"/>
      <c r="G28" s="144"/>
      <c r="H28" s="144"/>
      <c r="I28" s="144"/>
      <c r="J28" s="161">
        <f>D28+E28+F28+G28+H28+I28</f>
        <v>0</v>
      </c>
      <c r="K28" s="162">
        <f>C28+J28</f>
        <v>0</v>
      </c>
    </row>
    <row r="29" spans="1:11" s="318" customFormat="1" ht="12" customHeight="1">
      <c r="A29" s="321" t="s">
        <v>111</v>
      </c>
      <c r="B29" s="78" t="s">
        <v>503</v>
      </c>
      <c r="C29" s="144"/>
      <c r="D29" s="144"/>
      <c r="E29" s="144"/>
      <c r="F29" s="144"/>
      <c r="G29" s="144"/>
      <c r="H29" s="144"/>
      <c r="I29" s="144"/>
      <c r="J29" s="161">
        <f>D29+E29+F29+G29+H29+I29</f>
        <v>0</v>
      </c>
      <c r="K29" s="162">
        <f>C29+J29</f>
        <v>0</v>
      </c>
    </row>
    <row r="30" spans="1:11" s="318" customFormat="1" ht="12" customHeight="1">
      <c r="A30" s="317" t="s">
        <v>113</v>
      </c>
      <c r="B30" s="322" t="s">
        <v>504</v>
      </c>
      <c r="C30" s="323"/>
      <c r="D30" s="323"/>
      <c r="E30" s="323"/>
      <c r="F30" s="323"/>
      <c r="G30" s="323"/>
      <c r="H30" s="323"/>
      <c r="I30" s="323"/>
      <c r="J30" s="324">
        <f>D30+E30+F30+G30+H30+I30</f>
        <v>0</v>
      </c>
      <c r="K30" s="325">
        <f>C30+J30</f>
        <v>0</v>
      </c>
    </row>
    <row r="31" spans="1:11" s="318" customFormat="1" ht="12" customHeight="1">
      <c r="A31" s="245" t="s">
        <v>121</v>
      </c>
      <c r="B31" s="24" t="s">
        <v>505</v>
      </c>
      <c r="C31" s="154">
        <f aca="true" t="shared" si="5" ref="C31:K31">+C32+C33+C34</f>
        <v>0</v>
      </c>
      <c r="D31" s="154">
        <f t="shared" si="5"/>
        <v>0</v>
      </c>
      <c r="E31" s="154">
        <f t="shared" si="5"/>
        <v>0</v>
      </c>
      <c r="F31" s="154">
        <f t="shared" si="5"/>
        <v>0</v>
      </c>
      <c r="G31" s="154">
        <f t="shared" si="5"/>
        <v>0</v>
      </c>
      <c r="H31" s="154">
        <f t="shared" si="5"/>
        <v>0</v>
      </c>
      <c r="I31" s="154">
        <f t="shared" si="5"/>
        <v>0</v>
      </c>
      <c r="J31" s="154">
        <f t="shared" si="5"/>
        <v>0</v>
      </c>
      <c r="K31" s="155">
        <f t="shared" si="5"/>
        <v>0</v>
      </c>
    </row>
    <row r="32" spans="1:11" s="318" customFormat="1" ht="12" customHeight="1">
      <c r="A32" s="321" t="s">
        <v>123</v>
      </c>
      <c r="B32" s="99" t="s">
        <v>148</v>
      </c>
      <c r="C32" s="139"/>
      <c r="D32" s="139"/>
      <c r="E32" s="139"/>
      <c r="F32" s="139"/>
      <c r="G32" s="139"/>
      <c r="H32" s="139"/>
      <c r="I32" s="139"/>
      <c r="J32" s="140">
        <f>D32+E32+F32+G32+H32+I32</f>
        <v>0</v>
      </c>
      <c r="K32" s="141">
        <f>C32+J32</f>
        <v>0</v>
      </c>
    </row>
    <row r="33" spans="1:11" s="318" customFormat="1" ht="12" customHeight="1">
      <c r="A33" s="321" t="s">
        <v>125</v>
      </c>
      <c r="B33" s="78" t="s">
        <v>150</v>
      </c>
      <c r="C33" s="159"/>
      <c r="D33" s="159"/>
      <c r="E33" s="159"/>
      <c r="F33" s="159"/>
      <c r="G33" s="159"/>
      <c r="H33" s="159"/>
      <c r="I33" s="159"/>
      <c r="J33" s="164">
        <f>D33+E33+F33+G33+H33+I33</f>
        <v>0</v>
      </c>
      <c r="K33" s="160">
        <f>C33+J33</f>
        <v>0</v>
      </c>
    </row>
    <row r="34" spans="1:11" s="318" customFormat="1" ht="12" customHeight="1">
      <c r="A34" s="317" t="s">
        <v>127</v>
      </c>
      <c r="B34" s="322" t="s">
        <v>152</v>
      </c>
      <c r="C34" s="323"/>
      <c r="D34" s="323"/>
      <c r="E34" s="323"/>
      <c r="F34" s="323"/>
      <c r="G34" s="323"/>
      <c r="H34" s="323"/>
      <c r="I34" s="323"/>
      <c r="J34" s="324">
        <f>D34+E34+F34+G34+H34+I34</f>
        <v>0</v>
      </c>
      <c r="K34" s="325">
        <f>C34+J34</f>
        <v>0</v>
      </c>
    </row>
    <row r="35" spans="1:11" s="313" customFormat="1" ht="12" customHeight="1">
      <c r="A35" s="245" t="s">
        <v>145</v>
      </c>
      <c r="B35" s="24" t="s">
        <v>339</v>
      </c>
      <c r="C35" s="320"/>
      <c r="D35" s="320"/>
      <c r="E35" s="320"/>
      <c r="F35" s="320"/>
      <c r="G35" s="320"/>
      <c r="H35" s="320"/>
      <c r="I35" s="320"/>
      <c r="J35" s="154">
        <f>D35+E35+F35+G35+H35+I35</f>
        <v>0</v>
      </c>
      <c r="K35" s="155">
        <f>C35+J35</f>
        <v>0</v>
      </c>
    </row>
    <row r="36" spans="1:11" s="313" customFormat="1" ht="12" customHeight="1">
      <c r="A36" s="245" t="s">
        <v>305</v>
      </c>
      <c r="B36" s="24" t="s">
        <v>506</v>
      </c>
      <c r="C36" s="320"/>
      <c r="D36" s="320"/>
      <c r="E36" s="320"/>
      <c r="F36" s="320"/>
      <c r="G36" s="320"/>
      <c r="H36" s="320"/>
      <c r="I36" s="320"/>
      <c r="J36" s="154">
        <f>D36+E36+F36+G36+H36+I36</f>
        <v>0</v>
      </c>
      <c r="K36" s="155">
        <f>C36+J36</f>
        <v>0</v>
      </c>
    </row>
    <row r="37" spans="1:11" s="313" customFormat="1" ht="12" customHeight="1">
      <c r="A37" s="245" t="s">
        <v>167</v>
      </c>
      <c r="B37" s="24" t="s">
        <v>507</v>
      </c>
      <c r="C37" s="154">
        <f aca="true" t="shared" si="6" ref="C37:K37">+C8+C20+C25+C26+C31+C35+C36</f>
        <v>42520970</v>
      </c>
      <c r="D37" s="154">
        <f t="shared" si="6"/>
        <v>0</v>
      </c>
      <c r="E37" s="154">
        <f t="shared" si="6"/>
        <v>0</v>
      </c>
      <c r="F37" s="154">
        <f t="shared" si="6"/>
        <v>603956</v>
      </c>
      <c r="G37" s="154">
        <f t="shared" si="6"/>
        <v>0</v>
      </c>
      <c r="H37" s="154">
        <f t="shared" si="6"/>
        <v>0</v>
      </c>
      <c r="I37" s="154">
        <f t="shared" si="6"/>
        <v>0</v>
      </c>
      <c r="J37" s="154">
        <f t="shared" si="6"/>
        <v>603956</v>
      </c>
      <c r="K37" s="155">
        <f t="shared" si="6"/>
        <v>43124926</v>
      </c>
    </row>
    <row r="38" spans="1:11" s="313" customFormat="1" ht="12" customHeight="1">
      <c r="A38" s="326" t="s">
        <v>314</v>
      </c>
      <c r="B38" s="24" t="s">
        <v>508</v>
      </c>
      <c r="C38" s="154">
        <f aca="true" t="shared" si="7" ref="C38:K38">+C39+C40+C41</f>
        <v>112863954</v>
      </c>
      <c r="D38" s="154">
        <f t="shared" si="7"/>
        <v>2157710</v>
      </c>
      <c r="E38" s="154">
        <f t="shared" si="7"/>
        <v>905587</v>
      </c>
      <c r="F38" s="154">
        <f t="shared" si="7"/>
        <v>729679</v>
      </c>
      <c r="G38" s="154">
        <f t="shared" si="7"/>
        <v>0</v>
      </c>
      <c r="H38" s="154">
        <f t="shared" si="7"/>
        <v>0</v>
      </c>
      <c r="I38" s="154">
        <f t="shared" si="7"/>
        <v>0</v>
      </c>
      <c r="J38" s="154">
        <f t="shared" si="7"/>
        <v>3792976</v>
      </c>
      <c r="K38" s="155">
        <f t="shared" si="7"/>
        <v>116656930</v>
      </c>
    </row>
    <row r="39" spans="1:11" s="313" customFormat="1" ht="12" customHeight="1">
      <c r="A39" s="321" t="s">
        <v>509</v>
      </c>
      <c r="B39" s="99" t="s">
        <v>395</v>
      </c>
      <c r="C39" s="139"/>
      <c r="D39" s="139">
        <v>194971</v>
      </c>
      <c r="E39" s="139"/>
      <c r="F39" s="139"/>
      <c r="G39" s="139"/>
      <c r="H39" s="139"/>
      <c r="I39" s="139"/>
      <c r="J39" s="140">
        <f>D39+E39+F39+G39+H39+I39</f>
        <v>194971</v>
      </c>
      <c r="K39" s="141">
        <f>C39+J39</f>
        <v>194971</v>
      </c>
    </row>
    <row r="40" spans="1:11" s="313" customFormat="1" ht="12" customHeight="1">
      <c r="A40" s="321" t="s">
        <v>510</v>
      </c>
      <c r="B40" s="78" t="s">
        <v>511</v>
      </c>
      <c r="C40" s="159"/>
      <c r="D40" s="159"/>
      <c r="E40" s="159"/>
      <c r="F40" s="159"/>
      <c r="G40" s="159"/>
      <c r="H40" s="159"/>
      <c r="I40" s="159"/>
      <c r="J40" s="164">
        <f>D40+E40+F40+G40+H40+I40</f>
        <v>0</v>
      </c>
      <c r="K40" s="160">
        <f>C40+J40</f>
        <v>0</v>
      </c>
    </row>
    <row r="41" spans="1:11" s="318" customFormat="1" ht="12" customHeight="1">
      <c r="A41" s="317" t="s">
        <v>512</v>
      </c>
      <c r="B41" s="322" t="s">
        <v>513</v>
      </c>
      <c r="C41" s="323">
        <v>112863954</v>
      </c>
      <c r="D41" s="323">
        <v>1962739</v>
      </c>
      <c r="E41" s="323">
        <v>905587</v>
      </c>
      <c r="F41" s="323">
        <v>729679</v>
      </c>
      <c r="G41" s="323"/>
      <c r="H41" s="323"/>
      <c r="I41" s="323"/>
      <c r="J41" s="324">
        <f>D41+E41+F41+G41+H41+I41</f>
        <v>3598005</v>
      </c>
      <c r="K41" s="325">
        <f>C41+J41</f>
        <v>116461959</v>
      </c>
    </row>
    <row r="42" spans="1:11" s="318" customFormat="1" ht="15" customHeight="1">
      <c r="A42" s="326" t="s">
        <v>316</v>
      </c>
      <c r="B42" s="327" t="s">
        <v>514</v>
      </c>
      <c r="C42" s="154">
        <f aca="true" t="shared" si="8" ref="C42:K42">+C37+C38</f>
        <v>155384924</v>
      </c>
      <c r="D42" s="154">
        <f t="shared" si="8"/>
        <v>2157710</v>
      </c>
      <c r="E42" s="154">
        <f t="shared" si="8"/>
        <v>905587</v>
      </c>
      <c r="F42" s="154">
        <f t="shared" si="8"/>
        <v>1333635</v>
      </c>
      <c r="G42" s="154">
        <f t="shared" si="8"/>
        <v>0</v>
      </c>
      <c r="H42" s="154">
        <f t="shared" si="8"/>
        <v>0</v>
      </c>
      <c r="I42" s="154">
        <f t="shared" si="8"/>
        <v>0</v>
      </c>
      <c r="J42" s="154">
        <f t="shared" si="8"/>
        <v>4396932</v>
      </c>
      <c r="K42" s="155">
        <f t="shared" si="8"/>
        <v>159781856</v>
      </c>
    </row>
    <row r="43" spans="1:3" s="318" customFormat="1" ht="15" customHeight="1">
      <c r="A43" s="269"/>
      <c r="B43" s="270"/>
      <c r="C43" s="271"/>
    </row>
    <row r="44" spans="1:3" ht="12.75">
      <c r="A44" s="328"/>
      <c r="B44" s="329"/>
      <c r="C44" s="330"/>
    </row>
    <row r="45" spans="1:11" s="311" customFormat="1" ht="16.5" customHeight="1">
      <c r="A45" s="353" t="s">
        <v>327</v>
      </c>
      <c r="B45" s="353"/>
      <c r="C45" s="353"/>
      <c r="D45" s="353"/>
      <c r="E45" s="353"/>
      <c r="F45" s="353"/>
      <c r="G45" s="353"/>
      <c r="H45" s="353"/>
      <c r="I45" s="353"/>
      <c r="J45" s="353"/>
      <c r="K45" s="353"/>
    </row>
    <row r="46" spans="1:11" s="331" customFormat="1" ht="12" customHeight="1">
      <c r="A46" s="245" t="s">
        <v>63</v>
      </c>
      <c r="B46" s="24" t="s">
        <v>515</v>
      </c>
      <c r="C46" s="154">
        <f aca="true" t="shared" si="9" ref="C46:K46">SUM(C47:C51)</f>
        <v>155384924</v>
      </c>
      <c r="D46" s="154">
        <f t="shared" si="9"/>
        <v>1637071</v>
      </c>
      <c r="E46" s="154">
        <f t="shared" si="9"/>
        <v>905587</v>
      </c>
      <c r="F46" s="154">
        <f t="shared" si="9"/>
        <v>263100</v>
      </c>
      <c r="G46" s="154">
        <f t="shared" si="9"/>
        <v>0</v>
      </c>
      <c r="H46" s="154">
        <f t="shared" si="9"/>
        <v>0</v>
      </c>
      <c r="I46" s="154">
        <f t="shared" si="9"/>
        <v>0</v>
      </c>
      <c r="J46" s="154">
        <f t="shared" si="9"/>
        <v>2805758</v>
      </c>
      <c r="K46" s="155">
        <f t="shared" si="9"/>
        <v>158190682</v>
      </c>
    </row>
    <row r="47" spans="1:11" ht="12" customHeight="1">
      <c r="A47" s="317" t="s">
        <v>65</v>
      </c>
      <c r="B47" s="99" t="s">
        <v>233</v>
      </c>
      <c r="C47" s="139">
        <v>59905346</v>
      </c>
      <c r="D47" s="139">
        <v>1326392</v>
      </c>
      <c r="E47" s="139">
        <v>756511</v>
      </c>
      <c r="F47" s="139">
        <v>1735788</v>
      </c>
      <c r="G47" s="139"/>
      <c r="H47" s="139"/>
      <c r="I47" s="139"/>
      <c r="J47" s="140">
        <f>D47+E47+F47+G47+H47+I47</f>
        <v>3818691</v>
      </c>
      <c r="K47" s="141">
        <f>C47+J47</f>
        <v>63724037</v>
      </c>
    </row>
    <row r="48" spans="1:11" ht="12" customHeight="1">
      <c r="A48" s="317" t="s">
        <v>67</v>
      </c>
      <c r="B48" s="78" t="s">
        <v>234</v>
      </c>
      <c r="C48" s="144">
        <v>12394972</v>
      </c>
      <c r="D48" s="144">
        <v>265708</v>
      </c>
      <c r="E48" s="144">
        <v>149076</v>
      </c>
      <c r="F48" s="144">
        <v>338480</v>
      </c>
      <c r="G48" s="144"/>
      <c r="H48" s="144"/>
      <c r="I48" s="144"/>
      <c r="J48" s="161">
        <f>D48+E48+F48+G48+H48+I48</f>
        <v>753264</v>
      </c>
      <c r="K48" s="162">
        <f>C48+J48</f>
        <v>13148236</v>
      </c>
    </row>
    <row r="49" spans="1:11" ht="12" customHeight="1">
      <c r="A49" s="317" t="s">
        <v>69</v>
      </c>
      <c r="B49" s="78" t="s">
        <v>235</v>
      </c>
      <c r="C49" s="144">
        <v>83084606</v>
      </c>
      <c r="D49" s="144">
        <v>44971</v>
      </c>
      <c r="E49" s="144"/>
      <c r="F49" s="337">
        <v>-1811168</v>
      </c>
      <c r="G49" s="144"/>
      <c r="H49" s="144"/>
      <c r="I49" s="144"/>
      <c r="J49" s="161">
        <f>D49+E49+F49+G49+H49+I49</f>
        <v>-1766197</v>
      </c>
      <c r="K49" s="162">
        <f>C49+J49</f>
        <v>81318409</v>
      </c>
    </row>
    <row r="50" spans="1:11" ht="12" customHeight="1">
      <c r="A50" s="317" t="s">
        <v>71</v>
      </c>
      <c r="B50" s="78" t="s">
        <v>236</v>
      </c>
      <c r="C50" s="144"/>
      <c r="D50" s="144"/>
      <c r="E50" s="144"/>
      <c r="F50" s="144"/>
      <c r="G50" s="144"/>
      <c r="H50" s="144"/>
      <c r="I50" s="144"/>
      <c r="J50" s="161">
        <f>D50+E50+F50+G50+H50+I50</f>
        <v>0</v>
      </c>
      <c r="K50" s="162">
        <f>C50+J50</f>
        <v>0</v>
      </c>
    </row>
    <row r="51" spans="1:11" ht="12" customHeight="1">
      <c r="A51" s="317" t="s">
        <v>73</v>
      </c>
      <c r="B51" s="78" t="s">
        <v>238</v>
      </c>
      <c r="C51" s="144"/>
      <c r="D51" s="144"/>
      <c r="E51" s="144"/>
      <c r="F51" s="144"/>
      <c r="G51" s="144"/>
      <c r="H51" s="144"/>
      <c r="I51" s="144"/>
      <c r="J51" s="161">
        <f>D51+E51+F51+G51+H51+I51</f>
        <v>0</v>
      </c>
      <c r="K51" s="162">
        <f>C51+J51</f>
        <v>0</v>
      </c>
    </row>
    <row r="52" spans="1:11" ht="12" customHeight="1">
      <c r="A52" s="245" t="s">
        <v>77</v>
      </c>
      <c r="B52" s="24" t="s">
        <v>516</v>
      </c>
      <c r="C52" s="154">
        <f aca="true" t="shared" si="10" ref="C52:K52">SUM(C53:C55)</f>
        <v>0</v>
      </c>
      <c r="D52" s="154">
        <f t="shared" si="10"/>
        <v>520639</v>
      </c>
      <c r="E52" s="154">
        <f t="shared" si="10"/>
        <v>0</v>
      </c>
      <c r="F52" s="154">
        <f t="shared" si="10"/>
        <v>1070535</v>
      </c>
      <c r="G52" s="154">
        <f t="shared" si="10"/>
        <v>0</v>
      </c>
      <c r="H52" s="154">
        <f t="shared" si="10"/>
        <v>0</v>
      </c>
      <c r="I52" s="154">
        <f t="shared" si="10"/>
        <v>0</v>
      </c>
      <c r="J52" s="154">
        <f t="shared" si="10"/>
        <v>1591174</v>
      </c>
      <c r="K52" s="155">
        <f t="shared" si="10"/>
        <v>1591174</v>
      </c>
    </row>
    <row r="53" spans="1:11" s="331" customFormat="1" ht="12" customHeight="1">
      <c r="A53" s="317" t="s">
        <v>79</v>
      </c>
      <c r="B53" s="99" t="s">
        <v>269</v>
      </c>
      <c r="C53" s="139"/>
      <c r="D53" s="139">
        <v>520639</v>
      </c>
      <c r="E53" s="139"/>
      <c r="F53" s="139">
        <v>1070535</v>
      </c>
      <c r="G53" s="139"/>
      <c r="H53" s="139"/>
      <c r="I53" s="139"/>
      <c r="J53" s="140">
        <f>D53+E53+F53+G53+H53+I53</f>
        <v>1591174</v>
      </c>
      <c r="K53" s="141">
        <f>C53+J53</f>
        <v>1591174</v>
      </c>
    </row>
    <row r="54" spans="1:11" ht="12" customHeight="1">
      <c r="A54" s="317" t="s">
        <v>81</v>
      </c>
      <c r="B54" s="78" t="s">
        <v>271</v>
      </c>
      <c r="C54" s="144"/>
      <c r="D54" s="144"/>
      <c r="E54" s="144"/>
      <c r="F54" s="144"/>
      <c r="G54" s="144"/>
      <c r="H54" s="144"/>
      <c r="I54" s="144"/>
      <c r="J54" s="161">
        <f>D54+E54+F54+G54+H54+I54</f>
        <v>0</v>
      </c>
      <c r="K54" s="162">
        <f>C54+J54</f>
        <v>0</v>
      </c>
    </row>
    <row r="55" spans="1:11" ht="12" customHeight="1">
      <c r="A55" s="317" t="s">
        <v>83</v>
      </c>
      <c r="B55" s="78" t="s">
        <v>517</v>
      </c>
      <c r="C55" s="144"/>
      <c r="D55" s="144"/>
      <c r="E55" s="144"/>
      <c r="F55" s="144"/>
      <c r="G55" s="144"/>
      <c r="H55" s="144"/>
      <c r="I55" s="144"/>
      <c r="J55" s="161">
        <f>D55+E55+F55+G55+H55+I55</f>
        <v>0</v>
      </c>
      <c r="K55" s="162">
        <f>C55+J55</f>
        <v>0</v>
      </c>
    </row>
    <row r="56" spans="1:11" ht="12" customHeight="1">
      <c r="A56" s="317" t="s">
        <v>85</v>
      </c>
      <c r="B56" s="78" t="s">
        <v>518</v>
      </c>
      <c r="C56" s="144"/>
      <c r="D56" s="144"/>
      <c r="E56" s="144"/>
      <c r="F56" s="144"/>
      <c r="G56" s="144"/>
      <c r="H56" s="144"/>
      <c r="I56" s="144"/>
      <c r="J56" s="161">
        <f>D56+E56+F56+G56+H56+I56</f>
        <v>0</v>
      </c>
      <c r="K56" s="162">
        <f>C56+J56</f>
        <v>0</v>
      </c>
    </row>
    <row r="57" spans="1:11" ht="12" customHeight="1">
      <c r="A57" s="245" t="s">
        <v>91</v>
      </c>
      <c r="B57" s="24" t="s">
        <v>519</v>
      </c>
      <c r="C57" s="320"/>
      <c r="D57" s="320"/>
      <c r="E57" s="320"/>
      <c r="F57" s="320"/>
      <c r="G57" s="320"/>
      <c r="H57" s="320"/>
      <c r="I57" s="320"/>
      <c r="J57" s="154">
        <f>D57+E57+F57+G57+H57+I57</f>
        <v>0</v>
      </c>
      <c r="K57" s="155">
        <f>C57+J57</f>
        <v>0</v>
      </c>
    </row>
    <row r="58" spans="1:11" ht="15" customHeight="1">
      <c r="A58" s="245" t="s">
        <v>288</v>
      </c>
      <c r="B58" s="332" t="s">
        <v>520</v>
      </c>
      <c r="C58" s="154">
        <f aca="true" t="shared" si="11" ref="C58:K58">+C46+C52+C57</f>
        <v>155384924</v>
      </c>
      <c r="D58" s="154">
        <f t="shared" si="11"/>
        <v>2157710</v>
      </c>
      <c r="E58" s="154">
        <f t="shared" si="11"/>
        <v>905587</v>
      </c>
      <c r="F58" s="154">
        <f t="shared" si="11"/>
        <v>1333635</v>
      </c>
      <c r="G58" s="154">
        <f t="shared" si="11"/>
        <v>0</v>
      </c>
      <c r="H58" s="154">
        <f t="shared" si="11"/>
        <v>0</v>
      </c>
      <c r="I58" s="154">
        <f t="shared" si="11"/>
        <v>0</v>
      </c>
      <c r="J58" s="154">
        <f t="shared" si="11"/>
        <v>4396932</v>
      </c>
      <c r="K58" s="155">
        <f t="shared" si="11"/>
        <v>159781856</v>
      </c>
    </row>
    <row r="59" spans="3:11" ht="12.75">
      <c r="C59" s="333"/>
      <c r="D59" s="333"/>
      <c r="E59" s="333"/>
      <c r="F59" s="333"/>
      <c r="G59" s="333"/>
      <c r="H59" s="333"/>
      <c r="I59" s="333"/>
      <c r="J59" s="333"/>
      <c r="K59" s="333"/>
    </row>
    <row r="60" spans="1:11" ht="15" customHeight="1">
      <c r="A60" s="296" t="s">
        <v>486</v>
      </c>
      <c r="B60" s="297"/>
      <c r="C60" s="298">
        <v>21</v>
      </c>
      <c r="D60" s="298"/>
      <c r="E60" s="298"/>
      <c r="F60" s="298"/>
      <c r="G60" s="298"/>
      <c r="H60" s="298"/>
      <c r="I60" s="298"/>
      <c r="J60" s="300">
        <f>D60+E60+F60+G60+H60+I60</f>
        <v>0</v>
      </c>
      <c r="K60" s="334">
        <f>C60+J60</f>
        <v>21</v>
      </c>
    </row>
    <row r="61" spans="1:11" ht="14.25" customHeight="1">
      <c r="A61" s="296" t="s">
        <v>487</v>
      </c>
      <c r="B61" s="297"/>
      <c r="C61" s="298">
        <v>0</v>
      </c>
      <c r="D61" s="298"/>
      <c r="E61" s="298"/>
      <c r="F61" s="298"/>
      <c r="G61" s="298"/>
      <c r="H61" s="298"/>
      <c r="I61" s="298"/>
      <c r="J61" s="300">
        <f>D61+E61+F61+G61+H61+I61</f>
        <v>0</v>
      </c>
      <c r="K61" s="334">
        <f>C61+J61</f>
        <v>0</v>
      </c>
    </row>
  </sheetData>
  <sheetProtection selectLockedCells="1" selectUnlockedCells="1"/>
  <mergeCells count="4">
    <mergeCell ref="B2:J2"/>
    <mergeCell ref="B3:J3"/>
    <mergeCell ref="A7:K7"/>
    <mergeCell ref="A45:K45"/>
  </mergeCells>
  <printOptions horizontalCentered="1"/>
  <pageMargins left="0.7875" right="0.7875" top="0.9840277777777777" bottom="0.9840277777777777" header="0.5118055555555555" footer="0.5118055555555555"/>
  <pageSetup horizontalDpi="600" verticalDpi="600" orientation="landscape" paperSize="8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50"/>
  </sheetPr>
  <dimension ref="A1:K61"/>
  <sheetViews>
    <sheetView tabSelected="1" zoomScale="110" zoomScaleNormal="110" zoomScalePageLayoutView="0" workbookViewId="0" topLeftCell="A1">
      <selection activeCell="K6" sqref="K6"/>
    </sheetView>
  </sheetViews>
  <sheetFormatPr defaultColWidth="9.00390625" defaultRowHeight="12.75"/>
  <cols>
    <col min="1" max="1" width="13.00390625" style="303" customWidth="1"/>
    <col min="2" max="2" width="59.00390625" style="304" customWidth="1"/>
    <col min="3" max="3" width="11.625" style="304" customWidth="1"/>
    <col min="4" max="9" width="14.875" style="304" customWidth="1"/>
    <col min="10" max="10" width="15.50390625" style="304" customWidth="1"/>
    <col min="11" max="11" width="20.625" style="304" customWidth="1"/>
    <col min="12" max="16384" width="9.375" style="304" customWidth="1"/>
  </cols>
  <sheetData>
    <row r="1" spans="1:11" s="305" customFormat="1" ht="26.25" customHeight="1">
      <c r="A1" s="225"/>
      <c r="B1" s="226"/>
      <c r="C1" s="227"/>
      <c r="D1" s="227"/>
      <c r="E1" s="227"/>
      <c r="F1" s="227"/>
      <c r="G1" s="227"/>
      <c r="H1" s="227"/>
      <c r="I1" s="227"/>
      <c r="J1" s="227"/>
      <c r="K1" s="228" t="s">
        <v>528</v>
      </c>
    </row>
    <row r="2" spans="1:11" s="308" customFormat="1" ht="24">
      <c r="A2" s="306" t="s">
        <v>493</v>
      </c>
      <c r="B2" s="356" t="s">
        <v>525</v>
      </c>
      <c r="C2" s="356"/>
      <c r="D2" s="356"/>
      <c r="E2" s="356"/>
      <c r="F2" s="356"/>
      <c r="G2" s="356"/>
      <c r="H2" s="356"/>
      <c r="I2" s="356"/>
      <c r="J2" s="356"/>
      <c r="K2" s="307" t="s">
        <v>526</v>
      </c>
    </row>
    <row r="3" spans="1:11" s="308" customFormat="1" ht="24">
      <c r="A3" s="306" t="s">
        <v>456</v>
      </c>
      <c r="B3" s="354" t="s">
        <v>491</v>
      </c>
      <c r="C3" s="354"/>
      <c r="D3" s="354"/>
      <c r="E3" s="354"/>
      <c r="F3" s="354"/>
      <c r="G3" s="354"/>
      <c r="H3" s="354"/>
      <c r="I3" s="354"/>
      <c r="J3" s="354"/>
      <c r="K3" s="307" t="s">
        <v>455</v>
      </c>
    </row>
    <row r="4" spans="1:11" s="310" customFormat="1" ht="15.75" customHeight="1">
      <c r="A4" s="236"/>
      <c r="B4" s="236"/>
      <c r="C4" s="237"/>
      <c r="D4" s="238"/>
      <c r="E4" s="238"/>
      <c r="F4" s="238"/>
      <c r="G4" s="238"/>
      <c r="H4" s="238"/>
      <c r="I4" s="238"/>
      <c r="J4" s="238"/>
      <c r="K4" s="309" t="s">
        <v>40</v>
      </c>
    </row>
    <row r="5" spans="1:11" ht="24">
      <c r="A5" s="240" t="s">
        <v>458</v>
      </c>
      <c r="B5" s="241" t="s">
        <v>459</v>
      </c>
      <c r="C5" s="13" t="s">
        <v>43</v>
      </c>
      <c r="D5" s="242" t="s">
        <v>460</v>
      </c>
      <c r="E5" s="242" t="s">
        <v>461</v>
      </c>
      <c r="F5" s="242" t="s">
        <v>462</v>
      </c>
      <c r="G5" s="242" t="s">
        <v>463</v>
      </c>
      <c r="H5" s="242" t="s">
        <v>464</v>
      </c>
      <c r="I5" s="242" t="s">
        <v>465</v>
      </c>
      <c r="J5" s="243" t="s">
        <v>50</v>
      </c>
      <c r="K5" s="244" t="s">
        <v>538</v>
      </c>
    </row>
    <row r="6" spans="1:11" s="311" customFormat="1" ht="12.75" customHeight="1">
      <c r="A6" s="245" t="s">
        <v>52</v>
      </c>
      <c r="B6" s="246" t="s">
        <v>53</v>
      </c>
      <c r="C6" s="246" t="s">
        <v>54</v>
      </c>
      <c r="D6" s="247" t="s">
        <v>55</v>
      </c>
      <c r="E6" s="246" t="s">
        <v>56</v>
      </c>
      <c r="F6" s="246" t="s">
        <v>57</v>
      </c>
      <c r="G6" s="246" t="s">
        <v>58</v>
      </c>
      <c r="H6" s="246" t="s">
        <v>59</v>
      </c>
      <c r="I6" s="246" t="s">
        <v>60</v>
      </c>
      <c r="J6" s="246" t="s">
        <v>61</v>
      </c>
      <c r="K6" s="248" t="s">
        <v>62</v>
      </c>
    </row>
    <row r="7" spans="1:11" s="311" customFormat="1" ht="15.75" customHeight="1">
      <c r="A7" s="353" t="s">
        <v>326</v>
      </c>
      <c r="B7" s="353"/>
      <c r="C7" s="353"/>
      <c r="D7" s="353"/>
      <c r="E7" s="353"/>
      <c r="F7" s="353"/>
      <c r="G7" s="353"/>
      <c r="H7" s="353"/>
      <c r="I7" s="353"/>
      <c r="J7" s="353"/>
      <c r="K7" s="353"/>
    </row>
    <row r="8" spans="1:11" s="313" customFormat="1" ht="12" customHeight="1">
      <c r="A8" s="245" t="s">
        <v>63</v>
      </c>
      <c r="B8" s="312" t="s">
        <v>495</v>
      </c>
      <c r="C8" s="154">
        <f aca="true" t="shared" si="0" ref="C8:K8">SUM(C9:C19)</f>
        <v>16140736</v>
      </c>
      <c r="D8" s="154">
        <f t="shared" si="0"/>
        <v>0</v>
      </c>
      <c r="E8" s="154">
        <f t="shared" si="0"/>
        <v>0</v>
      </c>
      <c r="F8" s="154">
        <f t="shared" si="0"/>
        <v>0</v>
      </c>
      <c r="G8" s="154">
        <f t="shared" si="0"/>
        <v>0</v>
      </c>
      <c r="H8" s="154">
        <f t="shared" si="0"/>
        <v>0</v>
      </c>
      <c r="I8" s="154">
        <f t="shared" si="0"/>
        <v>0</v>
      </c>
      <c r="J8" s="154">
        <f t="shared" si="0"/>
        <v>0</v>
      </c>
      <c r="K8" s="155">
        <f t="shared" si="0"/>
        <v>16140736</v>
      </c>
    </row>
    <row r="9" spans="1:11" s="313" customFormat="1" ht="12" customHeight="1">
      <c r="A9" s="314" t="s">
        <v>65</v>
      </c>
      <c r="B9" s="73" t="s">
        <v>124</v>
      </c>
      <c r="C9" s="171">
        <v>12709241</v>
      </c>
      <c r="D9" s="171"/>
      <c r="E9" s="171"/>
      <c r="F9" s="171"/>
      <c r="G9" s="171"/>
      <c r="H9" s="171"/>
      <c r="I9" s="171"/>
      <c r="J9" s="315">
        <f aca="true" t="shared" si="1" ref="J9:J19">D9+E9+F9+G9+H9+I9</f>
        <v>0</v>
      </c>
      <c r="K9" s="316">
        <f aca="true" t="shared" si="2" ref="K9:K19">C9+J9</f>
        <v>12709241</v>
      </c>
    </row>
    <row r="10" spans="1:11" s="313" customFormat="1" ht="12" customHeight="1">
      <c r="A10" s="317" t="s">
        <v>67</v>
      </c>
      <c r="B10" s="78" t="s">
        <v>126</v>
      </c>
      <c r="C10" s="144"/>
      <c r="D10" s="144"/>
      <c r="E10" s="144"/>
      <c r="F10" s="144"/>
      <c r="G10" s="144"/>
      <c r="H10" s="144"/>
      <c r="I10" s="144"/>
      <c r="J10" s="161">
        <f t="shared" si="1"/>
        <v>0</v>
      </c>
      <c r="K10" s="162">
        <f t="shared" si="2"/>
        <v>0</v>
      </c>
    </row>
    <row r="11" spans="1:11" s="313" customFormat="1" ht="12" customHeight="1">
      <c r="A11" s="317" t="s">
        <v>69</v>
      </c>
      <c r="B11" s="78" t="s">
        <v>128</v>
      </c>
      <c r="C11" s="144"/>
      <c r="D11" s="144"/>
      <c r="E11" s="144"/>
      <c r="F11" s="144"/>
      <c r="G11" s="144"/>
      <c r="H11" s="144"/>
      <c r="I11" s="144"/>
      <c r="J11" s="161">
        <f t="shared" si="1"/>
        <v>0</v>
      </c>
      <c r="K11" s="162">
        <f t="shared" si="2"/>
        <v>0</v>
      </c>
    </row>
    <row r="12" spans="1:11" s="313" customFormat="1" ht="12" customHeight="1">
      <c r="A12" s="317" t="s">
        <v>71</v>
      </c>
      <c r="B12" s="78" t="s">
        <v>130</v>
      </c>
      <c r="C12" s="144"/>
      <c r="D12" s="144"/>
      <c r="E12" s="144"/>
      <c r="F12" s="144"/>
      <c r="G12" s="144"/>
      <c r="H12" s="144"/>
      <c r="I12" s="144"/>
      <c r="J12" s="161">
        <f t="shared" si="1"/>
        <v>0</v>
      </c>
      <c r="K12" s="162">
        <f t="shared" si="2"/>
        <v>0</v>
      </c>
    </row>
    <row r="13" spans="1:11" s="313" customFormat="1" ht="12" customHeight="1">
      <c r="A13" s="317" t="s">
        <v>73</v>
      </c>
      <c r="B13" s="78" t="s">
        <v>132</v>
      </c>
      <c r="C13" s="144"/>
      <c r="D13" s="144"/>
      <c r="E13" s="144"/>
      <c r="F13" s="144"/>
      <c r="G13" s="144"/>
      <c r="H13" s="144"/>
      <c r="I13" s="144"/>
      <c r="J13" s="161">
        <f t="shared" si="1"/>
        <v>0</v>
      </c>
      <c r="K13" s="162">
        <f t="shared" si="2"/>
        <v>0</v>
      </c>
    </row>
    <row r="14" spans="1:11" s="313" customFormat="1" ht="12" customHeight="1">
      <c r="A14" s="317" t="s">
        <v>75</v>
      </c>
      <c r="B14" s="78" t="s">
        <v>496</v>
      </c>
      <c r="C14" s="144">
        <v>3431495</v>
      </c>
      <c r="D14" s="144"/>
      <c r="E14" s="144"/>
      <c r="F14" s="144"/>
      <c r="G14" s="144"/>
      <c r="H14" s="144"/>
      <c r="I14" s="144"/>
      <c r="J14" s="161">
        <f t="shared" si="1"/>
        <v>0</v>
      </c>
      <c r="K14" s="162">
        <f t="shared" si="2"/>
        <v>3431495</v>
      </c>
    </row>
    <row r="15" spans="1:11" s="313" customFormat="1" ht="12" customHeight="1">
      <c r="A15" s="317" t="s">
        <v>240</v>
      </c>
      <c r="B15" s="100" t="s">
        <v>497</v>
      </c>
      <c r="C15" s="144"/>
      <c r="D15" s="144"/>
      <c r="E15" s="144"/>
      <c r="F15" s="144"/>
      <c r="G15" s="144"/>
      <c r="H15" s="144"/>
      <c r="I15" s="144"/>
      <c r="J15" s="161">
        <f t="shared" si="1"/>
        <v>0</v>
      </c>
      <c r="K15" s="162">
        <f t="shared" si="2"/>
        <v>0</v>
      </c>
    </row>
    <row r="16" spans="1:11" s="313" customFormat="1" ht="12" customHeight="1">
      <c r="A16" s="317" t="s">
        <v>242</v>
      </c>
      <c r="B16" s="78" t="s">
        <v>468</v>
      </c>
      <c r="C16" s="159"/>
      <c r="D16" s="159"/>
      <c r="E16" s="159"/>
      <c r="F16" s="159"/>
      <c r="G16" s="159"/>
      <c r="H16" s="159"/>
      <c r="I16" s="159"/>
      <c r="J16" s="164">
        <f t="shared" si="1"/>
        <v>0</v>
      </c>
      <c r="K16" s="160">
        <f t="shared" si="2"/>
        <v>0</v>
      </c>
    </row>
    <row r="17" spans="1:11" s="318" customFormat="1" ht="12" customHeight="1">
      <c r="A17" s="317" t="s">
        <v>244</v>
      </c>
      <c r="B17" s="78" t="s">
        <v>140</v>
      </c>
      <c r="C17" s="144"/>
      <c r="D17" s="144"/>
      <c r="E17" s="144"/>
      <c r="F17" s="144"/>
      <c r="G17" s="144"/>
      <c r="H17" s="144"/>
      <c r="I17" s="144"/>
      <c r="J17" s="161">
        <f t="shared" si="1"/>
        <v>0</v>
      </c>
      <c r="K17" s="162">
        <f t="shared" si="2"/>
        <v>0</v>
      </c>
    </row>
    <row r="18" spans="1:11" s="318" customFormat="1" ht="12" customHeight="1">
      <c r="A18" s="317" t="s">
        <v>246</v>
      </c>
      <c r="B18" s="78" t="s">
        <v>142</v>
      </c>
      <c r="C18" s="150"/>
      <c r="D18" s="150"/>
      <c r="E18" s="150"/>
      <c r="F18" s="150"/>
      <c r="G18" s="150"/>
      <c r="H18" s="150"/>
      <c r="I18" s="150"/>
      <c r="J18" s="151">
        <f t="shared" si="1"/>
        <v>0</v>
      </c>
      <c r="K18" s="319">
        <f t="shared" si="2"/>
        <v>0</v>
      </c>
    </row>
    <row r="19" spans="1:11" s="318" customFormat="1" ht="12" customHeight="1">
      <c r="A19" s="317" t="s">
        <v>248</v>
      </c>
      <c r="B19" s="100" t="s">
        <v>144</v>
      </c>
      <c r="C19" s="150"/>
      <c r="D19" s="150"/>
      <c r="E19" s="150"/>
      <c r="F19" s="150"/>
      <c r="G19" s="150"/>
      <c r="H19" s="150"/>
      <c r="I19" s="150"/>
      <c r="J19" s="151">
        <f t="shared" si="1"/>
        <v>0</v>
      </c>
      <c r="K19" s="319">
        <f t="shared" si="2"/>
        <v>0</v>
      </c>
    </row>
    <row r="20" spans="1:11" s="313" customFormat="1" ht="12" customHeight="1">
      <c r="A20" s="245" t="s">
        <v>77</v>
      </c>
      <c r="B20" s="312" t="s">
        <v>498</v>
      </c>
      <c r="C20" s="154">
        <f aca="true" t="shared" si="3" ref="C20:K20">SUM(C21:C23)</f>
        <v>0</v>
      </c>
      <c r="D20" s="154">
        <f t="shared" si="3"/>
        <v>0</v>
      </c>
      <c r="E20" s="154">
        <f t="shared" si="3"/>
        <v>0</v>
      </c>
      <c r="F20" s="154">
        <f t="shared" si="3"/>
        <v>0</v>
      </c>
      <c r="G20" s="154">
        <f t="shared" si="3"/>
        <v>0</v>
      </c>
      <c r="H20" s="154">
        <f t="shared" si="3"/>
        <v>0</v>
      </c>
      <c r="I20" s="154">
        <f t="shared" si="3"/>
        <v>0</v>
      </c>
      <c r="J20" s="154">
        <f t="shared" si="3"/>
        <v>0</v>
      </c>
      <c r="K20" s="155">
        <f t="shared" si="3"/>
        <v>0</v>
      </c>
    </row>
    <row r="21" spans="1:11" s="318" customFormat="1" ht="12" customHeight="1">
      <c r="A21" s="317" t="s">
        <v>79</v>
      </c>
      <c r="B21" s="99" t="s">
        <v>80</v>
      </c>
      <c r="C21" s="144"/>
      <c r="D21" s="144"/>
      <c r="E21" s="144"/>
      <c r="F21" s="144"/>
      <c r="G21" s="144"/>
      <c r="H21" s="144"/>
      <c r="I21" s="144"/>
      <c r="J21" s="161">
        <f>D21+E21+F21+G21+H21+I21</f>
        <v>0</v>
      </c>
      <c r="K21" s="162">
        <f>C21+J21</f>
        <v>0</v>
      </c>
    </row>
    <row r="22" spans="1:11" s="318" customFormat="1" ht="12" customHeight="1">
      <c r="A22" s="317" t="s">
        <v>81</v>
      </c>
      <c r="B22" s="78" t="s">
        <v>499</v>
      </c>
      <c r="C22" s="144"/>
      <c r="D22" s="144"/>
      <c r="E22" s="144"/>
      <c r="F22" s="144"/>
      <c r="G22" s="144"/>
      <c r="H22" s="144"/>
      <c r="I22" s="144"/>
      <c r="J22" s="161">
        <f>D22+E22+F22+G22+H22+I22</f>
        <v>0</v>
      </c>
      <c r="K22" s="162">
        <f>C22+J22</f>
        <v>0</v>
      </c>
    </row>
    <row r="23" spans="1:11" s="318" customFormat="1" ht="12" customHeight="1">
      <c r="A23" s="317" t="s">
        <v>83</v>
      </c>
      <c r="B23" s="78" t="s">
        <v>500</v>
      </c>
      <c r="C23" s="144"/>
      <c r="D23" s="144"/>
      <c r="E23" s="144"/>
      <c r="F23" s="144"/>
      <c r="G23" s="144"/>
      <c r="H23" s="144"/>
      <c r="I23" s="144"/>
      <c r="J23" s="161">
        <f>D23+E23+F23+G23+H23+I23</f>
        <v>0</v>
      </c>
      <c r="K23" s="162">
        <f>C23+J23</f>
        <v>0</v>
      </c>
    </row>
    <row r="24" spans="1:11" s="318" customFormat="1" ht="12" customHeight="1">
      <c r="A24" s="317" t="s">
        <v>85</v>
      </c>
      <c r="B24" s="78" t="s">
        <v>501</v>
      </c>
      <c r="C24" s="144"/>
      <c r="D24" s="144"/>
      <c r="E24" s="144"/>
      <c r="F24" s="144"/>
      <c r="G24" s="144"/>
      <c r="H24" s="144"/>
      <c r="I24" s="144"/>
      <c r="J24" s="161">
        <f>D24+E24+F24+G24+H24+I24</f>
        <v>0</v>
      </c>
      <c r="K24" s="162">
        <f>C24+J24</f>
        <v>0</v>
      </c>
    </row>
    <row r="25" spans="1:11" s="318" customFormat="1" ht="12" customHeight="1">
      <c r="A25" s="245" t="s">
        <v>91</v>
      </c>
      <c r="B25" s="24" t="s">
        <v>337</v>
      </c>
      <c r="C25" s="320"/>
      <c r="D25" s="320"/>
      <c r="E25" s="320"/>
      <c r="F25" s="320"/>
      <c r="G25" s="320"/>
      <c r="H25" s="320"/>
      <c r="I25" s="320"/>
      <c r="J25" s="154">
        <f>D25+E25+F25+G25+H25+I25</f>
        <v>0</v>
      </c>
      <c r="K25" s="155">
        <f>C25+J25</f>
        <v>0</v>
      </c>
    </row>
    <row r="26" spans="1:11" s="318" customFormat="1" ht="21">
      <c r="A26" s="245" t="s">
        <v>288</v>
      </c>
      <c r="B26" s="24" t="s">
        <v>502</v>
      </c>
      <c r="C26" s="154">
        <f aca="true" t="shared" si="4" ref="C26:K26">+C27+C28+C29</f>
        <v>0</v>
      </c>
      <c r="D26" s="154">
        <f t="shared" si="4"/>
        <v>0</v>
      </c>
      <c r="E26" s="154">
        <f t="shared" si="4"/>
        <v>0</v>
      </c>
      <c r="F26" s="154">
        <f t="shared" si="4"/>
        <v>0</v>
      </c>
      <c r="G26" s="154">
        <f t="shared" si="4"/>
        <v>0</v>
      </c>
      <c r="H26" s="154">
        <f t="shared" si="4"/>
        <v>0</v>
      </c>
      <c r="I26" s="154">
        <f t="shared" si="4"/>
        <v>0</v>
      </c>
      <c r="J26" s="154">
        <f t="shared" si="4"/>
        <v>0</v>
      </c>
      <c r="K26" s="155">
        <f t="shared" si="4"/>
        <v>0</v>
      </c>
    </row>
    <row r="27" spans="1:11" s="318" customFormat="1" ht="12" customHeight="1">
      <c r="A27" s="321" t="s">
        <v>107</v>
      </c>
      <c r="B27" s="99" t="s">
        <v>94</v>
      </c>
      <c r="C27" s="139"/>
      <c r="D27" s="139"/>
      <c r="E27" s="139"/>
      <c r="F27" s="139"/>
      <c r="G27" s="139"/>
      <c r="H27" s="139"/>
      <c r="I27" s="139"/>
      <c r="J27" s="140">
        <f>D27+E27+F27+G27+H27+I27</f>
        <v>0</v>
      </c>
      <c r="K27" s="141">
        <f>C27+J27</f>
        <v>0</v>
      </c>
    </row>
    <row r="28" spans="1:11" s="318" customFormat="1" ht="12" customHeight="1">
      <c r="A28" s="321" t="s">
        <v>109</v>
      </c>
      <c r="B28" s="99" t="s">
        <v>499</v>
      </c>
      <c r="C28" s="144"/>
      <c r="D28" s="144"/>
      <c r="E28" s="144"/>
      <c r="F28" s="144"/>
      <c r="G28" s="144"/>
      <c r="H28" s="144"/>
      <c r="I28" s="144"/>
      <c r="J28" s="161">
        <f>D28+E28+F28+G28+H28+I28</f>
        <v>0</v>
      </c>
      <c r="K28" s="162">
        <f>C28+J28</f>
        <v>0</v>
      </c>
    </row>
    <row r="29" spans="1:11" s="318" customFormat="1" ht="12" customHeight="1">
      <c r="A29" s="321" t="s">
        <v>111</v>
      </c>
      <c r="B29" s="78" t="s">
        <v>503</v>
      </c>
      <c r="C29" s="144"/>
      <c r="D29" s="144"/>
      <c r="E29" s="144"/>
      <c r="F29" s="144"/>
      <c r="G29" s="144"/>
      <c r="H29" s="144"/>
      <c r="I29" s="144"/>
      <c r="J29" s="161">
        <f>D29+E29+F29+G29+H29+I29</f>
        <v>0</v>
      </c>
      <c r="K29" s="162">
        <f>C29+J29</f>
        <v>0</v>
      </c>
    </row>
    <row r="30" spans="1:11" s="318" customFormat="1" ht="12" customHeight="1">
      <c r="A30" s="317" t="s">
        <v>113</v>
      </c>
      <c r="B30" s="322" t="s">
        <v>504</v>
      </c>
      <c r="C30" s="323"/>
      <c r="D30" s="323"/>
      <c r="E30" s="323"/>
      <c r="F30" s="323"/>
      <c r="G30" s="323"/>
      <c r="H30" s="323"/>
      <c r="I30" s="323"/>
      <c r="J30" s="324">
        <f>D30+E30+F30+G30+H30+I30</f>
        <v>0</v>
      </c>
      <c r="K30" s="325">
        <f>C30+J30</f>
        <v>0</v>
      </c>
    </row>
    <row r="31" spans="1:11" s="318" customFormat="1" ht="12" customHeight="1">
      <c r="A31" s="245" t="s">
        <v>121</v>
      </c>
      <c r="B31" s="24" t="s">
        <v>505</v>
      </c>
      <c r="C31" s="154">
        <f aca="true" t="shared" si="5" ref="C31:K31">+C32+C33+C34</f>
        <v>0</v>
      </c>
      <c r="D31" s="154">
        <f t="shared" si="5"/>
        <v>0</v>
      </c>
      <c r="E31" s="154">
        <f t="shared" si="5"/>
        <v>0</v>
      </c>
      <c r="F31" s="154">
        <f t="shared" si="5"/>
        <v>0</v>
      </c>
      <c r="G31" s="154">
        <f t="shared" si="5"/>
        <v>0</v>
      </c>
      <c r="H31" s="154">
        <f t="shared" si="5"/>
        <v>0</v>
      </c>
      <c r="I31" s="154">
        <f t="shared" si="5"/>
        <v>0</v>
      </c>
      <c r="J31" s="154">
        <f t="shared" si="5"/>
        <v>0</v>
      </c>
      <c r="K31" s="155">
        <f t="shared" si="5"/>
        <v>0</v>
      </c>
    </row>
    <row r="32" spans="1:11" s="318" customFormat="1" ht="12" customHeight="1">
      <c r="A32" s="321" t="s">
        <v>123</v>
      </c>
      <c r="B32" s="99" t="s">
        <v>148</v>
      </c>
      <c r="C32" s="139"/>
      <c r="D32" s="139"/>
      <c r="E32" s="139"/>
      <c r="F32" s="139"/>
      <c r="G32" s="139"/>
      <c r="H32" s="139"/>
      <c r="I32" s="139"/>
      <c r="J32" s="140">
        <f>D32+E32+F32+G32+H32+I32</f>
        <v>0</v>
      </c>
      <c r="K32" s="141">
        <f>C32+J32</f>
        <v>0</v>
      </c>
    </row>
    <row r="33" spans="1:11" s="318" customFormat="1" ht="12" customHeight="1">
      <c r="A33" s="321" t="s">
        <v>125</v>
      </c>
      <c r="B33" s="78" t="s">
        <v>150</v>
      </c>
      <c r="C33" s="159"/>
      <c r="D33" s="159"/>
      <c r="E33" s="159"/>
      <c r="F33" s="159"/>
      <c r="G33" s="159"/>
      <c r="H33" s="159"/>
      <c r="I33" s="159"/>
      <c r="J33" s="164">
        <f>D33+E33+F33+G33+H33+I33</f>
        <v>0</v>
      </c>
      <c r="K33" s="160">
        <f>C33+J33</f>
        <v>0</v>
      </c>
    </row>
    <row r="34" spans="1:11" s="318" customFormat="1" ht="12" customHeight="1">
      <c r="A34" s="317" t="s">
        <v>127</v>
      </c>
      <c r="B34" s="322" t="s">
        <v>152</v>
      </c>
      <c r="C34" s="323"/>
      <c r="D34" s="323"/>
      <c r="E34" s="323"/>
      <c r="F34" s="323"/>
      <c r="G34" s="323"/>
      <c r="H34" s="323"/>
      <c r="I34" s="323"/>
      <c r="J34" s="324">
        <f>D34+E34+F34+G34+H34+I34</f>
        <v>0</v>
      </c>
      <c r="K34" s="325">
        <f>C34+J34</f>
        <v>0</v>
      </c>
    </row>
    <row r="35" spans="1:11" s="313" customFormat="1" ht="12" customHeight="1">
      <c r="A35" s="245" t="s">
        <v>145</v>
      </c>
      <c r="B35" s="24" t="s">
        <v>339</v>
      </c>
      <c r="C35" s="320"/>
      <c r="D35" s="320"/>
      <c r="E35" s="320"/>
      <c r="F35" s="320"/>
      <c r="G35" s="320"/>
      <c r="H35" s="320"/>
      <c r="I35" s="320"/>
      <c r="J35" s="154">
        <f>D35+E35+F35+G35+H35+I35</f>
        <v>0</v>
      </c>
      <c r="K35" s="155">
        <f>C35+J35</f>
        <v>0</v>
      </c>
    </row>
    <row r="36" spans="1:11" s="313" customFormat="1" ht="12" customHeight="1">
      <c r="A36" s="245" t="s">
        <v>305</v>
      </c>
      <c r="B36" s="24" t="s">
        <v>506</v>
      </c>
      <c r="C36" s="320"/>
      <c r="D36" s="320"/>
      <c r="E36" s="320"/>
      <c r="F36" s="320"/>
      <c r="G36" s="320"/>
      <c r="H36" s="320"/>
      <c r="I36" s="320"/>
      <c r="J36" s="154">
        <f>D36+E36+F36+G36+H36+I36</f>
        <v>0</v>
      </c>
      <c r="K36" s="155">
        <f>C36+J36</f>
        <v>0</v>
      </c>
    </row>
    <row r="37" spans="1:11" s="313" customFormat="1" ht="12" customHeight="1">
      <c r="A37" s="245" t="s">
        <v>167</v>
      </c>
      <c r="B37" s="24" t="s">
        <v>507</v>
      </c>
      <c r="C37" s="154">
        <f aca="true" t="shared" si="6" ref="C37:K37">+C8+C20+C25+C26+C31+C35+C36</f>
        <v>16140736</v>
      </c>
      <c r="D37" s="154">
        <f t="shared" si="6"/>
        <v>0</v>
      </c>
      <c r="E37" s="154">
        <f t="shared" si="6"/>
        <v>0</v>
      </c>
      <c r="F37" s="154">
        <f t="shared" si="6"/>
        <v>0</v>
      </c>
      <c r="G37" s="154">
        <f t="shared" si="6"/>
        <v>0</v>
      </c>
      <c r="H37" s="154">
        <f t="shared" si="6"/>
        <v>0</v>
      </c>
      <c r="I37" s="154">
        <f t="shared" si="6"/>
        <v>0</v>
      </c>
      <c r="J37" s="154">
        <f t="shared" si="6"/>
        <v>0</v>
      </c>
      <c r="K37" s="155">
        <f t="shared" si="6"/>
        <v>16140736</v>
      </c>
    </row>
    <row r="38" spans="1:11" s="313" customFormat="1" ht="12" customHeight="1">
      <c r="A38" s="326" t="s">
        <v>314</v>
      </c>
      <c r="B38" s="24" t="s">
        <v>508</v>
      </c>
      <c r="C38" s="154">
        <f aca="true" t="shared" si="7" ref="C38:K38">+C39+C40+C41</f>
        <v>1819528</v>
      </c>
      <c r="D38" s="154">
        <f t="shared" si="7"/>
        <v>601740</v>
      </c>
      <c r="E38" s="154">
        <f t="shared" si="7"/>
        <v>217695</v>
      </c>
      <c r="F38" s="154">
        <f t="shared" si="7"/>
        <v>189583</v>
      </c>
      <c r="G38" s="154">
        <f t="shared" si="7"/>
        <v>0</v>
      </c>
      <c r="H38" s="154">
        <f t="shared" si="7"/>
        <v>0</v>
      </c>
      <c r="I38" s="154">
        <f t="shared" si="7"/>
        <v>0</v>
      </c>
      <c r="J38" s="154">
        <f t="shared" si="7"/>
        <v>1009018</v>
      </c>
      <c r="K38" s="155">
        <f t="shared" si="7"/>
        <v>2828546</v>
      </c>
    </row>
    <row r="39" spans="1:11" s="313" customFormat="1" ht="12" customHeight="1">
      <c r="A39" s="321" t="s">
        <v>509</v>
      </c>
      <c r="B39" s="99" t="s">
        <v>395</v>
      </c>
      <c r="C39" s="139"/>
      <c r="D39" s="139"/>
      <c r="E39" s="139"/>
      <c r="F39" s="139"/>
      <c r="G39" s="139"/>
      <c r="H39" s="139"/>
      <c r="I39" s="139"/>
      <c r="J39" s="140">
        <f>D39+E39+F39+G39+H39+I39</f>
        <v>0</v>
      </c>
      <c r="K39" s="141">
        <f>C39+J39</f>
        <v>0</v>
      </c>
    </row>
    <row r="40" spans="1:11" s="313" customFormat="1" ht="12" customHeight="1">
      <c r="A40" s="321" t="s">
        <v>510</v>
      </c>
      <c r="B40" s="78" t="s">
        <v>511</v>
      </c>
      <c r="C40" s="159"/>
      <c r="D40" s="159"/>
      <c r="E40" s="159"/>
      <c r="F40" s="159"/>
      <c r="G40" s="159"/>
      <c r="H40" s="159"/>
      <c r="I40" s="159"/>
      <c r="J40" s="164">
        <f>D40+E40+F40+G40+H40+I40</f>
        <v>0</v>
      </c>
      <c r="K40" s="160">
        <f>C40+J40</f>
        <v>0</v>
      </c>
    </row>
    <row r="41" spans="1:11" s="318" customFormat="1" ht="12" customHeight="1">
      <c r="A41" s="317" t="s">
        <v>512</v>
      </c>
      <c r="B41" s="322" t="s">
        <v>513</v>
      </c>
      <c r="C41" s="323">
        <v>1819528</v>
      </c>
      <c r="D41" s="323">
        <v>601740</v>
      </c>
      <c r="E41" s="323">
        <v>217695</v>
      </c>
      <c r="F41" s="323">
        <v>189583</v>
      </c>
      <c r="G41" s="323"/>
      <c r="H41" s="323"/>
      <c r="I41" s="323"/>
      <c r="J41" s="324">
        <f>D41+E41+F41+G41+H41+I41</f>
        <v>1009018</v>
      </c>
      <c r="K41" s="325">
        <f>C41+J41</f>
        <v>2828546</v>
      </c>
    </row>
    <row r="42" spans="1:11" s="318" customFormat="1" ht="15" customHeight="1">
      <c r="A42" s="326" t="s">
        <v>316</v>
      </c>
      <c r="B42" s="327" t="s">
        <v>514</v>
      </c>
      <c r="C42" s="154">
        <f aca="true" t="shared" si="8" ref="C42:K42">+C37+C38</f>
        <v>17960264</v>
      </c>
      <c r="D42" s="154">
        <f t="shared" si="8"/>
        <v>601740</v>
      </c>
      <c r="E42" s="154">
        <f t="shared" si="8"/>
        <v>217695</v>
      </c>
      <c r="F42" s="154">
        <f t="shared" si="8"/>
        <v>189583</v>
      </c>
      <c r="G42" s="154">
        <f t="shared" si="8"/>
        <v>0</v>
      </c>
      <c r="H42" s="154">
        <f t="shared" si="8"/>
        <v>0</v>
      </c>
      <c r="I42" s="154">
        <f t="shared" si="8"/>
        <v>0</v>
      </c>
      <c r="J42" s="154">
        <f t="shared" si="8"/>
        <v>1009018</v>
      </c>
      <c r="K42" s="155">
        <f t="shared" si="8"/>
        <v>18969282</v>
      </c>
    </row>
    <row r="43" spans="1:3" s="318" customFormat="1" ht="15" customHeight="1">
      <c r="A43" s="269"/>
      <c r="B43" s="270"/>
      <c r="C43" s="271"/>
    </row>
    <row r="44" spans="1:3" ht="12.75">
      <c r="A44" s="328"/>
      <c r="B44" s="329"/>
      <c r="C44" s="330"/>
    </row>
    <row r="45" spans="1:11" s="311" customFormat="1" ht="16.5" customHeight="1">
      <c r="A45" s="353" t="s">
        <v>327</v>
      </c>
      <c r="B45" s="353"/>
      <c r="C45" s="353"/>
      <c r="D45" s="353"/>
      <c r="E45" s="353"/>
      <c r="F45" s="353"/>
      <c r="G45" s="353"/>
      <c r="H45" s="353"/>
      <c r="I45" s="353"/>
      <c r="J45" s="353"/>
      <c r="K45" s="353"/>
    </row>
    <row r="46" spans="1:11" s="331" customFormat="1" ht="12" customHeight="1">
      <c r="A46" s="245" t="s">
        <v>63</v>
      </c>
      <c r="B46" s="24" t="s">
        <v>515</v>
      </c>
      <c r="C46" s="154">
        <f aca="true" t="shared" si="9" ref="C46:K46">SUM(C47:C51)</f>
        <v>17960264</v>
      </c>
      <c r="D46" s="154">
        <f t="shared" si="9"/>
        <v>158233</v>
      </c>
      <c r="E46" s="154">
        <f t="shared" si="9"/>
        <v>214695</v>
      </c>
      <c r="F46" s="154">
        <f t="shared" si="9"/>
        <v>-1118849</v>
      </c>
      <c r="G46" s="154">
        <f t="shared" si="9"/>
        <v>0</v>
      </c>
      <c r="H46" s="154">
        <f t="shared" si="9"/>
        <v>0</v>
      </c>
      <c r="I46" s="154">
        <f t="shared" si="9"/>
        <v>0</v>
      </c>
      <c r="J46" s="154">
        <f t="shared" si="9"/>
        <v>-745921</v>
      </c>
      <c r="K46" s="155">
        <f t="shared" si="9"/>
        <v>17214343</v>
      </c>
    </row>
    <row r="47" spans="1:11" ht="12" customHeight="1">
      <c r="A47" s="317" t="s">
        <v>65</v>
      </c>
      <c r="B47" s="99" t="s">
        <v>233</v>
      </c>
      <c r="C47" s="139">
        <v>3522894</v>
      </c>
      <c r="D47" s="139">
        <v>132283</v>
      </c>
      <c r="E47" s="139">
        <v>181207</v>
      </c>
      <c r="F47" s="139">
        <v>158647</v>
      </c>
      <c r="G47" s="139"/>
      <c r="H47" s="139"/>
      <c r="I47" s="139"/>
      <c r="J47" s="140">
        <f>D47+E47+F47+G47+H47+I47</f>
        <v>472137</v>
      </c>
      <c r="K47" s="141">
        <f>C47+J47</f>
        <v>3995031</v>
      </c>
    </row>
    <row r="48" spans="1:11" ht="12" customHeight="1">
      <c r="A48" s="317" t="s">
        <v>67</v>
      </c>
      <c r="B48" s="78" t="s">
        <v>234</v>
      </c>
      <c r="C48" s="144">
        <v>735397</v>
      </c>
      <c r="D48" s="144">
        <v>25950</v>
      </c>
      <c r="E48" s="144">
        <v>36488</v>
      </c>
      <c r="F48" s="144">
        <v>30936</v>
      </c>
      <c r="G48" s="144"/>
      <c r="H48" s="144"/>
      <c r="I48" s="144"/>
      <c r="J48" s="161">
        <f>D48+E48+F48+G48+H48+I48</f>
        <v>93374</v>
      </c>
      <c r="K48" s="162">
        <f>C48+J48</f>
        <v>828771</v>
      </c>
    </row>
    <row r="49" spans="1:11" ht="12" customHeight="1">
      <c r="A49" s="317" t="s">
        <v>69</v>
      </c>
      <c r="B49" s="78" t="s">
        <v>235</v>
      </c>
      <c r="C49" s="144">
        <v>13701973</v>
      </c>
      <c r="D49" s="144"/>
      <c r="E49" s="144">
        <v>-3000</v>
      </c>
      <c r="F49" s="144">
        <v>-1308432</v>
      </c>
      <c r="G49" s="144"/>
      <c r="H49" s="144"/>
      <c r="I49" s="144"/>
      <c r="J49" s="161">
        <f>D49+E49+F49+G49+H49+I49</f>
        <v>-1311432</v>
      </c>
      <c r="K49" s="162">
        <f>C49+J49</f>
        <v>12390541</v>
      </c>
    </row>
    <row r="50" spans="1:11" ht="12" customHeight="1">
      <c r="A50" s="317" t="s">
        <v>71</v>
      </c>
      <c r="B50" s="78" t="s">
        <v>236</v>
      </c>
      <c r="C50" s="144"/>
      <c r="D50" s="144"/>
      <c r="E50" s="144"/>
      <c r="F50" s="144"/>
      <c r="G50" s="144"/>
      <c r="H50" s="144"/>
      <c r="I50" s="144"/>
      <c r="J50" s="161">
        <f>D50+E50+F50+G50+H50+I50</f>
        <v>0</v>
      </c>
      <c r="K50" s="162">
        <f>C50+J50</f>
        <v>0</v>
      </c>
    </row>
    <row r="51" spans="1:11" ht="12" customHeight="1">
      <c r="A51" s="317" t="s">
        <v>73</v>
      </c>
      <c r="B51" s="78" t="s">
        <v>238</v>
      </c>
      <c r="C51" s="144"/>
      <c r="D51" s="144"/>
      <c r="E51" s="144"/>
      <c r="F51" s="144"/>
      <c r="G51" s="144"/>
      <c r="H51" s="144"/>
      <c r="I51" s="144"/>
      <c r="J51" s="161">
        <f>D51+E51+F51+G51+H51+I51</f>
        <v>0</v>
      </c>
      <c r="K51" s="162">
        <f>C51+J51</f>
        <v>0</v>
      </c>
    </row>
    <row r="52" spans="1:11" ht="12" customHeight="1">
      <c r="A52" s="245" t="s">
        <v>77</v>
      </c>
      <c r="B52" s="24" t="s">
        <v>516</v>
      </c>
      <c r="C52" s="154">
        <f aca="true" t="shared" si="10" ref="C52:K52">SUM(C53:C55)</f>
        <v>0</v>
      </c>
      <c r="D52" s="154">
        <f t="shared" si="10"/>
        <v>443507</v>
      </c>
      <c r="E52" s="154">
        <f t="shared" si="10"/>
        <v>3000</v>
      </c>
      <c r="F52" s="154">
        <f t="shared" si="10"/>
        <v>1308432</v>
      </c>
      <c r="G52" s="154">
        <f t="shared" si="10"/>
        <v>0</v>
      </c>
      <c r="H52" s="154">
        <f t="shared" si="10"/>
        <v>0</v>
      </c>
      <c r="I52" s="154">
        <f t="shared" si="10"/>
        <v>0</v>
      </c>
      <c r="J52" s="154">
        <f t="shared" si="10"/>
        <v>1754939</v>
      </c>
      <c r="K52" s="155">
        <f t="shared" si="10"/>
        <v>1754939</v>
      </c>
    </row>
    <row r="53" spans="1:11" s="331" customFormat="1" ht="12" customHeight="1">
      <c r="A53" s="317" t="s">
        <v>79</v>
      </c>
      <c r="B53" s="99" t="s">
        <v>269</v>
      </c>
      <c r="C53" s="139"/>
      <c r="D53" s="139">
        <v>443507</v>
      </c>
      <c r="E53" s="139">
        <v>3000</v>
      </c>
      <c r="F53" s="139">
        <v>1308432</v>
      </c>
      <c r="G53" s="139"/>
      <c r="H53" s="139"/>
      <c r="I53" s="139"/>
      <c r="J53" s="140">
        <f>D53+E53+F53+G53+H53+I53</f>
        <v>1754939</v>
      </c>
      <c r="K53" s="141">
        <f>C53+J53</f>
        <v>1754939</v>
      </c>
    </row>
    <row r="54" spans="1:11" ht="12" customHeight="1">
      <c r="A54" s="317" t="s">
        <v>81</v>
      </c>
      <c r="B54" s="78" t="s">
        <v>271</v>
      </c>
      <c r="C54" s="144"/>
      <c r="D54" s="144"/>
      <c r="E54" s="144"/>
      <c r="F54" s="144"/>
      <c r="G54" s="144"/>
      <c r="H54" s="144"/>
      <c r="I54" s="144"/>
      <c r="J54" s="161">
        <f>D54+E54+F54+G54+H54+I54</f>
        <v>0</v>
      </c>
      <c r="K54" s="162">
        <f>C54+J54</f>
        <v>0</v>
      </c>
    </row>
    <row r="55" spans="1:11" ht="12" customHeight="1">
      <c r="A55" s="317" t="s">
        <v>83</v>
      </c>
      <c r="B55" s="78" t="s">
        <v>517</v>
      </c>
      <c r="C55" s="144"/>
      <c r="D55" s="144"/>
      <c r="E55" s="144"/>
      <c r="F55" s="144"/>
      <c r="G55" s="144"/>
      <c r="H55" s="144"/>
      <c r="I55" s="144"/>
      <c r="J55" s="161">
        <f>D55+E55+F55+G55+H55+I55</f>
        <v>0</v>
      </c>
      <c r="K55" s="162">
        <f>C55+J55</f>
        <v>0</v>
      </c>
    </row>
    <row r="56" spans="1:11" ht="12" customHeight="1">
      <c r="A56" s="317" t="s">
        <v>85</v>
      </c>
      <c r="B56" s="78" t="s">
        <v>518</v>
      </c>
      <c r="C56" s="144"/>
      <c r="D56" s="144"/>
      <c r="E56" s="144"/>
      <c r="F56" s="144"/>
      <c r="G56" s="144"/>
      <c r="H56" s="144"/>
      <c r="I56" s="144"/>
      <c r="J56" s="161">
        <f>D56+E56+F56+G56+H56+I56</f>
        <v>0</v>
      </c>
      <c r="K56" s="162">
        <f>C56+J56</f>
        <v>0</v>
      </c>
    </row>
    <row r="57" spans="1:11" ht="12" customHeight="1">
      <c r="A57" s="245" t="s">
        <v>91</v>
      </c>
      <c r="B57" s="24" t="s">
        <v>519</v>
      </c>
      <c r="C57" s="320"/>
      <c r="D57" s="320"/>
      <c r="E57" s="320"/>
      <c r="F57" s="320"/>
      <c r="G57" s="320"/>
      <c r="H57" s="320"/>
      <c r="I57" s="320"/>
      <c r="J57" s="154">
        <f>D57+E57+F57+G57+H57+I57</f>
        <v>0</v>
      </c>
      <c r="K57" s="155">
        <f>C57+J57</f>
        <v>0</v>
      </c>
    </row>
    <row r="58" spans="1:11" ht="15" customHeight="1">
      <c r="A58" s="245" t="s">
        <v>288</v>
      </c>
      <c r="B58" s="332" t="s">
        <v>520</v>
      </c>
      <c r="C58" s="154">
        <f aca="true" t="shared" si="11" ref="C58:K58">+C46+C52+C57</f>
        <v>17960264</v>
      </c>
      <c r="D58" s="154">
        <f t="shared" si="11"/>
        <v>601740</v>
      </c>
      <c r="E58" s="154">
        <f t="shared" si="11"/>
        <v>217695</v>
      </c>
      <c r="F58" s="154">
        <f t="shared" si="11"/>
        <v>189583</v>
      </c>
      <c r="G58" s="154">
        <f t="shared" si="11"/>
        <v>0</v>
      </c>
      <c r="H58" s="154">
        <f t="shared" si="11"/>
        <v>0</v>
      </c>
      <c r="I58" s="154">
        <f t="shared" si="11"/>
        <v>0</v>
      </c>
      <c r="J58" s="154">
        <f t="shared" si="11"/>
        <v>1009018</v>
      </c>
      <c r="K58" s="155">
        <f t="shared" si="11"/>
        <v>18969282</v>
      </c>
    </row>
    <row r="59" spans="3:11" ht="12.75">
      <c r="C59" s="333"/>
      <c r="D59" s="333"/>
      <c r="E59" s="333"/>
      <c r="F59" s="333"/>
      <c r="G59" s="333"/>
      <c r="H59" s="333"/>
      <c r="I59" s="333"/>
      <c r="J59" s="333"/>
      <c r="K59" s="333"/>
    </row>
    <row r="60" spans="1:11" ht="15" customHeight="1">
      <c r="A60" s="296" t="s">
        <v>486</v>
      </c>
      <c r="B60" s="297"/>
      <c r="C60" s="298">
        <v>4</v>
      </c>
      <c r="D60" s="298"/>
      <c r="E60" s="298"/>
      <c r="F60" s="298"/>
      <c r="G60" s="298"/>
      <c r="H60" s="298"/>
      <c r="I60" s="298"/>
      <c r="J60" s="300">
        <f>D60+E60+F60+G60+H60+I60</f>
        <v>0</v>
      </c>
      <c r="K60" s="334">
        <f>C60+J60</f>
        <v>4</v>
      </c>
    </row>
    <row r="61" spans="1:11" ht="14.25" customHeight="1">
      <c r="A61" s="296" t="s">
        <v>487</v>
      </c>
      <c r="B61" s="297"/>
      <c r="C61" s="298">
        <v>0</v>
      </c>
      <c r="D61" s="298"/>
      <c r="E61" s="298"/>
      <c r="F61" s="298"/>
      <c r="G61" s="298"/>
      <c r="H61" s="298"/>
      <c r="I61" s="298"/>
      <c r="J61" s="300">
        <f>D61+E61+F61+G61+H61+I61</f>
        <v>0</v>
      </c>
      <c r="K61" s="334">
        <f>C61+J61</f>
        <v>0</v>
      </c>
    </row>
  </sheetData>
  <sheetProtection selectLockedCells="1" selectUnlockedCells="1"/>
  <mergeCells count="4">
    <mergeCell ref="B2:J2"/>
    <mergeCell ref="B3:J3"/>
    <mergeCell ref="A7:K7"/>
    <mergeCell ref="A45:K45"/>
  </mergeCells>
  <printOptions horizontalCentered="1"/>
  <pageMargins left="0.7875" right="0.7875" top="0.9840277777777777" bottom="0.9840277777777777" header="0.5118055555555555" footer="0.5118055555555555"/>
  <pageSetup horizontalDpi="600" verticalDpi="600" orientation="landscape" paperSize="8" scale="8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50"/>
  </sheetPr>
  <dimension ref="A1:K61"/>
  <sheetViews>
    <sheetView zoomScale="110" zoomScaleNormal="110" zoomScalePageLayoutView="0" workbookViewId="0" topLeftCell="A16">
      <selection activeCell="F42" sqref="F42"/>
    </sheetView>
  </sheetViews>
  <sheetFormatPr defaultColWidth="9.00390625" defaultRowHeight="12.75"/>
  <cols>
    <col min="1" max="1" width="13.00390625" style="303" customWidth="1"/>
    <col min="2" max="2" width="59.00390625" style="304" customWidth="1"/>
    <col min="3" max="3" width="12.625" style="304" customWidth="1"/>
    <col min="4" max="9" width="14.875" style="304" customWidth="1"/>
    <col min="10" max="10" width="16.625" style="304" customWidth="1"/>
    <col min="11" max="11" width="20.875" style="304" customWidth="1"/>
    <col min="12" max="16384" width="9.375" style="304" customWidth="1"/>
  </cols>
  <sheetData>
    <row r="1" spans="1:11" s="305" customFormat="1" ht="27" customHeight="1">
      <c r="A1" s="225"/>
      <c r="B1" s="226"/>
      <c r="C1" s="227"/>
      <c r="D1" s="227"/>
      <c r="E1" s="227"/>
      <c r="F1" s="227"/>
      <c r="G1" s="227"/>
      <c r="H1" s="227"/>
      <c r="I1" s="227"/>
      <c r="J1" s="227"/>
      <c r="K1" s="228" t="s">
        <v>529</v>
      </c>
    </row>
    <row r="2" spans="1:11" s="308" customFormat="1" ht="24">
      <c r="A2" s="306" t="s">
        <v>493</v>
      </c>
      <c r="B2" s="354" t="s">
        <v>530</v>
      </c>
      <c r="C2" s="354"/>
      <c r="D2" s="354"/>
      <c r="E2" s="354"/>
      <c r="F2" s="354"/>
      <c r="G2" s="354"/>
      <c r="H2" s="354"/>
      <c r="I2" s="354"/>
      <c r="J2" s="354"/>
      <c r="K2" s="307" t="s">
        <v>531</v>
      </c>
    </row>
    <row r="3" spans="1:11" s="308" customFormat="1" ht="24">
      <c r="A3" s="306" t="s">
        <v>456</v>
      </c>
      <c r="B3" s="354" t="s">
        <v>457</v>
      </c>
      <c r="C3" s="354"/>
      <c r="D3" s="354"/>
      <c r="E3" s="354"/>
      <c r="F3" s="354"/>
      <c r="G3" s="354"/>
      <c r="H3" s="354"/>
      <c r="I3" s="354"/>
      <c r="J3" s="354"/>
      <c r="K3" s="307" t="s">
        <v>455</v>
      </c>
    </row>
    <row r="4" spans="1:11" s="310" customFormat="1" ht="15.75" customHeight="1">
      <c r="A4" s="355" t="s">
        <v>489</v>
      </c>
      <c r="B4" s="355"/>
      <c r="C4" s="355"/>
      <c r="D4" s="355"/>
      <c r="E4" s="355"/>
      <c r="F4" s="355"/>
      <c r="G4" s="355"/>
      <c r="H4" s="355"/>
      <c r="I4" s="355"/>
      <c r="J4" s="355"/>
      <c r="K4" s="309" t="s">
        <v>40</v>
      </c>
    </row>
    <row r="5" spans="1:11" ht="24">
      <c r="A5" s="240" t="s">
        <v>458</v>
      </c>
      <c r="B5" s="241" t="s">
        <v>459</v>
      </c>
      <c r="C5" s="13" t="s">
        <v>43</v>
      </c>
      <c r="D5" s="242" t="s">
        <v>460</v>
      </c>
      <c r="E5" s="242" t="s">
        <v>461</v>
      </c>
      <c r="F5" s="242" t="s">
        <v>462</v>
      </c>
      <c r="G5" s="242" t="s">
        <v>463</v>
      </c>
      <c r="H5" s="242" t="s">
        <v>464</v>
      </c>
      <c r="I5" s="242" t="s">
        <v>465</v>
      </c>
      <c r="J5" s="243" t="s">
        <v>50</v>
      </c>
      <c r="K5" s="244" t="s">
        <v>51</v>
      </c>
    </row>
    <row r="6" spans="1:11" s="311" customFormat="1" ht="12.75" customHeight="1">
      <c r="A6" s="245" t="s">
        <v>52</v>
      </c>
      <c r="B6" s="246" t="s">
        <v>53</v>
      </c>
      <c r="C6" s="246" t="s">
        <v>54</v>
      </c>
      <c r="D6" s="247" t="s">
        <v>55</v>
      </c>
      <c r="E6" s="246" t="s">
        <v>56</v>
      </c>
      <c r="F6" s="246" t="s">
        <v>57</v>
      </c>
      <c r="G6" s="246" t="s">
        <v>58</v>
      </c>
      <c r="H6" s="246" t="s">
        <v>59</v>
      </c>
      <c r="I6" s="246" t="s">
        <v>60</v>
      </c>
      <c r="J6" s="246" t="s">
        <v>61</v>
      </c>
      <c r="K6" s="248" t="s">
        <v>62</v>
      </c>
    </row>
    <row r="7" spans="1:11" s="311" customFormat="1" ht="15.75" customHeight="1">
      <c r="A7" s="353" t="s">
        <v>326</v>
      </c>
      <c r="B7" s="353"/>
      <c r="C7" s="353"/>
      <c r="D7" s="353"/>
      <c r="E7" s="353"/>
      <c r="F7" s="353"/>
      <c r="G7" s="353"/>
      <c r="H7" s="353"/>
      <c r="I7" s="353"/>
      <c r="J7" s="353"/>
      <c r="K7" s="353"/>
    </row>
    <row r="8" spans="1:11" s="313" customFormat="1" ht="12" customHeight="1">
      <c r="A8" s="245" t="s">
        <v>63</v>
      </c>
      <c r="B8" s="312" t="s">
        <v>495</v>
      </c>
      <c r="C8" s="154">
        <f aca="true" t="shared" si="0" ref="C8:K8">SUM(C9:C19)</f>
        <v>828625</v>
      </c>
      <c r="D8" s="154">
        <f t="shared" si="0"/>
        <v>0</v>
      </c>
      <c r="E8" s="154">
        <f t="shared" si="0"/>
        <v>0</v>
      </c>
      <c r="F8" s="154">
        <f t="shared" si="0"/>
        <v>0</v>
      </c>
      <c r="G8" s="154">
        <f t="shared" si="0"/>
        <v>0</v>
      </c>
      <c r="H8" s="154">
        <f t="shared" si="0"/>
        <v>0</v>
      </c>
      <c r="I8" s="154">
        <f t="shared" si="0"/>
        <v>0</v>
      </c>
      <c r="J8" s="154">
        <f t="shared" si="0"/>
        <v>0</v>
      </c>
      <c r="K8" s="155">
        <f t="shared" si="0"/>
        <v>828625</v>
      </c>
    </row>
    <row r="9" spans="1:11" s="313" customFormat="1" ht="12" customHeight="1">
      <c r="A9" s="314" t="s">
        <v>65</v>
      </c>
      <c r="B9" s="73" t="s">
        <v>124</v>
      </c>
      <c r="C9" s="171"/>
      <c r="D9" s="171"/>
      <c r="E9" s="171"/>
      <c r="F9" s="171"/>
      <c r="G9" s="171"/>
      <c r="H9" s="171"/>
      <c r="I9" s="171"/>
      <c r="J9" s="315">
        <f aca="true" t="shared" si="1" ref="J9:J19">D9+E9+F9+G9+H9+I9</f>
        <v>0</v>
      </c>
      <c r="K9" s="316">
        <f aca="true" t="shared" si="2" ref="K9:K19">C9+J9</f>
        <v>0</v>
      </c>
    </row>
    <row r="10" spans="1:11" s="313" customFormat="1" ht="12" customHeight="1">
      <c r="A10" s="317" t="s">
        <v>67</v>
      </c>
      <c r="B10" s="78" t="s">
        <v>126</v>
      </c>
      <c r="C10" s="144">
        <v>310140</v>
      </c>
      <c r="D10" s="144"/>
      <c r="E10" s="144"/>
      <c r="F10" s="144"/>
      <c r="G10" s="144"/>
      <c r="H10" s="144"/>
      <c r="I10" s="144"/>
      <c r="J10" s="161">
        <f t="shared" si="1"/>
        <v>0</v>
      </c>
      <c r="K10" s="162">
        <f t="shared" si="2"/>
        <v>310140</v>
      </c>
    </row>
    <row r="11" spans="1:11" s="313" customFormat="1" ht="12" customHeight="1">
      <c r="A11" s="317" t="s">
        <v>69</v>
      </c>
      <c r="B11" s="78" t="s">
        <v>128</v>
      </c>
      <c r="C11" s="144">
        <v>518485</v>
      </c>
      <c r="D11" s="144"/>
      <c r="E11" s="144"/>
      <c r="F11" s="144"/>
      <c r="G11" s="144"/>
      <c r="H11" s="144"/>
      <c r="I11" s="144"/>
      <c r="J11" s="161">
        <f t="shared" si="1"/>
        <v>0</v>
      </c>
      <c r="K11" s="162">
        <f t="shared" si="2"/>
        <v>518485</v>
      </c>
    </row>
    <row r="12" spans="1:11" s="313" customFormat="1" ht="12" customHeight="1">
      <c r="A12" s="317" t="s">
        <v>71</v>
      </c>
      <c r="B12" s="78" t="s">
        <v>130</v>
      </c>
      <c r="C12" s="144"/>
      <c r="D12" s="144"/>
      <c r="E12" s="144"/>
      <c r="F12" s="144"/>
      <c r="G12" s="144"/>
      <c r="H12" s="144"/>
      <c r="I12" s="144"/>
      <c r="J12" s="161">
        <f t="shared" si="1"/>
        <v>0</v>
      </c>
      <c r="K12" s="162">
        <f t="shared" si="2"/>
        <v>0</v>
      </c>
    </row>
    <row r="13" spans="1:11" s="313" customFormat="1" ht="12" customHeight="1">
      <c r="A13" s="317" t="s">
        <v>73</v>
      </c>
      <c r="B13" s="78" t="s">
        <v>132</v>
      </c>
      <c r="C13" s="144"/>
      <c r="D13" s="144"/>
      <c r="E13" s="144"/>
      <c r="F13" s="144"/>
      <c r="G13" s="144"/>
      <c r="H13" s="144"/>
      <c r="I13" s="144"/>
      <c r="J13" s="161">
        <f t="shared" si="1"/>
        <v>0</v>
      </c>
      <c r="K13" s="162">
        <f t="shared" si="2"/>
        <v>0</v>
      </c>
    </row>
    <row r="14" spans="1:11" s="313" customFormat="1" ht="12" customHeight="1">
      <c r="A14" s="317" t="s">
        <v>75</v>
      </c>
      <c r="B14" s="78" t="s">
        <v>496</v>
      </c>
      <c r="C14" s="144"/>
      <c r="D14" s="144"/>
      <c r="E14" s="144"/>
      <c r="F14" s="144"/>
      <c r="G14" s="144"/>
      <c r="H14" s="144"/>
      <c r="I14" s="144"/>
      <c r="J14" s="161">
        <f t="shared" si="1"/>
        <v>0</v>
      </c>
      <c r="K14" s="162">
        <f t="shared" si="2"/>
        <v>0</v>
      </c>
    </row>
    <row r="15" spans="1:11" s="313" customFormat="1" ht="12" customHeight="1">
      <c r="A15" s="317" t="s">
        <v>240</v>
      </c>
      <c r="B15" s="100" t="s">
        <v>497</v>
      </c>
      <c r="C15" s="144"/>
      <c r="D15" s="144"/>
      <c r="E15" s="144"/>
      <c r="F15" s="144"/>
      <c r="G15" s="144"/>
      <c r="H15" s="144"/>
      <c r="I15" s="144"/>
      <c r="J15" s="161">
        <f t="shared" si="1"/>
        <v>0</v>
      </c>
      <c r="K15" s="162">
        <f t="shared" si="2"/>
        <v>0</v>
      </c>
    </row>
    <row r="16" spans="1:11" s="313" customFormat="1" ht="12" customHeight="1">
      <c r="A16" s="317" t="s">
        <v>242</v>
      </c>
      <c r="B16" s="78" t="s">
        <v>468</v>
      </c>
      <c r="C16" s="159"/>
      <c r="D16" s="159"/>
      <c r="E16" s="159"/>
      <c r="F16" s="159"/>
      <c r="G16" s="159"/>
      <c r="H16" s="159"/>
      <c r="I16" s="159"/>
      <c r="J16" s="164">
        <f t="shared" si="1"/>
        <v>0</v>
      </c>
      <c r="K16" s="160">
        <f t="shared" si="2"/>
        <v>0</v>
      </c>
    </row>
    <row r="17" spans="1:11" s="318" customFormat="1" ht="12" customHeight="1">
      <c r="A17" s="317" t="s">
        <v>244</v>
      </c>
      <c r="B17" s="78" t="s">
        <v>140</v>
      </c>
      <c r="C17" s="144"/>
      <c r="D17" s="144"/>
      <c r="E17" s="144"/>
      <c r="F17" s="144"/>
      <c r="G17" s="144"/>
      <c r="H17" s="144"/>
      <c r="I17" s="144"/>
      <c r="J17" s="161">
        <f t="shared" si="1"/>
        <v>0</v>
      </c>
      <c r="K17" s="162">
        <f t="shared" si="2"/>
        <v>0</v>
      </c>
    </row>
    <row r="18" spans="1:11" s="318" customFormat="1" ht="12" customHeight="1">
      <c r="A18" s="317" t="s">
        <v>246</v>
      </c>
      <c r="B18" s="78" t="s">
        <v>142</v>
      </c>
      <c r="C18" s="150"/>
      <c r="D18" s="150"/>
      <c r="E18" s="150"/>
      <c r="F18" s="150"/>
      <c r="G18" s="150"/>
      <c r="H18" s="150"/>
      <c r="I18" s="150"/>
      <c r="J18" s="151">
        <f t="shared" si="1"/>
        <v>0</v>
      </c>
      <c r="K18" s="319">
        <f t="shared" si="2"/>
        <v>0</v>
      </c>
    </row>
    <row r="19" spans="1:11" s="318" customFormat="1" ht="12" customHeight="1">
      <c r="A19" s="317" t="s">
        <v>248</v>
      </c>
      <c r="B19" s="100" t="s">
        <v>144</v>
      </c>
      <c r="C19" s="150"/>
      <c r="D19" s="150"/>
      <c r="E19" s="150"/>
      <c r="F19" s="150"/>
      <c r="G19" s="150"/>
      <c r="H19" s="150"/>
      <c r="I19" s="150"/>
      <c r="J19" s="151">
        <f t="shared" si="1"/>
        <v>0</v>
      </c>
      <c r="K19" s="319">
        <f t="shared" si="2"/>
        <v>0</v>
      </c>
    </row>
    <row r="20" spans="1:11" s="313" customFormat="1" ht="12" customHeight="1">
      <c r="A20" s="245" t="s">
        <v>77</v>
      </c>
      <c r="B20" s="312" t="s">
        <v>498</v>
      </c>
      <c r="C20" s="154">
        <f aca="true" t="shared" si="3" ref="C20:K20">SUM(C21:C23)</f>
        <v>0</v>
      </c>
      <c r="D20" s="154">
        <f t="shared" si="3"/>
        <v>2091700</v>
      </c>
      <c r="E20" s="154">
        <f t="shared" si="3"/>
        <v>22956</v>
      </c>
      <c r="F20" s="154">
        <f t="shared" si="3"/>
        <v>-22956</v>
      </c>
      <c r="G20" s="154">
        <f t="shared" si="3"/>
        <v>0</v>
      </c>
      <c r="H20" s="154">
        <f t="shared" si="3"/>
        <v>0</v>
      </c>
      <c r="I20" s="154">
        <f t="shared" si="3"/>
        <v>0</v>
      </c>
      <c r="J20" s="154">
        <f t="shared" si="3"/>
        <v>2091700</v>
      </c>
      <c r="K20" s="155">
        <f t="shared" si="3"/>
        <v>2091700</v>
      </c>
    </row>
    <row r="21" spans="1:11" s="318" customFormat="1" ht="12" customHeight="1">
      <c r="A21" s="317" t="s">
        <v>79</v>
      </c>
      <c r="B21" s="99" t="s">
        <v>80</v>
      </c>
      <c r="C21" s="144"/>
      <c r="D21" s="144"/>
      <c r="E21" s="144"/>
      <c r="F21" s="144"/>
      <c r="G21" s="144"/>
      <c r="H21" s="144"/>
      <c r="I21" s="144"/>
      <c r="J21" s="161">
        <f>D21+E21+F21+G21+H21+I21</f>
        <v>0</v>
      </c>
      <c r="K21" s="162">
        <f>C21+J21</f>
        <v>0</v>
      </c>
    </row>
    <row r="22" spans="1:11" s="318" customFormat="1" ht="12" customHeight="1">
      <c r="A22" s="317" t="s">
        <v>81</v>
      </c>
      <c r="B22" s="78" t="s">
        <v>499</v>
      </c>
      <c r="C22" s="144"/>
      <c r="D22" s="144"/>
      <c r="E22" s="144"/>
      <c r="F22" s="144"/>
      <c r="G22" s="144"/>
      <c r="H22" s="144"/>
      <c r="I22" s="144"/>
      <c r="J22" s="161">
        <f>D22+E22+F22+G22+H22+I22</f>
        <v>0</v>
      </c>
      <c r="K22" s="162">
        <f>C22+J22</f>
        <v>0</v>
      </c>
    </row>
    <row r="23" spans="1:11" s="318" customFormat="1" ht="12" customHeight="1">
      <c r="A23" s="317" t="s">
        <v>83</v>
      </c>
      <c r="B23" s="78" t="s">
        <v>500</v>
      </c>
      <c r="C23" s="144"/>
      <c r="D23" s="144">
        <v>2091700</v>
      </c>
      <c r="E23" s="144">
        <v>22956</v>
      </c>
      <c r="F23" s="144">
        <v>-22956</v>
      </c>
      <c r="G23" s="144"/>
      <c r="H23" s="144"/>
      <c r="I23" s="144"/>
      <c r="J23" s="161">
        <f>D23+E23+F23+G23+H23+I23</f>
        <v>2091700</v>
      </c>
      <c r="K23" s="162">
        <f>C23+J23</f>
        <v>2091700</v>
      </c>
    </row>
    <row r="24" spans="1:11" s="318" customFormat="1" ht="12" customHeight="1">
      <c r="A24" s="317" t="s">
        <v>85</v>
      </c>
      <c r="B24" s="78" t="s">
        <v>501</v>
      </c>
      <c r="C24" s="144"/>
      <c r="D24" s="144"/>
      <c r="E24" s="144"/>
      <c r="F24" s="144"/>
      <c r="G24" s="144"/>
      <c r="H24" s="144"/>
      <c r="I24" s="144"/>
      <c r="J24" s="161">
        <f>D24+E24+F24+G24+H24+I24</f>
        <v>0</v>
      </c>
      <c r="K24" s="162">
        <f>C24+J24</f>
        <v>0</v>
      </c>
    </row>
    <row r="25" spans="1:11" s="318" customFormat="1" ht="12" customHeight="1">
      <c r="A25" s="245" t="s">
        <v>91</v>
      </c>
      <c r="B25" s="24" t="s">
        <v>337</v>
      </c>
      <c r="C25" s="320"/>
      <c r="D25" s="320"/>
      <c r="E25" s="320"/>
      <c r="F25" s="320"/>
      <c r="G25" s="320"/>
      <c r="H25" s="320"/>
      <c r="I25" s="320"/>
      <c r="J25" s="154">
        <f>D25+E25+F25+G25+H25+I25</f>
        <v>0</v>
      </c>
      <c r="K25" s="155">
        <f>C25+J25</f>
        <v>0</v>
      </c>
    </row>
    <row r="26" spans="1:11" s="318" customFormat="1" ht="21">
      <c r="A26" s="245" t="s">
        <v>288</v>
      </c>
      <c r="B26" s="24" t="s">
        <v>502</v>
      </c>
      <c r="C26" s="154">
        <f aca="true" t="shared" si="4" ref="C26:K26">+C27+C28+C29</f>
        <v>0</v>
      </c>
      <c r="D26" s="154">
        <f t="shared" si="4"/>
        <v>0</v>
      </c>
      <c r="E26" s="154">
        <f t="shared" si="4"/>
        <v>0</v>
      </c>
      <c r="F26" s="154">
        <f t="shared" si="4"/>
        <v>0</v>
      </c>
      <c r="G26" s="154">
        <f t="shared" si="4"/>
        <v>0</v>
      </c>
      <c r="H26" s="154">
        <f t="shared" si="4"/>
        <v>0</v>
      </c>
      <c r="I26" s="154">
        <f t="shared" si="4"/>
        <v>0</v>
      </c>
      <c r="J26" s="154">
        <f t="shared" si="4"/>
        <v>0</v>
      </c>
      <c r="K26" s="155">
        <f t="shared" si="4"/>
        <v>0</v>
      </c>
    </row>
    <row r="27" spans="1:11" s="318" customFormat="1" ht="12" customHeight="1">
      <c r="A27" s="321" t="s">
        <v>107</v>
      </c>
      <c r="B27" s="99" t="s">
        <v>94</v>
      </c>
      <c r="C27" s="139"/>
      <c r="D27" s="139"/>
      <c r="E27" s="139"/>
      <c r="F27" s="139"/>
      <c r="G27" s="139"/>
      <c r="H27" s="139"/>
      <c r="I27" s="139"/>
      <c r="J27" s="140">
        <f>D27+E27+F27+G27+H27+I27</f>
        <v>0</v>
      </c>
      <c r="K27" s="141">
        <f>C27+J27</f>
        <v>0</v>
      </c>
    </row>
    <row r="28" spans="1:11" s="318" customFormat="1" ht="12" customHeight="1">
      <c r="A28" s="321" t="s">
        <v>109</v>
      </c>
      <c r="B28" s="99" t="s">
        <v>499</v>
      </c>
      <c r="C28" s="144"/>
      <c r="D28" s="144"/>
      <c r="E28" s="144"/>
      <c r="F28" s="144"/>
      <c r="G28" s="144"/>
      <c r="H28" s="144"/>
      <c r="I28" s="144"/>
      <c r="J28" s="161">
        <f>D28+E28+F28+G28+H28+I28</f>
        <v>0</v>
      </c>
      <c r="K28" s="162">
        <f>C28+J28</f>
        <v>0</v>
      </c>
    </row>
    <row r="29" spans="1:11" s="318" customFormat="1" ht="12" customHeight="1">
      <c r="A29" s="321" t="s">
        <v>111</v>
      </c>
      <c r="B29" s="78" t="s">
        <v>503</v>
      </c>
      <c r="C29" s="144"/>
      <c r="D29" s="144"/>
      <c r="E29" s="144"/>
      <c r="F29" s="144"/>
      <c r="G29" s="144"/>
      <c r="H29" s="144"/>
      <c r="I29" s="144"/>
      <c r="J29" s="161">
        <f>D29+E29+F29+G29+H29+I29</f>
        <v>0</v>
      </c>
      <c r="K29" s="162">
        <f>C29+J29</f>
        <v>0</v>
      </c>
    </row>
    <row r="30" spans="1:11" s="318" customFormat="1" ht="12" customHeight="1">
      <c r="A30" s="317" t="s">
        <v>113</v>
      </c>
      <c r="B30" s="322" t="s">
        <v>504</v>
      </c>
      <c r="C30" s="323"/>
      <c r="D30" s="323"/>
      <c r="E30" s="323"/>
      <c r="F30" s="323"/>
      <c r="G30" s="323"/>
      <c r="H30" s="323"/>
      <c r="I30" s="323"/>
      <c r="J30" s="324">
        <f>D30+E30+F30+G30+H30+I30</f>
        <v>0</v>
      </c>
      <c r="K30" s="325">
        <f>C30+J30</f>
        <v>0</v>
      </c>
    </row>
    <row r="31" spans="1:11" s="318" customFormat="1" ht="12" customHeight="1">
      <c r="A31" s="245" t="s">
        <v>121</v>
      </c>
      <c r="B31" s="24" t="s">
        <v>505</v>
      </c>
      <c r="C31" s="154">
        <f aca="true" t="shared" si="5" ref="C31:K31">+C32+C33+C34</f>
        <v>0</v>
      </c>
      <c r="D31" s="154">
        <f t="shared" si="5"/>
        <v>0</v>
      </c>
      <c r="E31" s="154">
        <f t="shared" si="5"/>
        <v>0</v>
      </c>
      <c r="F31" s="154">
        <f t="shared" si="5"/>
        <v>0</v>
      </c>
      <c r="G31" s="154">
        <f t="shared" si="5"/>
        <v>0</v>
      </c>
      <c r="H31" s="154">
        <f t="shared" si="5"/>
        <v>0</v>
      </c>
      <c r="I31" s="154">
        <f t="shared" si="5"/>
        <v>0</v>
      </c>
      <c r="J31" s="154">
        <f t="shared" si="5"/>
        <v>0</v>
      </c>
      <c r="K31" s="155">
        <f t="shared" si="5"/>
        <v>0</v>
      </c>
    </row>
    <row r="32" spans="1:11" s="318" customFormat="1" ht="12" customHeight="1">
      <c r="A32" s="321" t="s">
        <v>123</v>
      </c>
      <c r="B32" s="99" t="s">
        <v>148</v>
      </c>
      <c r="C32" s="139"/>
      <c r="D32" s="139"/>
      <c r="E32" s="139"/>
      <c r="F32" s="139"/>
      <c r="G32" s="139"/>
      <c r="H32" s="139"/>
      <c r="I32" s="139"/>
      <c r="J32" s="140">
        <f>D32+E32+F32+G32+H32+I32</f>
        <v>0</v>
      </c>
      <c r="K32" s="141">
        <f>C32+J32</f>
        <v>0</v>
      </c>
    </row>
    <row r="33" spans="1:11" s="318" customFormat="1" ht="12" customHeight="1">
      <c r="A33" s="321" t="s">
        <v>125</v>
      </c>
      <c r="B33" s="78" t="s">
        <v>150</v>
      </c>
      <c r="C33" s="159"/>
      <c r="D33" s="159"/>
      <c r="E33" s="159"/>
      <c r="F33" s="159"/>
      <c r="G33" s="159"/>
      <c r="H33" s="159"/>
      <c r="I33" s="159"/>
      <c r="J33" s="164">
        <f>D33+E33+F33+G33+H33+I33</f>
        <v>0</v>
      </c>
      <c r="K33" s="160">
        <f>C33+J33</f>
        <v>0</v>
      </c>
    </row>
    <row r="34" spans="1:11" s="318" customFormat="1" ht="12" customHeight="1">
      <c r="A34" s="317" t="s">
        <v>127</v>
      </c>
      <c r="B34" s="322" t="s">
        <v>152</v>
      </c>
      <c r="C34" s="323"/>
      <c r="D34" s="323"/>
      <c r="E34" s="323"/>
      <c r="F34" s="323"/>
      <c r="G34" s="323"/>
      <c r="H34" s="323"/>
      <c r="I34" s="323"/>
      <c r="J34" s="324">
        <f>D34+E34+F34+G34+H34+I34</f>
        <v>0</v>
      </c>
      <c r="K34" s="325">
        <f>C34+J34</f>
        <v>0</v>
      </c>
    </row>
    <row r="35" spans="1:11" s="313" customFormat="1" ht="12" customHeight="1">
      <c r="A35" s="245" t="s">
        <v>145</v>
      </c>
      <c r="B35" s="24" t="s">
        <v>339</v>
      </c>
      <c r="C35" s="320"/>
      <c r="D35" s="320"/>
      <c r="E35" s="320"/>
      <c r="F35" s="320"/>
      <c r="G35" s="320"/>
      <c r="H35" s="320"/>
      <c r="I35" s="320"/>
      <c r="J35" s="154">
        <f>D35+E35+F35+G35+H35+I35</f>
        <v>0</v>
      </c>
      <c r="K35" s="155">
        <f>C35+J35</f>
        <v>0</v>
      </c>
    </row>
    <row r="36" spans="1:11" s="313" customFormat="1" ht="12" customHeight="1">
      <c r="A36" s="245" t="s">
        <v>305</v>
      </c>
      <c r="B36" s="24" t="s">
        <v>506</v>
      </c>
      <c r="C36" s="320"/>
      <c r="D36" s="320"/>
      <c r="E36" s="320"/>
      <c r="F36" s="320"/>
      <c r="G36" s="320"/>
      <c r="H36" s="320"/>
      <c r="I36" s="320"/>
      <c r="J36" s="154">
        <f>D36+E36+F36+G36+H36+I36</f>
        <v>0</v>
      </c>
      <c r="K36" s="155">
        <f>C36+J36</f>
        <v>0</v>
      </c>
    </row>
    <row r="37" spans="1:11" s="313" customFormat="1" ht="12" customHeight="1">
      <c r="A37" s="245" t="s">
        <v>167</v>
      </c>
      <c r="B37" s="24" t="s">
        <v>507</v>
      </c>
      <c r="C37" s="154">
        <f aca="true" t="shared" si="6" ref="C37:K37">+C8+C20+C25+C26+C31+C35+C36</f>
        <v>828625</v>
      </c>
      <c r="D37" s="154">
        <f t="shared" si="6"/>
        <v>2091700</v>
      </c>
      <c r="E37" s="154">
        <f t="shared" si="6"/>
        <v>22956</v>
      </c>
      <c r="F37" s="154">
        <f t="shared" si="6"/>
        <v>-22956</v>
      </c>
      <c r="G37" s="154">
        <f t="shared" si="6"/>
        <v>0</v>
      </c>
      <c r="H37" s="154">
        <f t="shared" si="6"/>
        <v>0</v>
      </c>
      <c r="I37" s="154">
        <f t="shared" si="6"/>
        <v>0</v>
      </c>
      <c r="J37" s="154">
        <f t="shared" si="6"/>
        <v>2091700</v>
      </c>
      <c r="K37" s="155">
        <f t="shared" si="6"/>
        <v>2920325</v>
      </c>
    </row>
    <row r="38" spans="1:11" s="313" customFormat="1" ht="12" customHeight="1">
      <c r="A38" s="326" t="s">
        <v>314</v>
      </c>
      <c r="B38" s="24" t="s">
        <v>508</v>
      </c>
      <c r="C38" s="154">
        <f aca="true" t="shared" si="7" ref="C38:K38">+C39+C40+C41</f>
        <v>121162606</v>
      </c>
      <c r="D38" s="154">
        <f t="shared" si="7"/>
        <v>1598158</v>
      </c>
      <c r="E38" s="154">
        <f t="shared" si="7"/>
        <v>211136</v>
      </c>
      <c r="F38" s="154">
        <f t="shared" si="7"/>
        <v>1220336</v>
      </c>
      <c r="G38" s="154">
        <f t="shared" si="7"/>
        <v>0</v>
      </c>
      <c r="H38" s="154">
        <f t="shared" si="7"/>
        <v>0</v>
      </c>
      <c r="I38" s="154">
        <f t="shared" si="7"/>
        <v>0</v>
      </c>
      <c r="J38" s="154">
        <f t="shared" si="7"/>
        <v>3029630</v>
      </c>
      <c r="K38" s="155">
        <f t="shared" si="7"/>
        <v>124192236</v>
      </c>
    </row>
    <row r="39" spans="1:11" s="313" customFormat="1" ht="12" customHeight="1">
      <c r="A39" s="321" t="s">
        <v>509</v>
      </c>
      <c r="B39" s="99" t="s">
        <v>395</v>
      </c>
      <c r="C39" s="139"/>
      <c r="D39" s="139">
        <v>527400</v>
      </c>
      <c r="E39" s="139"/>
      <c r="F39" s="139"/>
      <c r="G39" s="139"/>
      <c r="H39" s="139"/>
      <c r="I39" s="139"/>
      <c r="J39" s="140">
        <f>D39+E39+F39+G39+H39+I39</f>
        <v>527400</v>
      </c>
      <c r="K39" s="141">
        <f>C39+J39</f>
        <v>527400</v>
      </c>
    </row>
    <row r="40" spans="1:11" s="313" customFormat="1" ht="12" customHeight="1">
      <c r="A40" s="321" t="s">
        <v>510</v>
      </c>
      <c r="B40" s="78" t="s">
        <v>511</v>
      </c>
      <c r="C40" s="159"/>
      <c r="D40" s="159"/>
      <c r="E40" s="159"/>
      <c r="F40" s="159"/>
      <c r="G40" s="159"/>
      <c r="H40" s="159"/>
      <c r="I40" s="159"/>
      <c r="J40" s="164">
        <f>D40+E40+F40+G40+H40+I40</f>
        <v>0</v>
      </c>
      <c r="K40" s="160">
        <f>C40+J40</f>
        <v>0</v>
      </c>
    </row>
    <row r="41" spans="1:11" s="318" customFormat="1" ht="12" customHeight="1">
      <c r="A41" s="317" t="s">
        <v>512</v>
      </c>
      <c r="B41" s="322" t="s">
        <v>513</v>
      </c>
      <c r="C41" s="323">
        <v>121162606</v>
      </c>
      <c r="D41" s="323">
        <v>1070758</v>
      </c>
      <c r="E41" s="323">
        <v>211136</v>
      </c>
      <c r="F41" s="323">
        <v>1220336</v>
      </c>
      <c r="G41" s="323"/>
      <c r="H41" s="323"/>
      <c r="I41" s="323"/>
      <c r="J41" s="324">
        <f>D41+E41+F41+G41+H41+I41</f>
        <v>2502230</v>
      </c>
      <c r="K41" s="325">
        <f>C41+J41</f>
        <v>123664836</v>
      </c>
    </row>
    <row r="42" spans="1:11" s="318" customFormat="1" ht="15" customHeight="1">
      <c r="A42" s="326" t="s">
        <v>316</v>
      </c>
      <c r="B42" s="327" t="s">
        <v>514</v>
      </c>
      <c r="C42" s="154">
        <f aca="true" t="shared" si="8" ref="C42:K42">+C37+C38</f>
        <v>121991231</v>
      </c>
      <c r="D42" s="154">
        <f t="shared" si="8"/>
        <v>3689858</v>
      </c>
      <c r="E42" s="154">
        <f t="shared" si="8"/>
        <v>234092</v>
      </c>
      <c r="F42" s="154">
        <f t="shared" si="8"/>
        <v>1197380</v>
      </c>
      <c r="G42" s="154">
        <f t="shared" si="8"/>
        <v>0</v>
      </c>
      <c r="H42" s="154">
        <f t="shared" si="8"/>
        <v>0</v>
      </c>
      <c r="I42" s="154">
        <f t="shared" si="8"/>
        <v>0</v>
      </c>
      <c r="J42" s="154">
        <f t="shared" si="8"/>
        <v>5121330</v>
      </c>
      <c r="K42" s="155">
        <f t="shared" si="8"/>
        <v>127112561</v>
      </c>
    </row>
    <row r="43" spans="1:3" s="318" customFormat="1" ht="15" customHeight="1">
      <c r="A43" s="269"/>
      <c r="B43" s="270"/>
      <c r="C43" s="271"/>
    </row>
    <row r="44" spans="1:3" ht="12.75">
      <c r="A44" s="328"/>
      <c r="B44" s="329"/>
      <c r="C44" s="330"/>
    </row>
    <row r="45" spans="1:11" s="311" customFormat="1" ht="16.5" customHeight="1">
      <c r="A45" s="353" t="s">
        <v>327</v>
      </c>
      <c r="B45" s="353"/>
      <c r="C45" s="353"/>
      <c r="D45" s="353"/>
      <c r="E45" s="353"/>
      <c r="F45" s="353"/>
      <c r="G45" s="353"/>
      <c r="H45" s="353"/>
      <c r="I45" s="353"/>
      <c r="J45" s="353"/>
      <c r="K45" s="353"/>
    </row>
    <row r="46" spans="1:11" s="331" customFormat="1" ht="12" customHeight="1">
      <c r="A46" s="245" t="s">
        <v>63</v>
      </c>
      <c r="B46" s="24" t="s">
        <v>515</v>
      </c>
      <c r="C46" s="154">
        <f aca="true" t="shared" si="9" ref="C46:K46">SUM(C47:C51)</f>
        <v>121991231</v>
      </c>
      <c r="D46" s="154">
        <f t="shared" si="9"/>
        <v>3689858</v>
      </c>
      <c r="E46" s="154">
        <f t="shared" si="9"/>
        <v>152911</v>
      </c>
      <c r="F46" s="154">
        <f t="shared" si="9"/>
        <v>765062</v>
      </c>
      <c r="G46" s="154">
        <f t="shared" si="9"/>
        <v>0</v>
      </c>
      <c r="H46" s="154">
        <f t="shared" si="9"/>
        <v>0</v>
      </c>
      <c r="I46" s="154">
        <f t="shared" si="9"/>
        <v>0</v>
      </c>
      <c r="J46" s="154">
        <f t="shared" si="9"/>
        <v>4607831</v>
      </c>
      <c r="K46" s="155">
        <f t="shared" si="9"/>
        <v>126599062</v>
      </c>
    </row>
    <row r="47" spans="1:11" ht="12" customHeight="1">
      <c r="A47" s="317" t="s">
        <v>65</v>
      </c>
      <c r="B47" s="99" t="s">
        <v>233</v>
      </c>
      <c r="C47" s="139">
        <v>85298301</v>
      </c>
      <c r="D47" s="139">
        <v>2915315</v>
      </c>
      <c r="E47" s="139">
        <v>175300</v>
      </c>
      <c r="F47" s="139">
        <v>1021200</v>
      </c>
      <c r="G47" s="139"/>
      <c r="H47" s="139"/>
      <c r="I47" s="139"/>
      <c r="J47" s="140">
        <f>D47+E47+F47+G47+H47+I47</f>
        <v>4111815</v>
      </c>
      <c r="K47" s="141">
        <f>C47+J47</f>
        <v>89410116</v>
      </c>
    </row>
    <row r="48" spans="1:11" ht="12" customHeight="1">
      <c r="A48" s="317" t="s">
        <v>67</v>
      </c>
      <c r="B48" s="78" t="s">
        <v>234</v>
      </c>
      <c r="C48" s="144">
        <v>17161605</v>
      </c>
      <c r="D48" s="144">
        <v>634233</v>
      </c>
      <c r="E48" s="144">
        <v>35836</v>
      </c>
      <c r="F48" s="144">
        <v>199136</v>
      </c>
      <c r="G48" s="144"/>
      <c r="H48" s="144"/>
      <c r="I48" s="144"/>
      <c r="J48" s="161">
        <f>D48+E48+F48+G48+H48+I48</f>
        <v>869205</v>
      </c>
      <c r="K48" s="162">
        <f>C48+J48</f>
        <v>18030810</v>
      </c>
    </row>
    <row r="49" spans="1:11" ht="12" customHeight="1">
      <c r="A49" s="317" t="s">
        <v>69</v>
      </c>
      <c r="B49" s="78" t="s">
        <v>235</v>
      </c>
      <c r="C49" s="144">
        <v>19531325</v>
      </c>
      <c r="D49" s="144">
        <v>81538</v>
      </c>
      <c r="E49" s="144">
        <v>-58225</v>
      </c>
      <c r="F49" s="144">
        <v>-455274</v>
      </c>
      <c r="G49" s="144"/>
      <c r="H49" s="144"/>
      <c r="I49" s="144"/>
      <c r="J49" s="161">
        <f>D49+E49+F49+G49+H49+I49</f>
        <v>-431961</v>
      </c>
      <c r="K49" s="162">
        <f>C49+J49</f>
        <v>19099364</v>
      </c>
    </row>
    <row r="50" spans="1:11" ht="12" customHeight="1">
      <c r="A50" s="317" t="s">
        <v>71</v>
      </c>
      <c r="B50" s="78" t="s">
        <v>236</v>
      </c>
      <c r="C50" s="144"/>
      <c r="D50" s="144"/>
      <c r="E50" s="144"/>
      <c r="F50" s="144"/>
      <c r="G50" s="144"/>
      <c r="H50" s="144"/>
      <c r="I50" s="144"/>
      <c r="J50" s="161">
        <f>D50+E50+F50+G50+H50+I50</f>
        <v>0</v>
      </c>
      <c r="K50" s="162">
        <f>C50+J50</f>
        <v>0</v>
      </c>
    </row>
    <row r="51" spans="1:11" ht="12" customHeight="1">
      <c r="A51" s="317" t="s">
        <v>73</v>
      </c>
      <c r="B51" s="78" t="s">
        <v>238</v>
      </c>
      <c r="C51" s="144"/>
      <c r="D51" s="144">
        <v>58772</v>
      </c>
      <c r="E51" s="144"/>
      <c r="F51" s="144"/>
      <c r="G51" s="144"/>
      <c r="H51" s="144"/>
      <c r="I51" s="144"/>
      <c r="J51" s="161">
        <f>D51+E51+F51+G51+H51+I51</f>
        <v>58772</v>
      </c>
      <c r="K51" s="162">
        <f>C51+J51</f>
        <v>58772</v>
      </c>
    </row>
    <row r="52" spans="1:11" ht="12" customHeight="1">
      <c r="A52" s="245" t="s">
        <v>77</v>
      </c>
      <c r="B52" s="24" t="s">
        <v>516</v>
      </c>
      <c r="C52" s="154">
        <f aca="true" t="shared" si="10" ref="C52:K52">SUM(C53:C55)</f>
        <v>0</v>
      </c>
      <c r="D52" s="154">
        <f t="shared" si="10"/>
        <v>0</v>
      </c>
      <c r="E52" s="154">
        <f t="shared" si="10"/>
        <v>81181</v>
      </c>
      <c r="F52" s="154">
        <f t="shared" si="10"/>
        <v>432318</v>
      </c>
      <c r="G52" s="154">
        <f t="shared" si="10"/>
        <v>0</v>
      </c>
      <c r="H52" s="154">
        <f t="shared" si="10"/>
        <v>0</v>
      </c>
      <c r="I52" s="154">
        <f t="shared" si="10"/>
        <v>0</v>
      </c>
      <c r="J52" s="154">
        <f t="shared" si="10"/>
        <v>513499</v>
      </c>
      <c r="K52" s="155">
        <f t="shared" si="10"/>
        <v>513499</v>
      </c>
    </row>
    <row r="53" spans="1:11" s="331" customFormat="1" ht="12" customHeight="1">
      <c r="A53" s="317" t="s">
        <v>79</v>
      </c>
      <c r="B53" s="99" t="s">
        <v>269</v>
      </c>
      <c r="C53" s="139"/>
      <c r="D53" s="139"/>
      <c r="E53" s="139">
        <v>81181</v>
      </c>
      <c r="F53" s="139">
        <v>432318</v>
      </c>
      <c r="G53" s="139"/>
      <c r="H53" s="139"/>
      <c r="I53" s="139"/>
      <c r="J53" s="140">
        <f>D53+E53+F53+G53+H53+I53</f>
        <v>513499</v>
      </c>
      <c r="K53" s="141">
        <f>C53+J53</f>
        <v>513499</v>
      </c>
    </row>
    <row r="54" spans="1:11" ht="12" customHeight="1">
      <c r="A54" s="317" t="s">
        <v>81</v>
      </c>
      <c r="B54" s="78" t="s">
        <v>271</v>
      </c>
      <c r="C54" s="144"/>
      <c r="D54" s="144"/>
      <c r="E54" s="144"/>
      <c r="F54" s="144"/>
      <c r="G54" s="144"/>
      <c r="H54" s="144"/>
      <c r="I54" s="144"/>
      <c r="J54" s="161">
        <f>D54+E54+F54+G54+H54+I54</f>
        <v>0</v>
      </c>
      <c r="K54" s="162">
        <f>C54+J54</f>
        <v>0</v>
      </c>
    </row>
    <row r="55" spans="1:11" ht="12" customHeight="1">
      <c r="A55" s="317" t="s">
        <v>83</v>
      </c>
      <c r="B55" s="78" t="s">
        <v>517</v>
      </c>
      <c r="C55" s="144"/>
      <c r="D55" s="144"/>
      <c r="E55" s="144"/>
      <c r="F55" s="144"/>
      <c r="G55" s="144"/>
      <c r="H55" s="144"/>
      <c r="I55" s="144"/>
      <c r="J55" s="161">
        <f>D55+E55+F55+G55+H55+I55</f>
        <v>0</v>
      </c>
      <c r="K55" s="162">
        <f>C55+J55</f>
        <v>0</v>
      </c>
    </row>
    <row r="56" spans="1:11" ht="12" customHeight="1">
      <c r="A56" s="317" t="s">
        <v>85</v>
      </c>
      <c r="B56" s="78" t="s">
        <v>518</v>
      </c>
      <c r="C56" s="144"/>
      <c r="D56" s="144"/>
      <c r="E56" s="144"/>
      <c r="F56" s="144"/>
      <c r="G56" s="144"/>
      <c r="H56" s="144"/>
      <c r="I56" s="144"/>
      <c r="J56" s="161">
        <f>D56+E56+F56+G56+H56+I56</f>
        <v>0</v>
      </c>
      <c r="K56" s="162">
        <f>C56+J56</f>
        <v>0</v>
      </c>
    </row>
    <row r="57" spans="1:11" ht="12" customHeight="1">
      <c r="A57" s="245" t="s">
        <v>91</v>
      </c>
      <c r="B57" s="24" t="s">
        <v>519</v>
      </c>
      <c r="C57" s="320"/>
      <c r="D57" s="320"/>
      <c r="E57" s="320"/>
      <c r="F57" s="320"/>
      <c r="G57" s="320"/>
      <c r="H57" s="320"/>
      <c r="I57" s="320"/>
      <c r="J57" s="154">
        <f>D57+E57+F57+G57+H57+I57</f>
        <v>0</v>
      </c>
      <c r="K57" s="155">
        <f>C57+J57</f>
        <v>0</v>
      </c>
    </row>
    <row r="58" spans="1:11" ht="15" customHeight="1">
      <c r="A58" s="245" t="s">
        <v>288</v>
      </c>
      <c r="B58" s="332" t="s">
        <v>520</v>
      </c>
      <c r="C58" s="154">
        <f aca="true" t="shared" si="11" ref="C58:K58">+C46+C52+C57</f>
        <v>121991231</v>
      </c>
      <c r="D58" s="154">
        <f t="shared" si="11"/>
        <v>3689858</v>
      </c>
      <c r="E58" s="154">
        <f t="shared" si="11"/>
        <v>234092</v>
      </c>
      <c r="F58" s="154">
        <f t="shared" si="11"/>
        <v>1197380</v>
      </c>
      <c r="G58" s="154">
        <f t="shared" si="11"/>
        <v>0</v>
      </c>
      <c r="H58" s="154">
        <f t="shared" si="11"/>
        <v>0</v>
      </c>
      <c r="I58" s="154">
        <f t="shared" si="11"/>
        <v>0</v>
      </c>
      <c r="J58" s="154">
        <f t="shared" si="11"/>
        <v>5121330</v>
      </c>
      <c r="K58" s="155">
        <f t="shared" si="11"/>
        <v>127112561</v>
      </c>
    </row>
    <row r="59" spans="3:11" ht="12.75">
      <c r="C59" s="333"/>
      <c r="D59" s="333"/>
      <c r="E59" s="333"/>
      <c r="F59" s="333"/>
      <c r="G59" s="333"/>
      <c r="H59" s="333"/>
      <c r="I59" s="333"/>
      <c r="J59" s="333"/>
      <c r="K59" s="333"/>
    </row>
    <row r="60" spans="1:11" ht="15" customHeight="1">
      <c r="A60" s="296" t="s">
        <v>486</v>
      </c>
      <c r="B60" s="297"/>
      <c r="C60" s="298">
        <v>23</v>
      </c>
      <c r="D60" s="298"/>
      <c r="E60" s="298"/>
      <c r="F60" s="298"/>
      <c r="G60" s="298"/>
      <c r="H60" s="298"/>
      <c r="I60" s="298"/>
      <c r="J60" s="300">
        <f>D60+E60+F60+G60+H60+I60</f>
        <v>0</v>
      </c>
      <c r="K60" s="334">
        <f>C60+J60</f>
        <v>23</v>
      </c>
    </row>
    <row r="61" spans="1:11" ht="14.25" customHeight="1">
      <c r="A61" s="296" t="s">
        <v>487</v>
      </c>
      <c r="B61" s="297"/>
      <c r="C61" s="298">
        <v>0</v>
      </c>
      <c r="D61" s="298"/>
      <c r="E61" s="298"/>
      <c r="F61" s="298"/>
      <c r="G61" s="298"/>
      <c r="H61" s="298"/>
      <c r="I61" s="298"/>
      <c r="J61" s="300">
        <f>D61+E61+F61+G61+H61+I61</f>
        <v>0</v>
      </c>
      <c r="K61" s="334">
        <f>C61+J61</f>
        <v>0</v>
      </c>
    </row>
  </sheetData>
  <sheetProtection selectLockedCells="1" selectUnlockedCells="1"/>
  <mergeCells count="5">
    <mergeCell ref="A45:K45"/>
    <mergeCell ref="B2:J2"/>
    <mergeCell ref="B3:J3"/>
    <mergeCell ref="A4:J4"/>
    <mergeCell ref="A7:K7"/>
  </mergeCells>
  <printOptions horizontalCentered="1"/>
  <pageMargins left="0.7875" right="0.7875" top="0.9840277777777777" bottom="0.9840277777777777" header="0.5118055555555555" footer="0.5118055555555555"/>
  <pageSetup horizontalDpi="600" verticalDpi="600" orientation="landscape" paperSize="8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O161"/>
  <sheetViews>
    <sheetView zoomScaleSheetLayoutView="100" zoomScalePageLayoutView="0" workbookViewId="0" topLeftCell="B82">
      <selection activeCell="G93" sqref="G93"/>
    </sheetView>
  </sheetViews>
  <sheetFormatPr defaultColWidth="9.00390625" defaultRowHeight="12.75"/>
  <cols>
    <col min="1" max="1" width="9.50390625" style="9" customWidth="1"/>
    <col min="2" max="2" width="59.625" style="9" customWidth="1"/>
    <col min="3" max="3" width="16.875" style="10" customWidth="1"/>
    <col min="4" max="9" width="14.875" style="11" customWidth="1"/>
    <col min="10" max="11" width="18.125" style="11" customWidth="1"/>
    <col min="12" max="12" width="9.375" style="11" customWidth="1"/>
    <col min="13" max="13" width="11.875" style="11" bestFit="1" customWidth="1"/>
    <col min="14" max="16384" width="9.375" style="11" customWidth="1"/>
  </cols>
  <sheetData>
    <row r="1" spans="1:11" ht="15.75" customHeight="1">
      <c r="A1" s="339" t="s">
        <v>38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</row>
    <row r="2" spans="1:11" ht="15.75" customHeight="1">
      <c r="A2" s="340" t="s">
        <v>39</v>
      </c>
      <c r="B2" s="340"/>
      <c r="C2" s="12"/>
      <c r="K2" s="12" t="s">
        <v>40</v>
      </c>
    </row>
    <row r="3" spans="1:11" ht="12.75" customHeight="1">
      <c r="A3" s="341" t="s">
        <v>41</v>
      </c>
      <c r="B3" s="342" t="s">
        <v>42</v>
      </c>
      <c r="C3" s="343" t="str">
        <f>+CONCATENATE(LEFT(ÖSSZEFÜGGÉSEK!A6,4),". évi")</f>
        <v>2018. évi</v>
      </c>
      <c r="D3" s="343"/>
      <c r="E3" s="343"/>
      <c r="F3" s="343"/>
      <c r="G3" s="343"/>
      <c r="H3" s="343"/>
      <c r="I3" s="343"/>
      <c r="J3" s="343"/>
      <c r="K3" s="343"/>
    </row>
    <row r="4" spans="1:11" ht="27.75">
      <c r="A4" s="341"/>
      <c r="B4" s="342"/>
      <c r="C4" s="14" t="s">
        <v>43</v>
      </c>
      <c r="D4" s="15" t="s">
        <v>44</v>
      </c>
      <c r="E4" s="15" t="s">
        <v>45</v>
      </c>
      <c r="F4" s="15" t="s">
        <v>46</v>
      </c>
      <c r="G4" s="16" t="s">
        <v>47</v>
      </c>
      <c r="H4" s="16" t="s">
        <v>48</v>
      </c>
      <c r="I4" s="16" t="s">
        <v>49</v>
      </c>
      <c r="J4" s="16" t="s">
        <v>50</v>
      </c>
      <c r="K4" s="17" t="s">
        <v>538</v>
      </c>
    </row>
    <row r="5" spans="1:11" s="22" customFormat="1" ht="12" customHeight="1" thickBot="1">
      <c r="A5" s="18" t="s">
        <v>52</v>
      </c>
      <c r="B5" s="19" t="s">
        <v>53</v>
      </c>
      <c r="C5" s="19" t="s">
        <v>54</v>
      </c>
      <c r="D5" s="19" t="s">
        <v>55</v>
      </c>
      <c r="E5" s="20" t="s">
        <v>56</v>
      </c>
      <c r="F5" s="20" t="s">
        <v>57</v>
      </c>
      <c r="G5" s="20" t="s">
        <v>58</v>
      </c>
      <c r="H5" s="20" t="s">
        <v>59</v>
      </c>
      <c r="I5" s="20" t="s">
        <v>60</v>
      </c>
      <c r="J5" s="20" t="s">
        <v>61</v>
      </c>
      <c r="K5" s="21" t="s">
        <v>62</v>
      </c>
    </row>
    <row r="6" spans="1:11" s="27" customFormat="1" ht="12" customHeight="1" thickBot="1">
      <c r="A6" s="23" t="s">
        <v>63</v>
      </c>
      <c r="B6" s="24" t="s">
        <v>64</v>
      </c>
      <c r="C6" s="25">
        <f aca="true" t="shared" si="0" ref="C6:K6">+C7+C8+C9+C10+C11+C12</f>
        <v>405303740</v>
      </c>
      <c r="D6" s="25">
        <f t="shared" si="0"/>
        <v>6267209</v>
      </c>
      <c r="E6" s="25">
        <f t="shared" si="0"/>
        <v>1555637</v>
      </c>
      <c r="F6" s="25">
        <f t="shared" si="0"/>
        <v>7483577</v>
      </c>
      <c r="G6" s="25">
        <f t="shared" si="0"/>
        <v>0</v>
      </c>
      <c r="H6" s="25">
        <f t="shared" si="0"/>
        <v>0</v>
      </c>
      <c r="I6" s="25">
        <f t="shared" si="0"/>
        <v>0</v>
      </c>
      <c r="J6" s="25">
        <f t="shared" si="0"/>
        <v>15306423</v>
      </c>
      <c r="K6" s="26">
        <f t="shared" si="0"/>
        <v>420610163</v>
      </c>
    </row>
    <row r="7" spans="1:11" s="27" customFormat="1" ht="12" customHeight="1">
      <c r="A7" s="28" t="s">
        <v>65</v>
      </c>
      <c r="B7" s="29" t="s">
        <v>66</v>
      </c>
      <c r="C7" s="30">
        <v>171894048</v>
      </c>
      <c r="D7" s="30"/>
      <c r="E7" s="30">
        <v>272060</v>
      </c>
      <c r="F7" s="30"/>
      <c r="G7" s="30"/>
      <c r="H7" s="30"/>
      <c r="I7" s="30"/>
      <c r="J7" s="31">
        <f aca="true" t="shared" si="1" ref="J7:J12">D7+E7+F7+G6:G7+H7+I7</f>
        <v>272060</v>
      </c>
      <c r="K7" s="32">
        <f aca="true" t="shared" si="2" ref="K7:K12">C7+J7</f>
        <v>172166108</v>
      </c>
    </row>
    <row r="8" spans="1:11" s="27" customFormat="1" ht="12" customHeight="1">
      <c r="A8" s="33" t="s">
        <v>67</v>
      </c>
      <c r="B8" s="34" t="s">
        <v>68</v>
      </c>
      <c r="C8" s="35">
        <v>82315600</v>
      </c>
      <c r="D8" s="35"/>
      <c r="E8" s="30"/>
      <c r="F8" s="35">
        <v>1827033</v>
      </c>
      <c r="G8" s="30"/>
      <c r="H8" s="30"/>
      <c r="I8" s="30"/>
      <c r="J8" s="31">
        <f t="shared" si="1"/>
        <v>1827033</v>
      </c>
      <c r="K8" s="32">
        <f t="shared" si="2"/>
        <v>84142633</v>
      </c>
    </row>
    <row r="9" spans="1:11" s="27" customFormat="1" ht="12" customHeight="1">
      <c r="A9" s="33" t="s">
        <v>69</v>
      </c>
      <c r="B9" s="34" t="s">
        <v>70</v>
      </c>
      <c r="C9" s="35">
        <v>145215912</v>
      </c>
      <c r="D9" s="36">
        <v>1434252</v>
      </c>
      <c r="E9" s="30">
        <v>690617</v>
      </c>
      <c r="F9" s="35">
        <v>4913009</v>
      </c>
      <c r="G9" s="30"/>
      <c r="H9" s="30"/>
      <c r="I9" s="30"/>
      <c r="J9" s="31">
        <f t="shared" si="1"/>
        <v>7037878</v>
      </c>
      <c r="K9" s="32">
        <f t="shared" si="2"/>
        <v>152253790</v>
      </c>
    </row>
    <row r="10" spans="1:11" s="27" customFormat="1" ht="12" customHeight="1">
      <c r="A10" s="33" t="s">
        <v>71</v>
      </c>
      <c r="B10" s="34" t="s">
        <v>72</v>
      </c>
      <c r="C10" s="35">
        <v>5878180</v>
      </c>
      <c r="D10" s="36">
        <v>251821</v>
      </c>
      <c r="E10" s="30">
        <v>50190</v>
      </c>
      <c r="F10" s="35">
        <v>200760</v>
      </c>
      <c r="G10" s="30"/>
      <c r="H10" s="30"/>
      <c r="I10" s="30"/>
      <c r="J10" s="31">
        <f t="shared" si="1"/>
        <v>502771</v>
      </c>
      <c r="K10" s="32">
        <f t="shared" si="2"/>
        <v>6380951</v>
      </c>
    </row>
    <row r="11" spans="1:11" s="27" customFormat="1" ht="12" customHeight="1">
      <c r="A11" s="33" t="s">
        <v>73</v>
      </c>
      <c r="B11" s="37" t="s">
        <v>74</v>
      </c>
      <c r="C11" s="35"/>
      <c r="D11" s="36">
        <v>4581136</v>
      </c>
      <c r="E11" s="30">
        <v>542770</v>
      </c>
      <c r="F11" s="35">
        <v>542775</v>
      </c>
      <c r="G11" s="30"/>
      <c r="H11" s="30"/>
      <c r="I11" s="30"/>
      <c r="J11" s="31">
        <f t="shared" si="1"/>
        <v>5666681</v>
      </c>
      <c r="K11" s="32">
        <f t="shared" si="2"/>
        <v>5666681</v>
      </c>
    </row>
    <row r="12" spans="1:11" s="27" customFormat="1" ht="12" customHeight="1" thickBot="1">
      <c r="A12" s="38" t="s">
        <v>75</v>
      </c>
      <c r="B12" s="39" t="s">
        <v>76</v>
      </c>
      <c r="C12" s="35"/>
      <c r="D12" s="35"/>
      <c r="E12" s="30"/>
      <c r="F12" s="35"/>
      <c r="G12" s="30"/>
      <c r="H12" s="30"/>
      <c r="I12" s="30"/>
      <c r="J12" s="31">
        <f t="shared" si="1"/>
        <v>0</v>
      </c>
      <c r="K12" s="32">
        <f t="shared" si="2"/>
        <v>0</v>
      </c>
    </row>
    <row r="13" spans="1:11" s="27" customFormat="1" ht="21.75" thickBot="1">
      <c r="A13" s="23" t="s">
        <v>77</v>
      </c>
      <c r="B13" s="40" t="s">
        <v>78</v>
      </c>
      <c r="C13" s="25">
        <f aca="true" t="shared" si="3" ref="C13:K13">+C14+C15+C16+C17+C18</f>
        <v>17697791</v>
      </c>
      <c r="D13" s="25">
        <f t="shared" si="3"/>
        <v>285355499</v>
      </c>
      <c r="E13" s="25">
        <f t="shared" si="3"/>
        <v>40197446</v>
      </c>
      <c r="F13" s="25">
        <f t="shared" si="3"/>
        <v>2626000</v>
      </c>
      <c r="G13" s="25">
        <f t="shared" si="3"/>
        <v>0</v>
      </c>
      <c r="H13" s="25">
        <f t="shared" si="3"/>
        <v>0</v>
      </c>
      <c r="I13" s="25">
        <f t="shared" si="3"/>
        <v>0</v>
      </c>
      <c r="J13" s="25">
        <f t="shared" si="3"/>
        <v>328178945</v>
      </c>
      <c r="K13" s="26">
        <f t="shared" si="3"/>
        <v>345876736</v>
      </c>
    </row>
    <row r="14" spans="1:11" s="27" customFormat="1" ht="12" customHeight="1">
      <c r="A14" s="28" t="s">
        <v>79</v>
      </c>
      <c r="B14" s="29" t="s">
        <v>80</v>
      </c>
      <c r="C14" s="30"/>
      <c r="D14" s="30"/>
      <c r="E14" s="30"/>
      <c r="F14" s="30"/>
      <c r="G14" s="30"/>
      <c r="H14" s="30"/>
      <c r="I14" s="30"/>
      <c r="J14" s="31">
        <f aca="true" t="shared" si="4" ref="J14:J19">D14+E14+F14+G13:G14+H14+I14</f>
        <v>0</v>
      </c>
      <c r="K14" s="32">
        <f aca="true" t="shared" si="5" ref="K14:K19">C14+J14</f>
        <v>0</v>
      </c>
    </row>
    <row r="15" spans="1:11" s="27" customFormat="1" ht="12" customHeight="1">
      <c r="A15" s="33" t="s">
        <v>81</v>
      </c>
      <c r="B15" s="34" t="s">
        <v>82</v>
      </c>
      <c r="C15" s="35"/>
      <c r="D15" s="35"/>
      <c r="E15" s="30"/>
      <c r="F15" s="35"/>
      <c r="G15" s="30"/>
      <c r="H15" s="30"/>
      <c r="I15" s="30"/>
      <c r="J15" s="31">
        <f t="shared" si="4"/>
        <v>0</v>
      </c>
      <c r="K15" s="32">
        <f t="shared" si="5"/>
        <v>0</v>
      </c>
    </row>
    <row r="16" spans="1:11" s="27" customFormat="1" ht="12" customHeight="1">
      <c r="A16" s="33" t="s">
        <v>83</v>
      </c>
      <c r="B16" s="34" t="s">
        <v>84</v>
      </c>
      <c r="C16" s="35"/>
      <c r="D16" s="35"/>
      <c r="E16" s="30"/>
      <c r="F16" s="35"/>
      <c r="G16" s="30"/>
      <c r="H16" s="30"/>
      <c r="I16" s="30"/>
      <c r="J16" s="31">
        <f t="shared" si="4"/>
        <v>0</v>
      </c>
      <c r="K16" s="32">
        <f t="shared" si="5"/>
        <v>0</v>
      </c>
    </row>
    <row r="17" spans="1:11" s="27" customFormat="1" ht="12" customHeight="1">
      <c r="A17" s="33" t="s">
        <v>85</v>
      </c>
      <c r="B17" s="34" t="s">
        <v>86</v>
      </c>
      <c r="C17" s="35"/>
      <c r="D17" s="35"/>
      <c r="E17" s="30"/>
      <c r="F17" s="35"/>
      <c r="G17" s="30"/>
      <c r="H17" s="30"/>
      <c r="I17" s="30"/>
      <c r="J17" s="31">
        <f t="shared" si="4"/>
        <v>0</v>
      </c>
      <c r="K17" s="32">
        <f t="shared" si="5"/>
        <v>0</v>
      </c>
    </row>
    <row r="18" spans="1:11" s="27" customFormat="1" ht="12" customHeight="1">
      <c r="A18" s="33" t="s">
        <v>87</v>
      </c>
      <c r="B18" s="34" t="s">
        <v>88</v>
      </c>
      <c r="C18" s="35">
        <v>17697791</v>
      </c>
      <c r="D18" s="35">
        <v>285355499</v>
      </c>
      <c r="E18" s="30">
        <v>40197446</v>
      </c>
      <c r="F18" s="35">
        <v>2626000</v>
      </c>
      <c r="G18" s="30"/>
      <c r="H18" s="30"/>
      <c r="I18" s="30"/>
      <c r="J18" s="31">
        <f t="shared" si="4"/>
        <v>328178945</v>
      </c>
      <c r="K18" s="32">
        <f t="shared" si="5"/>
        <v>345876736</v>
      </c>
    </row>
    <row r="19" spans="1:11" s="27" customFormat="1" ht="12" customHeight="1" thickBot="1">
      <c r="A19" s="38" t="s">
        <v>89</v>
      </c>
      <c r="B19" s="39" t="s">
        <v>90</v>
      </c>
      <c r="C19" s="41"/>
      <c r="D19" s="41"/>
      <c r="E19" s="42"/>
      <c r="F19" s="41"/>
      <c r="G19" s="42"/>
      <c r="H19" s="42"/>
      <c r="I19" s="42"/>
      <c r="J19" s="31">
        <f t="shared" si="4"/>
        <v>0</v>
      </c>
      <c r="K19" s="32">
        <f t="shared" si="5"/>
        <v>0</v>
      </c>
    </row>
    <row r="20" spans="1:11" s="27" customFormat="1" ht="21.75" thickBot="1">
      <c r="A20" s="23" t="s">
        <v>91</v>
      </c>
      <c r="B20" s="24" t="s">
        <v>92</v>
      </c>
      <c r="C20" s="25">
        <f aca="true" t="shared" si="6" ref="C20:K20">+C21+C22+C23+C24+C25</f>
        <v>0</v>
      </c>
      <c r="D20" s="25">
        <f t="shared" si="6"/>
        <v>0</v>
      </c>
      <c r="E20" s="25">
        <f t="shared" si="6"/>
        <v>21563790</v>
      </c>
      <c r="F20" s="25">
        <f t="shared" si="6"/>
        <v>108719276</v>
      </c>
      <c r="G20" s="25">
        <f t="shared" si="6"/>
        <v>0</v>
      </c>
      <c r="H20" s="25">
        <f t="shared" si="6"/>
        <v>0</v>
      </c>
      <c r="I20" s="25">
        <f t="shared" si="6"/>
        <v>0</v>
      </c>
      <c r="J20" s="25">
        <f t="shared" si="6"/>
        <v>130283066</v>
      </c>
      <c r="K20" s="26">
        <f t="shared" si="6"/>
        <v>130283066</v>
      </c>
    </row>
    <row r="21" spans="1:11" s="27" customFormat="1" ht="12" customHeight="1">
      <c r="A21" s="28" t="s">
        <v>93</v>
      </c>
      <c r="B21" s="29" t="s">
        <v>94</v>
      </c>
      <c r="C21" s="30"/>
      <c r="D21" s="30"/>
      <c r="E21" s="30">
        <v>12707500</v>
      </c>
      <c r="F21" s="30"/>
      <c r="G21" s="30"/>
      <c r="H21" s="30"/>
      <c r="I21" s="30"/>
      <c r="J21" s="31">
        <f aca="true" t="shared" si="7" ref="J21:J26">D21+E21+F21+G20:G21+H21+I21</f>
        <v>12707500</v>
      </c>
      <c r="K21" s="32">
        <f aca="true" t="shared" si="8" ref="K21:K26">C21+J21</f>
        <v>12707500</v>
      </c>
    </row>
    <row r="22" spans="1:11" s="27" customFormat="1" ht="12" customHeight="1">
      <c r="A22" s="33" t="s">
        <v>95</v>
      </c>
      <c r="B22" s="34" t="s">
        <v>96</v>
      </c>
      <c r="C22" s="35"/>
      <c r="D22" s="35"/>
      <c r="E22" s="30"/>
      <c r="F22" s="35"/>
      <c r="G22" s="30"/>
      <c r="H22" s="30"/>
      <c r="I22" s="30"/>
      <c r="J22" s="31">
        <f t="shared" si="7"/>
        <v>0</v>
      </c>
      <c r="K22" s="32">
        <f t="shared" si="8"/>
        <v>0</v>
      </c>
    </row>
    <row r="23" spans="1:11" s="27" customFormat="1" ht="12" customHeight="1">
      <c r="A23" s="33" t="s">
        <v>97</v>
      </c>
      <c r="B23" s="34" t="s">
        <v>98</v>
      </c>
      <c r="C23" s="35"/>
      <c r="D23" s="35"/>
      <c r="E23" s="30"/>
      <c r="F23" s="35"/>
      <c r="G23" s="30"/>
      <c r="H23" s="30"/>
      <c r="I23" s="30"/>
      <c r="J23" s="31">
        <f t="shared" si="7"/>
        <v>0</v>
      </c>
      <c r="K23" s="32">
        <f t="shared" si="8"/>
        <v>0</v>
      </c>
    </row>
    <row r="24" spans="1:11" s="27" customFormat="1" ht="12" customHeight="1">
      <c r="A24" s="33" t="s">
        <v>99</v>
      </c>
      <c r="B24" s="34" t="s">
        <v>100</v>
      </c>
      <c r="C24" s="35"/>
      <c r="D24" s="35"/>
      <c r="E24" s="30"/>
      <c r="F24" s="35"/>
      <c r="G24" s="30"/>
      <c r="H24" s="30"/>
      <c r="I24" s="30"/>
      <c r="J24" s="31">
        <f t="shared" si="7"/>
        <v>0</v>
      </c>
      <c r="K24" s="32">
        <f t="shared" si="8"/>
        <v>0</v>
      </c>
    </row>
    <row r="25" spans="1:11" s="27" customFormat="1" ht="12" customHeight="1">
      <c r="A25" s="33" t="s">
        <v>101</v>
      </c>
      <c r="B25" s="34" t="s">
        <v>102</v>
      </c>
      <c r="C25" s="35"/>
      <c r="D25" s="35"/>
      <c r="E25" s="30">
        <v>8856290</v>
      </c>
      <c r="F25" s="338">
        <v>108719276</v>
      </c>
      <c r="G25" s="30"/>
      <c r="H25" s="30"/>
      <c r="I25" s="30"/>
      <c r="J25" s="31">
        <f t="shared" si="7"/>
        <v>117575566</v>
      </c>
      <c r="K25" s="32">
        <f t="shared" si="8"/>
        <v>117575566</v>
      </c>
    </row>
    <row r="26" spans="1:11" s="27" customFormat="1" ht="12" customHeight="1" thickBot="1">
      <c r="A26" s="38" t="s">
        <v>103</v>
      </c>
      <c r="B26" s="43" t="s">
        <v>104</v>
      </c>
      <c r="C26" s="41"/>
      <c r="D26" s="41"/>
      <c r="E26" s="42"/>
      <c r="F26" s="41">
        <v>108719276</v>
      </c>
      <c r="G26" s="42"/>
      <c r="H26" s="42"/>
      <c r="I26" s="42"/>
      <c r="J26" s="44">
        <f t="shared" si="7"/>
        <v>108719276</v>
      </c>
      <c r="K26" s="32">
        <f t="shared" si="8"/>
        <v>108719276</v>
      </c>
    </row>
    <row r="27" spans="1:11" s="27" customFormat="1" ht="12" customHeight="1" thickBot="1">
      <c r="A27" s="23" t="s">
        <v>105</v>
      </c>
      <c r="B27" s="24" t="s">
        <v>106</v>
      </c>
      <c r="C27" s="25">
        <f aca="true" t="shared" si="9" ref="C27:K27">+C28+C29+C30+C31+C32+C33+C34</f>
        <v>55000000</v>
      </c>
      <c r="D27" s="25">
        <f t="shared" si="9"/>
        <v>0</v>
      </c>
      <c r="E27" s="25">
        <f t="shared" si="9"/>
        <v>0</v>
      </c>
      <c r="F27" s="25">
        <f t="shared" si="9"/>
        <v>0</v>
      </c>
      <c r="G27" s="25">
        <f t="shared" si="9"/>
        <v>0</v>
      </c>
      <c r="H27" s="25">
        <f t="shared" si="9"/>
        <v>0</v>
      </c>
      <c r="I27" s="25">
        <f t="shared" si="9"/>
        <v>0</v>
      </c>
      <c r="J27" s="25">
        <f t="shared" si="9"/>
        <v>0</v>
      </c>
      <c r="K27" s="26">
        <f t="shared" si="9"/>
        <v>55000000</v>
      </c>
    </row>
    <row r="28" spans="1:11" s="27" customFormat="1" ht="12" customHeight="1">
      <c r="A28" s="28" t="s">
        <v>107</v>
      </c>
      <c r="B28" s="29" t="s">
        <v>108</v>
      </c>
      <c r="C28" s="31">
        <v>5000000</v>
      </c>
      <c r="D28" s="31"/>
      <c r="E28" s="31"/>
      <c r="F28" s="30"/>
      <c r="G28" s="31"/>
      <c r="H28" s="31"/>
      <c r="I28" s="31"/>
      <c r="J28" s="31">
        <f aca="true" t="shared" si="10" ref="J28:J34">D28+E28+F28+G27:G28+H28+I28</f>
        <v>0</v>
      </c>
      <c r="K28" s="32">
        <f aca="true" t="shared" si="11" ref="K28:K34">C28+J28</f>
        <v>5000000</v>
      </c>
    </row>
    <row r="29" spans="1:11" s="27" customFormat="1" ht="12" customHeight="1">
      <c r="A29" s="33" t="s">
        <v>109</v>
      </c>
      <c r="B29" s="34" t="s">
        <v>110</v>
      </c>
      <c r="C29" s="35"/>
      <c r="D29" s="35"/>
      <c r="E29" s="30"/>
      <c r="F29" s="35"/>
      <c r="G29" s="30"/>
      <c r="H29" s="30"/>
      <c r="I29" s="30"/>
      <c r="J29" s="31">
        <f t="shared" si="10"/>
        <v>0</v>
      </c>
      <c r="K29" s="32">
        <f t="shared" si="11"/>
        <v>0</v>
      </c>
    </row>
    <row r="30" spans="1:11" s="27" customFormat="1" ht="12" customHeight="1">
      <c r="A30" s="33" t="s">
        <v>111</v>
      </c>
      <c r="B30" s="34" t="s">
        <v>112</v>
      </c>
      <c r="C30" s="35">
        <v>43000000</v>
      </c>
      <c r="D30" s="35"/>
      <c r="E30" s="30"/>
      <c r="F30" s="35"/>
      <c r="G30" s="30"/>
      <c r="H30" s="30"/>
      <c r="I30" s="30"/>
      <c r="J30" s="31">
        <f t="shared" si="10"/>
        <v>0</v>
      </c>
      <c r="K30" s="32">
        <f t="shared" si="11"/>
        <v>43000000</v>
      </c>
    </row>
    <row r="31" spans="1:11" s="27" customFormat="1" ht="12" customHeight="1">
      <c r="A31" s="33" t="s">
        <v>113</v>
      </c>
      <c r="B31" s="34" t="s">
        <v>114</v>
      </c>
      <c r="C31" s="35"/>
      <c r="D31" s="35"/>
      <c r="E31" s="30"/>
      <c r="F31" s="35"/>
      <c r="G31" s="30"/>
      <c r="H31" s="30"/>
      <c r="I31" s="30"/>
      <c r="J31" s="31">
        <f t="shared" si="10"/>
        <v>0</v>
      </c>
      <c r="K31" s="32">
        <f t="shared" si="11"/>
        <v>0</v>
      </c>
    </row>
    <row r="32" spans="1:11" s="27" customFormat="1" ht="12" customHeight="1">
      <c r="A32" s="33" t="s">
        <v>115</v>
      </c>
      <c r="B32" s="34" t="s">
        <v>116</v>
      </c>
      <c r="C32" s="35">
        <v>7000000</v>
      </c>
      <c r="D32" s="35"/>
      <c r="E32" s="30"/>
      <c r="F32" s="35"/>
      <c r="G32" s="30"/>
      <c r="H32" s="30"/>
      <c r="I32" s="30"/>
      <c r="J32" s="31">
        <f t="shared" si="10"/>
        <v>0</v>
      </c>
      <c r="K32" s="32">
        <f t="shared" si="11"/>
        <v>7000000</v>
      </c>
    </row>
    <row r="33" spans="1:11" s="27" customFormat="1" ht="12" customHeight="1">
      <c r="A33" s="33" t="s">
        <v>117</v>
      </c>
      <c r="B33" s="34" t="s">
        <v>118</v>
      </c>
      <c r="C33" s="35"/>
      <c r="D33" s="35"/>
      <c r="E33" s="30"/>
      <c r="F33" s="35"/>
      <c r="G33" s="30"/>
      <c r="H33" s="30"/>
      <c r="I33" s="30"/>
      <c r="J33" s="31">
        <f t="shared" si="10"/>
        <v>0</v>
      </c>
      <c r="K33" s="32">
        <f t="shared" si="11"/>
        <v>0</v>
      </c>
    </row>
    <row r="34" spans="1:11" s="27" customFormat="1" ht="12" customHeight="1" thickBot="1">
      <c r="A34" s="38" t="s">
        <v>119</v>
      </c>
      <c r="B34" s="43" t="s">
        <v>120</v>
      </c>
      <c r="C34" s="41"/>
      <c r="D34" s="41"/>
      <c r="E34" s="42"/>
      <c r="F34" s="41"/>
      <c r="G34" s="42"/>
      <c r="H34" s="42"/>
      <c r="I34" s="42"/>
      <c r="J34" s="44">
        <f t="shared" si="10"/>
        <v>0</v>
      </c>
      <c r="K34" s="32">
        <f t="shared" si="11"/>
        <v>0</v>
      </c>
    </row>
    <row r="35" spans="1:11" s="27" customFormat="1" ht="12" customHeight="1" thickBot="1">
      <c r="A35" s="23" t="s">
        <v>121</v>
      </c>
      <c r="B35" s="24" t="s">
        <v>122</v>
      </c>
      <c r="C35" s="25">
        <f aca="true" t="shared" si="12" ref="C35:K35">SUM(C36:C46)</f>
        <v>97179531</v>
      </c>
      <c r="D35" s="25">
        <f t="shared" si="12"/>
        <v>0</v>
      </c>
      <c r="E35" s="25">
        <f t="shared" si="12"/>
        <v>0</v>
      </c>
      <c r="F35" s="25">
        <f t="shared" si="12"/>
        <v>140000</v>
      </c>
      <c r="G35" s="25">
        <f t="shared" si="12"/>
        <v>0</v>
      </c>
      <c r="H35" s="25">
        <f t="shared" si="12"/>
        <v>0</v>
      </c>
      <c r="I35" s="25">
        <f t="shared" si="12"/>
        <v>0</v>
      </c>
      <c r="J35" s="25">
        <f t="shared" si="12"/>
        <v>140000</v>
      </c>
      <c r="K35" s="26">
        <f t="shared" si="12"/>
        <v>97319531</v>
      </c>
    </row>
    <row r="36" spans="1:11" s="27" customFormat="1" ht="12" customHeight="1">
      <c r="A36" s="28" t="s">
        <v>123</v>
      </c>
      <c r="B36" s="29" t="s">
        <v>124</v>
      </c>
      <c r="C36" s="30">
        <v>18514241</v>
      </c>
      <c r="D36" s="30"/>
      <c r="E36" s="30"/>
      <c r="F36" s="30"/>
      <c r="G36" s="30"/>
      <c r="H36" s="30"/>
      <c r="I36" s="30"/>
      <c r="J36" s="31">
        <f aca="true" t="shared" si="13" ref="J36:J46">D36+E36+F36+G35:G36+H36+I36</f>
        <v>0</v>
      </c>
      <c r="K36" s="32">
        <f aca="true" t="shared" si="14" ref="K36:K46">C36+J36</f>
        <v>18514241</v>
      </c>
    </row>
    <row r="37" spans="1:11" s="27" customFormat="1" ht="12" customHeight="1">
      <c r="A37" s="33" t="s">
        <v>125</v>
      </c>
      <c r="B37" s="34" t="s">
        <v>126</v>
      </c>
      <c r="C37" s="35">
        <v>5665140</v>
      </c>
      <c r="D37" s="35"/>
      <c r="E37" s="30"/>
      <c r="F37" s="35"/>
      <c r="G37" s="30"/>
      <c r="H37" s="30"/>
      <c r="I37" s="30"/>
      <c r="J37" s="31">
        <f t="shared" si="13"/>
        <v>0</v>
      </c>
      <c r="K37" s="32">
        <f t="shared" si="14"/>
        <v>5665140</v>
      </c>
    </row>
    <row r="38" spans="1:11" s="27" customFormat="1" ht="12" customHeight="1">
      <c r="A38" s="33" t="s">
        <v>127</v>
      </c>
      <c r="B38" s="34" t="s">
        <v>128</v>
      </c>
      <c r="C38" s="35">
        <v>7768485</v>
      </c>
      <c r="D38" s="35"/>
      <c r="E38" s="30"/>
      <c r="F38" s="35"/>
      <c r="G38" s="30"/>
      <c r="H38" s="30"/>
      <c r="I38" s="30"/>
      <c r="J38" s="31">
        <f t="shared" si="13"/>
        <v>0</v>
      </c>
      <c r="K38" s="32">
        <f t="shared" si="14"/>
        <v>7768485</v>
      </c>
    </row>
    <row r="39" spans="1:11" s="27" customFormat="1" ht="12" customHeight="1">
      <c r="A39" s="33" t="s">
        <v>129</v>
      </c>
      <c r="B39" s="34" t="s">
        <v>130</v>
      </c>
      <c r="C39" s="35">
        <v>13745000</v>
      </c>
      <c r="D39" s="35"/>
      <c r="E39" s="30"/>
      <c r="F39" s="35"/>
      <c r="G39" s="30"/>
      <c r="H39" s="30"/>
      <c r="I39" s="30"/>
      <c r="J39" s="31">
        <f t="shared" si="13"/>
        <v>0</v>
      </c>
      <c r="K39" s="32">
        <f t="shared" si="14"/>
        <v>13745000</v>
      </c>
    </row>
    <row r="40" spans="1:11" s="27" customFormat="1" ht="12" customHeight="1">
      <c r="A40" s="33" t="s">
        <v>131</v>
      </c>
      <c r="B40" s="34" t="s">
        <v>132</v>
      </c>
      <c r="C40" s="35">
        <v>39100945</v>
      </c>
      <c r="D40" s="35"/>
      <c r="E40" s="30"/>
      <c r="F40" s="35">
        <v>140000</v>
      </c>
      <c r="G40" s="30"/>
      <c r="H40" s="30"/>
      <c r="I40" s="30"/>
      <c r="J40" s="31">
        <f t="shared" si="13"/>
        <v>140000</v>
      </c>
      <c r="K40" s="32">
        <f t="shared" si="14"/>
        <v>39240945</v>
      </c>
    </row>
    <row r="41" spans="1:11" s="27" customFormat="1" ht="12" customHeight="1">
      <c r="A41" s="33" t="s">
        <v>133</v>
      </c>
      <c r="B41" s="34" t="s">
        <v>134</v>
      </c>
      <c r="C41" s="35">
        <v>11685520</v>
      </c>
      <c r="D41" s="35"/>
      <c r="E41" s="30"/>
      <c r="F41" s="35"/>
      <c r="G41" s="30"/>
      <c r="H41" s="30"/>
      <c r="I41" s="30"/>
      <c r="J41" s="31">
        <f t="shared" si="13"/>
        <v>0</v>
      </c>
      <c r="K41" s="32">
        <f t="shared" si="14"/>
        <v>11685520</v>
      </c>
    </row>
    <row r="42" spans="1:11" s="27" customFormat="1" ht="12" customHeight="1">
      <c r="A42" s="33" t="s">
        <v>135</v>
      </c>
      <c r="B42" s="34" t="s">
        <v>136</v>
      </c>
      <c r="C42" s="35"/>
      <c r="D42" s="35"/>
      <c r="E42" s="30"/>
      <c r="F42" s="35"/>
      <c r="G42" s="30"/>
      <c r="H42" s="30"/>
      <c r="I42" s="30"/>
      <c r="J42" s="31">
        <f t="shared" si="13"/>
        <v>0</v>
      </c>
      <c r="K42" s="32">
        <f t="shared" si="14"/>
        <v>0</v>
      </c>
    </row>
    <row r="43" spans="1:11" s="27" customFormat="1" ht="12" customHeight="1">
      <c r="A43" s="33" t="s">
        <v>137</v>
      </c>
      <c r="B43" s="34" t="s">
        <v>138</v>
      </c>
      <c r="C43" s="35">
        <v>200</v>
      </c>
      <c r="D43" s="35"/>
      <c r="E43" s="30"/>
      <c r="F43" s="35"/>
      <c r="G43" s="30"/>
      <c r="H43" s="30"/>
      <c r="I43" s="30"/>
      <c r="J43" s="31">
        <f t="shared" si="13"/>
        <v>0</v>
      </c>
      <c r="K43" s="32">
        <f t="shared" si="14"/>
        <v>200</v>
      </c>
    </row>
    <row r="44" spans="1:11" s="27" customFormat="1" ht="12" customHeight="1">
      <c r="A44" s="33" t="s">
        <v>139</v>
      </c>
      <c r="B44" s="34" t="s">
        <v>140</v>
      </c>
      <c r="C44" s="35"/>
      <c r="D44" s="35"/>
      <c r="E44" s="30"/>
      <c r="F44" s="35"/>
      <c r="G44" s="30"/>
      <c r="H44" s="30"/>
      <c r="I44" s="30"/>
      <c r="J44" s="31">
        <f t="shared" si="13"/>
        <v>0</v>
      </c>
      <c r="K44" s="32">
        <f t="shared" si="14"/>
        <v>0</v>
      </c>
    </row>
    <row r="45" spans="1:11" s="27" customFormat="1" ht="12" customHeight="1">
      <c r="A45" s="38" t="s">
        <v>141</v>
      </c>
      <c r="B45" s="43" t="s">
        <v>142</v>
      </c>
      <c r="C45" s="41"/>
      <c r="D45" s="41"/>
      <c r="E45" s="42"/>
      <c r="F45" s="41"/>
      <c r="G45" s="42"/>
      <c r="H45" s="42"/>
      <c r="I45" s="42"/>
      <c r="J45" s="44">
        <f t="shared" si="13"/>
        <v>0</v>
      </c>
      <c r="K45" s="32">
        <f t="shared" si="14"/>
        <v>0</v>
      </c>
    </row>
    <row r="46" spans="1:11" s="27" customFormat="1" ht="12" customHeight="1" thickBot="1">
      <c r="A46" s="38" t="s">
        <v>143</v>
      </c>
      <c r="B46" s="39" t="s">
        <v>144</v>
      </c>
      <c r="C46" s="41">
        <v>700000</v>
      </c>
      <c r="D46" s="41"/>
      <c r="E46" s="45"/>
      <c r="F46" s="41"/>
      <c r="G46" s="45"/>
      <c r="H46" s="45"/>
      <c r="I46" s="45"/>
      <c r="J46" s="46">
        <f t="shared" si="13"/>
        <v>0</v>
      </c>
      <c r="K46" s="32">
        <f t="shared" si="14"/>
        <v>700000</v>
      </c>
    </row>
    <row r="47" spans="1:11" s="27" customFormat="1" ht="12" customHeight="1" thickBot="1">
      <c r="A47" s="23" t="s">
        <v>145</v>
      </c>
      <c r="B47" s="24" t="s">
        <v>146</v>
      </c>
      <c r="C47" s="25">
        <f aca="true" t="shared" si="15" ref="C47:K47">SUM(C48:C52)</f>
        <v>0</v>
      </c>
      <c r="D47" s="25">
        <f t="shared" si="15"/>
        <v>0</v>
      </c>
      <c r="E47" s="25">
        <f t="shared" si="15"/>
        <v>0</v>
      </c>
      <c r="F47" s="25">
        <f t="shared" si="15"/>
        <v>0</v>
      </c>
      <c r="G47" s="25">
        <f t="shared" si="15"/>
        <v>0</v>
      </c>
      <c r="H47" s="25">
        <f t="shared" si="15"/>
        <v>0</v>
      </c>
      <c r="I47" s="25">
        <f t="shared" si="15"/>
        <v>0</v>
      </c>
      <c r="J47" s="25">
        <f t="shared" si="15"/>
        <v>0</v>
      </c>
      <c r="K47" s="26">
        <f t="shared" si="15"/>
        <v>0</v>
      </c>
    </row>
    <row r="48" spans="1:11" s="27" customFormat="1" ht="12" customHeight="1">
      <c r="A48" s="28" t="s">
        <v>147</v>
      </c>
      <c r="B48" s="29" t="s">
        <v>148</v>
      </c>
      <c r="C48" s="30"/>
      <c r="D48" s="30"/>
      <c r="E48" s="30"/>
      <c r="F48" s="30"/>
      <c r="G48" s="30"/>
      <c r="H48" s="30"/>
      <c r="I48" s="30"/>
      <c r="J48" s="31">
        <f>D48+E48+F48+G47:G48+H48+I48</f>
        <v>0</v>
      </c>
      <c r="K48" s="32">
        <f>C48+J48</f>
        <v>0</v>
      </c>
    </row>
    <row r="49" spans="1:11" s="27" customFormat="1" ht="12" customHeight="1">
      <c r="A49" s="33" t="s">
        <v>149</v>
      </c>
      <c r="B49" s="34" t="s">
        <v>150</v>
      </c>
      <c r="C49" s="35"/>
      <c r="D49" s="35"/>
      <c r="E49" s="30"/>
      <c r="F49" s="35"/>
      <c r="G49" s="30"/>
      <c r="H49" s="30"/>
      <c r="I49" s="30"/>
      <c r="J49" s="31">
        <f>D49+E49+F49+G48:G49+H49+I49</f>
        <v>0</v>
      </c>
      <c r="K49" s="32">
        <f>C49+J49</f>
        <v>0</v>
      </c>
    </row>
    <row r="50" spans="1:11" s="27" customFormat="1" ht="12" customHeight="1">
      <c r="A50" s="33" t="s">
        <v>151</v>
      </c>
      <c r="B50" s="34" t="s">
        <v>152</v>
      </c>
      <c r="C50" s="35"/>
      <c r="D50" s="35"/>
      <c r="E50" s="30"/>
      <c r="F50" s="35"/>
      <c r="G50" s="30"/>
      <c r="H50" s="30"/>
      <c r="I50" s="30"/>
      <c r="J50" s="31">
        <f>D50+E50+F50+G49:G50+H50+I50</f>
        <v>0</v>
      </c>
      <c r="K50" s="32">
        <f>C50+J50</f>
        <v>0</v>
      </c>
    </row>
    <row r="51" spans="1:11" s="27" customFormat="1" ht="12" customHeight="1">
      <c r="A51" s="33" t="s">
        <v>153</v>
      </c>
      <c r="B51" s="34" t="s">
        <v>154</v>
      </c>
      <c r="C51" s="35"/>
      <c r="D51" s="35"/>
      <c r="E51" s="30"/>
      <c r="F51" s="35"/>
      <c r="G51" s="30"/>
      <c r="H51" s="30"/>
      <c r="I51" s="30"/>
      <c r="J51" s="31">
        <f>D51+E51+F51+G50:G51+H51+I51</f>
        <v>0</v>
      </c>
      <c r="K51" s="32">
        <f>C51+J51</f>
        <v>0</v>
      </c>
    </row>
    <row r="52" spans="1:11" s="27" customFormat="1" ht="12" customHeight="1" thickBot="1">
      <c r="A52" s="38" t="s">
        <v>155</v>
      </c>
      <c r="B52" s="39" t="s">
        <v>156</v>
      </c>
      <c r="C52" s="41"/>
      <c r="D52" s="41"/>
      <c r="E52" s="42"/>
      <c r="F52" s="41"/>
      <c r="G52" s="42"/>
      <c r="H52" s="42"/>
      <c r="I52" s="42"/>
      <c r="J52" s="44">
        <f>D52+E52+F52+G51:G52+H52+I52</f>
        <v>0</v>
      </c>
      <c r="K52" s="32">
        <f>C52+J52</f>
        <v>0</v>
      </c>
    </row>
    <row r="53" spans="1:11" s="27" customFormat="1" ht="12" customHeight="1" thickBot="1">
      <c r="A53" s="23" t="s">
        <v>157</v>
      </c>
      <c r="B53" s="24" t="s">
        <v>158</v>
      </c>
      <c r="C53" s="25">
        <f aca="true" t="shared" si="16" ref="C53:K53">SUM(C54:C56)</f>
        <v>0</v>
      </c>
      <c r="D53" s="25">
        <f t="shared" si="16"/>
        <v>0</v>
      </c>
      <c r="E53" s="25">
        <f t="shared" si="16"/>
        <v>0</v>
      </c>
      <c r="F53" s="25">
        <f t="shared" si="16"/>
        <v>8058921</v>
      </c>
      <c r="G53" s="25">
        <f t="shared" si="16"/>
        <v>0</v>
      </c>
      <c r="H53" s="25">
        <f t="shared" si="16"/>
        <v>0</v>
      </c>
      <c r="I53" s="25">
        <f t="shared" si="16"/>
        <v>0</v>
      </c>
      <c r="J53" s="25">
        <f t="shared" si="16"/>
        <v>8058921</v>
      </c>
      <c r="K53" s="26">
        <f t="shared" si="16"/>
        <v>8058921</v>
      </c>
    </row>
    <row r="54" spans="1:11" s="27" customFormat="1" ht="12" customHeight="1">
      <c r="A54" s="28" t="s">
        <v>159</v>
      </c>
      <c r="B54" s="29" t="s">
        <v>160</v>
      </c>
      <c r="C54" s="30"/>
      <c r="D54" s="30"/>
      <c r="E54" s="30"/>
      <c r="F54" s="30"/>
      <c r="G54" s="30"/>
      <c r="H54" s="30"/>
      <c r="I54" s="30"/>
      <c r="J54" s="31">
        <f>D54+E54+F54+G53:G54+H54+I54</f>
        <v>0</v>
      </c>
      <c r="K54" s="32">
        <f>C54+J54</f>
        <v>0</v>
      </c>
    </row>
    <row r="55" spans="1:11" s="27" customFormat="1" ht="22.5" customHeight="1">
      <c r="A55" s="33" t="s">
        <v>161</v>
      </c>
      <c r="B55" s="34" t="s">
        <v>162</v>
      </c>
      <c r="C55" s="35"/>
      <c r="D55" s="35"/>
      <c r="E55" s="30"/>
      <c r="F55" s="35"/>
      <c r="G55" s="30"/>
      <c r="H55" s="30"/>
      <c r="I55" s="30"/>
      <c r="J55" s="31">
        <f>D55+E55+F55+G54:G55+H55+I55</f>
        <v>0</v>
      </c>
      <c r="K55" s="32">
        <f>C55+J55</f>
        <v>0</v>
      </c>
    </row>
    <row r="56" spans="1:11" s="27" customFormat="1" ht="12" customHeight="1">
      <c r="A56" s="33" t="s">
        <v>163</v>
      </c>
      <c r="B56" s="34" t="s">
        <v>164</v>
      </c>
      <c r="C56" s="35"/>
      <c r="D56" s="35"/>
      <c r="E56" s="30"/>
      <c r="F56" s="35">
        <v>8058921</v>
      </c>
      <c r="G56" s="30"/>
      <c r="H56" s="30"/>
      <c r="I56" s="30"/>
      <c r="J56" s="31">
        <f>D56+E56+F56+G55:G56+H56+I56</f>
        <v>8058921</v>
      </c>
      <c r="K56" s="32">
        <f>C56+J56</f>
        <v>8058921</v>
      </c>
    </row>
    <row r="57" spans="1:11" s="27" customFormat="1" ht="12" customHeight="1" thickBot="1">
      <c r="A57" s="38" t="s">
        <v>165</v>
      </c>
      <c r="B57" s="39" t="s">
        <v>166</v>
      </c>
      <c r="C57" s="41"/>
      <c r="D57" s="41"/>
      <c r="E57" s="42"/>
      <c r="F57" s="41"/>
      <c r="G57" s="42"/>
      <c r="H57" s="42"/>
      <c r="I57" s="42"/>
      <c r="J57" s="44">
        <f>D57+E57+F57+G56:G57+H57+I57</f>
        <v>0</v>
      </c>
      <c r="K57" s="32">
        <f>C57+J57</f>
        <v>0</v>
      </c>
    </row>
    <row r="58" spans="1:11" s="27" customFormat="1" ht="12" customHeight="1" thickBot="1">
      <c r="A58" s="23" t="s">
        <v>167</v>
      </c>
      <c r="B58" s="40" t="s">
        <v>168</v>
      </c>
      <c r="C58" s="25">
        <f aca="true" t="shared" si="17" ref="C58:K58">SUM(C59:C61)</f>
        <v>0</v>
      </c>
      <c r="D58" s="25">
        <f t="shared" si="17"/>
        <v>0</v>
      </c>
      <c r="E58" s="25">
        <f t="shared" si="17"/>
        <v>0</v>
      </c>
      <c r="F58" s="25">
        <f t="shared" si="17"/>
        <v>0</v>
      </c>
      <c r="G58" s="25">
        <f t="shared" si="17"/>
        <v>0</v>
      </c>
      <c r="H58" s="25">
        <f t="shared" si="17"/>
        <v>0</v>
      </c>
      <c r="I58" s="25">
        <f t="shared" si="17"/>
        <v>0</v>
      </c>
      <c r="J58" s="25">
        <f t="shared" si="17"/>
        <v>0</v>
      </c>
      <c r="K58" s="26">
        <f t="shared" si="17"/>
        <v>0</v>
      </c>
    </row>
    <row r="59" spans="1:11" s="27" customFormat="1" ht="12" customHeight="1">
      <c r="A59" s="28" t="s">
        <v>169</v>
      </c>
      <c r="B59" s="29" t="s">
        <v>170</v>
      </c>
      <c r="C59" s="35"/>
      <c r="D59" s="35"/>
      <c r="E59" s="35"/>
      <c r="F59" s="35"/>
      <c r="G59" s="35"/>
      <c r="H59" s="35"/>
      <c r="I59" s="35"/>
      <c r="J59" s="47">
        <f>D59+E59+F59+G58:G59+H59+I59</f>
        <v>0</v>
      </c>
      <c r="K59" s="48">
        <f>C59+J59</f>
        <v>0</v>
      </c>
    </row>
    <row r="60" spans="1:11" s="27" customFormat="1" ht="21" customHeight="1">
      <c r="A60" s="33" t="s">
        <v>171</v>
      </c>
      <c r="B60" s="34" t="s">
        <v>172</v>
      </c>
      <c r="C60" s="35"/>
      <c r="D60" s="35"/>
      <c r="E60" s="35"/>
      <c r="F60" s="35"/>
      <c r="G60" s="35"/>
      <c r="H60" s="35"/>
      <c r="I60" s="35"/>
      <c r="J60" s="47">
        <f>D60+E60+F60+G59:G60+H60+I60</f>
        <v>0</v>
      </c>
      <c r="K60" s="48">
        <f>C60+J60</f>
        <v>0</v>
      </c>
    </row>
    <row r="61" spans="1:11" s="27" customFormat="1" ht="12" customHeight="1">
      <c r="A61" s="33" t="s">
        <v>173</v>
      </c>
      <c r="B61" s="34" t="s">
        <v>174</v>
      </c>
      <c r="C61" s="35"/>
      <c r="D61" s="35"/>
      <c r="E61" s="35"/>
      <c r="F61" s="35"/>
      <c r="G61" s="35"/>
      <c r="H61" s="35"/>
      <c r="I61" s="35"/>
      <c r="J61" s="47">
        <f>D61+E61+F61+G60:G61+H61+I61</f>
        <v>0</v>
      </c>
      <c r="K61" s="48">
        <f>C61+J61</f>
        <v>0</v>
      </c>
    </row>
    <row r="62" spans="1:11" s="27" customFormat="1" ht="12" customHeight="1" thickBot="1">
      <c r="A62" s="38" t="s">
        <v>175</v>
      </c>
      <c r="B62" s="39" t="s">
        <v>176</v>
      </c>
      <c r="C62" s="35"/>
      <c r="D62" s="35"/>
      <c r="E62" s="35"/>
      <c r="F62" s="35"/>
      <c r="G62" s="35"/>
      <c r="H62" s="35"/>
      <c r="I62" s="35"/>
      <c r="J62" s="47">
        <f>D62+E62+F62+G61:G62+H62+I62</f>
        <v>0</v>
      </c>
      <c r="K62" s="48">
        <f>C62+J62</f>
        <v>0</v>
      </c>
    </row>
    <row r="63" spans="1:11" s="27" customFormat="1" ht="12" customHeight="1" thickBot="1">
      <c r="A63" s="49" t="s">
        <v>177</v>
      </c>
      <c r="B63" s="24" t="s">
        <v>178</v>
      </c>
      <c r="C63" s="25">
        <f aca="true" t="shared" si="18" ref="C63:K63">+C6+C13+C20+C27+C35+C47+C53+C58</f>
        <v>575181062</v>
      </c>
      <c r="D63" s="25">
        <f t="shared" si="18"/>
        <v>291622708</v>
      </c>
      <c r="E63" s="25">
        <f t="shared" si="18"/>
        <v>63316873</v>
      </c>
      <c r="F63" s="25">
        <f t="shared" si="18"/>
        <v>127027774</v>
      </c>
      <c r="G63" s="25">
        <f t="shared" si="18"/>
        <v>0</v>
      </c>
      <c r="H63" s="25">
        <f t="shared" si="18"/>
        <v>0</v>
      </c>
      <c r="I63" s="25">
        <f t="shared" si="18"/>
        <v>0</v>
      </c>
      <c r="J63" s="25">
        <f t="shared" si="18"/>
        <v>481967355</v>
      </c>
      <c r="K63" s="26">
        <f t="shared" si="18"/>
        <v>1057148417</v>
      </c>
    </row>
    <row r="64" spans="1:11" s="27" customFormat="1" ht="12" customHeight="1" thickBot="1">
      <c r="A64" s="50" t="s">
        <v>179</v>
      </c>
      <c r="B64" s="40" t="s">
        <v>180</v>
      </c>
      <c r="C64" s="25">
        <f aca="true" t="shared" si="19" ref="C64:K64">SUM(C65:C67)</f>
        <v>0</v>
      </c>
      <c r="D64" s="25">
        <f t="shared" si="19"/>
        <v>0</v>
      </c>
      <c r="E64" s="25">
        <f t="shared" si="19"/>
        <v>0</v>
      </c>
      <c r="F64" s="25">
        <f t="shared" si="19"/>
        <v>0</v>
      </c>
      <c r="G64" s="25">
        <f t="shared" si="19"/>
        <v>0</v>
      </c>
      <c r="H64" s="25">
        <f t="shared" si="19"/>
        <v>0</v>
      </c>
      <c r="I64" s="25">
        <f t="shared" si="19"/>
        <v>0</v>
      </c>
      <c r="J64" s="25">
        <f t="shared" si="19"/>
        <v>0</v>
      </c>
      <c r="K64" s="26">
        <f t="shared" si="19"/>
        <v>0</v>
      </c>
    </row>
    <row r="65" spans="1:11" s="27" customFormat="1" ht="12" customHeight="1">
      <c r="A65" s="28" t="s">
        <v>181</v>
      </c>
      <c r="B65" s="29" t="s">
        <v>182</v>
      </c>
      <c r="C65" s="35"/>
      <c r="D65" s="35"/>
      <c r="E65" s="35"/>
      <c r="F65" s="35"/>
      <c r="G65" s="35"/>
      <c r="H65" s="35"/>
      <c r="I65" s="35"/>
      <c r="J65" s="47">
        <f>D65+E65+F65+G64:G65+H65+I65</f>
        <v>0</v>
      </c>
      <c r="K65" s="48">
        <f>C65+J65</f>
        <v>0</v>
      </c>
    </row>
    <row r="66" spans="1:11" s="27" customFormat="1" ht="12" customHeight="1">
      <c r="A66" s="33" t="s">
        <v>183</v>
      </c>
      <c r="B66" s="34" t="s">
        <v>184</v>
      </c>
      <c r="C66" s="35"/>
      <c r="D66" s="35"/>
      <c r="E66" s="35"/>
      <c r="F66" s="35"/>
      <c r="G66" s="35"/>
      <c r="H66" s="35"/>
      <c r="I66" s="35"/>
      <c r="J66" s="47">
        <f>D66+E66+F66+G65:G66+H66+I66</f>
        <v>0</v>
      </c>
      <c r="K66" s="48">
        <f>C66+J66</f>
        <v>0</v>
      </c>
    </row>
    <row r="67" spans="1:11" s="27" customFormat="1" ht="12" customHeight="1" thickBot="1">
      <c r="A67" s="38" t="s">
        <v>185</v>
      </c>
      <c r="B67" s="51" t="s">
        <v>186</v>
      </c>
      <c r="C67" s="35"/>
      <c r="D67" s="35"/>
      <c r="E67" s="35"/>
      <c r="F67" s="45"/>
      <c r="G67" s="35"/>
      <c r="H67" s="35"/>
      <c r="I67" s="35"/>
      <c r="J67" s="47">
        <f>D67+E67+F67+G66:G67+H67+I67</f>
        <v>0</v>
      </c>
      <c r="K67" s="48">
        <f>C67+J67</f>
        <v>0</v>
      </c>
    </row>
    <row r="68" spans="1:11" s="27" customFormat="1" ht="12" customHeight="1" thickBot="1">
      <c r="A68" s="50" t="s">
        <v>187</v>
      </c>
      <c r="B68" s="40" t="s">
        <v>188</v>
      </c>
      <c r="C68" s="25">
        <f aca="true" t="shared" si="20" ref="C68:K68">SUM(C69:C72)</f>
        <v>0</v>
      </c>
      <c r="D68" s="25">
        <f t="shared" si="20"/>
        <v>0</v>
      </c>
      <c r="E68" s="25">
        <f t="shared" si="20"/>
        <v>0</v>
      </c>
      <c r="F68" s="25">
        <f t="shared" si="20"/>
        <v>0</v>
      </c>
      <c r="G68" s="25">
        <f t="shared" si="20"/>
        <v>0</v>
      </c>
      <c r="H68" s="25">
        <f t="shared" si="20"/>
        <v>0</v>
      </c>
      <c r="I68" s="25">
        <f t="shared" si="20"/>
        <v>0</v>
      </c>
      <c r="J68" s="25">
        <f t="shared" si="20"/>
        <v>0</v>
      </c>
      <c r="K68" s="26">
        <f t="shared" si="20"/>
        <v>0</v>
      </c>
    </row>
    <row r="69" spans="1:11" s="27" customFormat="1" ht="12" customHeight="1">
      <c r="A69" s="28" t="s">
        <v>189</v>
      </c>
      <c r="B69" s="52" t="s">
        <v>190</v>
      </c>
      <c r="C69" s="35"/>
      <c r="D69" s="35"/>
      <c r="E69" s="35"/>
      <c r="F69" s="35"/>
      <c r="G69" s="35"/>
      <c r="H69" s="35"/>
      <c r="I69" s="35"/>
      <c r="J69" s="47">
        <f>D69+E69+F69+G68:G69+H69+I69</f>
        <v>0</v>
      </c>
      <c r="K69" s="48">
        <f>C69+J69</f>
        <v>0</v>
      </c>
    </row>
    <row r="70" spans="1:11" s="27" customFormat="1" ht="12" customHeight="1">
      <c r="A70" s="33" t="s">
        <v>191</v>
      </c>
      <c r="B70" s="52" t="s">
        <v>192</v>
      </c>
      <c r="C70" s="35"/>
      <c r="D70" s="35"/>
      <c r="E70" s="35"/>
      <c r="F70" s="35"/>
      <c r="G70" s="35"/>
      <c r="H70" s="35"/>
      <c r="I70" s="35"/>
      <c r="J70" s="47">
        <f>D70+E70+F70+G69:G70+H70+I70</f>
        <v>0</v>
      </c>
      <c r="K70" s="48">
        <f>C70+J70</f>
        <v>0</v>
      </c>
    </row>
    <row r="71" spans="1:11" s="27" customFormat="1" ht="12" customHeight="1">
      <c r="A71" s="33" t="s">
        <v>193</v>
      </c>
      <c r="B71" s="52" t="s">
        <v>194</v>
      </c>
      <c r="C71" s="35"/>
      <c r="D71" s="35"/>
      <c r="E71" s="35"/>
      <c r="F71" s="35"/>
      <c r="G71" s="35"/>
      <c r="H71" s="35"/>
      <c r="I71" s="35"/>
      <c r="J71" s="47">
        <f>D71+E71+F71+G70:G71+H71+I71</f>
        <v>0</v>
      </c>
      <c r="K71" s="48">
        <f>C71+J71</f>
        <v>0</v>
      </c>
    </row>
    <row r="72" spans="1:11" s="27" customFormat="1" ht="12" customHeight="1" thickBot="1">
      <c r="A72" s="38" t="s">
        <v>195</v>
      </c>
      <c r="B72" s="53" t="s">
        <v>196</v>
      </c>
      <c r="C72" s="35"/>
      <c r="D72" s="35"/>
      <c r="E72" s="35"/>
      <c r="F72" s="35"/>
      <c r="G72" s="35"/>
      <c r="H72" s="35"/>
      <c r="I72" s="35"/>
      <c r="J72" s="47">
        <f>D72+E72+F72+G71:G72+H72+I72</f>
        <v>0</v>
      </c>
      <c r="K72" s="48">
        <f>C72+J72</f>
        <v>0</v>
      </c>
    </row>
    <row r="73" spans="1:11" s="27" customFormat="1" ht="12" customHeight="1" thickBot="1">
      <c r="A73" s="50" t="s">
        <v>197</v>
      </c>
      <c r="B73" s="40" t="s">
        <v>198</v>
      </c>
      <c r="C73" s="25">
        <f aca="true" t="shared" si="21" ref="C73:K73">SUM(C74:C75)</f>
        <v>157740103</v>
      </c>
      <c r="D73" s="25">
        <f t="shared" si="21"/>
        <v>226932506</v>
      </c>
      <c r="E73" s="25">
        <f t="shared" si="21"/>
        <v>0</v>
      </c>
      <c r="F73" s="25">
        <f t="shared" si="21"/>
        <v>0</v>
      </c>
      <c r="G73" s="25">
        <f t="shared" si="21"/>
        <v>0</v>
      </c>
      <c r="H73" s="25">
        <f t="shared" si="21"/>
        <v>0</v>
      </c>
      <c r="I73" s="25">
        <f t="shared" si="21"/>
        <v>0</v>
      </c>
      <c r="J73" s="25">
        <f t="shared" si="21"/>
        <v>226932506</v>
      </c>
      <c r="K73" s="26">
        <f t="shared" si="21"/>
        <v>384672609</v>
      </c>
    </row>
    <row r="74" spans="1:11" s="27" customFormat="1" ht="12" customHeight="1">
      <c r="A74" s="28" t="s">
        <v>199</v>
      </c>
      <c r="B74" s="29" t="s">
        <v>200</v>
      </c>
      <c r="C74" s="35">
        <v>157740103</v>
      </c>
      <c r="D74" s="35">
        <v>226932506</v>
      </c>
      <c r="E74" s="35"/>
      <c r="F74" s="35"/>
      <c r="G74" s="35"/>
      <c r="H74" s="35"/>
      <c r="I74" s="35"/>
      <c r="J74" s="47">
        <f>D74+E74+F74+G73:G74+H74+I74</f>
        <v>226932506</v>
      </c>
      <c r="K74" s="48">
        <f>C74+J74</f>
        <v>384672609</v>
      </c>
    </row>
    <row r="75" spans="1:11" s="27" customFormat="1" ht="12" customHeight="1" thickBot="1">
      <c r="A75" s="38" t="s">
        <v>201</v>
      </c>
      <c r="B75" s="39" t="s">
        <v>202</v>
      </c>
      <c r="C75" s="35"/>
      <c r="D75" s="35"/>
      <c r="E75" s="35"/>
      <c r="F75" s="35"/>
      <c r="G75" s="35"/>
      <c r="H75" s="35"/>
      <c r="I75" s="35"/>
      <c r="J75" s="47">
        <f>D75+E75+F75+G74:G75+H75+I75</f>
        <v>0</v>
      </c>
      <c r="K75" s="48">
        <f>C75+J75</f>
        <v>0</v>
      </c>
    </row>
    <row r="76" spans="1:11" s="27" customFormat="1" ht="12" customHeight="1" thickBot="1">
      <c r="A76" s="50" t="s">
        <v>203</v>
      </c>
      <c r="B76" s="40" t="s">
        <v>204</v>
      </c>
      <c r="C76" s="25">
        <f aca="true" t="shared" si="22" ref="C76:K76">SUM(C77:C79)</f>
        <v>0</v>
      </c>
      <c r="D76" s="25">
        <f t="shared" si="22"/>
        <v>0</v>
      </c>
      <c r="E76" s="25">
        <f t="shared" si="22"/>
        <v>0</v>
      </c>
      <c r="F76" s="25">
        <f t="shared" si="22"/>
        <v>0</v>
      </c>
      <c r="G76" s="25">
        <f t="shared" si="22"/>
        <v>0</v>
      </c>
      <c r="H76" s="25">
        <f t="shared" si="22"/>
        <v>0</v>
      </c>
      <c r="I76" s="25">
        <f t="shared" si="22"/>
        <v>0</v>
      </c>
      <c r="J76" s="25">
        <f t="shared" si="22"/>
        <v>0</v>
      </c>
      <c r="K76" s="26">
        <f t="shared" si="22"/>
        <v>0</v>
      </c>
    </row>
    <row r="77" spans="1:11" s="27" customFormat="1" ht="12" customHeight="1">
      <c r="A77" s="28" t="s">
        <v>205</v>
      </c>
      <c r="B77" s="29" t="s">
        <v>206</v>
      </c>
      <c r="C77" s="35"/>
      <c r="D77" s="35"/>
      <c r="E77" s="35"/>
      <c r="F77" s="35"/>
      <c r="G77" s="35"/>
      <c r="H77" s="35"/>
      <c r="I77" s="35"/>
      <c r="J77" s="47">
        <f>D77+E77+F77+G76:G77+H77+I77</f>
        <v>0</v>
      </c>
      <c r="K77" s="48">
        <f>C77+J77</f>
        <v>0</v>
      </c>
    </row>
    <row r="78" spans="1:11" s="27" customFormat="1" ht="12" customHeight="1">
      <c r="A78" s="33" t="s">
        <v>207</v>
      </c>
      <c r="B78" s="34" t="s">
        <v>208</v>
      </c>
      <c r="C78" s="35"/>
      <c r="D78" s="35"/>
      <c r="E78" s="35"/>
      <c r="F78" s="35"/>
      <c r="G78" s="35"/>
      <c r="H78" s="35"/>
      <c r="I78" s="35"/>
      <c r="J78" s="47">
        <f>D78+E78+F78+G77:G78+H78+I78</f>
        <v>0</v>
      </c>
      <c r="K78" s="48">
        <f>C78+J78</f>
        <v>0</v>
      </c>
    </row>
    <row r="79" spans="1:11" s="27" customFormat="1" ht="12" customHeight="1" thickBot="1">
      <c r="A79" s="38" t="s">
        <v>209</v>
      </c>
      <c r="B79" s="39" t="s">
        <v>210</v>
      </c>
      <c r="C79" s="35"/>
      <c r="D79" s="35"/>
      <c r="E79" s="35"/>
      <c r="F79" s="35"/>
      <c r="G79" s="35"/>
      <c r="H79" s="35"/>
      <c r="I79" s="35"/>
      <c r="J79" s="47">
        <f>D79+E79+F79+G78:G79+H79+I79</f>
        <v>0</v>
      </c>
      <c r="K79" s="48">
        <f>C79+J79</f>
        <v>0</v>
      </c>
    </row>
    <row r="80" spans="1:11" s="27" customFormat="1" ht="12" customHeight="1" thickBot="1">
      <c r="A80" s="50" t="s">
        <v>211</v>
      </c>
      <c r="B80" s="40" t="s">
        <v>212</v>
      </c>
      <c r="C80" s="25">
        <f aca="true" t="shared" si="23" ref="C80:K80">SUM(C81:C84)</f>
        <v>0</v>
      </c>
      <c r="D80" s="25">
        <f t="shared" si="23"/>
        <v>0</v>
      </c>
      <c r="E80" s="25">
        <f t="shared" si="23"/>
        <v>0</v>
      </c>
      <c r="F80" s="25">
        <f t="shared" si="23"/>
        <v>0</v>
      </c>
      <c r="G80" s="25">
        <f t="shared" si="23"/>
        <v>0</v>
      </c>
      <c r="H80" s="25">
        <f t="shared" si="23"/>
        <v>0</v>
      </c>
      <c r="I80" s="25">
        <f t="shared" si="23"/>
        <v>0</v>
      </c>
      <c r="J80" s="25">
        <f t="shared" si="23"/>
        <v>0</v>
      </c>
      <c r="K80" s="26">
        <f t="shared" si="23"/>
        <v>0</v>
      </c>
    </row>
    <row r="81" spans="1:11" s="27" customFormat="1" ht="12" customHeight="1">
      <c r="A81" s="54" t="s">
        <v>213</v>
      </c>
      <c r="B81" s="29" t="s">
        <v>214</v>
      </c>
      <c r="C81" s="35"/>
      <c r="D81" s="35"/>
      <c r="E81" s="35"/>
      <c r="F81" s="35"/>
      <c r="G81" s="35"/>
      <c r="H81" s="35"/>
      <c r="I81" s="35"/>
      <c r="J81" s="47">
        <f aca="true" t="shared" si="24" ref="J81:J86">D81+E81+F81+G80:G81+H81+I81</f>
        <v>0</v>
      </c>
      <c r="K81" s="48">
        <f aca="true" t="shared" si="25" ref="K81:K86">C81+J81</f>
        <v>0</v>
      </c>
    </row>
    <row r="82" spans="1:11" s="27" customFormat="1" ht="12" customHeight="1">
      <c r="A82" s="55" t="s">
        <v>215</v>
      </c>
      <c r="B82" s="34" t="s">
        <v>216</v>
      </c>
      <c r="C82" s="35"/>
      <c r="D82" s="35"/>
      <c r="E82" s="35"/>
      <c r="F82" s="35"/>
      <c r="G82" s="35"/>
      <c r="H82" s="35"/>
      <c r="I82" s="35"/>
      <c r="J82" s="47">
        <f t="shared" si="24"/>
        <v>0</v>
      </c>
      <c r="K82" s="48">
        <f t="shared" si="25"/>
        <v>0</v>
      </c>
    </row>
    <row r="83" spans="1:11" s="27" customFormat="1" ht="12" customHeight="1">
      <c r="A83" s="55" t="s">
        <v>217</v>
      </c>
      <c r="B83" s="34" t="s">
        <v>218</v>
      </c>
      <c r="C83" s="35"/>
      <c r="D83" s="35"/>
      <c r="E83" s="35"/>
      <c r="F83" s="35"/>
      <c r="G83" s="35"/>
      <c r="H83" s="35"/>
      <c r="I83" s="35"/>
      <c r="J83" s="47">
        <f t="shared" si="24"/>
        <v>0</v>
      </c>
      <c r="K83" s="48">
        <f t="shared" si="25"/>
        <v>0</v>
      </c>
    </row>
    <row r="84" spans="1:11" s="27" customFormat="1" ht="12" customHeight="1" thickBot="1">
      <c r="A84" s="56" t="s">
        <v>219</v>
      </c>
      <c r="B84" s="39" t="s">
        <v>220</v>
      </c>
      <c r="C84" s="35"/>
      <c r="D84" s="35"/>
      <c r="E84" s="35"/>
      <c r="F84" s="35"/>
      <c r="G84" s="35"/>
      <c r="H84" s="35"/>
      <c r="I84" s="35"/>
      <c r="J84" s="47">
        <f t="shared" si="24"/>
        <v>0</v>
      </c>
      <c r="K84" s="48">
        <f t="shared" si="25"/>
        <v>0</v>
      </c>
    </row>
    <row r="85" spans="1:11" s="27" customFormat="1" ht="12" customHeight="1" thickBot="1">
      <c r="A85" s="50" t="s">
        <v>221</v>
      </c>
      <c r="B85" s="40" t="s">
        <v>222</v>
      </c>
      <c r="C85" s="57"/>
      <c r="D85" s="57"/>
      <c r="E85" s="57"/>
      <c r="F85" s="57"/>
      <c r="G85" s="57"/>
      <c r="H85" s="57"/>
      <c r="I85" s="57"/>
      <c r="J85" s="25">
        <f t="shared" si="24"/>
        <v>0</v>
      </c>
      <c r="K85" s="26">
        <f t="shared" si="25"/>
        <v>0</v>
      </c>
    </row>
    <row r="86" spans="1:11" s="27" customFormat="1" ht="13.5" customHeight="1" thickBot="1">
      <c r="A86" s="50" t="s">
        <v>223</v>
      </c>
      <c r="B86" s="40" t="s">
        <v>224</v>
      </c>
      <c r="C86" s="57"/>
      <c r="D86" s="57"/>
      <c r="E86" s="57"/>
      <c r="F86" s="57"/>
      <c r="G86" s="57"/>
      <c r="H86" s="57"/>
      <c r="I86" s="57"/>
      <c r="J86" s="25">
        <f t="shared" si="24"/>
        <v>0</v>
      </c>
      <c r="K86" s="26">
        <f t="shared" si="25"/>
        <v>0</v>
      </c>
    </row>
    <row r="87" spans="1:11" s="27" customFormat="1" ht="15.75" customHeight="1" thickBot="1">
      <c r="A87" s="50" t="s">
        <v>225</v>
      </c>
      <c r="B87" s="58" t="s">
        <v>226</v>
      </c>
      <c r="C87" s="25">
        <f aca="true" t="shared" si="26" ref="C87:K87">+C64+C68+C73+C76+C80+C86+C85</f>
        <v>157740103</v>
      </c>
      <c r="D87" s="25">
        <f t="shared" si="26"/>
        <v>226932506</v>
      </c>
      <c r="E87" s="25">
        <f t="shared" si="26"/>
        <v>0</v>
      </c>
      <c r="F87" s="25">
        <f t="shared" si="26"/>
        <v>0</v>
      </c>
      <c r="G87" s="25">
        <f t="shared" si="26"/>
        <v>0</v>
      </c>
      <c r="H87" s="25">
        <f t="shared" si="26"/>
        <v>0</v>
      </c>
      <c r="I87" s="25">
        <f t="shared" si="26"/>
        <v>0</v>
      </c>
      <c r="J87" s="25">
        <f t="shared" si="26"/>
        <v>226932506</v>
      </c>
      <c r="K87" s="26">
        <f t="shared" si="26"/>
        <v>384672609</v>
      </c>
    </row>
    <row r="88" spans="1:11" s="27" customFormat="1" ht="25.5" customHeight="1" thickBot="1">
      <c r="A88" s="59" t="s">
        <v>227</v>
      </c>
      <c r="B88" s="60" t="s">
        <v>228</v>
      </c>
      <c r="C88" s="25">
        <f aca="true" t="shared" si="27" ref="C88:K88">+C63+C87</f>
        <v>732921165</v>
      </c>
      <c r="D88" s="25">
        <f t="shared" si="27"/>
        <v>518555214</v>
      </c>
      <c r="E88" s="25">
        <f t="shared" si="27"/>
        <v>63316873</v>
      </c>
      <c r="F88" s="25">
        <f t="shared" si="27"/>
        <v>127027774</v>
      </c>
      <c r="G88" s="25">
        <f t="shared" si="27"/>
        <v>0</v>
      </c>
      <c r="H88" s="25">
        <f t="shared" si="27"/>
        <v>0</v>
      </c>
      <c r="I88" s="25">
        <f t="shared" si="27"/>
        <v>0</v>
      </c>
      <c r="J88" s="25">
        <f t="shared" si="27"/>
        <v>708899861</v>
      </c>
      <c r="K88" s="26">
        <f t="shared" si="27"/>
        <v>1441821026</v>
      </c>
    </row>
    <row r="89" spans="1:3" s="27" customFormat="1" ht="30.75" customHeight="1">
      <c r="A89" s="61"/>
      <c r="B89" s="62"/>
      <c r="C89" s="63"/>
    </row>
    <row r="90" spans="1:11" ht="16.5" customHeight="1">
      <c r="A90" s="339" t="s">
        <v>229</v>
      </c>
      <c r="B90" s="339"/>
      <c r="C90" s="339"/>
      <c r="D90" s="339"/>
      <c r="E90" s="339"/>
      <c r="F90" s="339"/>
      <c r="G90" s="339"/>
      <c r="H90" s="339"/>
      <c r="I90" s="339"/>
      <c r="J90" s="339"/>
      <c r="K90" s="339"/>
    </row>
    <row r="91" spans="1:11" s="65" customFormat="1" ht="16.5" customHeight="1">
      <c r="A91" s="345" t="s">
        <v>230</v>
      </c>
      <c r="B91" s="345"/>
      <c r="C91" s="64"/>
      <c r="K91" s="64" t="str">
        <f>K2</f>
        <v>Forintban!</v>
      </c>
    </row>
    <row r="92" spans="1:11" ht="12.75" customHeight="1">
      <c r="A92" s="341" t="s">
        <v>41</v>
      </c>
      <c r="B92" s="342" t="s">
        <v>231</v>
      </c>
      <c r="C92" s="343" t="str">
        <f>+CONCATENATE(LEFT(ÖSSZEFÜGGÉSEK!A6,4),". évi")</f>
        <v>2018. évi</v>
      </c>
      <c r="D92" s="343"/>
      <c r="E92" s="343"/>
      <c r="F92" s="343"/>
      <c r="G92" s="343"/>
      <c r="H92" s="343"/>
      <c r="I92" s="343"/>
      <c r="J92" s="343"/>
      <c r="K92" s="343"/>
    </row>
    <row r="93" spans="1:11" ht="36">
      <c r="A93" s="341"/>
      <c r="B93" s="342"/>
      <c r="C93" s="14" t="s">
        <v>43</v>
      </c>
      <c r="D93" s="15" t="s">
        <v>44</v>
      </c>
      <c r="E93" s="15" t="s">
        <v>45</v>
      </c>
      <c r="F93" s="15" t="s">
        <v>46</v>
      </c>
      <c r="G93" s="16" t="s">
        <v>47</v>
      </c>
      <c r="H93" s="16" t="s">
        <v>48</v>
      </c>
      <c r="I93" s="16" t="s">
        <v>49</v>
      </c>
      <c r="J93" s="16" t="s">
        <v>50</v>
      </c>
      <c r="K93" s="17" t="s">
        <v>535</v>
      </c>
    </row>
    <row r="94" spans="1:11" s="22" customFormat="1" ht="12" customHeight="1">
      <c r="A94" s="66" t="s">
        <v>52</v>
      </c>
      <c r="B94" s="67" t="s">
        <v>53</v>
      </c>
      <c r="C94" s="67" t="s">
        <v>54</v>
      </c>
      <c r="D94" s="19" t="s">
        <v>55</v>
      </c>
      <c r="E94" s="20" t="s">
        <v>56</v>
      </c>
      <c r="F94" s="20" t="s">
        <v>57</v>
      </c>
      <c r="G94" s="20" t="s">
        <v>58</v>
      </c>
      <c r="H94" s="20" t="s">
        <v>59</v>
      </c>
      <c r="I94" s="20" t="s">
        <v>60</v>
      </c>
      <c r="J94" s="20" t="s">
        <v>61</v>
      </c>
      <c r="K94" s="21" t="s">
        <v>62</v>
      </c>
    </row>
    <row r="95" spans="1:11" ht="12" customHeight="1">
      <c r="A95" s="68" t="s">
        <v>63</v>
      </c>
      <c r="B95" s="69" t="s">
        <v>232</v>
      </c>
      <c r="C95" s="70">
        <f aca="true" t="shared" si="28" ref="C95:K95">C96+C97+C98+C99+C100+C113</f>
        <v>612118197</v>
      </c>
      <c r="D95" s="70">
        <f t="shared" si="28"/>
        <v>514765177</v>
      </c>
      <c r="E95" s="70">
        <f t="shared" si="28"/>
        <v>29819391</v>
      </c>
      <c r="F95" s="70">
        <f t="shared" si="28"/>
        <v>6504994</v>
      </c>
      <c r="G95" s="70">
        <f t="shared" si="28"/>
        <v>0</v>
      </c>
      <c r="H95" s="70">
        <f t="shared" si="28"/>
        <v>0</v>
      </c>
      <c r="I95" s="70">
        <f t="shared" si="28"/>
        <v>0</v>
      </c>
      <c r="J95" s="70">
        <f t="shared" si="28"/>
        <v>551089562</v>
      </c>
      <c r="K95" s="71">
        <f t="shared" si="28"/>
        <v>1163207759</v>
      </c>
    </row>
    <row r="96" spans="1:11" ht="12" customHeight="1">
      <c r="A96" s="72" t="s">
        <v>65</v>
      </c>
      <c r="B96" s="73" t="s">
        <v>233</v>
      </c>
      <c r="C96" s="74">
        <v>276266697</v>
      </c>
      <c r="D96" s="75">
        <v>174823434</v>
      </c>
      <c r="E96" s="75">
        <v>23574478</v>
      </c>
      <c r="F96" s="75">
        <v>3888182</v>
      </c>
      <c r="G96" s="75"/>
      <c r="H96" s="75"/>
      <c r="I96" s="75"/>
      <c r="J96" s="76">
        <f aca="true" t="shared" si="29" ref="J96:J115">D96+E96+F96+G95:G96+H96+I96</f>
        <v>202286094</v>
      </c>
      <c r="K96" s="77">
        <f aca="true" t="shared" si="30" ref="K96:K115">C96+J96</f>
        <v>478552791</v>
      </c>
    </row>
    <row r="97" spans="1:11" ht="12" customHeight="1">
      <c r="A97" s="33" t="s">
        <v>67</v>
      </c>
      <c r="B97" s="78" t="s">
        <v>234</v>
      </c>
      <c r="C97" s="35">
        <v>53047210</v>
      </c>
      <c r="D97" s="35">
        <v>18061858</v>
      </c>
      <c r="E97" s="35">
        <v>4599164</v>
      </c>
      <c r="F97" s="35">
        <v>758203</v>
      </c>
      <c r="G97" s="35"/>
      <c r="H97" s="35"/>
      <c r="I97" s="35"/>
      <c r="J97" s="47">
        <f t="shared" si="29"/>
        <v>23419225</v>
      </c>
      <c r="K97" s="48">
        <f t="shared" si="30"/>
        <v>76466435</v>
      </c>
    </row>
    <row r="98" spans="1:11" ht="12" customHeight="1">
      <c r="A98" s="33" t="s">
        <v>69</v>
      </c>
      <c r="B98" s="78" t="s">
        <v>235</v>
      </c>
      <c r="C98" s="41">
        <v>220391096</v>
      </c>
      <c r="D98" s="41">
        <v>62056446</v>
      </c>
      <c r="E98" s="41">
        <v>4469432</v>
      </c>
      <c r="F98" s="41">
        <v>5189693</v>
      </c>
      <c r="G98" s="41"/>
      <c r="H98" s="41"/>
      <c r="I98" s="41"/>
      <c r="J98" s="79">
        <f t="shared" si="29"/>
        <v>71715571</v>
      </c>
      <c r="K98" s="80">
        <f t="shared" si="30"/>
        <v>292106667</v>
      </c>
    </row>
    <row r="99" spans="1:11" ht="12" customHeight="1">
      <c r="A99" s="33" t="s">
        <v>71</v>
      </c>
      <c r="B99" s="81" t="s">
        <v>236</v>
      </c>
      <c r="C99" s="41">
        <v>27400000</v>
      </c>
      <c r="D99" s="41">
        <v>2933700</v>
      </c>
      <c r="E99" s="41"/>
      <c r="F99" s="41">
        <v>1945000</v>
      </c>
      <c r="G99" s="41"/>
      <c r="H99" s="41"/>
      <c r="I99" s="41"/>
      <c r="J99" s="79">
        <f t="shared" si="29"/>
        <v>4878700</v>
      </c>
      <c r="K99" s="80">
        <f t="shared" si="30"/>
        <v>32278700</v>
      </c>
    </row>
    <row r="100" spans="1:13" ht="12" customHeight="1">
      <c r="A100" s="33" t="s">
        <v>237</v>
      </c>
      <c r="B100" s="82" t="s">
        <v>238</v>
      </c>
      <c r="C100" s="41">
        <v>15013194</v>
      </c>
      <c r="D100" s="41">
        <v>3675659</v>
      </c>
      <c r="E100" s="41"/>
      <c r="F100" s="41"/>
      <c r="G100" s="41"/>
      <c r="H100" s="41"/>
      <c r="I100" s="41"/>
      <c r="J100" s="79">
        <f t="shared" si="29"/>
        <v>3675659</v>
      </c>
      <c r="K100" s="80">
        <f t="shared" si="30"/>
        <v>18688853</v>
      </c>
      <c r="M100" s="11">
        <v>18510081</v>
      </c>
    </row>
    <row r="101" spans="1:11" ht="12" customHeight="1">
      <c r="A101" s="33" t="s">
        <v>75</v>
      </c>
      <c r="B101" s="78" t="s">
        <v>239</v>
      </c>
      <c r="C101" s="41">
        <v>3000000</v>
      </c>
      <c r="D101" s="41">
        <v>3716887</v>
      </c>
      <c r="E101" s="41"/>
      <c r="F101" s="41"/>
      <c r="G101" s="41"/>
      <c r="H101" s="41"/>
      <c r="I101" s="41"/>
      <c r="J101" s="79">
        <f t="shared" si="29"/>
        <v>3716887</v>
      </c>
      <c r="K101" s="80">
        <f t="shared" si="30"/>
        <v>6716887</v>
      </c>
    </row>
    <row r="102" spans="1:11" ht="12" customHeight="1">
      <c r="A102" s="33" t="s">
        <v>240</v>
      </c>
      <c r="B102" s="83" t="s">
        <v>241</v>
      </c>
      <c r="C102" s="41"/>
      <c r="D102" s="41"/>
      <c r="E102" s="41"/>
      <c r="F102" s="41"/>
      <c r="G102" s="41"/>
      <c r="H102" s="41"/>
      <c r="I102" s="41"/>
      <c r="J102" s="79">
        <f t="shared" si="29"/>
        <v>0</v>
      </c>
      <c r="K102" s="80">
        <f t="shared" si="30"/>
        <v>0</v>
      </c>
    </row>
    <row r="103" spans="1:11" ht="12" customHeight="1">
      <c r="A103" s="33" t="s">
        <v>242</v>
      </c>
      <c r="B103" s="83" t="s">
        <v>243</v>
      </c>
      <c r="C103" s="41"/>
      <c r="D103" s="41"/>
      <c r="E103" s="41"/>
      <c r="F103" s="41"/>
      <c r="G103" s="41"/>
      <c r="H103" s="41"/>
      <c r="I103" s="41"/>
      <c r="J103" s="79">
        <f t="shared" si="29"/>
        <v>0</v>
      </c>
      <c r="K103" s="80">
        <f t="shared" si="30"/>
        <v>0</v>
      </c>
    </row>
    <row r="104" spans="1:11" ht="12" customHeight="1">
      <c r="A104" s="33" t="s">
        <v>244</v>
      </c>
      <c r="B104" s="84" t="s">
        <v>245</v>
      </c>
      <c r="C104" s="41"/>
      <c r="D104" s="41"/>
      <c r="E104" s="41"/>
      <c r="F104" s="41"/>
      <c r="G104" s="41"/>
      <c r="H104" s="41"/>
      <c r="I104" s="41"/>
      <c r="J104" s="79">
        <f t="shared" si="29"/>
        <v>0</v>
      </c>
      <c r="K104" s="80">
        <f t="shared" si="30"/>
        <v>0</v>
      </c>
    </row>
    <row r="105" spans="1:11" ht="22.5">
      <c r="A105" s="33" t="s">
        <v>246</v>
      </c>
      <c r="B105" s="85" t="s">
        <v>247</v>
      </c>
      <c r="C105" s="41"/>
      <c r="D105" s="41"/>
      <c r="E105" s="41"/>
      <c r="F105" s="41"/>
      <c r="G105" s="41"/>
      <c r="H105" s="41"/>
      <c r="I105" s="41"/>
      <c r="J105" s="79">
        <f t="shared" si="29"/>
        <v>0</v>
      </c>
      <c r="K105" s="80">
        <f t="shared" si="30"/>
        <v>0</v>
      </c>
    </row>
    <row r="106" spans="1:11" ht="22.5">
      <c r="A106" s="33" t="s">
        <v>248</v>
      </c>
      <c r="B106" s="85" t="s">
        <v>249</v>
      </c>
      <c r="C106" s="41"/>
      <c r="D106" s="41"/>
      <c r="E106" s="41"/>
      <c r="F106" s="41"/>
      <c r="G106" s="41"/>
      <c r="H106" s="41"/>
      <c r="I106" s="41"/>
      <c r="J106" s="79">
        <f t="shared" si="29"/>
        <v>0</v>
      </c>
      <c r="K106" s="80">
        <f t="shared" si="30"/>
        <v>0</v>
      </c>
    </row>
    <row r="107" spans="1:11" ht="12" customHeight="1">
      <c r="A107" s="33" t="s">
        <v>250</v>
      </c>
      <c r="B107" s="84" t="s">
        <v>251</v>
      </c>
      <c r="C107" s="41">
        <v>9017534</v>
      </c>
      <c r="D107" s="41">
        <v>-264184</v>
      </c>
      <c r="E107" s="41"/>
      <c r="F107" s="41"/>
      <c r="G107" s="41"/>
      <c r="H107" s="41"/>
      <c r="I107" s="41"/>
      <c r="J107" s="79">
        <f t="shared" si="29"/>
        <v>-264184</v>
      </c>
      <c r="K107" s="80">
        <f t="shared" si="30"/>
        <v>8753350</v>
      </c>
    </row>
    <row r="108" spans="1:11" ht="12" customHeight="1">
      <c r="A108" s="33" t="s">
        <v>252</v>
      </c>
      <c r="B108" s="84" t="s">
        <v>253</v>
      </c>
      <c r="C108" s="41"/>
      <c r="D108" s="41"/>
      <c r="E108" s="41"/>
      <c r="F108" s="41"/>
      <c r="G108" s="41"/>
      <c r="H108" s="41"/>
      <c r="I108" s="41"/>
      <c r="J108" s="79">
        <f t="shared" si="29"/>
        <v>0</v>
      </c>
      <c r="K108" s="80">
        <f t="shared" si="30"/>
        <v>0</v>
      </c>
    </row>
    <row r="109" spans="1:11" ht="22.5">
      <c r="A109" s="33" t="s">
        <v>254</v>
      </c>
      <c r="B109" s="85" t="s">
        <v>255</v>
      </c>
      <c r="C109" s="41"/>
      <c r="D109" s="41"/>
      <c r="E109" s="41"/>
      <c r="F109" s="41"/>
      <c r="G109" s="41"/>
      <c r="H109" s="41"/>
      <c r="I109" s="41"/>
      <c r="J109" s="79">
        <f t="shared" si="29"/>
        <v>0</v>
      </c>
      <c r="K109" s="80">
        <f t="shared" si="30"/>
        <v>0</v>
      </c>
    </row>
    <row r="110" spans="1:11" ht="12" customHeight="1">
      <c r="A110" s="86" t="s">
        <v>256</v>
      </c>
      <c r="B110" s="83" t="s">
        <v>257</v>
      </c>
      <c r="C110" s="41"/>
      <c r="D110" s="41"/>
      <c r="E110" s="41"/>
      <c r="F110" s="41"/>
      <c r="G110" s="41"/>
      <c r="H110" s="41"/>
      <c r="I110" s="41"/>
      <c r="J110" s="79">
        <f t="shared" si="29"/>
        <v>0</v>
      </c>
      <c r="K110" s="80">
        <f t="shared" si="30"/>
        <v>0</v>
      </c>
    </row>
    <row r="111" spans="1:11" ht="12" customHeight="1">
      <c r="A111" s="33" t="s">
        <v>258</v>
      </c>
      <c r="B111" s="83" t="s">
        <v>259</v>
      </c>
      <c r="C111" s="41"/>
      <c r="D111" s="41"/>
      <c r="E111" s="41"/>
      <c r="F111" s="41"/>
      <c r="G111" s="41"/>
      <c r="H111" s="41"/>
      <c r="I111" s="41"/>
      <c r="J111" s="79">
        <f t="shared" si="29"/>
        <v>0</v>
      </c>
      <c r="K111" s="80">
        <f t="shared" si="30"/>
        <v>0</v>
      </c>
    </row>
    <row r="112" spans="1:11" ht="12" customHeight="1">
      <c r="A112" s="38" t="s">
        <v>260</v>
      </c>
      <c r="B112" s="83" t="s">
        <v>261</v>
      </c>
      <c r="C112" s="41">
        <v>2995660</v>
      </c>
      <c r="D112" s="41">
        <v>222956</v>
      </c>
      <c r="E112" s="41"/>
      <c r="F112" s="41"/>
      <c r="G112" s="41"/>
      <c r="H112" s="41"/>
      <c r="I112" s="41"/>
      <c r="J112" s="79">
        <f t="shared" si="29"/>
        <v>222956</v>
      </c>
      <c r="K112" s="80">
        <f t="shared" si="30"/>
        <v>3218616</v>
      </c>
    </row>
    <row r="113" spans="1:11" ht="12" customHeight="1">
      <c r="A113" s="33" t="s">
        <v>262</v>
      </c>
      <c r="B113" s="81" t="s">
        <v>263</v>
      </c>
      <c r="C113" s="35">
        <v>20000000</v>
      </c>
      <c r="D113" s="35">
        <v>253214080</v>
      </c>
      <c r="E113" s="35">
        <v>-2823683</v>
      </c>
      <c r="F113" s="35">
        <v>-5276084</v>
      </c>
      <c r="G113" s="35"/>
      <c r="H113" s="35"/>
      <c r="I113" s="35"/>
      <c r="J113" s="47">
        <f t="shared" si="29"/>
        <v>245114313</v>
      </c>
      <c r="K113" s="48">
        <f t="shared" si="30"/>
        <v>265114313</v>
      </c>
    </row>
    <row r="114" spans="1:11" ht="12" customHeight="1">
      <c r="A114" s="33" t="s">
        <v>264</v>
      </c>
      <c r="B114" s="78" t="s">
        <v>265</v>
      </c>
      <c r="C114" s="35">
        <v>20000000</v>
      </c>
      <c r="D114" s="35">
        <v>253214080</v>
      </c>
      <c r="E114" s="35">
        <v>-2823683</v>
      </c>
      <c r="F114" s="41">
        <v>-5276084</v>
      </c>
      <c r="G114" s="35"/>
      <c r="H114" s="35"/>
      <c r="I114" s="35"/>
      <c r="J114" s="47">
        <f t="shared" si="29"/>
        <v>245114313</v>
      </c>
      <c r="K114" s="48">
        <f t="shared" si="30"/>
        <v>265114313</v>
      </c>
    </row>
    <row r="115" spans="1:11" ht="12" customHeight="1">
      <c r="A115" s="87" t="s">
        <v>266</v>
      </c>
      <c r="B115" s="88" t="s">
        <v>267</v>
      </c>
      <c r="C115" s="45"/>
      <c r="D115" s="45"/>
      <c r="E115" s="45"/>
      <c r="F115" s="45"/>
      <c r="G115" s="45"/>
      <c r="H115" s="45"/>
      <c r="I115" s="45"/>
      <c r="J115" s="46">
        <f t="shared" si="29"/>
        <v>0</v>
      </c>
      <c r="K115" s="89">
        <f t="shared" si="30"/>
        <v>0</v>
      </c>
    </row>
    <row r="116" spans="1:11" ht="12" customHeight="1">
      <c r="A116" s="90" t="s">
        <v>77</v>
      </c>
      <c r="B116" s="91" t="s">
        <v>268</v>
      </c>
      <c r="C116" s="92">
        <f aca="true" t="shared" si="31" ref="C116:K116">+C117+C119+C121</f>
        <v>105664363</v>
      </c>
      <c r="D116" s="25">
        <f t="shared" si="31"/>
        <v>3790037</v>
      </c>
      <c r="E116" s="92">
        <f t="shared" si="31"/>
        <v>33497482</v>
      </c>
      <c r="F116" s="92">
        <f t="shared" si="31"/>
        <v>120522780</v>
      </c>
      <c r="G116" s="92">
        <f t="shared" si="31"/>
        <v>0</v>
      </c>
      <c r="H116" s="92">
        <f t="shared" si="31"/>
        <v>0</v>
      </c>
      <c r="I116" s="92">
        <f t="shared" si="31"/>
        <v>0</v>
      </c>
      <c r="J116" s="92">
        <f t="shared" si="31"/>
        <v>157810299</v>
      </c>
      <c r="K116" s="93">
        <f t="shared" si="31"/>
        <v>263474662</v>
      </c>
    </row>
    <row r="117" spans="1:11" ht="12" customHeight="1">
      <c r="A117" s="28" t="s">
        <v>79</v>
      </c>
      <c r="B117" s="78" t="s">
        <v>269</v>
      </c>
      <c r="C117" s="30">
        <v>7854500</v>
      </c>
      <c r="D117" s="94">
        <v>3132872</v>
      </c>
      <c r="E117" s="30">
        <v>11710541</v>
      </c>
      <c r="F117" s="30">
        <v>6157982</v>
      </c>
      <c r="G117" s="30"/>
      <c r="H117" s="30"/>
      <c r="I117" s="30"/>
      <c r="J117" s="31">
        <f aca="true" t="shared" si="32" ref="J117:J129">D117+E117+F117+G116:G117+H117+I117</f>
        <v>21001395</v>
      </c>
      <c r="K117" s="32">
        <f aca="true" t="shared" si="33" ref="K117:K129">C117+J117</f>
        <v>28855895</v>
      </c>
    </row>
    <row r="118" spans="1:11" ht="12" customHeight="1">
      <c r="A118" s="28" t="s">
        <v>81</v>
      </c>
      <c r="B118" s="95" t="s">
        <v>270</v>
      </c>
      <c r="C118" s="30"/>
      <c r="D118" s="94"/>
      <c r="E118" s="30"/>
      <c r="F118" s="30"/>
      <c r="G118" s="30"/>
      <c r="H118" s="30"/>
      <c r="I118" s="30"/>
      <c r="J118" s="31">
        <f t="shared" si="32"/>
        <v>0</v>
      </c>
      <c r="K118" s="32">
        <f t="shared" si="33"/>
        <v>0</v>
      </c>
    </row>
    <row r="119" spans="1:11" ht="12" customHeight="1">
      <c r="A119" s="28" t="s">
        <v>83</v>
      </c>
      <c r="B119" s="95" t="s">
        <v>271</v>
      </c>
      <c r="C119" s="35">
        <v>96109863</v>
      </c>
      <c r="D119" s="36">
        <v>657165</v>
      </c>
      <c r="E119" s="35">
        <v>19786941</v>
      </c>
      <c r="F119" s="35">
        <v>114364798</v>
      </c>
      <c r="G119" s="35"/>
      <c r="H119" s="35"/>
      <c r="I119" s="35"/>
      <c r="J119" s="47">
        <f t="shared" si="32"/>
        <v>134808904</v>
      </c>
      <c r="K119" s="48">
        <f t="shared" si="33"/>
        <v>230918767</v>
      </c>
    </row>
    <row r="120" spans="1:11" ht="12" customHeight="1">
      <c r="A120" s="28" t="s">
        <v>85</v>
      </c>
      <c r="B120" s="95" t="s">
        <v>272</v>
      </c>
      <c r="C120" s="35">
        <v>87374363</v>
      </c>
      <c r="D120" s="36"/>
      <c r="E120" s="35"/>
      <c r="F120" s="35"/>
      <c r="G120" s="35"/>
      <c r="H120" s="35"/>
      <c r="I120" s="35"/>
      <c r="J120" s="47">
        <f t="shared" si="32"/>
        <v>0</v>
      </c>
      <c r="K120" s="48">
        <f t="shared" si="33"/>
        <v>87374363</v>
      </c>
    </row>
    <row r="121" spans="1:11" ht="12" customHeight="1">
      <c r="A121" s="28" t="s">
        <v>87</v>
      </c>
      <c r="B121" s="39" t="s">
        <v>273</v>
      </c>
      <c r="C121" s="35">
        <v>1700000</v>
      </c>
      <c r="D121" s="36"/>
      <c r="E121" s="35">
        <v>2000000</v>
      </c>
      <c r="F121" s="35"/>
      <c r="G121" s="35"/>
      <c r="H121" s="35"/>
      <c r="I121" s="35"/>
      <c r="J121" s="47">
        <f t="shared" si="32"/>
        <v>2000000</v>
      </c>
      <c r="K121" s="48">
        <f t="shared" si="33"/>
        <v>3700000</v>
      </c>
    </row>
    <row r="122" spans="1:11" ht="12" customHeight="1">
      <c r="A122" s="28" t="s">
        <v>89</v>
      </c>
      <c r="B122" s="37" t="s">
        <v>274</v>
      </c>
      <c r="C122" s="35"/>
      <c r="D122" s="36"/>
      <c r="E122" s="35"/>
      <c r="F122" s="35"/>
      <c r="G122" s="35"/>
      <c r="H122" s="35"/>
      <c r="I122" s="35"/>
      <c r="J122" s="47">
        <f t="shared" si="32"/>
        <v>0</v>
      </c>
      <c r="K122" s="48">
        <f t="shared" si="33"/>
        <v>0</v>
      </c>
    </row>
    <row r="123" spans="1:11" ht="22.5">
      <c r="A123" s="28" t="s">
        <v>275</v>
      </c>
      <c r="B123" s="96" t="s">
        <v>276</v>
      </c>
      <c r="C123" s="35"/>
      <c r="D123" s="36"/>
      <c r="E123" s="35"/>
      <c r="F123" s="35"/>
      <c r="G123" s="35"/>
      <c r="H123" s="35"/>
      <c r="I123" s="35"/>
      <c r="J123" s="47">
        <f t="shared" si="32"/>
        <v>0</v>
      </c>
      <c r="K123" s="48">
        <f t="shared" si="33"/>
        <v>0</v>
      </c>
    </row>
    <row r="124" spans="1:11" ht="22.5">
      <c r="A124" s="28" t="s">
        <v>277</v>
      </c>
      <c r="B124" s="85" t="s">
        <v>249</v>
      </c>
      <c r="C124" s="35"/>
      <c r="D124" s="36"/>
      <c r="E124" s="35"/>
      <c r="F124" s="35"/>
      <c r="G124" s="35"/>
      <c r="H124" s="35"/>
      <c r="I124" s="35"/>
      <c r="J124" s="47">
        <f t="shared" si="32"/>
        <v>0</v>
      </c>
      <c r="K124" s="48">
        <f t="shared" si="33"/>
        <v>0</v>
      </c>
    </row>
    <row r="125" spans="1:11" ht="12" customHeight="1">
      <c r="A125" s="28" t="s">
        <v>278</v>
      </c>
      <c r="B125" s="85" t="s">
        <v>279</v>
      </c>
      <c r="C125" s="35"/>
      <c r="D125" s="36"/>
      <c r="E125" s="35"/>
      <c r="F125" s="35"/>
      <c r="G125" s="35"/>
      <c r="H125" s="35"/>
      <c r="I125" s="35"/>
      <c r="J125" s="47">
        <f t="shared" si="32"/>
        <v>0</v>
      </c>
      <c r="K125" s="48">
        <f t="shared" si="33"/>
        <v>0</v>
      </c>
    </row>
    <row r="126" spans="1:11" ht="12" customHeight="1">
      <c r="A126" s="28" t="s">
        <v>280</v>
      </c>
      <c r="B126" s="85" t="s">
        <v>281</v>
      </c>
      <c r="C126" s="35"/>
      <c r="D126" s="36"/>
      <c r="E126" s="35"/>
      <c r="F126" s="35"/>
      <c r="G126" s="35"/>
      <c r="H126" s="35"/>
      <c r="I126" s="35"/>
      <c r="J126" s="47">
        <f t="shared" si="32"/>
        <v>0</v>
      </c>
      <c r="K126" s="48">
        <f t="shared" si="33"/>
        <v>0</v>
      </c>
    </row>
    <row r="127" spans="1:11" ht="22.5">
      <c r="A127" s="28" t="s">
        <v>282</v>
      </c>
      <c r="B127" s="85" t="s">
        <v>255</v>
      </c>
      <c r="C127" s="35"/>
      <c r="D127" s="36"/>
      <c r="E127" s="35"/>
      <c r="F127" s="35"/>
      <c r="G127" s="35"/>
      <c r="H127" s="35"/>
      <c r="I127" s="35"/>
      <c r="J127" s="47">
        <f t="shared" si="32"/>
        <v>0</v>
      </c>
      <c r="K127" s="48">
        <f t="shared" si="33"/>
        <v>0</v>
      </c>
    </row>
    <row r="128" spans="1:11" ht="12" customHeight="1">
      <c r="A128" s="28" t="s">
        <v>283</v>
      </c>
      <c r="B128" s="85" t="s">
        <v>284</v>
      </c>
      <c r="C128" s="35"/>
      <c r="D128" s="36"/>
      <c r="E128" s="35">
        <v>2000000</v>
      </c>
      <c r="F128" s="35"/>
      <c r="G128" s="35"/>
      <c r="H128" s="35"/>
      <c r="I128" s="35"/>
      <c r="J128" s="47">
        <f t="shared" si="32"/>
        <v>2000000</v>
      </c>
      <c r="K128" s="48">
        <f t="shared" si="33"/>
        <v>2000000</v>
      </c>
    </row>
    <row r="129" spans="1:11" ht="22.5">
      <c r="A129" s="86" t="s">
        <v>285</v>
      </c>
      <c r="B129" s="85" t="s">
        <v>286</v>
      </c>
      <c r="C129" s="41">
        <v>1700000</v>
      </c>
      <c r="D129" s="97"/>
      <c r="E129" s="41"/>
      <c r="F129" s="41"/>
      <c r="G129" s="41"/>
      <c r="H129" s="41"/>
      <c r="I129" s="41"/>
      <c r="J129" s="79">
        <f t="shared" si="32"/>
        <v>0</v>
      </c>
      <c r="K129" s="80">
        <f t="shared" si="33"/>
        <v>1700000</v>
      </c>
    </row>
    <row r="130" spans="1:11" ht="12" customHeight="1">
      <c r="A130" s="23" t="s">
        <v>91</v>
      </c>
      <c r="B130" s="24" t="s">
        <v>287</v>
      </c>
      <c r="C130" s="25">
        <f aca="true" t="shared" si="34" ref="C130:K130">+C95+C116</f>
        <v>717782560</v>
      </c>
      <c r="D130" s="98">
        <f t="shared" si="34"/>
        <v>518555214</v>
      </c>
      <c r="E130" s="25">
        <f t="shared" si="34"/>
        <v>63316873</v>
      </c>
      <c r="F130" s="25">
        <f t="shared" si="34"/>
        <v>127027774</v>
      </c>
      <c r="G130" s="25">
        <f t="shared" si="34"/>
        <v>0</v>
      </c>
      <c r="H130" s="25">
        <f t="shared" si="34"/>
        <v>0</v>
      </c>
      <c r="I130" s="25">
        <f t="shared" si="34"/>
        <v>0</v>
      </c>
      <c r="J130" s="25">
        <f t="shared" si="34"/>
        <v>708899861</v>
      </c>
      <c r="K130" s="26">
        <f t="shared" si="34"/>
        <v>1426682421</v>
      </c>
    </row>
    <row r="131" spans="1:11" ht="12" customHeight="1">
      <c r="A131" s="23" t="s">
        <v>288</v>
      </c>
      <c r="B131" s="24" t="s">
        <v>289</v>
      </c>
      <c r="C131" s="25">
        <f aca="true" t="shared" si="35" ref="C131:K131">+C132+C133+C134</f>
        <v>0</v>
      </c>
      <c r="D131" s="98">
        <f t="shared" si="35"/>
        <v>0</v>
      </c>
      <c r="E131" s="25">
        <f t="shared" si="35"/>
        <v>0</v>
      </c>
      <c r="F131" s="25">
        <f t="shared" si="35"/>
        <v>0</v>
      </c>
      <c r="G131" s="25">
        <f t="shared" si="35"/>
        <v>0</v>
      </c>
      <c r="H131" s="25">
        <f t="shared" si="35"/>
        <v>0</v>
      </c>
      <c r="I131" s="25">
        <f t="shared" si="35"/>
        <v>0</v>
      </c>
      <c r="J131" s="25">
        <f t="shared" si="35"/>
        <v>0</v>
      </c>
      <c r="K131" s="26">
        <f t="shared" si="35"/>
        <v>0</v>
      </c>
    </row>
    <row r="132" spans="1:11" ht="12" customHeight="1">
      <c r="A132" s="28" t="s">
        <v>107</v>
      </c>
      <c r="B132" s="95" t="s">
        <v>290</v>
      </c>
      <c r="C132" s="35"/>
      <c r="D132" s="36"/>
      <c r="E132" s="35"/>
      <c r="F132" s="35"/>
      <c r="G132" s="35"/>
      <c r="H132" s="35"/>
      <c r="I132" s="35"/>
      <c r="J132" s="47">
        <f>D132+E132+F132+G131:G132+H132+I132</f>
        <v>0</v>
      </c>
      <c r="K132" s="48">
        <f>C132+J132</f>
        <v>0</v>
      </c>
    </row>
    <row r="133" spans="1:11" ht="12" customHeight="1">
      <c r="A133" s="28" t="s">
        <v>109</v>
      </c>
      <c r="B133" s="95" t="s">
        <v>291</v>
      </c>
      <c r="C133" s="35"/>
      <c r="D133" s="36"/>
      <c r="E133" s="35"/>
      <c r="F133" s="35"/>
      <c r="G133" s="35"/>
      <c r="H133" s="35"/>
      <c r="I133" s="35"/>
      <c r="J133" s="47">
        <f>D133+E133+F133+G132:G133+H133+I133</f>
        <v>0</v>
      </c>
      <c r="K133" s="48">
        <f>C133+J133</f>
        <v>0</v>
      </c>
    </row>
    <row r="134" spans="1:11" ht="12" customHeight="1">
      <c r="A134" s="86" t="s">
        <v>111</v>
      </c>
      <c r="B134" s="95" t="s">
        <v>292</v>
      </c>
      <c r="C134" s="35"/>
      <c r="D134" s="36"/>
      <c r="E134" s="35"/>
      <c r="F134" s="35"/>
      <c r="G134" s="35"/>
      <c r="H134" s="35"/>
      <c r="I134" s="35"/>
      <c r="J134" s="47">
        <f>D134+E134+F134+G133:G134+H134+I134</f>
        <v>0</v>
      </c>
      <c r="K134" s="48">
        <f>C134+J134</f>
        <v>0</v>
      </c>
    </row>
    <row r="135" spans="1:11" ht="12" customHeight="1">
      <c r="A135" s="23" t="s">
        <v>121</v>
      </c>
      <c r="B135" s="24" t="s">
        <v>293</v>
      </c>
      <c r="C135" s="25">
        <f aca="true" t="shared" si="36" ref="C135:K135">SUM(C136:C141)</f>
        <v>0</v>
      </c>
      <c r="D135" s="98">
        <f t="shared" si="36"/>
        <v>0</v>
      </c>
      <c r="E135" s="25">
        <f t="shared" si="36"/>
        <v>0</v>
      </c>
      <c r="F135" s="25">
        <f t="shared" si="36"/>
        <v>0</v>
      </c>
      <c r="G135" s="25">
        <f t="shared" si="36"/>
        <v>0</v>
      </c>
      <c r="H135" s="25">
        <f t="shared" si="36"/>
        <v>0</v>
      </c>
      <c r="I135" s="25">
        <f t="shared" si="36"/>
        <v>0</v>
      </c>
      <c r="J135" s="25">
        <f t="shared" si="36"/>
        <v>0</v>
      </c>
      <c r="K135" s="26">
        <f t="shared" si="36"/>
        <v>0</v>
      </c>
    </row>
    <row r="136" spans="1:11" ht="12" customHeight="1">
      <c r="A136" s="28" t="s">
        <v>123</v>
      </c>
      <c r="B136" s="99" t="s">
        <v>294</v>
      </c>
      <c r="C136" s="35"/>
      <c r="D136" s="36"/>
      <c r="E136" s="35"/>
      <c r="F136" s="35"/>
      <c r="G136" s="35"/>
      <c r="H136" s="35"/>
      <c r="I136" s="35"/>
      <c r="J136" s="47">
        <f aca="true" t="shared" si="37" ref="J136:J141">D136+E136+F136+G135:G136+H136+I136</f>
        <v>0</v>
      </c>
      <c r="K136" s="48">
        <f aca="true" t="shared" si="38" ref="K136:K141">C136+J136</f>
        <v>0</v>
      </c>
    </row>
    <row r="137" spans="1:11" ht="12" customHeight="1">
      <c r="A137" s="28" t="s">
        <v>125</v>
      </c>
      <c r="B137" s="99" t="s">
        <v>295</v>
      </c>
      <c r="C137" s="35"/>
      <c r="D137" s="36"/>
      <c r="E137" s="35"/>
      <c r="F137" s="35"/>
      <c r="G137" s="35"/>
      <c r="H137" s="35"/>
      <c r="I137" s="35"/>
      <c r="J137" s="47">
        <f t="shared" si="37"/>
        <v>0</v>
      </c>
      <c r="K137" s="48">
        <f t="shared" si="38"/>
        <v>0</v>
      </c>
    </row>
    <row r="138" spans="1:11" ht="12" customHeight="1">
      <c r="A138" s="28" t="s">
        <v>127</v>
      </c>
      <c r="B138" s="99" t="s">
        <v>296</v>
      </c>
      <c r="C138" s="35"/>
      <c r="D138" s="36"/>
      <c r="E138" s="35"/>
      <c r="F138" s="35"/>
      <c r="G138" s="35"/>
      <c r="H138" s="35"/>
      <c r="I138" s="35"/>
      <c r="J138" s="47">
        <f t="shared" si="37"/>
        <v>0</v>
      </c>
      <c r="K138" s="48">
        <f t="shared" si="38"/>
        <v>0</v>
      </c>
    </row>
    <row r="139" spans="1:11" ht="12" customHeight="1">
      <c r="A139" s="28" t="s">
        <v>129</v>
      </c>
      <c r="B139" s="99" t="s">
        <v>297</v>
      </c>
      <c r="C139" s="35"/>
      <c r="D139" s="36"/>
      <c r="E139" s="35"/>
      <c r="F139" s="35"/>
      <c r="G139" s="35"/>
      <c r="H139" s="35"/>
      <c r="I139" s="35"/>
      <c r="J139" s="47">
        <f t="shared" si="37"/>
        <v>0</v>
      </c>
      <c r="K139" s="48">
        <f t="shared" si="38"/>
        <v>0</v>
      </c>
    </row>
    <row r="140" spans="1:11" ht="12" customHeight="1">
      <c r="A140" s="28" t="s">
        <v>131</v>
      </c>
      <c r="B140" s="99" t="s">
        <v>298</v>
      </c>
      <c r="C140" s="35"/>
      <c r="D140" s="36"/>
      <c r="E140" s="35"/>
      <c r="F140" s="35"/>
      <c r="G140" s="35"/>
      <c r="H140" s="35"/>
      <c r="I140" s="35"/>
      <c r="J140" s="47">
        <f t="shared" si="37"/>
        <v>0</v>
      </c>
      <c r="K140" s="48">
        <f t="shared" si="38"/>
        <v>0</v>
      </c>
    </row>
    <row r="141" spans="1:11" ht="12" customHeight="1">
      <c r="A141" s="86" t="s">
        <v>133</v>
      </c>
      <c r="B141" s="99" t="s">
        <v>299</v>
      </c>
      <c r="C141" s="35"/>
      <c r="D141" s="36"/>
      <c r="E141" s="35"/>
      <c r="F141" s="35"/>
      <c r="G141" s="35"/>
      <c r="H141" s="35"/>
      <c r="I141" s="35"/>
      <c r="J141" s="47">
        <f t="shared" si="37"/>
        <v>0</v>
      </c>
      <c r="K141" s="48">
        <f t="shared" si="38"/>
        <v>0</v>
      </c>
    </row>
    <row r="142" spans="1:11" ht="12" customHeight="1">
      <c r="A142" s="23" t="s">
        <v>145</v>
      </c>
      <c r="B142" s="24" t="s">
        <v>300</v>
      </c>
      <c r="C142" s="25">
        <f aca="true" t="shared" si="39" ref="C142:K142">+C143+C144+C145+C146</f>
        <v>15138605</v>
      </c>
      <c r="D142" s="98">
        <f t="shared" si="39"/>
        <v>0</v>
      </c>
      <c r="E142" s="25">
        <f t="shared" si="39"/>
        <v>0</v>
      </c>
      <c r="F142" s="25">
        <f t="shared" si="39"/>
        <v>0</v>
      </c>
      <c r="G142" s="25">
        <f t="shared" si="39"/>
        <v>0</v>
      </c>
      <c r="H142" s="25">
        <f t="shared" si="39"/>
        <v>0</v>
      </c>
      <c r="I142" s="25">
        <f t="shared" si="39"/>
        <v>0</v>
      </c>
      <c r="J142" s="25">
        <f t="shared" si="39"/>
        <v>0</v>
      </c>
      <c r="K142" s="26">
        <f t="shared" si="39"/>
        <v>15138605</v>
      </c>
    </row>
    <row r="143" spans="1:11" ht="12" customHeight="1">
      <c r="A143" s="28" t="s">
        <v>147</v>
      </c>
      <c r="B143" s="99" t="s">
        <v>301</v>
      </c>
      <c r="C143" s="35"/>
      <c r="D143" s="36"/>
      <c r="E143" s="35"/>
      <c r="F143" s="35"/>
      <c r="G143" s="35"/>
      <c r="H143" s="35"/>
      <c r="I143" s="35"/>
      <c r="J143" s="47">
        <f>D143+E143+F143+G142:G143+H143+I143</f>
        <v>0</v>
      </c>
      <c r="K143" s="48">
        <f>C143+J143</f>
        <v>0</v>
      </c>
    </row>
    <row r="144" spans="1:11" ht="12" customHeight="1">
      <c r="A144" s="28" t="s">
        <v>149</v>
      </c>
      <c r="B144" s="99" t="s">
        <v>302</v>
      </c>
      <c r="C144" s="35">
        <v>15138605</v>
      </c>
      <c r="D144" s="36"/>
      <c r="E144" s="35"/>
      <c r="F144" s="35"/>
      <c r="G144" s="35"/>
      <c r="H144" s="35"/>
      <c r="I144" s="35"/>
      <c r="J144" s="47">
        <f>D144+E144+F144+G143:G144+H144+I144</f>
        <v>0</v>
      </c>
      <c r="K144" s="48">
        <f>C144+J144</f>
        <v>15138605</v>
      </c>
    </row>
    <row r="145" spans="1:11" ht="12" customHeight="1">
      <c r="A145" s="28" t="s">
        <v>151</v>
      </c>
      <c r="B145" s="99" t="s">
        <v>303</v>
      </c>
      <c r="C145" s="35"/>
      <c r="D145" s="36"/>
      <c r="E145" s="35"/>
      <c r="F145" s="35"/>
      <c r="G145" s="35"/>
      <c r="H145" s="35"/>
      <c r="I145" s="35"/>
      <c r="J145" s="47">
        <f>D145+E145+F145+G144:G145+H145+I145</f>
        <v>0</v>
      </c>
      <c r="K145" s="48">
        <f>C145+J145</f>
        <v>0</v>
      </c>
    </row>
    <row r="146" spans="1:11" ht="12" customHeight="1">
      <c r="A146" s="86" t="s">
        <v>153</v>
      </c>
      <c r="B146" s="100" t="s">
        <v>304</v>
      </c>
      <c r="C146" s="35"/>
      <c r="D146" s="36"/>
      <c r="E146" s="35"/>
      <c r="F146" s="35"/>
      <c r="G146" s="35"/>
      <c r="H146" s="35"/>
      <c r="I146" s="35"/>
      <c r="J146" s="47">
        <f>D146+E146+F146+G145:G146+H146+I146</f>
        <v>0</v>
      </c>
      <c r="K146" s="48">
        <f>C146+J146</f>
        <v>0</v>
      </c>
    </row>
    <row r="147" spans="1:11" ht="12" customHeight="1">
      <c r="A147" s="23" t="s">
        <v>305</v>
      </c>
      <c r="B147" s="24" t="s">
        <v>306</v>
      </c>
      <c r="C147" s="101">
        <f aca="true" t="shared" si="40" ref="C147:K147">SUM(C148:C152)</f>
        <v>0</v>
      </c>
      <c r="D147" s="102">
        <f t="shared" si="40"/>
        <v>0</v>
      </c>
      <c r="E147" s="101">
        <f t="shared" si="40"/>
        <v>0</v>
      </c>
      <c r="F147" s="101">
        <f t="shared" si="40"/>
        <v>0</v>
      </c>
      <c r="G147" s="101">
        <f t="shared" si="40"/>
        <v>0</v>
      </c>
      <c r="H147" s="101">
        <f t="shared" si="40"/>
        <v>0</v>
      </c>
      <c r="I147" s="101">
        <f t="shared" si="40"/>
        <v>0</v>
      </c>
      <c r="J147" s="101">
        <f t="shared" si="40"/>
        <v>0</v>
      </c>
      <c r="K147" s="103">
        <f t="shared" si="40"/>
        <v>0</v>
      </c>
    </row>
    <row r="148" spans="1:11" ht="12" customHeight="1">
      <c r="A148" s="28" t="s">
        <v>159</v>
      </c>
      <c r="B148" s="99" t="s">
        <v>307</v>
      </c>
      <c r="C148" s="35"/>
      <c r="D148" s="36"/>
      <c r="E148" s="35"/>
      <c r="F148" s="35"/>
      <c r="G148" s="35"/>
      <c r="H148" s="35"/>
      <c r="I148" s="35"/>
      <c r="J148" s="47">
        <f aca="true" t="shared" si="41" ref="J148:J154">D148+E148+F148+G147:G148+H148+I148</f>
        <v>0</v>
      </c>
      <c r="K148" s="48">
        <f aca="true" t="shared" si="42" ref="K148:K153">C148+J148</f>
        <v>0</v>
      </c>
    </row>
    <row r="149" spans="1:11" ht="12" customHeight="1">
      <c r="A149" s="28" t="s">
        <v>161</v>
      </c>
      <c r="B149" s="99" t="s">
        <v>308</v>
      </c>
      <c r="C149" s="35"/>
      <c r="D149" s="36"/>
      <c r="E149" s="35"/>
      <c r="F149" s="35"/>
      <c r="G149" s="35"/>
      <c r="H149" s="35"/>
      <c r="I149" s="35"/>
      <c r="J149" s="47">
        <f t="shared" si="41"/>
        <v>0</v>
      </c>
      <c r="K149" s="48">
        <f t="shared" si="42"/>
        <v>0</v>
      </c>
    </row>
    <row r="150" spans="1:11" ht="12" customHeight="1">
      <c r="A150" s="28" t="s">
        <v>163</v>
      </c>
      <c r="B150" s="99" t="s">
        <v>309</v>
      </c>
      <c r="C150" s="35"/>
      <c r="D150" s="36"/>
      <c r="E150" s="35"/>
      <c r="F150" s="35"/>
      <c r="G150" s="35"/>
      <c r="H150" s="35"/>
      <c r="I150" s="35"/>
      <c r="J150" s="47">
        <f t="shared" si="41"/>
        <v>0</v>
      </c>
      <c r="K150" s="48">
        <f t="shared" si="42"/>
        <v>0</v>
      </c>
    </row>
    <row r="151" spans="1:11" ht="22.5">
      <c r="A151" s="28" t="s">
        <v>165</v>
      </c>
      <c r="B151" s="99" t="s">
        <v>310</v>
      </c>
      <c r="C151" s="35"/>
      <c r="D151" s="36"/>
      <c r="E151" s="35"/>
      <c r="F151" s="35"/>
      <c r="G151" s="35"/>
      <c r="H151" s="35"/>
      <c r="I151" s="35"/>
      <c r="J151" s="47">
        <f t="shared" si="41"/>
        <v>0</v>
      </c>
      <c r="K151" s="48">
        <f t="shared" si="42"/>
        <v>0</v>
      </c>
    </row>
    <row r="152" spans="1:11" ht="12" customHeight="1">
      <c r="A152" s="28" t="s">
        <v>311</v>
      </c>
      <c r="B152" s="99" t="s">
        <v>312</v>
      </c>
      <c r="C152" s="35"/>
      <c r="D152" s="36"/>
      <c r="E152" s="41"/>
      <c r="F152" s="41"/>
      <c r="G152" s="41"/>
      <c r="H152" s="41"/>
      <c r="I152" s="41"/>
      <c r="J152" s="79">
        <f t="shared" si="41"/>
        <v>0</v>
      </c>
      <c r="K152" s="80">
        <f t="shared" si="42"/>
        <v>0</v>
      </c>
    </row>
    <row r="153" spans="1:11" ht="12" customHeight="1">
      <c r="A153" s="23" t="s">
        <v>167</v>
      </c>
      <c r="B153" s="24" t="s">
        <v>313</v>
      </c>
      <c r="C153" s="104"/>
      <c r="D153" s="105"/>
      <c r="E153" s="104"/>
      <c r="F153" s="104"/>
      <c r="G153" s="104"/>
      <c r="H153" s="104"/>
      <c r="I153" s="104"/>
      <c r="J153" s="101">
        <f t="shared" si="41"/>
        <v>0</v>
      </c>
      <c r="K153" s="106">
        <f t="shared" si="42"/>
        <v>0</v>
      </c>
    </row>
    <row r="154" spans="1:11" ht="12" customHeight="1">
      <c r="A154" s="23" t="s">
        <v>314</v>
      </c>
      <c r="B154" s="24" t="s">
        <v>315</v>
      </c>
      <c r="C154" s="104"/>
      <c r="D154" s="105"/>
      <c r="E154" s="107"/>
      <c r="F154" s="107"/>
      <c r="G154" s="107"/>
      <c r="H154" s="107"/>
      <c r="I154" s="107"/>
      <c r="J154" s="108">
        <f t="shared" si="41"/>
        <v>0</v>
      </c>
      <c r="K154" s="32">
        <f>C154+D154</f>
        <v>0</v>
      </c>
    </row>
    <row r="155" spans="1:15" ht="15" customHeight="1">
      <c r="A155" s="23" t="s">
        <v>316</v>
      </c>
      <c r="B155" s="24" t="s">
        <v>317</v>
      </c>
      <c r="C155" s="109">
        <f aca="true" t="shared" si="43" ref="C155:J155">+C131+C135+C142+C147+C153+C154</f>
        <v>15138605</v>
      </c>
      <c r="D155" s="110">
        <f t="shared" si="43"/>
        <v>0</v>
      </c>
      <c r="E155" s="109">
        <f t="shared" si="43"/>
        <v>0</v>
      </c>
      <c r="F155" s="109">
        <f t="shared" si="43"/>
        <v>0</v>
      </c>
      <c r="G155" s="109">
        <f t="shared" si="43"/>
        <v>0</v>
      </c>
      <c r="H155" s="109">
        <f t="shared" si="43"/>
        <v>0</v>
      </c>
      <c r="I155" s="109">
        <f t="shared" si="43"/>
        <v>0</v>
      </c>
      <c r="J155" s="109">
        <f t="shared" si="43"/>
        <v>0</v>
      </c>
      <c r="K155" s="111">
        <f>C155+J155</f>
        <v>15138605</v>
      </c>
      <c r="L155" s="112"/>
      <c r="M155" s="113"/>
      <c r="N155" s="113"/>
      <c r="O155" s="113"/>
    </row>
    <row r="156" spans="1:11" s="27" customFormat="1" ht="12.75" customHeight="1">
      <c r="A156" s="114" t="s">
        <v>318</v>
      </c>
      <c r="B156" s="115" t="s">
        <v>319</v>
      </c>
      <c r="C156" s="109">
        <f aca="true" t="shared" si="44" ref="C156:K156">+C130+C155</f>
        <v>732921165</v>
      </c>
      <c r="D156" s="110">
        <f t="shared" si="44"/>
        <v>518555214</v>
      </c>
      <c r="E156" s="109">
        <f t="shared" si="44"/>
        <v>63316873</v>
      </c>
      <c r="F156" s="109">
        <f t="shared" si="44"/>
        <v>127027774</v>
      </c>
      <c r="G156" s="109">
        <f t="shared" si="44"/>
        <v>0</v>
      </c>
      <c r="H156" s="109">
        <f t="shared" si="44"/>
        <v>0</v>
      </c>
      <c r="I156" s="109">
        <f t="shared" si="44"/>
        <v>0</v>
      </c>
      <c r="J156" s="109">
        <f t="shared" si="44"/>
        <v>708899861</v>
      </c>
      <c r="K156" s="111">
        <f t="shared" si="44"/>
        <v>1441821026</v>
      </c>
    </row>
    <row r="157" ht="7.5" customHeight="1"/>
    <row r="158" spans="1:11" ht="15.75">
      <c r="A158" s="344" t="s">
        <v>320</v>
      </c>
      <c r="B158" s="344"/>
      <c r="C158" s="344"/>
      <c r="D158" s="344"/>
      <c r="E158" s="344"/>
      <c r="F158" s="344"/>
      <c r="G158" s="344"/>
      <c r="H158" s="344"/>
      <c r="I158" s="344"/>
      <c r="J158" s="344"/>
      <c r="K158" s="344"/>
    </row>
    <row r="159" spans="1:11" ht="15" customHeight="1">
      <c r="A159" s="340" t="s">
        <v>321</v>
      </c>
      <c r="B159" s="340"/>
      <c r="C159" s="116"/>
      <c r="K159" s="116" t="str">
        <f>K91</f>
        <v>Forintban!</v>
      </c>
    </row>
    <row r="160" spans="1:11" ht="25.5" customHeight="1">
      <c r="A160" s="23">
        <v>1</v>
      </c>
      <c r="B160" s="117" t="s">
        <v>322</v>
      </c>
      <c r="C160" s="118">
        <f aca="true" t="shared" si="45" ref="C160:K160">+C63-C130</f>
        <v>-142601498</v>
      </c>
      <c r="D160" s="25">
        <f t="shared" si="45"/>
        <v>-226932506</v>
      </c>
      <c r="E160" s="25">
        <f t="shared" si="45"/>
        <v>0</v>
      </c>
      <c r="F160" s="25">
        <f t="shared" si="45"/>
        <v>0</v>
      </c>
      <c r="G160" s="25">
        <f t="shared" si="45"/>
        <v>0</v>
      </c>
      <c r="H160" s="25">
        <f t="shared" si="45"/>
        <v>0</v>
      </c>
      <c r="I160" s="25">
        <f t="shared" si="45"/>
        <v>0</v>
      </c>
      <c r="J160" s="25">
        <f t="shared" si="45"/>
        <v>-226932506</v>
      </c>
      <c r="K160" s="26">
        <f t="shared" si="45"/>
        <v>-369534004</v>
      </c>
    </row>
    <row r="161" spans="1:11" ht="32.25" customHeight="1">
      <c r="A161" s="23" t="s">
        <v>77</v>
      </c>
      <c r="B161" s="117" t="s">
        <v>323</v>
      </c>
      <c r="C161" s="25">
        <f aca="true" t="shared" si="46" ref="C161:K161">+C87-C155</f>
        <v>142601498</v>
      </c>
      <c r="D161" s="25">
        <f t="shared" si="46"/>
        <v>226932506</v>
      </c>
      <c r="E161" s="25">
        <f t="shared" si="46"/>
        <v>0</v>
      </c>
      <c r="F161" s="25">
        <f t="shared" si="46"/>
        <v>0</v>
      </c>
      <c r="G161" s="25">
        <f t="shared" si="46"/>
        <v>0</v>
      </c>
      <c r="H161" s="25">
        <f t="shared" si="46"/>
        <v>0</v>
      </c>
      <c r="I161" s="25">
        <f t="shared" si="46"/>
        <v>0</v>
      </c>
      <c r="J161" s="25">
        <f t="shared" si="46"/>
        <v>226932506</v>
      </c>
      <c r="K161" s="26">
        <f t="shared" si="46"/>
        <v>369534004</v>
      </c>
    </row>
  </sheetData>
  <sheetProtection selectLockedCells="1" selectUnlockedCells="1"/>
  <mergeCells count="12">
    <mergeCell ref="A159:B159"/>
    <mergeCell ref="A90:K90"/>
    <mergeCell ref="A91:B91"/>
    <mergeCell ref="A92:A93"/>
    <mergeCell ref="B92:B93"/>
    <mergeCell ref="C92:K92"/>
    <mergeCell ref="A1:K1"/>
    <mergeCell ref="A2:B2"/>
    <mergeCell ref="A3:A4"/>
    <mergeCell ref="B3:B4"/>
    <mergeCell ref="C3:K3"/>
    <mergeCell ref="A158:K158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8" scale="78" r:id="rId1"/>
  <headerFooter alignWithMargins="0">
    <oddHeader xml:space="preserve">&amp;C&amp;"Times New Roman CE,Félkövér"&amp;12Elek Város Önkormányzat
2018. ÉVI KÖLTSÉGVETÉSÉNEK ÖSSZEVONT MÓDOSÍTOTT MÉRLEGE&amp;R&amp;"Times New Roman CE,Félkövér"&amp;11 1. melléklet
&amp;"Times New Roman CE,Dőlt""1.1. melléklet" </oddHeader>
  </headerFooter>
  <rowBreaks count="3" manualBreakCount="3">
    <brk id="67" max="255" man="1"/>
    <brk id="89" max="255" man="1"/>
    <brk id="15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O161"/>
  <sheetViews>
    <sheetView zoomScaleSheetLayoutView="100" zoomScalePageLayoutView="0" workbookViewId="0" topLeftCell="B70">
      <selection activeCell="D103" sqref="D103"/>
    </sheetView>
  </sheetViews>
  <sheetFormatPr defaultColWidth="9.00390625" defaultRowHeight="12.75"/>
  <cols>
    <col min="1" max="1" width="9.50390625" style="9" customWidth="1"/>
    <col min="2" max="2" width="59.625" style="9" customWidth="1"/>
    <col min="3" max="3" width="17.375" style="10" customWidth="1"/>
    <col min="4" max="4" width="18.00390625" style="11" customWidth="1"/>
    <col min="5" max="9" width="14.875" style="11" customWidth="1"/>
    <col min="10" max="10" width="17.50390625" style="11" customWidth="1"/>
    <col min="11" max="11" width="19.125" style="11" customWidth="1"/>
    <col min="12" max="16384" width="9.375" style="11" customWidth="1"/>
  </cols>
  <sheetData>
    <row r="1" spans="1:11" ht="15.75" customHeight="1">
      <c r="A1" s="339" t="s">
        <v>38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</row>
    <row r="2" spans="1:11" ht="15.75" customHeight="1">
      <c r="A2" s="340" t="s">
        <v>39</v>
      </c>
      <c r="B2" s="340"/>
      <c r="C2" s="12"/>
      <c r="K2" s="12" t="s">
        <v>40</v>
      </c>
    </row>
    <row r="3" spans="1:11" ht="12.75" customHeight="1">
      <c r="A3" s="341" t="s">
        <v>41</v>
      </c>
      <c r="B3" s="342" t="s">
        <v>42</v>
      </c>
      <c r="C3" s="343" t="str">
        <f>+CONCATENATE(LEFT(ÖSSZEFÜGGÉSEK!A6,4),". évi")</f>
        <v>2018. évi</v>
      </c>
      <c r="D3" s="343"/>
      <c r="E3" s="343"/>
      <c r="F3" s="343"/>
      <c r="G3" s="343"/>
      <c r="H3" s="343"/>
      <c r="I3" s="343"/>
      <c r="J3" s="343"/>
      <c r="K3" s="343"/>
    </row>
    <row r="4" spans="1:11" ht="27.75">
      <c r="A4" s="341"/>
      <c r="B4" s="342"/>
      <c r="C4" s="14" t="s">
        <v>43</v>
      </c>
      <c r="D4" s="15" t="s">
        <v>44</v>
      </c>
      <c r="E4" s="15" t="s">
        <v>45</v>
      </c>
      <c r="F4" s="15" t="s">
        <v>46</v>
      </c>
      <c r="G4" s="16" t="s">
        <v>47</v>
      </c>
      <c r="H4" s="16" t="s">
        <v>48</v>
      </c>
      <c r="I4" s="16" t="s">
        <v>49</v>
      </c>
      <c r="J4" s="16" t="s">
        <v>50</v>
      </c>
      <c r="K4" s="17" t="s">
        <v>538</v>
      </c>
    </row>
    <row r="5" spans="1:11" s="22" customFormat="1" ht="12" customHeight="1" thickBot="1">
      <c r="A5" s="18" t="s">
        <v>52</v>
      </c>
      <c r="B5" s="19" t="s">
        <v>53</v>
      </c>
      <c r="C5" s="19" t="s">
        <v>54</v>
      </c>
      <c r="D5" s="19" t="s">
        <v>55</v>
      </c>
      <c r="E5" s="20" t="s">
        <v>56</v>
      </c>
      <c r="F5" s="20" t="s">
        <v>57</v>
      </c>
      <c r="G5" s="20" t="s">
        <v>58</v>
      </c>
      <c r="H5" s="20" t="s">
        <v>59</v>
      </c>
      <c r="I5" s="20" t="s">
        <v>60</v>
      </c>
      <c r="J5" s="20" t="s">
        <v>61</v>
      </c>
      <c r="K5" s="21" t="s">
        <v>62</v>
      </c>
    </row>
    <row r="6" spans="1:11" s="27" customFormat="1" ht="12" customHeight="1" thickBot="1">
      <c r="A6" s="23" t="s">
        <v>63</v>
      </c>
      <c r="B6" s="24" t="s">
        <v>64</v>
      </c>
      <c r="C6" s="25">
        <f aca="true" t="shared" si="0" ref="C6:K6">+C7+C8+C9+C10+C11+C12</f>
        <v>405303740</v>
      </c>
      <c r="D6" s="25">
        <f t="shared" si="0"/>
        <v>6267209</v>
      </c>
      <c r="E6" s="25">
        <f t="shared" si="0"/>
        <v>1555637</v>
      </c>
      <c r="F6" s="25">
        <f t="shared" si="0"/>
        <v>7483577</v>
      </c>
      <c r="G6" s="25">
        <f t="shared" si="0"/>
        <v>0</v>
      </c>
      <c r="H6" s="25">
        <f t="shared" si="0"/>
        <v>0</v>
      </c>
      <c r="I6" s="25">
        <f t="shared" si="0"/>
        <v>0</v>
      </c>
      <c r="J6" s="25">
        <f t="shared" si="0"/>
        <v>15306423</v>
      </c>
      <c r="K6" s="26">
        <f t="shared" si="0"/>
        <v>420610163</v>
      </c>
    </row>
    <row r="7" spans="1:11" s="27" customFormat="1" ht="12" customHeight="1">
      <c r="A7" s="28" t="s">
        <v>65</v>
      </c>
      <c r="B7" s="29" t="s">
        <v>66</v>
      </c>
      <c r="C7" s="30">
        <v>171894048</v>
      </c>
      <c r="D7" s="30"/>
      <c r="E7" s="30">
        <v>272060</v>
      </c>
      <c r="F7" s="30"/>
      <c r="G7" s="30"/>
      <c r="H7" s="30"/>
      <c r="I7" s="30"/>
      <c r="J7" s="31">
        <f aca="true" t="shared" si="1" ref="J7:J12">D7+E7+F7+G6:G7+H7+I7</f>
        <v>272060</v>
      </c>
      <c r="K7" s="32">
        <f aca="true" t="shared" si="2" ref="K7:K12">C7+J7</f>
        <v>172166108</v>
      </c>
    </row>
    <row r="8" spans="1:11" s="27" customFormat="1" ht="12" customHeight="1">
      <c r="A8" s="33" t="s">
        <v>67</v>
      </c>
      <c r="B8" s="34" t="s">
        <v>68</v>
      </c>
      <c r="C8" s="35">
        <v>82315600</v>
      </c>
      <c r="D8" s="35"/>
      <c r="E8" s="30"/>
      <c r="F8" s="35">
        <v>1827033</v>
      </c>
      <c r="G8" s="30"/>
      <c r="H8" s="30"/>
      <c r="I8" s="30"/>
      <c r="J8" s="31">
        <f t="shared" si="1"/>
        <v>1827033</v>
      </c>
      <c r="K8" s="32">
        <f t="shared" si="2"/>
        <v>84142633</v>
      </c>
    </row>
    <row r="9" spans="1:11" s="27" customFormat="1" ht="12" customHeight="1">
      <c r="A9" s="33" t="s">
        <v>69</v>
      </c>
      <c r="B9" s="34" t="s">
        <v>70</v>
      </c>
      <c r="C9" s="35">
        <v>145215912</v>
      </c>
      <c r="D9" s="36">
        <v>1434252</v>
      </c>
      <c r="E9" s="30">
        <v>690617</v>
      </c>
      <c r="F9" s="35">
        <v>4913009</v>
      </c>
      <c r="G9" s="30"/>
      <c r="H9" s="30"/>
      <c r="I9" s="30"/>
      <c r="J9" s="31">
        <f t="shared" si="1"/>
        <v>7037878</v>
      </c>
      <c r="K9" s="32">
        <f t="shared" si="2"/>
        <v>152253790</v>
      </c>
    </row>
    <row r="10" spans="1:11" s="27" customFormat="1" ht="12" customHeight="1">
      <c r="A10" s="33" t="s">
        <v>71</v>
      </c>
      <c r="B10" s="34" t="s">
        <v>72</v>
      </c>
      <c r="C10" s="35">
        <v>5878180</v>
      </c>
      <c r="D10" s="36">
        <v>251821</v>
      </c>
      <c r="E10" s="30">
        <v>50190</v>
      </c>
      <c r="F10" s="35">
        <v>200760</v>
      </c>
      <c r="G10" s="30"/>
      <c r="H10" s="30"/>
      <c r="I10" s="30"/>
      <c r="J10" s="31">
        <f t="shared" si="1"/>
        <v>502771</v>
      </c>
      <c r="K10" s="32">
        <f t="shared" si="2"/>
        <v>6380951</v>
      </c>
    </row>
    <row r="11" spans="1:11" s="27" customFormat="1" ht="12" customHeight="1">
      <c r="A11" s="33" t="s">
        <v>73</v>
      </c>
      <c r="B11" s="37" t="s">
        <v>74</v>
      </c>
      <c r="C11" s="35"/>
      <c r="D11" s="36">
        <v>4581136</v>
      </c>
      <c r="E11" s="30">
        <v>542770</v>
      </c>
      <c r="F11" s="35">
        <v>542775</v>
      </c>
      <c r="G11" s="30"/>
      <c r="H11" s="30"/>
      <c r="I11" s="30"/>
      <c r="J11" s="31">
        <f t="shared" si="1"/>
        <v>5666681</v>
      </c>
      <c r="K11" s="32">
        <f t="shared" si="2"/>
        <v>5666681</v>
      </c>
    </row>
    <row r="12" spans="1:11" s="27" customFormat="1" ht="12" customHeight="1" thickBot="1">
      <c r="A12" s="38" t="s">
        <v>75</v>
      </c>
      <c r="B12" s="39" t="s">
        <v>76</v>
      </c>
      <c r="C12" s="35"/>
      <c r="D12" s="35"/>
      <c r="E12" s="30"/>
      <c r="F12" s="35"/>
      <c r="G12" s="30"/>
      <c r="H12" s="30"/>
      <c r="I12" s="30"/>
      <c r="J12" s="31">
        <f t="shared" si="1"/>
        <v>0</v>
      </c>
      <c r="K12" s="32">
        <f t="shared" si="2"/>
        <v>0</v>
      </c>
    </row>
    <row r="13" spans="1:11" s="27" customFormat="1" ht="21.75" thickBot="1">
      <c r="A13" s="23" t="s">
        <v>77</v>
      </c>
      <c r="B13" s="40" t="s">
        <v>78</v>
      </c>
      <c r="C13" s="25">
        <f aca="true" t="shared" si="3" ref="C13:K13">+C14+C15+C16+C17+C18</f>
        <v>17697791</v>
      </c>
      <c r="D13" s="25">
        <f t="shared" si="3"/>
        <v>285355499</v>
      </c>
      <c r="E13" s="25">
        <f t="shared" si="3"/>
        <v>40197446</v>
      </c>
      <c r="F13" s="25">
        <f t="shared" si="3"/>
        <v>2626000</v>
      </c>
      <c r="G13" s="25">
        <f t="shared" si="3"/>
        <v>0</v>
      </c>
      <c r="H13" s="25">
        <f t="shared" si="3"/>
        <v>0</v>
      </c>
      <c r="I13" s="25">
        <f t="shared" si="3"/>
        <v>0</v>
      </c>
      <c r="J13" s="25">
        <f t="shared" si="3"/>
        <v>328178945</v>
      </c>
      <c r="K13" s="26">
        <f t="shared" si="3"/>
        <v>345876736</v>
      </c>
    </row>
    <row r="14" spans="1:11" s="27" customFormat="1" ht="12" customHeight="1">
      <c r="A14" s="28" t="s">
        <v>79</v>
      </c>
      <c r="B14" s="29" t="s">
        <v>80</v>
      </c>
      <c r="C14" s="30"/>
      <c r="D14" s="30"/>
      <c r="E14" s="30"/>
      <c r="F14" s="30"/>
      <c r="G14" s="30"/>
      <c r="H14" s="30"/>
      <c r="I14" s="30"/>
      <c r="J14" s="31">
        <f aca="true" t="shared" si="4" ref="J14:J19">D14+E14+F14+G13:G14+H14+I14</f>
        <v>0</v>
      </c>
      <c r="K14" s="32">
        <f aca="true" t="shared" si="5" ref="K14:K19">C14+J14</f>
        <v>0</v>
      </c>
    </row>
    <row r="15" spans="1:11" s="27" customFormat="1" ht="12" customHeight="1">
      <c r="A15" s="33" t="s">
        <v>81</v>
      </c>
      <c r="B15" s="34" t="s">
        <v>82</v>
      </c>
      <c r="C15" s="35"/>
      <c r="D15" s="35"/>
      <c r="E15" s="30"/>
      <c r="F15" s="35"/>
      <c r="G15" s="30"/>
      <c r="H15" s="30"/>
      <c r="I15" s="30"/>
      <c r="J15" s="31">
        <f t="shared" si="4"/>
        <v>0</v>
      </c>
      <c r="K15" s="32">
        <f t="shared" si="5"/>
        <v>0</v>
      </c>
    </row>
    <row r="16" spans="1:11" s="27" customFormat="1" ht="12" customHeight="1">
      <c r="A16" s="33" t="s">
        <v>83</v>
      </c>
      <c r="B16" s="34" t="s">
        <v>84</v>
      </c>
      <c r="C16" s="35"/>
      <c r="D16" s="35"/>
      <c r="E16" s="30"/>
      <c r="F16" s="35"/>
      <c r="G16" s="30"/>
      <c r="H16" s="30"/>
      <c r="I16" s="30"/>
      <c r="J16" s="31">
        <f t="shared" si="4"/>
        <v>0</v>
      </c>
      <c r="K16" s="32">
        <f t="shared" si="5"/>
        <v>0</v>
      </c>
    </row>
    <row r="17" spans="1:11" s="27" customFormat="1" ht="12" customHeight="1">
      <c r="A17" s="33" t="s">
        <v>85</v>
      </c>
      <c r="B17" s="34" t="s">
        <v>86</v>
      </c>
      <c r="C17" s="35"/>
      <c r="D17" s="35"/>
      <c r="E17" s="30"/>
      <c r="F17" s="35"/>
      <c r="G17" s="30"/>
      <c r="H17" s="30"/>
      <c r="I17" s="30"/>
      <c r="J17" s="31">
        <f t="shared" si="4"/>
        <v>0</v>
      </c>
      <c r="K17" s="32">
        <f t="shared" si="5"/>
        <v>0</v>
      </c>
    </row>
    <row r="18" spans="1:11" s="27" customFormat="1" ht="12" customHeight="1">
      <c r="A18" s="33" t="s">
        <v>87</v>
      </c>
      <c r="B18" s="34" t="s">
        <v>88</v>
      </c>
      <c r="C18" s="35">
        <v>17697791</v>
      </c>
      <c r="D18" s="35">
        <v>285355499</v>
      </c>
      <c r="E18" s="30">
        <v>40197446</v>
      </c>
      <c r="F18" s="35">
        <v>2626000</v>
      </c>
      <c r="G18" s="30"/>
      <c r="H18" s="30"/>
      <c r="I18" s="30"/>
      <c r="J18" s="31">
        <f t="shared" si="4"/>
        <v>328178945</v>
      </c>
      <c r="K18" s="32">
        <f t="shared" si="5"/>
        <v>345876736</v>
      </c>
    </row>
    <row r="19" spans="1:11" s="27" customFormat="1" ht="12" customHeight="1" thickBot="1">
      <c r="A19" s="38" t="s">
        <v>89</v>
      </c>
      <c r="B19" s="39" t="s">
        <v>90</v>
      </c>
      <c r="C19" s="41"/>
      <c r="D19" s="41"/>
      <c r="E19" s="42"/>
      <c r="F19" s="41"/>
      <c r="G19" s="42"/>
      <c r="H19" s="42"/>
      <c r="I19" s="42"/>
      <c r="J19" s="31">
        <f t="shared" si="4"/>
        <v>0</v>
      </c>
      <c r="K19" s="32">
        <f t="shared" si="5"/>
        <v>0</v>
      </c>
    </row>
    <row r="20" spans="1:11" s="27" customFormat="1" ht="21.75" thickBot="1">
      <c r="A20" s="23" t="s">
        <v>91</v>
      </c>
      <c r="B20" s="24" t="s">
        <v>92</v>
      </c>
      <c r="C20" s="25">
        <f aca="true" t="shared" si="6" ref="C20:K20">+C21+C22+C23+C24+C25</f>
        <v>0</v>
      </c>
      <c r="D20" s="25">
        <f t="shared" si="6"/>
        <v>0</v>
      </c>
      <c r="E20" s="25">
        <f t="shared" si="6"/>
        <v>21563790</v>
      </c>
      <c r="F20" s="25">
        <f t="shared" si="6"/>
        <v>108719276</v>
      </c>
      <c r="G20" s="25">
        <f t="shared" si="6"/>
        <v>0</v>
      </c>
      <c r="H20" s="25">
        <f t="shared" si="6"/>
        <v>0</v>
      </c>
      <c r="I20" s="25">
        <f t="shared" si="6"/>
        <v>0</v>
      </c>
      <c r="J20" s="25">
        <f t="shared" si="6"/>
        <v>130283066</v>
      </c>
      <c r="K20" s="26">
        <f t="shared" si="6"/>
        <v>130283066</v>
      </c>
    </row>
    <row r="21" spans="1:11" s="27" customFormat="1" ht="12" customHeight="1">
      <c r="A21" s="28" t="s">
        <v>93</v>
      </c>
      <c r="B21" s="29" t="s">
        <v>94</v>
      </c>
      <c r="C21" s="30"/>
      <c r="D21" s="30"/>
      <c r="E21" s="30">
        <v>12707500</v>
      </c>
      <c r="F21" s="30"/>
      <c r="G21" s="30"/>
      <c r="H21" s="30"/>
      <c r="I21" s="30"/>
      <c r="J21" s="31">
        <f aca="true" t="shared" si="7" ref="J21:J26">D21+E21+F21+G20:G21+H21+I21</f>
        <v>12707500</v>
      </c>
      <c r="K21" s="32">
        <f aca="true" t="shared" si="8" ref="K21:K26">C21+J21</f>
        <v>12707500</v>
      </c>
    </row>
    <row r="22" spans="1:11" s="27" customFormat="1" ht="12" customHeight="1">
      <c r="A22" s="33" t="s">
        <v>95</v>
      </c>
      <c r="B22" s="34" t="s">
        <v>96</v>
      </c>
      <c r="C22" s="35"/>
      <c r="D22" s="35"/>
      <c r="E22" s="30"/>
      <c r="F22" s="35"/>
      <c r="G22" s="30"/>
      <c r="H22" s="30"/>
      <c r="I22" s="30"/>
      <c r="J22" s="31">
        <f t="shared" si="7"/>
        <v>0</v>
      </c>
      <c r="K22" s="32">
        <f t="shared" si="8"/>
        <v>0</v>
      </c>
    </row>
    <row r="23" spans="1:11" s="27" customFormat="1" ht="12" customHeight="1">
      <c r="A23" s="33" t="s">
        <v>97</v>
      </c>
      <c r="B23" s="34" t="s">
        <v>98</v>
      </c>
      <c r="C23" s="35"/>
      <c r="D23" s="35"/>
      <c r="E23" s="30"/>
      <c r="F23" s="35"/>
      <c r="G23" s="30"/>
      <c r="H23" s="30"/>
      <c r="I23" s="30"/>
      <c r="J23" s="31">
        <f t="shared" si="7"/>
        <v>0</v>
      </c>
      <c r="K23" s="32">
        <f t="shared" si="8"/>
        <v>0</v>
      </c>
    </row>
    <row r="24" spans="1:11" s="27" customFormat="1" ht="12" customHeight="1">
      <c r="A24" s="33" t="s">
        <v>99</v>
      </c>
      <c r="B24" s="34" t="s">
        <v>100</v>
      </c>
      <c r="C24" s="35"/>
      <c r="D24" s="35"/>
      <c r="E24" s="30"/>
      <c r="F24" s="35"/>
      <c r="G24" s="30"/>
      <c r="H24" s="30"/>
      <c r="I24" s="30"/>
      <c r="J24" s="31">
        <f t="shared" si="7"/>
        <v>0</v>
      </c>
      <c r="K24" s="32">
        <f t="shared" si="8"/>
        <v>0</v>
      </c>
    </row>
    <row r="25" spans="1:11" s="27" customFormat="1" ht="12" customHeight="1">
      <c r="A25" s="33" t="s">
        <v>101</v>
      </c>
      <c r="B25" s="34" t="s">
        <v>102</v>
      </c>
      <c r="C25" s="35"/>
      <c r="D25" s="35"/>
      <c r="E25" s="30">
        <v>8856290</v>
      </c>
      <c r="F25" s="338">
        <v>108719276</v>
      </c>
      <c r="G25" s="30"/>
      <c r="H25" s="30"/>
      <c r="I25" s="30"/>
      <c r="J25" s="31">
        <f t="shared" si="7"/>
        <v>117575566</v>
      </c>
      <c r="K25" s="32">
        <f t="shared" si="8"/>
        <v>117575566</v>
      </c>
    </row>
    <row r="26" spans="1:11" s="27" customFormat="1" ht="12" customHeight="1" thickBot="1">
      <c r="A26" s="38" t="s">
        <v>103</v>
      </c>
      <c r="B26" s="43" t="s">
        <v>104</v>
      </c>
      <c r="C26" s="41"/>
      <c r="D26" s="41"/>
      <c r="E26" s="42"/>
      <c r="F26" s="338">
        <v>108719276</v>
      </c>
      <c r="G26" s="42"/>
      <c r="H26" s="42"/>
      <c r="I26" s="42"/>
      <c r="J26" s="44">
        <f t="shared" si="7"/>
        <v>108719276</v>
      </c>
      <c r="K26" s="32">
        <f t="shared" si="8"/>
        <v>108719276</v>
      </c>
    </row>
    <row r="27" spans="1:11" s="27" customFormat="1" ht="12" customHeight="1" thickBot="1">
      <c r="A27" s="23" t="s">
        <v>105</v>
      </c>
      <c r="B27" s="24" t="s">
        <v>106</v>
      </c>
      <c r="C27" s="25">
        <f aca="true" t="shared" si="9" ref="C27:K27">+C28+C29+C30+C31+C32+C33+C34</f>
        <v>55000000</v>
      </c>
      <c r="D27" s="25">
        <f t="shared" si="9"/>
        <v>0</v>
      </c>
      <c r="E27" s="25">
        <f t="shared" si="9"/>
        <v>0</v>
      </c>
      <c r="F27" s="25">
        <f t="shared" si="9"/>
        <v>0</v>
      </c>
      <c r="G27" s="25">
        <f t="shared" si="9"/>
        <v>0</v>
      </c>
      <c r="H27" s="25">
        <f t="shared" si="9"/>
        <v>0</v>
      </c>
      <c r="I27" s="25">
        <f t="shared" si="9"/>
        <v>0</v>
      </c>
      <c r="J27" s="25">
        <f t="shared" si="9"/>
        <v>0</v>
      </c>
      <c r="K27" s="26">
        <f t="shared" si="9"/>
        <v>55000000</v>
      </c>
    </row>
    <row r="28" spans="1:11" s="27" customFormat="1" ht="12" customHeight="1">
      <c r="A28" s="28" t="s">
        <v>107</v>
      </c>
      <c r="B28" s="29" t="s">
        <v>108</v>
      </c>
      <c r="C28" s="31">
        <v>5000000</v>
      </c>
      <c r="D28" s="31"/>
      <c r="E28" s="31"/>
      <c r="F28" s="30"/>
      <c r="G28" s="31"/>
      <c r="H28" s="31"/>
      <c r="I28" s="31"/>
      <c r="J28" s="31">
        <f aca="true" t="shared" si="10" ref="J28:J34">D28+E28+F28+G27:G28+H28+I28</f>
        <v>0</v>
      </c>
      <c r="K28" s="32">
        <f aca="true" t="shared" si="11" ref="K28:K34">C28+J28</f>
        <v>5000000</v>
      </c>
    </row>
    <row r="29" spans="1:11" s="27" customFormat="1" ht="12" customHeight="1">
      <c r="A29" s="33" t="s">
        <v>109</v>
      </c>
      <c r="B29" s="34" t="s">
        <v>110</v>
      </c>
      <c r="C29" s="35"/>
      <c r="D29" s="35"/>
      <c r="E29" s="30"/>
      <c r="F29" s="35"/>
      <c r="G29" s="30"/>
      <c r="H29" s="30"/>
      <c r="I29" s="30"/>
      <c r="J29" s="31">
        <f t="shared" si="10"/>
        <v>0</v>
      </c>
      <c r="K29" s="32">
        <f t="shared" si="11"/>
        <v>0</v>
      </c>
    </row>
    <row r="30" spans="1:11" s="27" customFormat="1" ht="12" customHeight="1">
      <c r="A30" s="33" t="s">
        <v>111</v>
      </c>
      <c r="B30" s="34" t="s">
        <v>112</v>
      </c>
      <c r="C30" s="35">
        <v>43000000</v>
      </c>
      <c r="D30" s="35"/>
      <c r="E30" s="30"/>
      <c r="F30" s="35"/>
      <c r="G30" s="30"/>
      <c r="H30" s="30"/>
      <c r="I30" s="30"/>
      <c r="J30" s="31">
        <f t="shared" si="10"/>
        <v>0</v>
      </c>
      <c r="K30" s="32">
        <f t="shared" si="11"/>
        <v>43000000</v>
      </c>
    </row>
    <row r="31" spans="1:11" s="27" customFormat="1" ht="12" customHeight="1">
      <c r="A31" s="33" t="s">
        <v>113</v>
      </c>
      <c r="B31" s="34" t="s">
        <v>114</v>
      </c>
      <c r="C31" s="35"/>
      <c r="D31" s="35"/>
      <c r="E31" s="30"/>
      <c r="F31" s="35"/>
      <c r="G31" s="30"/>
      <c r="H31" s="30"/>
      <c r="I31" s="30"/>
      <c r="J31" s="31">
        <f t="shared" si="10"/>
        <v>0</v>
      </c>
      <c r="K31" s="32">
        <f t="shared" si="11"/>
        <v>0</v>
      </c>
    </row>
    <row r="32" spans="1:11" s="27" customFormat="1" ht="12" customHeight="1">
      <c r="A32" s="33" t="s">
        <v>115</v>
      </c>
      <c r="B32" s="34" t="s">
        <v>116</v>
      </c>
      <c r="C32" s="35">
        <v>7000000</v>
      </c>
      <c r="D32" s="35"/>
      <c r="E32" s="30"/>
      <c r="F32" s="35"/>
      <c r="G32" s="30"/>
      <c r="H32" s="30"/>
      <c r="I32" s="30"/>
      <c r="J32" s="31">
        <f t="shared" si="10"/>
        <v>0</v>
      </c>
      <c r="K32" s="32">
        <f t="shared" si="11"/>
        <v>7000000</v>
      </c>
    </row>
    <row r="33" spans="1:11" s="27" customFormat="1" ht="12" customHeight="1">
      <c r="A33" s="33" t="s">
        <v>117</v>
      </c>
      <c r="B33" s="34" t="s">
        <v>118</v>
      </c>
      <c r="C33" s="35"/>
      <c r="D33" s="35"/>
      <c r="E33" s="30"/>
      <c r="F33" s="35"/>
      <c r="G33" s="30"/>
      <c r="H33" s="30"/>
      <c r="I33" s="30"/>
      <c r="J33" s="31">
        <f t="shared" si="10"/>
        <v>0</v>
      </c>
      <c r="K33" s="32">
        <f t="shared" si="11"/>
        <v>0</v>
      </c>
    </row>
    <row r="34" spans="1:11" s="27" customFormat="1" ht="12" customHeight="1" thickBot="1">
      <c r="A34" s="38" t="s">
        <v>119</v>
      </c>
      <c r="B34" s="43" t="s">
        <v>120</v>
      </c>
      <c r="C34" s="41"/>
      <c r="D34" s="41"/>
      <c r="E34" s="42"/>
      <c r="F34" s="41"/>
      <c r="G34" s="42"/>
      <c r="H34" s="42"/>
      <c r="I34" s="42"/>
      <c r="J34" s="44">
        <f t="shared" si="10"/>
        <v>0</v>
      </c>
      <c r="K34" s="32">
        <f t="shared" si="11"/>
        <v>0</v>
      </c>
    </row>
    <row r="35" spans="1:11" s="27" customFormat="1" ht="12" customHeight="1" thickBot="1">
      <c r="A35" s="23" t="s">
        <v>121</v>
      </c>
      <c r="B35" s="24" t="s">
        <v>122</v>
      </c>
      <c r="C35" s="25">
        <f aca="true" t="shared" si="12" ref="C35:K35">SUM(C36:C46)</f>
        <v>81038795</v>
      </c>
      <c r="D35" s="25">
        <f t="shared" si="12"/>
        <v>0</v>
      </c>
      <c r="E35" s="25">
        <f t="shared" si="12"/>
        <v>-3724000</v>
      </c>
      <c r="F35" s="25">
        <f t="shared" si="12"/>
        <v>140000</v>
      </c>
      <c r="G35" s="25">
        <f t="shared" si="12"/>
        <v>0</v>
      </c>
      <c r="H35" s="25">
        <f t="shared" si="12"/>
        <v>0</v>
      </c>
      <c r="I35" s="25">
        <f t="shared" si="12"/>
        <v>0</v>
      </c>
      <c r="J35" s="25">
        <f t="shared" si="12"/>
        <v>-3584000</v>
      </c>
      <c r="K35" s="26">
        <f t="shared" si="12"/>
        <v>77454795</v>
      </c>
    </row>
    <row r="36" spans="1:11" s="27" customFormat="1" ht="12" customHeight="1">
      <c r="A36" s="28" t="s">
        <v>123</v>
      </c>
      <c r="B36" s="29" t="s">
        <v>124</v>
      </c>
      <c r="C36" s="30">
        <v>5805000</v>
      </c>
      <c r="D36" s="30"/>
      <c r="E36" s="30">
        <v>-2000000</v>
      </c>
      <c r="F36" s="30"/>
      <c r="G36" s="30"/>
      <c r="H36" s="30"/>
      <c r="I36" s="30"/>
      <c r="J36" s="31">
        <f aca="true" t="shared" si="13" ref="J36:J46">D36+E36+F36+G35:G36+H36+I36</f>
        <v>-2000000</v>
      </c>
      <c r="K36" s="32">
        <f aca="true" t="shared" si="14" ref="K36:K46">C36+J36</f>
        <v>3805000</v>
      </c>
    </row>
    <row r="37" spans="1:11" s="27" customFormat="1" ht="12" customHeight="1">
      <c r="A37" s="33" t="s">
        <v>125</v>
      </c>
      <c r="B37" s="34" t="s">
        <v>126</v>
      </c>
      <c r="C37" s="35">
        <v>5665140</v>
      </c>
      <c r="D37" s="35"/>
      <c r="E37" s="30">
        <v>-300000</v>
      </c>
      <c r="F37" s="35"/>
      <c r="G37" s="30"/>
      <c r="H37" s="30"/>
      <c r="I37" s="30"/>
      <c r="J37" s="31">
        <f t="shared" si="13"/>
        <v>-300000</v>
      </c>
      <c r="K37" s="32">
        <f t="shared" si="14"/>
        <v>5365140</v>
      </c>
    </row>
    <row r="38" spans="1:11" s="27" customFormat="1" ht="12" customHeight="1">
      <c r="A38" s="33" t="s">
        <v>127</v>
      </c>
      <c r="B38" s="34" t="s">
        <v>128</v>
      </c>
      <c r="C38" s="35">
        <v>7768485</v>
      </c>
      <c r="D38" s="35"/>
      <c r="E38" s="30"/>
      <c r="F38" s="35"/>
      <c r="G38" s="30"/>
      <c r="H38" s="30"/>
      <c r="I38" s="30"/>
      <c r="J38" s="31">
        <f t="shared" si="13"/>
        <v>0</v>
      </c>
      <c r="K38" s="32">
        <f t="shared" si="14"/>
        <v>7768485</v>
      </c>
    </row>
    <row r="39" spans="1:11" s="27" customFormat="1" ht="12" customHeight="1">
      <c r="A39" s="33" t="s">
        <v>129</v>
      </c>
      <c r="B39" s="34" t="s">
        <v>130</v>
      </c>
      <c r="C39" s="35">
        <v>13745000</v>
      </c>
      <c r="D39" s="35"/>
      <c r="E39" s="30">
        <v>-1100000</v>
      </c>
      <c r="F39" s="35"/>
      <c r="G39" s="30"/>
      <c r="H39" s="30"/>
      <c r="I39" s="30"/>
      <c r="J39" s="31">
        <f t="shared" si="13"/>
        <v>-1100000</v>
      </c>
      <c r="K39" s="32">
        <f t="shared" si="14"/>
        <v>12645000</v>
      </c>
    </row>
    <row r="40" spans="1:11" s="27" customFormat="1" ht="12" customHeight="1">
      <c r="A40" s="33" t="s">
        <v>131</v>
      </c>
      <c r="B40" s="34" t="s">
        <v>132</v>
      </c>
      <c r="C40" s="35">
        <v>35669450</v>
      </c>
      <c r="D40" s="35"/>
      <c r="E40" s="30"/>
      <c r="F40" s="35">
        <v>140000</v>
      </c>
      <c r="G40" s="30"/>
      <c r="H40" s="30"/>
      <c r="I40" s="30"/>
      <c r="J40" s="31">
        <f t="shared" si="13"/>
        <v>140000</v>
      </c>
      <c r="K40" s="32">
        <f t="shared" si="14"/>
        <v>35809450</v>
      </c>
    </row>
    <row r="41" spans="1:11" s="27" customFormat="1" ht="12" customHeight="1">
      <c r="A41" s="33" t="s">
        <v>133</v>
      </c>
      <c r="B41" s="34" t="s">
        <v>134</v>
      </c>
      <c r="C41" s="35">
        <v>11685520</v>
      </c>
      <c r="D41" s="35"/>
      <c r="E41" s="30">
        <v>-324000</v>
      </c>
      <c r="F41" s="35"/>
      <c r="G41" s="30"/>
      <c r="H41" s="30"/>
      <c r="I41" s="30"/>
      <c r="J41" s="31">
        <f t="shared" si="13"/>
        <v>-324000</v>
      </c>
      <c r="K41" s="32">
        <f t="shared" si="14"/>
        <v>11361520</v>
      </c>
    </row>
    <row r="42" spans="1:11" s="27" customFormat="1" ht="12" customHeight="1">
      <c r="A42" s="33" t="s">
        <v>135</v>
      </c>
      <c r="B42" s="34" t="s">
        <v>136</v>
      </c>
      <c r="C42" s="35"/>
      <c r="D42" s="35"/>
      <c r="E42" s="30"/>
      <c r="F42" s="35"/>
      <c r="G42" s="30"/>
      <c r="H42" s="30"/>
      <c r="I42" s="30"/>
      <c r="J42" s="31">
        <f t="shared" si="13"/>
        <v>0</v>
      </c>
      <c r="K42" s="32">
        <f t="shared" si="14"/>
        <v>0</v>
      </c>
    </row>
    <row r="43" spans="1:11" s="27" customFormat="1" ht="12" customHeight="1">
      <c r="A43" s="33" t="s">
        <v>137</v>
      </c>
      <c r="B43" s="34" t="s">
        <v>138</v>
      </c>
      <c r="C43" s="35">
        <v>200</v>
      </c>
      <c r="D43" s="35"/>
      <c r="E43" s="30"/>
      <c r="F43" s="35"/>
      <c r="G43" s="30"/>
      <c r="H43" s="30"/>
      <c r="I43" s="30"/>
      <c r="J43" s="31">
        <f t="shared" si="13"/>
        <v>0</v>
      </c>
      <c r="K43" s="32">
        <f t="shared" si="14"/>
        <v>200</v>
      </c>
    </row>
    <row r="44" spans="1:11" s="27" customFormat="1" ht="12" customHeight="1">
      <c r="A44" s="33" t="s">
        <v>139</v>
      </c>
      <c r="B44" s="34" t="s">
        <v>140</v>
      </c>
      <c r="C44" s="35"/>
      <c r="D44" s="35"/>
      <c r="E44" s="30"/>
      <c r="F44" s="35"/>
      <c r="G44" s="30"/>
      <c r="H44" s="30"/>
      <c r="I44" s="30"/>
      <c r="J44" s="31">
        <f t="shared" si="13"/>
        <v>0</v>
      </c>
      <c r="K44" s="32">
        <f t="shared" si="14"/>
        <v>0</v>
      </c>
    </row>
    <row r="45" spans="1:11" s="27" customFormat="1" ht="12" customHeight="1">
      <c r="A45" s="38" t="s">
        <v>141</v>
      </c>
      <c r="B45" s="43" t="s">
        <v>142</v>
      </c>
      <c r="C45" s="41"/>
      <c r="D45" s="41"/>
      <c r="E45" s="42"/>
      <c r="F45" s="41"/>
      <c r="G45" s="42"/>
      <c r="H45" s="42"/>
      <c r="I45" s="42"/>
      <c r="J45" s="44">
        <f t="shared" si="13"/>
        <v>0</v>
      </c>
      <c r="K45" s="32">
        <f t="shared" si="14"/>
        <v>0</v>
      </c>
    </row>
    <row r="46" spans="1:11" s="27" customFormat="1" ht="12" customHeight="1" thickBot="1">
      <c r="A46" s="38" t="s">
        <v>143</v>
      </c>
      <c r="B46" s="39" t="s">
        <v>144</v>
      </c>
      <c r="C46" s="41">
        <v>700000</v>
      </c>
      <c r="D46" s="41"/>
      <c r="E46" s="45"/>
      <c r="F46" s="41"/>
      <c r="G46" s="45"/>
      <c r="H46" s="45"/>
      <c r="I46" s="45"/>
      <c r="J46" s="46">
        <f t="shared" si="13"/>
        <v>0</v>
      </c>
      <c r="K46" s="32">
        <f t="shared" si="14"/>
        <v>700000</v>
      </c>
    </row>
    <row r="47" spans="1:11" s="27" customFormat="1" ht="12" customHeight="1" thickBot="1">
      <c r="A47" s="23" t="s">
        <v>145</v>
      </c>
      <c r="B47" s="24" t="s">
        <v>146</v>
      </c>
      <c r="C47" s="25">
        <f aca="true" t="shared" si="15" ref="C47:K47">SUM(C48:C52)</f>
        <v>0</v>
      </c>
      <c r="D47" s="25">
        <f t="shared" si="15"/>
        <v>0</v>
      </c>
      <c r="E47" s="25">
        <f t="shared" si="15"/>
        <v>0</v>
      </c>
      <c r="F47" s="25">
        <f t="shared" si="15"/>
        <v>0</v>
      </c>
      <c r="G47" s="25">
        <f t="shared" si="15"/>
        <v>0</v>
      </c>
      <c r="H47" s="25">
        <f t="shared" si="15"/>
        <v>0</v>
      </c>
      <c r="I47" s="25">
        <f t="shared" si="15"/>
        <v>0</v>
      </c>
      <c r="J47" s="25">
        <f t="shared" si="15"/>
        <v>0</v>
      </c>
      <c r="K47" s="26">
        <f t="shared" si="15"/>
        <v>0</v>
      </c>
    </row>
    <row r="48" spans="1:11" s="27" customFormat="1" ht="12" customHeight="1">
      <c r="A48" s="28" t="s">
        <v>147</v>
      </c>
      <c r="B48" s="29" t="s">
        <v>148</v>
      </c>
      <c r="C48" s="30"/>
      <c r="D48" s="30"/>
      <c r="E48" s="30"/>
      <c r="F48" s="30"/>
      <c r="G48" s="30"/>
      <c r="H48" s="30"/>
      <c r="I48" s="30"/>
      <c r="J48" s="31">
        <f>D48+E48+F48+G47:G48+H48+I48</f>
        <v>0</v>
      </c>
      <c r="K48" s="32">
        <f>C48+J48</f>
        <v>0</v>
      </c>
    </row>
    <row r="49" spans="1:11" s="27" customFormat="1" ht="12" customHeight="1">
      <c r="A49" s="33" t="s">
        <v>149</v>
      </c>
      <c r="B49" s="34" t="s">
        <v>150</v>
      </c>
      <c r="C49" s="35"/>
      <c r="D49" s="35"/>
      <c r="E49" s="30"/>
      <c r="F49" s="35"/>
      <c r="G49" s="30"/>
      <c r="H49" s="30"/>
      <c r="I49" s="30"/>
      <c r="J49" s="31">
        <f>D49+E49+F49+G48:G49+H49+I49</f>
        <v>0</v>
      </c>
      <c r="K49" s="32">
        <f>C49+J49</f>
        <v>0</v>
      </c>
    </row>
    <row r="50" spans="1:11" s="27" customFormat="1" ht="12" customHeight="1">
      <c r="A50" s="33" t="s">
        <v>151</v>
      </c>
      <c r="B50" s="34" t="s">
        <v>152</v>
      </c>
      <c r="C50" s="35"/>
      <c r="D50" s="35"/>
      <c r="E50" s="30"/>
      <c r="F50" s="35"/>
      <c r="G50" s="30"/>
      <c r="H50" s="30"/>
      <c r="I50" s="30"/>
      <c r="J50" s="31">
        <f>D50+E50+F50+G49:G50+H50+I50</f>
        <v>0</v>
      </c>
      <c r="K50" s="32">
        <f>C50+J50</f>
        <v>0</v>
      </c>
    </row>
    <row r="51" spans="1:11" s="27" customFormat="1" ht="12" customHeight="1">
      <c r="A51" s="33" t="s">
        <v>153</v>
      </c>
      <c r="B51" s="34" t="s">
        <v>154</v>
      </c>
      <c r="C51" s="35"/>
      <c r="D51" s="35"/>
      <c r="E51" s="30"/>
      <c r="F51" s="35"/>
      <c r="G51" s="30"/>
      <c r="H51" s="30"/>
      <c r="I51" s="30"/>
      <c r="J51" s="31">
        <f>D51+E51+F51+G50:G51+H51+I51</f>
        <v>0</v>
      </c>
      <c r="K51" s="32">
        <f>C51+J51</f>
        <v>0</v>
      </c>
    </row>
    <row r="52" spans="1:11" s="27" customFormat="1" ht="12" customHeight="1" thickBot="1">
      <c r="A52" s="38" t="s">
        <v>155</v>
      </c>
      <c r="B52" s="39" t="s">
        <v>156</v>
      </c>
      <c r="C52" s="41"/>
      <c r="D52" s="41"/>
      <c r="E52" s="42"/>
      <c r="F52" s="41"/>
      <c r="G52" s="42"/>
      <c r="H52" s="42"/>
      <c r="I52" s="42"/>
      <c r="J52" s="44">
        <f>D52+E52+F52+G51:G52+H52+I52</f>
        <v>0</v>
      </c>
      <c r="K52" s="32">
        <f>C52+J52</f>
        <v>0</v>
      </c>
    </row>
    <row r="53" spans="1:11" s="27" customFormat="1" ht="12" customHeight="1" thickBot="1">
      <c r="A53" s="23" t="s">
        <v>157</v>
      </c>
      <c r="B53" s="24" t="s">
        <v>158</v>
      </c>
      <c r="C53" s="25">
        <f aca="true" t="shared" si="16" ref="C53:K53">SUM(C54:C56)</f>
        <v>0</v>
      </c>
      <c r="D53" s="25">
        <f t="shared" si="16"/>
        <v>0</v>
      </c>
      <c r="E53" s="25">
        <f t="shared" si="16"/>
        <v>0</v>
      </c>
      <c r="F53" s="25">
        <f t="shared" si="16"/>
        <v>29520</v>
      </c>
      <c r="G53" s="25">
        <f t="shared" si="16"/>
        <v>0</v>
      </c>
      <c r="H53" s="25">
        <f t="shared" si="16"/>
        <v>0</v>
      </c>
      <c r="I53" s="25">
        <f t="shared" si="16"/>
        <v>0</v>
      </c>
      <c r="J53" s="25">
        <f t="shared" si="16"/>
        <v>29520</v>
      </c>
      <c r="K53" s="26">
        <f t="shared" si="16"/>
        <v>29520</v>
      </c>
    </row>
    <row r="54" spans="1:11" s="27" customFormat="1" ht="12" customHeight="1">
      <c r="A54" s="28" t="s">
        <v>159</v>
      </c>
      <c r="B54" s="29" t="s">
        <v>160</v>
      </c>
      <c r="C54" s="30"/>
      <c r="D54" s="30"/>
      <c r="E54" s="30"/>
      <c r="F54" s="30"/>
      <c r="G54" s="30"/>
      <c r="H54" s="30"/>
      <c r="I54" s="30"/>
      <c r="J54" s="31">
        <f>D54+E54+F54+G53:G54+H54+I54</f>
        <v>0</v>
      </c>
      <c r="K54" s="32">
        <f>C54+J54</f>
        <v>0</v>
      </c>
    </row>
    <row r="55" spans="1:11" s="27" customFormat="1" ht="12" customHeight="1">
      <c r="A55" s="33" t="s">
        <v>161</v>
      </c>
      <c r="B55" s="34" t="s">
        <v>162</v>
      </c>
      <c r="C55" s="35"/>
      <c r="D55" s="35"/>
      <c r="E55" s="30"/>
      <c r="F55" s="35"/>
      <c r="G55" s="30"/>
      <c r="H55" s="30"/>
      <c r="I55" s="30"/>
      <c r="J55" s="31">
        <f>D55+E55+F55+G54:G55+H55+I55</f>
        <v>0</v>
      </c>
      <c r="K55" s="32">
        <f>C55+J55</f>
        <v>0</v>
      </c>
    </row>
    <row r="56" spans="1:11" s="27" customFormat="1" ht="12" customHeight="1">
      <c r="A56" s="33" t="s">
        <v>163</v>
      </c>
      <c r="B56" s="34" t="s">
        <v>164</v>
      </c>
      <c r="C56" s="35"/>
      <c r="D56" s="35"/>
      <c r="E56" s="30"/>
      <c r="F56" s="35">
        <v>29520</v>
      </c>
      <c r="G56" s="30"/>
      <c r="H56" s="30"/>
      <c r="I56" s="30"/>
      <c r="J56" s="31">
        <f>D56+E56+F56+G55:G56+H56+I56</f>
        <v>29520</v>
      </c>
      <c r="K56" s="32">
        <f>C56+J56</f>
        <v>29520</v>
      </c>
    </row>
    <row r="57" spans="1:11" s="27" customFormat="1" ht="12" customHeight="1" thickBot="1">
      <c r="A57" s="38" t="s">
        <v>165</v>
      </c>
      <c r="B57" s="39" t="s">
        <v>166</v>
      </c>
      <c r="C57" s="41"/>
      <c r="D57" s="41"/>
      <c r="E57" s="42"/>
      <c r="F57" s="41"/>
      <c r="G57" s="42"/>
      <c r="H57" s="42"/>
      <c r="I57" s="42"/>
      <c r="J57" s="44">
        <f>D57+E57+F57+G56:G57+H57+I57</f>
        <v>0</v>
      </c>
      <c r="K57" s="32">
        <f>C57+J57</f>
        <v>0</v>
      </c>
    </row>
    <row r="58" spans="1:11" s="27" customFormat="1" ht="12" customHeight="1" thickBot="1">
      <c r="A58" s="23" t="s">
        <v>167</v>
      </c>
      <c r="B58" s="40" t="s">
        <v>168</v>
      </c>
      <c r="C58" s="25">
        <f aca="true" t="shared" si="17" ref="C58:K58">SUM(C59:C61)</f>
        <v>0</v>
      </c>
      <c r="D58" s="25">
        <f t="shared" si="17"/>
        <v>0</v>
      </c>
      <c r="E58" s="25">
        <f t="shared" si="17"/>
        <v>0</v>
      </c>
      <c r="F58" s="25">
        <f t="shared" si="17"/>
        <v>0</v>
      </c>
      <c r="G58" s="25">
        <f t="shared" si="17"/>
        <v>0</v>
      </c>
      <c r="H58" s="25">
        <f t="shared" si="17"/>
        <v>0</v>
      </c>
      <c r="I58" s="25">
        <f t="shared" si="17"/>
        <v>0</v>
      </c>
      <c r="J58" s="25">
        <f t="shared" si="17"/>
        <v>0</v>
      </c>
      <c r="K58" s="26">
        <f t="shared" si="17"/>
        <v>0</v>
      </c>
    </row>
    <row r="59" spans="1:11" s="27" customFormat="1" ht="12" customHeight="1">
      <c r="A59" s="28" t="s">
        <v>169</v>
      </c>
      <c r="B59" s="29" t="s">
        <v>170</v>
      </c>
      <c r="C59" s="35"/>
      <c r="D59" s="35"/>
      <c r="E59" s="35"/>
      <c r="F59" s="35"/>
      <c r="G59" s="35"/>
      <c r="H59" s="35"/>
      <c r="I59" s="35"/>
      <c r="J59" s="47">
        <f>D59+E59+F59+G58:G59+H59+I59</f>
        <v>0</v>
      </c>
      <c r="K59" s="48">
        <f>C59+J59</f>
        <v>0</v>
      </c>
    </row>
    <row r="60" spans="1:11" s="27" customFormat="1" ht="12" customHeight="1">
      <c r="A60" s="33" t="s">
        <v>171</v>
      </c>
      <c r="B60" s="34" t="s">
        <v>172</v>
      </c>
      <c r="C60" s="35"/>
      <c r="D60" s="35"/>
      <c r="E60" s="35"/>
      <c r="F60" s="35"/>
      <c r="G60" s="35"/>
      <c r="H60" s="35"/>
      <c r="I60" s="35"/>
      <c r="J60" s="47">
        <f>D60+E60+F60+G59:G60+H60+I60</f>
        <v>0</v>
      </c>
      <c r="K60" s="48">
        <f>C60+J60</f>
        <v>0</v>
      </c>
    </row>
    <row r="61" spans="1:11" s="27" customFormat="1" ht="12" customHeight="1">
      <c r="A61" s="33" t="s">
        <v>173</v>
      </c>
      <c r="B61" s="34" t="s">
        <v>174</v>
      </c>
      <c r="C61" s="35"/>
      <c r="D61" s="35"/>
      <c r="E61" s="35"/>
      <c r="F61" s="35"/>
      <c r="G61" s="35"/>
      <c r="H61" s="35"/>
      <c r="I61" s="35"/>
      <c r="J61" s="47">
        <f>D61+E61+F61+G60:G61+H61+I61</f>
        <v>0</v>
      </c>
      <c r="K61" s="48">
        <f>C61+J61</f>
        <v>0</v>
      </c>
    </row>
    <row r="62" spans="1:11" s="27" customFormat="1" ht="12" customHeight="1" thickBot="1">
      <c r="A62" s="38" t="s">
        <v>175</v>
      </c>
      <c r="B62" s="39" t="s">
        <v>176</v>
      </c>
      <c r="C62" s="35"/>
      <c r="D62" s="35"/>
      <c r="E62" s="35"/>
      <c r="F62" s="35"/>
      <c r="G62" s="35"/>
      <c r="H62" s="35"/>
      <c r="I62" s="35"/>
      <c r="J62" s="47">
        <f>D62+E62+F62+G61:G62+H62+I62</f>
        <v>0</v>
      </c>
      <c r="K62" s="48">
        <f>C62+J62</f>
        <v>0</v>
      </c>
    </row>
    <row r="63" spans="1:11" s="27" customFormat="1" ht="12" customHeight="1" thickBot="1">
      <c r="A63" s="49" t="s">
        <v>177</v>
      </c>
      <c r="B63" s="24" t="s">
        <v>178</v>
      </c>
      <c r="C63" s="25">
        <f aca="true" t="shared" si="18" ref="C63:K63">+C6+C13+C20+C27+C35+C47+C53+C58</f>
        <v>559040326</v>
      </c>
      <c r="D63" s="25">
        <f t="shared" si="18"/>
        <v>291622708</v>
      </c>
      <c r="E63" s="25">
        <f t="shared" si="18"/>
        <v>59592873</v>
      </c>
      <c r="F63" s="25">
        <f t="shared" si="18"/>
        <v>118998373</v>
      </c>
      <c r="G63" s="25">
        <f t="shared" si="18"/>
        <v>0</v>
      </c>
      <c r="H63" s="25">
        <f t="shared" si="18"/>
        <v>0</v>
      </c>
      <c r="I63" s="25">
        <f t="shared" si="18"/>
        <v>0</v>
      </c>
      <c r="J63" s="25">
        <f t="shared" si="18"/>
        <v>470213954</v>
      </c>
      <c r="K63" s="26">
        <f t="shared" si="18"/>
        <v>1029254280</v>
      </c>
    </row>
    <row r="64" spans="1:11" s="27" customFormat="1" ht="12" customHeight="1" thickBot="1">
      <c r="A64" s="50" t="s">
        <v>179</v>
      </c>
      <c r="B64" s="40" t="s">
        <v>180</v>
      </c>
      <c r="C64" s="25">
        <f aca="true" t="shared" si="19" ref="C64:K64">SUM(C65:C67)</f>
        <v>0</v>
      </c>
      <c r="D64" s="25">
        <f t="shared" si="19"/>
        <v>0</v>
      </c>
      <c r="E64" s="25">
        <f t="shared" si="19"/>
        <v>0</v>
      </c>
      <c r="F64" s="25">
        <f t="shared" si="19"/>
        <v>0</v>
      </c>
      <c r="G64" s="25">
        <f t="shared" si="19"/>
        <v>0</v>
      </c>
      <c r="H64" s="25">
        <f t="shared" si="19"/>
        <v>0</v>
      </c>
      <c r="I64" s="25">
        <f t="shared" si="19"/>
        <v>0</v>
      </c>
      <c r="J64" s="25">
        <f t="shared" si="19"/>
        <v>0</v>
      </c>
      <c r="K64" s="26">
        <f t="shared" si="19"/>
        <v>0</v>
      </c>
    </row>
    <row r="65" spans="1:11" s="27" customFormat="1" ht="12" customHeight="1">
      <c r="A65" s="28" t="s">
        <v>181</v>
      </c>
      <c r="B65" s="29" t="s">
        <v>182</v>
      </c>
      <c r="C65" s="35"/>
      <c r="D65" s="35"/>
      <c r="E65" s="35"/>
      <c r="F65" s="35"/>
      <c r="G65" s="35"/>
      <c r="H65" s="35"/>
      <c r="I65" s="35"/>
      <c r="J65" s="47">
        <f>D65+E65+F65+G64:G65+H65+I65</f>
        <v>0</v>
      </c>
      <c r="K65" s="48">
        <f>C65+J65</f>
        <v>0</v>
      </c>
    </row>
    <row r="66" spans="1:11" s="27" customFormat="1" ht="12" customHeight="1">
      <c r="A66" s="33" t="s">
        <v>183</v>
      </c>
      <c r="B66" s="34" t="s">
        <v>184</v>
      </c>
      <c r="C66" s="35"/>
      <c r="D66" s="35"/>
      <c r="E66" s="35"/>
      <c r="F66" s="35"/>
      <c r="G66" s="35"/>
      <c r="H66" s="35"/>
      <c r="I66" s="35"/>
      <c r="J66" s="47">
        <f>D66+E66+F66+G65:G66+H66+I66</f>
        <v>0</v>
      </c>
      <c r="K66" s="48">
        <f>C66+J66</f>
        <v>0</v>
      </c>
    </row>
    <row r="67" spans="1:11" s="27" customFormat="1" ht="12" customHeight="1" thickBot="1">
      <c r="A67" s="38" t="s">
        <v>185</v>
      </c>
      <c r="B67" s="51" t="s">
        <v>186</v>
      </c>
      <c r="C67" s="35"/>
      <c r="D67" s="35"/>
      <c r="E67" s="35"/>
      <c r="F67" s="45"/>
      <c r="G67" s="35"/>
      <c r="H67" s="35"/>
      <c r="I67" s="35"/>
      <c r="J67" s="47">
        <f>D67+E67+F67+G66:G67+H67+I67</f>
        <v>0</v>
      </c>
      <c r="K67" s="48">
        <f>C67+J67</f>
        <v>0</v>
      </c>
    </row>
    <row r="68" spans="1:11" s="27" customFormat="1" ht="12" customHeight="1" thickBot="1">
      <c r="A68" s="50" t="s">
        <v>187</v>
      </c>
      <c r="B68" s="40" t="s">
        <v>188</v>
      </c>
      <c r="C68" s="25">
        <f aca="true" t="shared" si="20" ref="C68:K68">SUM(C69:C72)</f>
        <v>0</v>
      </c>
      <c r="D68" s="25">
        <f t="shared" si="20"/>
        <v>0</v>
      </c>
      <c r="E68" s="25">
        <f t="shared" si="20"/>
        <v>0</v>
      </c>
      <c r="F68" s="25">
        <f t="shared" si="20"/>
        <v>0</v>
      </c>
      <c r="G68" s="25">
        <f t="shared" si="20"/>
        <v>0</v>
      </c>
      <c r="H68" s="25">
        <f t="shared" si="20"/>
        <v>0</v>
      </c>
      <c r="I68" s="25">
        <f t="shared" si="20"/>
        <v>0</v>
      </c>
      <c r="J68" s="25">
        <f t="shared" si="20"/>
        <v>0</v>
      </c>
      <c r="K68" s="26">
        <f t="shared" si="20"/>
        <v>0</v>
      </c>
    </row>
    <row r="69" spans="1:11" s="27" customFormat="1" ht="12" customHeight="1">
      <c r="A69" s="28" t="s">
        <v>189</v>
      </c>
      <c r="B69" s="52" t="s">
        <v>190</v>
      </c>
      <c r="C69" s="35"/>
      <c r="D69" s="35"/>
      <c r="E69" s="35"/>
      <c r="F69" s="35"/>
      <c r="G69" s="35"/>
      <c r="H69" s="35"/>
      <c r="I69" s="35"/>
      <c r="J69" s="47">
        <f>D69+E69+F69+G68:G69+H69+I69</f>
        <v>0</v>
      </c>
      <c r="K69" s="48">
        <f>C69+J69</f>
        <v>0</v>
      </c>
    </row>
    <row r="70" spans="1:11" s="27" customFormat="1" ht="12" customHeight="1">
      <c r="A70" s="33" t="s">
        <v>191</v>
      </c>
      <c r="B70" s="52" t="s">
        <v>192</v>
      </c>
      <c r="C70" s="35"/>
      <c r="D70" s="35"/>
      <c r="E70" s="35"/>
      <c r="F70" s="35"/>
      <c r="G70" s="35"/>
      <c r="H70" s="35"/>
      <c r="I70" s="35"/>
      <c r="J70" s="47">
        <f>D70+E70+F70+G69:G70+H70+I70</f>
        <v>0</v>
      </c>
      <c r="K70" s="48">
        <f>C70+J70</f>
        <v>0</v>
      </c>
    </row>
    <row r="71" spans="1:11" s="27" customFormat="1" ht="12" customHeight="1">
      <c r="A71" s="33" t="s">
        <v>193</v>
      </c>
      <c r="B71" s="52" t="s">
        <v>194</v>
      </c>
      <c r="C71" s="35"/>
      <c r="D71" s="35"/>
      <c r="E71" s="35"/>
      <c r="F71" s="35"/>
      <c r="G71" s="35"/>
      <c r="H71" s="35"/>
      <c r="I71" s="35"/>
      <c r="J71" s="47">
        <f>D71+E71+F71+G70:G71+H71+I71</f>
        <v>0</v>
      </c>
      <c r="K71" s="48">
        <f>C71+J71</f>
        <v>0</v>
      </c>
    </row>
    <row r="72" spans="1:11" s="27" customFormat="1" ht="12" customHeight="1" thickBot="1">
      <c r="A72" s="38" t="s">
        <v>195</v>
      </c>
      <c r="B72" s="53" t="s">
        <v>196</v>
      </c>
      <c r="C72" s="35"/>
      <c r="D72" s="35"/>
      <c r="E72" s="35"/>
      <c r="F72" s="35"/>
      <c r="G72" s="35"/>
      <c r="H72" s="35"/>
      <c r="I72" s="35"/>
      <c r="J72" s="47">
        <f>D72+E72+F72+G71:G72+H72+I72</f>
        <v>0</v>
      </c>
      <c r="K72" s="48">
        <f>C72+J72</f>
        <v>0</v>
      </c>
    </row>
    <row r="73" spans="1:11" s="27" customFormat="1" ht="12" customHeight="1" thickBot="1">
      <c r="A73" s="50" t="s">
        <v>197</v>
      </c>
      <c r="B73" s="40" t="s">
        <v>198</v>
      </c>
      <c r="C73" s="25">
        <f aca="true" t="shared" si="21" ref="C73:K73">SUM(C74:C75)</f>
        <v>144762729</v>
      </c>
      <c r="D73" s="25">
        <f t="shared" si="21"/>
        <v>223532506</v>
      </c>
      <c r="E73" s="25">
        <f t="shared" si="21"/>
        <v>1724000</v>
      </c>
      <c r="F73" s="25">
        <f t="shared" si="21"/>
        <v>-189583</v>
      </c>
      <c r="G73" s="25">
        <f t="shared" si="21"/>
        <v>0</v>
      </c>
      <c r="H73" s="25">
        <f t="shared" si="21"/>
        <v>0</v>
      </c>
      <c r="I73" s="25">
        <f t="shared" si="21"/>
        <v>0</v>
      </c>
      <c r="J73" s="25">
        <f t="shared" si="21"/>
        <v>225066923</v>
      </c>
      <c r="K73" s="26">
        <f t="shared" si="21"/>
        <v>369829652</v>
      </c>
    </row>
    <row r="74" spans="1:11" s="27" customFormat="1" ht="12" customHeight="1">
      <c r="A74" s="28" t="s">
        <v>199</v>
      </c>
      <c r="B74" s="29" t="s">
        <v>200</v>
      </c>
      <c r="C74" s="35">
        <v>144762729</v>
      </c>
      <c r="D74" s="35">
        <v>223532506</v>
      </c>
      <c r="E74" s="35">
        <v>1724000</v>
      </c>
      <c r="F74" s="35">
        <v>-189583</v>
      </c>
      <c r="G74" s="35"/>
      <c r="H74" s="35"/>
      <c r="I74" s="35"/>
      <c r="J74" s="47">
        <f>D74+E74+F74+G73:G74+H74+I74</f>
        <v>225066923</v>
      </c>
      <c r="K74" s="48">
        <f>C74+J74</f>
        <v>369829652</v>
      </c>
    </row>
    <row r="75" spans="1:11" s="27" customFormat="1" ht="12" customHeight="1" thickBot="1">
      <c r="A75" s="38" t="s">
        <v>201</v>
      </c>
      <c r="B75" s="39" t="s">
        <v>202</v>
      </c>
      <c r="C75" s="35"/>
      <c r="D75" s="35"/>
      <c r="E75" s="35"/>
      <c r="F75" s="35"/>
      <c r="G75" s="35"/>
      <c r="H75" s="35"/>
      <c r="I75" s="35"/>
      <c r="J75" s="47">
        <f>D75+E75+F75+G74:G75+H75+I75</f>
        <v>0</v>
      </c>
      <c r="K75" s="48">
        <f>C75+J75</f>
        <v>0</v>
      </c>
    </row>
    <row r="76" spans="1:11" s="27" customFormat="1" ht="12" customHeight="1" thickBot="1">
      <c r="A76" s="50" t="s">
        <v>203</v>
      </c>
      <c r="B76" s="40" t="s">
        <v>204</v>
      </c>
      <c r="C76" s="25">
        <f aca="true" t="shared" si="22" ref="C76:K76">SUM(C77:C79)</f>
        <v>0</v>
      </c>
      <c r="D76" s="25">
        <f t="shared" si="22"/>
        <v>0</v>
      </c>
      <c r="E76" s="25">
        <f t="shared" si="22"/>
        <v>0</v>
      </c>
      <c r="F76" s="25">
        <f t="shared" si="22"/>
        <v>0</v>
      </c>
      <c r="G76" s="25">
        <f t="shared" si="22"/>
        <v>0</v>
      </c>
      <c r="H76" s="25">
        <f t="shared" si="22"/>
        <v>0</v>
      </c>
      <c r="I76" s="25">
        <f t="shared" si="22"/>
        <v>0</v>
      </c>
      <c r="J76" s="25">
        <f t="shared" si="22"/>
        <v>0</v>
      </c>
      <c r="K76" s="26">
        <f t="shared" si="22"/>
        <v>0</v>
      </c>
    </row>
    <row r="77" spans="1:11" s="27" customFormat="1" ht="12" customHeight="1">
      <c r="A77" s="28" t="s">
        <v>205</v>
      </c>
      <c r="B77" s="29" t="s">
        <v>206</v>
      </c>
      <c r="C77" s="35"/>
      <c r="D77" s="35"/>
      <c r="E77" s="35"/>
      <c r="F77" s="35"/>
      <c r="G77" s="35"/>
      <c r="H77" s="35"/>
      <c r="I77" s="35"/>
      <c r="J77" s="47">
        <f>D77+E77+F77+G76:G77+H77+I77</f>
        <v>0</v>
      </c>
      <c r="K77" s="48">
        <f>C77+J77</f>
        <v>0</v>
      </c>
    </row>
    <row r="78" spans="1:11" s="27" customFormat="1" ht="12" customHeight="1">
      <c r="A78" s="33" t="s">
        <v>207</v>
      </c>
      <c r="B78" s="34" t="s">
        <v>208</v>
      </c>
      <c r="C78" s="35"/>
      <c r="D78" s="35"/>
      <c r="E78" s="35"/>
      <c r="F78" s="35"/>
      <c r="G78" s="35"/>
      <c r="H78" s="35"/>
      <c r="I78" s="35"/>
      <c r="J78" s="47">
        <f>D78+E78+F78+G77:G78+H78+I78</f>
        <v>0</v>
      </c>
      <c r="K78" s="48">
        <f>C78+J78</f>
        <v>0</v>
      </c>
    </row>
    <row r="79" spans="1:11" s="27" customFormat="1" ht="12" customHeight="1" thickBot="1">
      <c r="A79" s="38" t="s">
        <v>209</v>
      </c>
      <c r="B79" s="39" t="s">
        <v>210</v>
      </c>
      <c r="C79" s="35"/>
      <c r="D79" s="35"/>
      <c r="E79" s="35"/>
      <c r="F79" s="35"/>
      <c r="G79" s="35"/>
      <c r="H79" s="35"/>
      <c r="I79" s="35"/>
      <c r="J79" s="47">
        <f>D79+E79+F79+G78:G79+H79+I79</f>
        <v>0</v>
      </c>
      <c r="K79" s="48">
        <f>C79+J79</f>
        <v>0</v>
      </c>
    </row>
    <row r="80" spans="1:11" s="27" customFormat="1" ht="12" customHeight="1" thickBot="1">
      <c r="A80" s="50" t="s">
        <v>211</v>
      </c>
      <c r="B80" s="40" t="s">
        <v>212</v>
      </c>
      <c r="C80" s="25">
        <f aca="true" t="shared" si="23" ref="C80:K80">SUM(C81:C84)</f>
        <v>0</v>
      </c>
      <c r="D80" s="25">
        <f t="shared" si="23"/>
        <v>0</v>
      </c>
      <c r="E80" s="25">
        <f t="shared" si="23"/>
        <v>0</v>
      </c>
      <c r="F80" s="25">
        <f t="shared" si="23"/>
        <v>0</v>
      </c>
      <c r="G80" s="25">
        <f t="shared" si="23"/>
        <v>0</v>
      </c>
      <c r="H80" s="25">
        <f t="shared" si="23"/>
        <v>0</v>
      </c>
      <c r="I80" s="25">
        <f t="shared" si="23"/>
        <v>0</v>
      </c>
      <c r="J80" s="25">
        <f t="shared" si="23"/>
        <v>0</v>
      </c>
      <c r="K80" s="26">
        <f t="shared" si="23"/>
        <v>0</v>
      </c>
    </row>
    <row r="81" spans="1:11" s="27" customFormat="1" ht="12" customHeight="1">
      <c r="A81" s="54" t="s">
        <v>213</v>
      </c>
      <c r="B81" s="29" t="s">
        <v>214</v>
      </c>
      <c r="C81" s="35"/>
      <c r="D81" s="35"/>
      <c r="E81" s="35"/>
      <c r="F81" s="35"/>
      <c r="G81" s="35"/>
      <c r="H81" s="35"/>
      <c r="I81" s="35"/>
      <c r="J81" s="47">
        <f aca="true" t="shared" si="24" ref="J81:J86">D81+E81+F81+G80:G81+H81+I81</f>
        <v>0</v>
      </c>
      <c r="K81" s="48">
        <f aca="true" t="shared" si="25" ref="K81:K86">C81+J81</f>
        <v>0</v>
      </c>
    </row>
    <row r="82" spans="1:11" s="27" customFormat="1" ht="12" customHeight="1">
      <c r="A82" s="55" t="s">
        <v>215</v>
      </c>
      <c r="B82" s="34" t="s">
        <v>216</v>
      </c>
      <c r="C82" s="35"/>
      <c r="D82" s="35"/>
      <c r="E82" s="35"/>
      <c r="F82" s="35"/>
      <c r="G82" s="35"/>
      <c r="H82" s="35"/>
      <c r="I82" s="35"/>
      <c r="J82" s="47">
        <f t="shared" si="24"/>
        <v>0</v>
      </c>
      <c r="K82" s="48">
        <f t="shared" si="25"/>
        <v>0</v>
      </c>
    </row>
    <row r="83" spans="1:11" s="27" customFormat="1" ht="12" customHeight="1">
      <c r="A83" s="55" t="s">
        <v>217</v>
      </c>
      <c r="B83" s="34" t="s">
        <v>218</v>
      </c>
      <c r="C83" s="35"/>
      <c r="D83" s="35"/>
      <c r="E83" s="35"/>
      <c r="F83" s="35"/>
      <c r="G83" s="35"/>
      <c r="H83" s="35"/>
      <c r="I83" s="35"/>
      <c r="J83" s="47">
        <f t="shared" si="24"/>
        <v>0</v>
      </c>
      <c r="K83" s="48">
        <f t="shared" si="25"/>
        <v>0</v>
      </c>
    </row>
    <row r="84" spans="1:11" s="27" customFormat="1" ht="12" customHeight="1" thickBot="1">
      <c r="A84" s="56" t="s">
        <v>219</v>
      </c>
      <c r="B84" s="39" t="s">
        <v>220</v>
      </c>
      <c r="C84" s="35"/>
      <c r="D84" s="35"/>
      <c r="E84" s="35"/>
      <c r="F84" s="35"/>
      <c r="G84" s="35"/>
      <c r="H84" s="35"/>
      <c r="I84" s="35"/>
      <c r="J84" s="47">
        <f t="shared" si="24"/>
        <v>0</v>
      </c>
      <c r="K84" s="48">
        <f t="shared" si="25"/>
        <v>0</v>
      </c>
    </row>
    <row r="85" spans="1:11" s="27" customFormat="1" ht="12" customHeight="1" thickBot="1">
      <c r="A85" s="50" t="s">
        <v>221</v>
      </c>
      <c r="B85" s="40" t="s">
        <v>222</v>
      </c>
      <c r="C85" s="57"/>
      <c r="D85" s="57"/>
      <c r="E85" s="57"/>
      <c r="F85" s="57"/>
      <c r="G85" s="57"/>
      <c r="H85" s="57"/>
      <c r="I85" s="57"/>
      <c r="J85" s="25">
        <f t="shared" si="24"/>
        <v>0</v>
      </c>
      <c r="K85" s="26">
        <f t="shared" si="25"/>
        <v>0</v>
      </c>
    </row>
    <row r="86" spans="1:11" s="27" customFormat="1" ht="13.5" customHeight="1" thickBot="1">
      <c r="A86" s="50" t="s">
        <v>223</v>
      </c>
      <c r="B86" s="40" t="s">
        <v>224</v>
      </c>
      <c r="C86" s="57"/>
      <c r="D86" s="57"/>
      <c r="E86" s="57"/>
      <c r="F86" s="57"/>
      <c r="G86" s="57"/>
      <c r="H86" s="57"/>
      <c r="I86" s="57"/>
      <c r="J86" s="25">
        <f t="shared" si="24"/>
        <v>0</v>
      </c>
      <c r="K86" s="26">
        <f t="shared" si="25"/>
        <v>0</v>
      </c>
    </row>
    <row r="87" spans="1:11" s="27" customFormat="1" ht="15.75" customHeight="1" thickBot="1">
      <c r="A87" s="50" t="s">
        <v>225</v>
      </c>
      <c r="B87" s="58" t="s">
        <v>226</v>
      </c>
      <c r="C87" s="25">
        <f aca="true" t="shared" si="26" ref="C87:K87">+C64+C68+C73+C76+C80+C86+C85</f>
        <v>144762729</v>
      </c>
      <c r="D87" s="25">
        <f t="shared" si="26"/>
        <v>223532506</v>
      </c>
      <c r="E87" s="25">
        <f t="shared" si="26"/>
        <v>1724000</v>
      </c>
      <c r="F87" s="25">
        <f t="shared" si="26"/>
        <v>-189583</v>
      </c>
      <c r="G87" s="25">
        <f t="shared" si="26"/>
        <v>0</v>
      </c>
      <c r="H87" s="25">
        <f t="shared" si="26"/>
        <v>0</v>
      </c>
      <c r="I87" s="25">
        <f t="shared" si="26"/>
        <v>0</v>
      </c>
      <c r="J87" s="25">
        <f t="shared" si="26"/>
        <v>225066923</v>
      </c>
      <c r="K87" s="26">
        <f t="shared" si="26"/>
        <v>369829652</v>
      </c>
    </row>
    <row r="88" spans="1:11" s="27" customFormat="1" ht="25.5" customHeight="1" thickBot="1">
      <c r="A88" s="59" t="s">
        <v>227</v>
      </c>
      <c r="B88" s="60" t="s">
        <v>228</v>
      </c>
      <c r="C88" s="25">
        <f aca="true" t="shared" si="27" ref="C88:K88">+C63+C87</f>
        <v>703803055</v>
      </c>
      <c r="D88" s="25">
        <f t="shared" si="27"/>
        <v>515155214</v>
      </c>
      <c r="E88" s="25">
        <f t="shared" si="27"/>
        <v>61316873</v>
      </c>
      <c r="F88" s="25">
        <f t="shared" si="27"/>
        <v>118808790</v>
      </c>
      <c r="G88" s="25">
        <f t="shared" si="27"/>
        <v>0</v>
      </c>
      <c r="H88" s="25">
        <f t="shared" si="27"/>
        <v>0</v>
      </c>
      <c r="I88" s="25">
        <f t="shared" si="27"/>
        <v>0</v>
      </c>
      <c r="J88" s="25">
        <f t="shared" si="27"/>
        <v>695280877</v>
      </c>
      <c r="K88" s="26">
        <f t="shared" si="27"/>
        <v>1399083932</v>
      </c>
    </row>
    <row r="89" spans="1:3" s="27" customFormat="1" ht="30.75" customHeight="1">
      <c r="A89" s="61"/>
      <c r="B89" s="62"/>
      <c r="C89" s="63"/>
    </row>
    <row r="90" spans="1:11" ht="16.5" customHeight="1">
      <c r="A90" s="339" t="s">
        <v>229</v>
      </c>
      <c r="B90" s="339"/>
      <c r="C90" s="339"/>
      <c r="D90" s="339"/>
      <c r="E90" s="339"/>
      <c r="F90" s="339"/>
      <c r="G90" s="339"/>
      <c r="H90" s="339"/>
      <c r="I90" s="339"/>
      <c r="J90" s="339"/>
      <c r="K90" s="339"/>
    </row>
    <row r="91" spans="1:11" s="65" customFormat="1" ht="16.5" customHeight="1">
      <c r="A91" s="345" t="s">
        <v>230</v>
      </c>
      <c r="B91" s="345"/>
      <c r="C91" s="64"/>
      <c r="K91" s="64" t="str">
        <f>K2</f>
        <v>Forintban!</v>
      </c>
    </row>
    <row r="92" spans="1:11" ht="12.75" customHeight="1">
      <c r="A92" s="341" t="s">
        <v>41</v>
      </c>
      <c r="B92" s="342" t="s">
        <v>231</v>
      </c>
      <c r="C92" s="343" t="str">
        <f>+CONCATENATE(LEFT(ÖSSZEFÜGGÉSEK!A6,4),". évi")</f>
        <v>2018. évi</v>
      </c>
      <c r="D92" s="343"/>
      <c r="E92" s="343"/>
      <c r="F92" s="343"/>
      <c r="G92" s="343"/>
      <c r="H92" s="343"/>
      <c r="I92" s="343"/>
      <c r="J92" s="343"/>
      <c r="K92" s="343"/>
    </row>
    <row r="93" spans="1:11" ht="27.75">
      <c r="A93" s="341"/>
      <c r="B93" s="342"/>
      <c r="C93" s="14" t="s">
        <v>43</v>
      </c>
      <c r="D93" s="15" t="s">
        <v>44</v>
      </c>
      <c r="E93" s="15" t="s">
        <v>45</v>
      </c>
      <c r="F93" s="15" t="s">
        <v>46</v>
      </c>
      <c r="G93" s="16" t="s">
        <v>47</v>
      </c>
      <c r="H93" s="16" t="s">
        <v>48</v>
      </c>
      <c r="I93" s="16" t="s">
        <v>49</v>
      </c>
      <c r="J93" s="16" t="s">
        <v>50</v>
      </c>
      <c r="K93" s="17" t="s">
        <v>535</v>
      </c>
    </row>
    <row r="94" spans="1:11" s="22" customFormat="1" ht="12" customHeight="1">
      <c r="A94" s="66" t="s">
        <v>52</v>
      </c>
      <c r="B94" s="67" t="s">
        <v>53</v>
      </c>
      <c r="C94" s="67" t="s">
        <v>54</v>
      </c>
      <c r="D94" s="19" t="s">
        <v>55</v>
      </c>
      <c r="E94" s="20" t="s">
        <v>56</v>
      </c>
      <c r="F94" s="20" t="s">
        <v>57</v>
      </c>
      <c r="G94" s="20" t="s">
        <v>58</v>
      </c>
      <c r="H94" s="20" t="s">
        <v>59</v>
      </c>
      <c r="I94" s="20" t="s">
        <v>60</v>
      </c>
      <c r="J94" s="20" t="s">
        <v>61</v>
      </c>
      <c r="K94" s="21" t="s">
        <v>62</v>
      </c>
    </row>
    <row r="95" spans="1:11" ht="12" customHeight="1">
      <c r="A95" s="68" t="s">
        <v>63</v>
      </c>
      <c r="B95" s="69" t="s">
        <v>232</v>
      </c>
      <c r="C95" s="70">
        <f aca="true" t="shared" si="28" ref="C95:K95">C96+C97+C98+C99+C100+C113</f>
        <v>584270087</v>
      </c>
      <c r="D95" s="70">
        <f t="shared" si="28"/>
        <v>511206944</v>
      </c>
      <c r="E95" s="70">
        <f t="shared" si="28"/>
        <v>29604696</v>
      </c>
      <c r="F95" s="70">
        <f t="shared" si="28"/>
        <v>-405558</v>
      </c>
      <c r="G95" s="70">
        <f t="shared" si="28"/>
        <v>0</v>
      </c>
      <c r="H95" s="70">
        <f t="shared" si="28"/>
        <v>0</v>
      </c>
      <c r="I95" s="70">
        <f t="shared" si="28"/>
        <v>0</v>
      </c>
      <c r="J95" s="70">
        <f t="shared" si="28"/>
        <v>540406082</v>
      </c>
      <c r="K95" s="71">
        <f t="shared" si="28"/>
        <v>1124676169</v>
      </c>
    </row>
    <row r="96" spans="1:11" ht="12" customHeight="1">
      <c r="A96" s="72" t="s">
        <v>65</v>
      </c>
      <c r="B96" s="73" t="s">
        <v>233</v>
      </c>
      <c r="C96" s="74">
        <v>271768592</v>
      </c>
      <c r="D96" s="119">
        <v>174691151</v>
      </c>
      <c r="E96" s="75">
        <v>23393271</v>
      </c>
      <c r="F96" s="75">
        <v>3729535</v>
      </c>
      <c r="G96" s="75"/>
      <c r="H96" s="75"/>
      <c r="I96" s="75"/>
      <c r="J96" s="76">
        <f aca="true" t="shared" si="29" ref="J96:J115">D96+E96+F96+G95:G96+H96+I96</f>
        <v>201813957</v>
      </c>
      <c r="K96" s="77">
        <f aca="true" t="shared" si="30" ref="K96:K115">C96+J96</f>
        <v>473582549</v>
      </c>
    </row>
    <row r="97" spans="1:11" ht="12" customHeight="1">
      <c r="A97" s="33" t="s">
        <v>67</v>
      </c>
      <c r="B97" s="78" t="s">
        <v>234</v>
      </c>
      <c r="C97" s="35">
        <v>52140664</v>
      </c>
      <c r="D97" s="120">
        <v>18035908</v>
      </c>
      <c r="E97" s="35">
        <v>4562676</v>
      </c>
      <c r="F97" s="35">
        <v>727267</v>
      </c>
      <c r="G97" s="35"/>
      <c r="H97" s="35"/>
      <c r="I97" s="35"/>
      <c r="J97" s="47">
        <f t="shared" si="29"/>
        <v>23325851</v>
      </c>
      <c r="K97" s="48">
        <f t="shared" si="30"/>
        <v>75466515</v>
      </c>
    </row>
    <row r="98" spans="1:11" ht="12" customHeight="1">
      <c r="A98" s="33" t="s">
        <v>69</v>
      </c>
      <c r="B98" s="78" t="s">
        <v>235</v>
      </c>
      <c r="C98" s="41">
        <v>197947637</v>
      </c>
      <c r="D98" s="120">
        <v>62056446</v>
      </c>
      <c r="E98" s="41">
        <v>4472432</v>
      </c>
      <c r="F98" s="41">
        <v>-1531276</v>
      </c>
      <c r="G98" s="41"/>
      <c r="H98" s="41"/>
      <c r="I98" s="41"/>
      <c r="J98" s="79">
        <f t="shared" si="29"/>
        <v>64997602</v>
      </c>
      <c r="K98" s="80">
        <f t="shared" si="30"/>
        <v>262945239</v>
      </c>
    </row>
    <row r="99" spans="1:11" ht="12" customHeight="1">
      <c r="A99" s="33" t="s">
        <v>71</v>
      </c>
      <c r="B99" s="81" t="s">
        <v>236</v>
      </c>
      <c r="C99" s="41">
        <v>27400000</v>
      </c>
      <c r="D99" s="120">
        <v>2933700</v>
      </c>
      <c r="E99" s="41"/>
      <c r="F99" s="41">
        <v>1945000</v>
      </c>
      <c r="G99" s="41"/>
      <c r="H99" s="41"/>
      <c r="I99" s="41"/>
      <c r="J99" s="79">
        <f t="shared" si="29"/>
        <v>4878700</v>
      </c>
      <c r="K99" s="80">
        <f t="shared" si="30"/>
        <v>32278700</v>
      </c>
    </row>
    <row r="100" spans="1:11" ht="12" customHeight="1">
      <c r="A100" s="33" t="s">
        <v>237</v>
      </c>
      <c r="B100" s="82" t="s">
        <v>238</v>
      </c>
      <c r="C100" s="41">
        <v>15013194</v>
      </c>
      <c r="D100" s="120">
        <v>275659</v>
      </c>
      <c r="E100" s="41"/>
      <c r="F100" s="41"/>
      <c r="G100" s="41"/>
      <c r="H100" s="41"/>
      <c r="I100" s="41"/>
      <c r="J100" s="79">
        <f t="shared" si="29"/>
        <v>275659</v>
      </c>
      <c r="K100" s="80">
        <f t="shared" si="30"/>
        <v>15288853</v>
      </c>
    </row>
    <row r="101" spans="1:11" ht="12" customHeight="1">
      <c r="A101" s="33" t="s">
        <v>75</v>
      </c>
      <c r="B101" s="78" t="s">
        <v>239</v>
      </c>
      <c r="C101" s="41">
        <v>3000000</v>
      </c>
      <c r="D101" s="120">
        <v>3716887</v>
      </c>
      <c r="E101" s="41"/>
      <c r="F101" s="41"/>
      <c r="G101" s="41"/>
      <c r="H101" s="41"/>
      <c r="I101" s="41"/>
      <c r="J101" s="79">
        <f t="shared" si="29"/>
        <v>3716887</v>
      </c>
      <c r="K101" s="80">
        <f t="shared" si="30"/>
        <v>6716887</v>
      </c>
    </row>
    <row r="102" spans="1:11" ht="12" customHeight="1">
      <c r="A102" s="33" t="s">
        <v>240</v>
      </c>
      <c r="B102" s="83" t="s">
        <v>241</v>
      </c>
      <c r="C102" s="41"/>
      <c r="D102" s="120"/>
      <c r="E102" s="41"/>
      <c r="F102" s="41"/>
      <c r="G102" s="41"/>
      <c r="H102" s="41"/>
      <c r="I102" s="41"/>
      <c r="J102" s="79">
        <f t="shared" si="29"/>
        <v>0</v>
      </c>
      <c r="K102" s="80">
        <f t="shared" si="30"/>
        <v>0</v>
      </c>
    </row>
    <row r="103" spans="1:11" ht="12" customHeight="1">
      <c r="A103" s="33" t="s">
        <v>242</v>
      </c>
      <c r="B103" s="83" t="s">
        <v>243</v>
      </c>
      <c r="C103" s="41"/>
      <c r="D103" s="120"/>
      <c r="E103" s="41"/>
      <c r="F103" s="41"/>
      <c r="G103" s="41"/>
      <c r="H103" s="41"/>
      <c r="I103" s="41"/>
      <c r="J103" s="79">
        <f t="shared" si="29"/>
        <v>0</v>
      </c>
      <c r="K103" s="80">
        <f t="shared" si="30"/>
        <v>0</v>
      </c>
    </row>
    <row r="104" spans="1:11" ht="12" customHeight="1">
      <c r="A104" s="33" t="s">
        <v>244</v>
      </c>
      <c r="B104" s="84" t="s">
        <v>245</v>
      </c>
      <c r="C104" s="41"/>
      <c r="D104" s="120"/>
      <c r="E104" s="41"/>
      <c r="F104" s="41"/>
      <c r="G104" s="41"/>
      <c r="H104" s="41"/>
      <c r="I104" s="41"/>
      <c r="J104" s="79">
        <f t="shared" si="29"/>
        <v>0</v>
      </c>
      <c r="K104" s="80">
        <f t="shared" si="30"/>
        <v>0</v>
      </c>
    </row>
    <row r="105" spans="1:11" ht="22.5">
      <c r="A105" s="33" t="s">
        <v>246</v>
      </c>
      <c r="B105" s="85" t="s">
        <v>247</v>
      </c>
      <c r="C105" s="41"/>
      <c r="D105" s="120"/>
      <c r="E105" s="41"/>
      <c r="F105" s="41"/>
      <c r="G105" s="41"/>
      <c r="H105" s="41"/>
      <c r="I105" s="41"/>
      <c r="J105" s="79">
        <f t="shared" si="29"/>
        <v>0</v>
      </c>
      <c r="K105" s="80">
        <f t="shared" si="30"/>
        <v>0</v>
      </c>
    </row>
    <row r="106" spans="1:11" ht="22.5">
      <c r="A106" s="33" t="s">
        <v>248</v>
      </c>
      <c r="B106" s="85" t="s">
        <v>249</v>
      </c>
      <c r="C106" s="41"/>
      <c r="D106" s="120"/>
      <c r="E106" s="41"/>
      <c r="F106" s="41"/>
      <c r="G106" s="41"/>
      <c r="H106" s="41"/>
      <c r="I106" s="41"/>
      <c r="J106" s="79">
        <f t="shared" si="29"/>
        <v>0</v>
      </c>
      <c r="K106" s="80">
        <f t="shared" si="30"/>
        <v>0</v>
      </c>
    </row>
    <row r="107" spans="1:11" ht="12" customHeight="1">
      <c r="A107" s="33" t="s">
        <v>250</v>
      </c>
      <c r="B107" s="84" t="s">
        <v>251</v>
      </c>
      <c r="C107" s="41">
        <v>12017534</v>
      </c>
      <c r="D107" s="120">
        <v>-1464184</v>
      </c>
      <c r="E107" s="41"/>
      <c r="F107" s="41"/>
      <c r="G107" s="41"/>
      <c r="H107" s="41"/>
      <c r="I107" s="41"/>
      <c r="J107" s="79">
        <f t="shared" si="29"/>
        <v>-1464184</v>
      </c>
      <c r="K107" s="80">
        <f t="shared" si="30"/>
        <v>10553350</v>
      </c>
    </row>
    <row r="108" spans="1:11" ht="12" customHeight="1">
      <c r="A108" s="33" t="s">
        <v>252</v>
      </c>
      <c r="B108" s="84" t="s">
        <v>253</v>
      </c>
      <c r="C108" s="41"/>
      <c r="D108" s="120"/>
      <c r="E108" s="41"/>
      <c r="F108" s="41"/>
      <c r="G108" s="41"/>
      <c r="H108" s="41"/>
      <c r="I108" s="41"/>
      <c r="J108" s="79">
        <f t="shared" si="29"/>
        <v>0</v>
      </c>
      <c r="K108" s="80">
        <f t="shared" si="30"/>
        <v>0</v>
      </c>
    </row>
    <row r="109" spans="1:11" ht="22.5">
      <c r="A109" s="33" t="s">
        <v>254</v>
      </c>
      <c r="B109" s="85" t="s">
        <v>255</v>
      </c>
      <c r="C109" s="41"/>
      <c r="D109" s="120"/>
      <c r="E109" s="41"/>
      <c r="F109" s="41"/>
      <c r="G109" s="41"/>
      <c r="H109" s="41"/>
      <c r="I109" s="41"/>
      <c r="J109" s="79">
        <f t="shared" si="29"/>
        <v>0</v>
      </c>
      <c r="K109" s="80">
        <f t="shared" si="30"/>
        <v>0</v>
      </c>
    </row>
    <row r="110" spans="1:11" ht="12" customHeight="1">
      <c r="A110" s="86" t="s">
        <v>256</v>
      </c>
      <c r="B110" s="83" t="s">
        <v>257</v>
      </c>
      <c r="C110" s="41"/>
      <c r="D110" s="120"/>
      <c r="E110" s="41"/>
      <c r="F110" s="41"/>
      <c r="G110" s="41"/>
      <c r="H110" s="41"/>
      <c r="I110" s="41"/>
      <c r="J110" s="79">
        <f t="shared" si="29"/>
        <v>0</v>
      </c>
      <c r="K110" s="80">
        <f t="shared" si="30"/>
        <v>0</v>
      </c>
    </row>
    <row r="111" spans="1:11" ht="12" customHeight="1">
      <c r="A111" s="33" t="s">
        <v>258</v>
      </c>
      <c r="B111" s="83" t="s">
        <v>259</v>
      </c>
      <c r="C111" s="41"/>
      <c r="D111" s="120"/>
      <c r="E111" s="41"/>
      <c r="F111" s="41"/>
      <c r="G111" s="41"/>
      <c r="H111" s="41"/>
      <c r="I111" s="41"/>
      <c r="J111" s="79">
        <f t="shared" si="29"/>
        <v>0</v>
      </c>
      <c r="K111" s="80">
        <f t="shared" si="30"/>
        <v>0</v>
      </c>
    </row>
    <row r="112" spans="1:11" ht="12" customHeight="1">
      <c r="A112" s="38" t="s">
        <v>260</v>
      </c>
      <c r="B112" s="83" t="s">
        <v>261</v>
      </c>
      <c r="C112" s="41">
        <v>2995660</v>
      </c>
      <c r="D112" s="120">
        <v>-1977044</v>
      </c>
      <c r="E112" s="41"/>
      <c r="F112" s="41"/>
      <c r="G112" s="41"/>
      <c r="H112" s="41"/>
      <c r="I112" s="41"/>
      <c r="J112" s="79">
        <f t="shared" si="29"/>
        <v>-1977044</v>
      </c>
      <c r="K112" s="80">
        <f t="shared" si="30"/>
        <v>1018616</v>
      </c>
    </row>
    <row r="113" spans="1:11" ht="12" customHeight="1">
      <c r="A113" s="33" t="s">
        <v>262</v>
      </c>
      <c r="B113" s="81" t="s">
        <v>263</v>
      </c>
      <c r="C113" s="35">
        <v>20000000</v>
      </c>
      <c r="D113" s="120">
        <v>253214080</v>
      </c>
      <c r="E113" s="35">
        <v>-2823683</v>
      </c>
      <c r="F113" s="35">
        <v>-5276084</v>
      </c>
      <c r="G113" s="35"/>
      <c r="H113" s="35"/>
      <c r="I113" s="35"/>
      <c r="J113" s="47">
        <f t="shared" si="29"/>
        <v>245114313</v>
      </c>
      <c r="K113" s="48">
        <f t="shared" si="30"/>
        <v>265114313</v>
      </c>
    </row>
    <row r="114" spans="1:11" ht="12" customHeight="1">
      <c r="A114" s="33" t="s">
        <v>264</v>
      </c>
      <c r="B114" s="78" t="s">
        <v>265</v>
      </c>
      <c r="C114" s="35">
        <v>20000000</v>
      </c>
      <c r="D114" s="120">
        <v>253214080</v>
      </c>
      <c r="E114" s="35">
        <v>-2823683</v>
      </c>
      <c r="F114" s="35">
        <v>-5276084</v>
      </c>
      <c r="G114" s="35"/>
      <c r="H114" s="35"/>
      <c r="I114" s="35"/>
      <c r="J114" s="47">
        <f t="shared" si="29"/>
        <v>245114313</v>
      </c>
      <c r="K114" s="48">
        <f t="shared" si="30"/>
        <v>265114313</v>
      </c>
    </row>
    <row r="115" spans="1:11" ht="12" customHeight="1">
      <c r="A115" s="87" t="s">
        <v>266</v>
      </c>
      <c r="B115" s="88" t="s">
        <v>267</v>
      </c>
      <c r="C115" s="45"/>
      <c r="D115" s="45"/>
      <c r="E115" s="45"/>
      <c r="F115" s="45"/>
      <c r="G115" s="45"/>
      <c r="H115" s="45"/>
      <c r="I115" s="45"/>
      <c r="J115" s="46">
        <f t="shared" si="29"/>
        <v>0</v>
      </c>
      <c r="K115" s="89">
        <f t="shared" si="30"/>
        <v>0</v>
      </c>
    </row>
    <row r="116" spans="1:11" ht="12" customHeight="1">
      <c r="A116" s="90" t="s">
        <v>77</v>
      </c>
      <c r="B116" s="91" t="s">
        <v>268</v>
      </c>
      <c r="C116" s="92">
        <f aca="true" t="shared" si="31" ref="C116:K116">+C117+C119+C121</f>
        <v>104394363</v>
      </c>
      <c r="D116" s="25">
        <f t="shared" si="31"/>
        <v>3346530</v>
      </c>
      <c r="E116" s="92">
        <f t="shared" si="31"/>
        <v>31494482</v>
      </c>
      <c r="F116" s="92">
        <f t="shared" si="31"/>
        <v>119214348</v>
      </c>
      <c r="G116" s="92">
        <f t="shared" si="31"/>
        <v>0</v>
      </c>
      <c r="H116" s="92">
        <f t="shared" si="31"/>
        <v>0</v>
      </c>
      <c r="I116" s="92">
        <f t="shared" si="31"/>
        <v>0</v>
      </c>
      <c r="J116" s="92">
        <f t="shared" si="31"/>
        <v>154055360</v>
      </c>
      <c r="K116" s="93">
        <f t="shared" si="31"/>
        <v>258449723</v>
      </c>
    </row>
    <row r="117" spans="1:11" ht="12" customHeight="1">
      <c r="A117" s="28" t="s">
        <v>79</v>
      </c>
      <c r="B117" s="78" t="s">
        <v>269</v>
      </c>
      <c r="C117" s="30">
        <v>6584500</v>
      </c>
      <c r="D117" s="119">
        <v>2689365</v>
      </c>
      <c r="E117" s="30">
        <v>11707541</v>
      </c>
      <c r="F117" s="30">
        <v>4849550</v>
      </c>
      <c r="G117" s="30"/>
      <c r="H117" s="30"/>
      <c r="I117" s="30"/>
      <c r="J117" s="31">
        <f aca="true" t="shared" si="32" ref="J117:J129">D117+E117+F117+G116:G117+H117+I117</f>
        <v>19246456</v>
      </c>
      <c r="K117" s="32">
        <f aca="true" t="shared" si="33" ref="K117:K129">C117+J117</f>
        <v>25830956</v>
      </c>
    </row>
    <row r="118" spans="1:11" ht="12" customHeight="1">
      <c r="A118" s="28" t="s">
        <v>81</v>
      </c>
      <c r="B118" s="95" t="s">
        <v>270</v>
      </c>
      <c r="C118" s="30"/>
      <c r="D118" s="120"/>
      <c r="E118" s="30"/>
      <c r="F118" s="30"/>
      <c r="G118" s="30"/>
      <c r="H118" s="30"/>
      <c r="I118" s="30"/>
      <c r="J118" s="31">
        <f t="shared" si="32"/>
        <v>0</v>
      </c>
      <c r="K118" s="32">
        <f t="shared" si="33"/>
        <v>0</v>
      </c>
    </row>
    <row r="119" spans="1:11" ht="12" customHeight="1">
      <c r="A119" s="28" t="s">
        <v>83</v>
      </c>
      <c r="B119" s="95" t="s">
        <v>271</v>
      </c>
      <c r="C119" s="35">
        <v>96109863</v>
      </c>
      <c r="D119" s="120">
        <v>657165</v>
      </c>
      <c r="E119" s="35">
        <v>19786941</v>
      </c>
      <c r="F119" s="35">
        <v>114364798</v>
      </c>
      <c r="G119" s="35"/>
      <c r="H119" s="35"/>
      <c r="I119" s="35"/>
      <c r="J119" s="47">
        <f t="shared" si="32"/>
        <v>134808904</v>
      </c>
      <c r="K119" s="48">
        <f t="shared" si="33"/>
        <v>230918767</v>
      </c>
    </row>
    <row r="120" spans="1:11" ht="12" customHeight="1">
      <c r="A120" s="28" t="s">
        <v>85</v>
      </c>
      <c r="B120" s="95" t="s">
        <v>272</v>
      </c>
      <c r="C120" s="35">
        <v>87374363</v>
      </c>
      <c r="D120" s="120"/>
      <c r="E120" s="35"/>
      <c r="F120" s="35"/>
      <c r="G120" s="35"/>
      <c r="H120" s="35"/>
      <c r="I120" s="35"/>
      <c r="J120" s="47">
        <f t="shared" si="32"/>
        <v>0</v>
      </c>
      <c r="K120" s="48">
        <f t="shared" si="33"/>
        <v>87374363</v>
      </c>
    </row>
    <row r="121" spans="1:11" ht="12" customHeight="1">
      <c r="A121" s="28" t="s">
        <v>87</v>
      </c>
      <c r="B121" s="39" t="s">
        <v>273</v>
      </c>
      <c r="C121" s="35">
        <v>1700000</v>
      </c>
      <c r="D121" s="35"/>
      <c r="E121" s="35"/>
      <c r="F121" s="35"/>
      <c r="G121" s="35"/>
      <c r="H121" s="35"/>
      <c r="I121" s="35"/>
      <c r="J121" s="47">
        <f t="shared" si="32"/>
        <v>0</v>
      </c>
      <c r="K121" s="48">
        <f t="shared" si="33"/>
        <v>1700000</v>
      </c>
    </row>
    <row r="122" spans="1:11" ht="12" customHeight="1">
      <c r="A122" s="28" t="s">
        <v>89</v>
      </c>
      <c r="B122" s="37" t="s">
        <v>274</v>
      </c>
      <c r="C122" s="35"/>
      <c r="D122" s="35"/>
      <c r="E122" s="35"/>
      <c r="F122" s="35"/>
      <c r="G122" s="35"/>
      <c r="H122" s="35"/>
      <c r="I122" s="35"/>
      <c r="J122" s="47">
        <f t="shared" si="32"/>
        <v>0</v>
      </c>
      <c r="K122" s="48">
        <f t="shared" si="33"/>
        <v>0</v>
      </c>
    </row>
    <row r="123" spans="1:11" ht="12" customHeight="1">
      <c r="A123" s="28" t="s">
        <v>275</v>
      </c>
      <c r="B123" s="96" t="s">
        <v>276</v>
      </c>
      <c r="C123" s="35"/>
      <c r="D123" s="35"/>
      <c r="E123" s="35"/>
      <c r="F123" s="35"/>
      <c r="G123" s="35"/>
      <c r="H123" s="35"/>
      <c r="I123" s="35"/>
      <c r="J123" s="47">
        <f t="shared" si="32"/>
        <v>0</v>
      </c>
      <c r="K123" s="48">
        <f t="shared" si="33"/>
        <v>0</v>
      </c>
    </row>
    <row r="124" spans="1:11" ht="22.5">
      <c r="A124" s="28" t="s">
        <v>277</v>
      </c>
      <c r="B124" s="85" t="s">
        <v>249</v>
      </c>
      <c r="C124" s="35"/>
      <c r="D124" s="35"/>
      <c r="E124" s="35"/>
      <c r="F124" s="35"/>
      <c r="G124" s="35"/>
      <c r="H124" s="35"/>
      <c r="I124" s="35"/>
      <c r="J124" s="47">
        <f t="shared" si="32"/>
        <v>0</v>
      </c>
      <c r="K124" s="48">
        <f t="shared" si="33"/>
        <v>0</v>
      </c>
    </row>
    <row r="125" spans="1:11" ht="12" customHeight="1">
      <c r="A125" s="28" t="s">
        <v>278</v>
      </c>
      <c r="B125" s="85" t="s">
        <v>279</v>
      </c>
      <c r="C125" s="35"/>
      <c r="D125" s="35"/>
      <c r="E125" s="35"/>
      <c r="F125" s="35"/>
      <c r="G125" s="35"/>
      <c r="H125" s="35"/>
      <c r="I125" s="35"/>
      <c r="J125" s="47">
        <f t="shared" si="32"/>
        <v>0</v>
      </c>
      <c r="K125" s="48">
        <f t="shared" si="33"/>
        <v>0</v>
      </c>
    </row>
    <row r="126" spans="1:11" ht="12" customHeight="1">
      <c r="A126" s="28" t="s">
        <v>280</v>
      </c>
      <c r="B126" s="85" t="s">
        <v>281</v>
      </c>
      <c r="C126" s="35"/>
      <c r="D126" s="35"/>
      <c r="E126" s="35"/>
      <c r="F126" s="35"/>
      <c r="G126" s="35"/>
      <c r="H126" s="35"/>
      <c r="I126" s="35"/>
      <c r="J126" s="47">
        <f t="shared" si="32"/>
        <v>0</v>
      </c>
      <c r="K126" s="48">
        <f t="shared" si="33"/>
        <v>0</v>
      </c>
    </row>
    <row r="127" spans="1:11" ht="12" customHeight="1">
      <c r="A127" s="28" t="s">
        <v>282</v>
      </c>
      <c r="B127" s="85" t="s">
        <v>255</v>
      </c>
      <c r="C127" s="35"/>
      <c r="D127" s="35"/>
      <c r="E127" s="35"/>
      <c r="F127" s="35"/>
      <c r="G127" s="35"/>
      <c r="H127" s="35"/>
      <c r="I127" s="35"/>
      <c r="J127" s="47">
        <f t="shared" si="32"/>
        <v>0</v>
      </c>
      <c r="K127" s="48">
        <f t="shared" si="33"/>
        <v>0</v>
      </c>
    </row>
    <row r="128" spans="1:11" ht="12" customHeight="1">
      <c r="A128" s="28" t="s">
        <v>283</v>
      </c>
      <c r="B128" s="85" t="s">
        <v>284</v>
      </c>
      <c r="C128" s="35"/>
      <c r="D128" s="35"/>
      <c r="E128" s="35"/>
      <c r="F128" s="35"/>
      <c r="G128" s="35"/>
      <c r="H128" s="35"/>
      <c r="I128" s="35"/>
      <c r="J128" s="47">
        <f t="shared" si="32"/>
        <v>0</v>
      </c>
      <c r="K128" s="48">
        <f t="shared" si="33"/>
        <v>0</v>
      </c>
    </row>
    <row r="129" spans="1:11" ht="22.5">
      <c r="A129" s="86" t="s">
        <v>285</v>
      </c>
      <c r="B129" s="85" t="s">
        <v>286</v>
      </c>
      <c r="C129" s="41">
        <v>1700000</v>
      </c>
      <c r="D129" s="45"/>
      <c r="E129" s="41"/>
      <c r="F129" s="41"/>
      <c r="G129" s="41"/>
      <c r="H129" s="41"/>
      <c r="I129" s="41"/>
      <c r="J129" s="79">
        <f t="shared" si="32"/>
        <v>0</v>
      </c>
      <c r="K129" s="80">
        <f t="shared" si="33"/>
        <v>1700000</v>
      </c>
    </row>
    <row r="130" spans="1:11" ht="12" customHeight="1">
      <c r="A130" s="23" t="s">
        <v>91</v>
      </c>
      <c r="B130" s="24" t="s">
        <v>287</v>
      </c>
      <c r="C130" s="25">
        <f aca="true" t="shared" si="34" ref="C130:K130">+C95+C116</f>
        <v>688664450</v>
      </c>
      <c r="D130" s="98">
        <f t="shared" si="34"/>
        <v>514553474</v>
      </c>
      <c r="E130" s="25">
        <f t="shared" si="34"/>
        <v>61099178</v>
      </c>
      <c r="F130" s="25">
        <f t="shared" si="34"/>
        <v>118808790</v>
      </c>
      <c r="G130" s="25">
        <f t="shared" si="34"/>
        <v>0</v>
      </c>
      <c r="H130" s="25">
        <f t="shared" si="34"/>
        <v>0</v>
      </c>
      <c r="I130" s="25">
        <f t="shared" si="34"/>
        <v>0</v>
      </c>
      <c r="J130" s="25">
        <f t="shared" si="34"/>
        <v>694461442</v>
      </c>
      <c r="K130" s="26">
        <f t="shared" si="34"/>
        <v>1383125892</v>
      </c>
    </row>
    <row r="131" spans="1:11" ht="12" customHeight="1">
      <c r="A131" s="23" t="s">
        <v>288</v>
      </c>
      <c r="B131" s="24" t="s">
        <v>289</v>
      </c>
      <c r="C131" s="25">
        <f aca="true" t="shared" si="35" ref="C131:K131">+C132+C133+C134</f>
        <v>0</v>
      </c>
      <c r="D131" s="98">
        <f t="shared" si="35"/>
        <v>0</v>
      </c>
      <c r="E131" s="25">
        <f t="shared" si="35"/>
        <v>0</v>
      </c>
      <c r="F131" s="25">
        <f t="shared" si="35"/>
        <v>0</v>
      </c>
      <c r="G131" s="25">
        <f t="shared" si="35"/>
        <v>0</v>
      </c>
      <c r="H131" s="25">
        <f t="shared" si="35"/>
        <v>0</v>
      </c>
      <c r="I131" s="25">
        <f t="shared" si="35"/>
        <v>0</v>
      </c>
      <c r="J131" s="25">
        <f t="shared" si="35"/>
        <v>0</v>
      </c>
      <c r="K131" s="26">
        <f t="shared" si="35"/>
        <v>0</v>
      </c>
    </row>
    <row r="132" spans="1:11" ht="12" customHeight="1">
      <c r="A132" s="28" t="s">
        <v>107</v>
      </c>
      <c r="B132" s="95" t="s">
        <v>290</v>
      </c>
      <c r="C132" s="35"/>
      <c r="D132" s="36"/>
      <c r="E132" s="35"/>
      <c r="F132" s="35"/>
      <c r="G132" s="35"/>
      <c r="H132" s="35"/>
      <c r="I132" s="35"/>
      <c r="J132" s="47">
        <f>D132+E132+F132+G131:G132+H132+I132</f>
        <v>0</v>
      </c>
      <c r="K132" s="48">
        <f>C132+J132</f>
        <v>0</v>
      </c>
    </row>
    <row r="133" spans="1:11" ht="12" customHeight="1">
      <c r="A133" s="28" t="s">
        <v>109</v>
      </c>
      <c r="B133" s="95" t="s">
        <v>291</v>
      </c>
      <c r="C133" s="35"/>
      <c r="D133" s="36"/>
      <c r="E133" s="35"/>
      <c r="F133" s="35"/>
      <c r="G133" s="35"/>
      <c r="H133" s="35"/>
      <c r="I133" s="35"/>
      <c r="J133" s="47">
        <f>D133+E133+F133+G132:G133+H133+I133</f>
        <v>0</v>
      </c>
      <c r="K133" s="48">
        <f>C133+J133</f>
        <v>0</v>
      </c>
    </row>
    <row r="134" spans="1:11" ht="12" customHeight="1">
      <c r="A134" s="86" t="s">
        <v>111</v>
      </c>
      <c r="B134" s="95" t="s">
        <v>292</v>
      </c>
      <c r="C134" s="35"/>
      <c r="D134" s="36"/>
      <c r="E134" s="35"/>
      <c r="F134" s="35"/>
      <c r="G134" s="35"/>
      <c r="H134" s="35"/>
      <c r="I134" s="35"/>
      <c r="J134" s="47">
        <f>D134+E134+F134+G133:G134+H134+I134</f>
        <v>0</v>
      </c>
      <c r="K134" s="48">
        <f>C134+J134</f>
        <v>0</v>
      </c>
    </row>
    <row r="135" spans="1:11" ht="12" customHeight="1">
      <c r="A135" s="23" t="s">
        <v>121</v>
      </c>
      <c r="B135" s="24" t="s">
        <v>293</v>
      </c>
      <c r="C135" s="25">
        <f aca="true" t="shared" si="36" ref="C135:K135">SUM(C136:C141)</f>
        <v>0</v>
      </c>
      <c r="D135" s="98">
        <f t="shared" si="36"/>
        <v>0</v>
      </c>
      <c r="E135" s="25">
        <f t="shared" si="36"/>
        <v>0</v>
      </c>
      <c r="F135" s="25">
        <f t="shared" si="36"/>
        <v>0</v>
      </c>
      <c r="G135" s="25">
        <f t="shared" si="36"/>
        <v>0</v>
      </c>
      <c r="H135" s="25">
        <f t="shared" si="36"/>
        <v>0</v>
      </c>
      <c r="I135" s="25">
        <f t="shared" si="36"/>
        <v>0</v>
      </c>
      <c r="J135" s="25">
        <f t="shared" si="36"/>
        <v>0</v>
      </c>
      <c r="K135" s="26">
        <f t="shared" si="36"/>
        <v>0</v>
      </c>
    </row>
    <row r="136" spans="1:11" ht="12" customHeight="1">
      <c r="A136" s="28" t="s">
        <v>123</v>
      </c>
      <c r="B136" s="99" t="s">
        <v>294</v>
      </c>
      <c r="C136" s="35"/>
      <c r="D136" s="36"/>
      <c r="E136" s="35"/>
      <c r="F136" s="35"/>
      <c r="G136" s="35"/>
      <c r="H136" s="35"/>
      <c r="I136" s="35"/>
      <c r="J136" s="47">
        <f aca="true" t="shared" si="37" ref="J136:J141">D136+E136+F136+G135:G136+H136+I136</f>
        <v>0</v>
      </c>
      <c r="K136" s="48">
        <f aca="true" t="shared" si="38" ref="K136:K141">C136+J136</f>
        <v>0</v>
      </c>
    </row>
    <row r="137" spans="1:11" ht="12" customHeight="1">
      <c r="A137" s="28" t="s">
        <v>125</v>
      </c>
      <c r="B137" s="99" t="s">
        <v>295</v>
      </c>
      <c r="C137" s="35"/>
      <c r="D137" s="36"/>
      <c r="E137" s="35"/>
      <c r="F137" s="35"/>
      <c r="G137" s="35"/>
      <c r="H137" s="35"/>
      <c r="I137" s="35"/>
      <c r="J137" s="47">
        <f t="shared" si="37"/>
        <v>0</v>
      </c>
      <c r="K137" s="48">
        <f t="shared" si="38"/>
        <v>0</v>
      </c>
    </row>
    <row r="138" spans="1:11" ht="12" customHeight="1">
      <c r="A138" s="28" t="s">
        <v>127</v>
      </c>
      <c r="B138" s="99" t="s">
        <v>296</v>
      </c>
      <c r="C138" s="35"/>
      <c r="D138" s="36"/>
      <c r="E138" s="35"/>
      <c r="F138" s="35"/>
      <c r="G138" s="35"/>
      <c r="H138" s="35"/>
      <c r="I138" s="35"/>
      <c r="J138" s="47">
        <f t="shared" si="37"/>
        <v>0</v>
      </c>
      <c r="K138" s="48">
        <f t="shared" si="38"/>
        <v>0</v>
      </c>
    </row>
    <row r="139" spans="1:11" ht="12" customHeight="1">
      <c r="A139" s="28" t="s">
        <v>129</v>
      </c>
      <c r="B139" s="99" t="s">
        <v>297</v>
      </c>
      <c r="C139" s="35"/>
      <c r="D139" s="36"/>
      <c r="E139" s="35"/>
      <c r="F139" s="35"/>
      <c r="G139" s="35"/>
      <c r="H139" s="35"/>
      <c r="I139" s="35"/>
      <c r="J139" s="47">
        <f t="shared" si="37"/>
        <v>0</v>
      </c>
      <c r="K139" s="48">
        <f t="shared" si="38"/>
        <v>0</v>
      </c>
    </row>
    <row r="140" spans="1:11" ht="12" customHeight="1">
      <c r="A140" s="28" t="s">
        <v>131</v>
      </c>
      <c r="B140" s="99" t="s">
        <v>298</v>
      </c>
      <c r="C140" s="35"/>
      <c r="D140" s="36"/>
      <c r="E140" s="35"/>
      <c r="F140" s="35"/>
      <c r="G140" s="35"/>
      <c r="H140" s="35"/>
      <c r="I140" s="35"/>
      <c r="J140" s="47">
        <f t="shared" si="37"/>
        <v>0</v>
      </c>
      <c r="K140" s="48">
        <f t="shared" si="38"/>
        <v>0</v>
      </c>
    </row>
    <row r="141" spans="1:11" ht="12" customHeight="1">
      <c r="A141" s="86" t="s">
        <v>133</v>
      </c>
      <c r="B141" s="99" t="s">
        <v>299</v>
      </c>
      <c r="C141" s="35"/>
      <c r="D141" s="36"/>
      <c r="E141" s="35"/>
      <c r="F141" s="35"/>
      <c r="G141" s="35"/>
      <c r="H141" s="35"/>
      <c r="I141" s="35"/>
      <c r="J141" s="47">
        <f t="shared" si="37"/>
        <v>0</v>
      </c>
      <c r="K141" s="48">
        <f t="shared" si="38"/>
        <v>0</v>
      </c>
    </row>
    <row r="142" spans="1:11" ht="12" customHeight="1">
      <c r="A142" s="23" t="s">
        <v>145</v>
      </c>
      <c r="B142" s="24" t="s">
        <v>300</v>
      </c>
      <c r="C142" s="25">
        <f aca="true" t="shared" si="39" ref="C142:K142">+C143+C144+C145+C146</f>
        <v>15138605</v>
      </c>
      <c r="D142" s="98">
        <f t="shared" si="39"/>
        <v>0</v>
      </c>
      <c r="E142" s="25">
        <f t="shared" si="39"/>
        <v>0</v>
      </c>
      <c r="F142" s="25">
        <f t="shared" si="39"/>
        <v>0</v>
      </c>
      <c r="G142" s="25">
        <f t="shared" si="39"/>
        <v>0</v>
      </c>
      <c r="H142" s="25">
        <f t="shared" si="39"/>
        <v>0</v>
      </c>
      <c r="I142" s="25">
        <f t="shared" si="39"/>
        <v>0</v>
      </c>
      <c r="J142" s="25">
        <f t="shared" si="39"/>
        <v>0</v>
      </c>
      <c r="K142" s="26">
        <f t="shared" si="39"/>
        <v>15138605</v>
      </c>
    </row>
    <row r="143" spans="1:11" ht="12" customHeight="1">
      <c r="A143" s="28" t="s">
        <v>147</v>
      </c>
      <c r="B143" s="99" t="s">
        <v>301</v>
      </c>
      <c r="C143" s="35"/>
      <c r="D143" s="36"/>
      <c r="E143" s="35"/>
      <c r="F143" s="35"/>
      <c r="G143" s="35"/>
      <c r="H143" s="35"/>
      <c r="I143" s="35"/>
      <c r="J143" s="47">
        <f>D143+E143+F143+G142:G143+H143+I143</f>
        <v>0</v>
      </c>
      <c r="K143" s="48">
        <f>C143+J143</f>
        <v>0</v>
      </c>
    </row>
    <row r="144" spans="1:11" ht="12" customHeight="1">
      <c r="A144" s="28" t="s">
        <v>149</v>
      </c>
      <c r="B144" s="99" t="s">
        <v>302</v>
      </c>
      <c r="C144" s="35">
        <v>15138605</v>
      </c>
      <c r="D144" s="36"/>
      <c r="E144" s="35"/>
      <c r="F144" s="35"/>
      <c r="G144" s="35"/>
      <c r="H144" s="35"/>
      <c r="I144" s="35"/>
      <c r="J144" s="47">
        <f>D144+E144+F144+G143:G144+H144+I144</f>
        <v>0</v>
      </c>
      <c r="K144" s="48">
        <f>C144+J144</f>
        <v>15138605</v>
      </c>
    </row>
    <row r="145" spans="1:11" ht="12" customHeight="1">
      <c r="A145" s="28" t="s">
        <v>151</v>
      </c>
      <c r="B145" s="99" t="s">
        <v>303</v>
      </c>
      <c r="C145" s="35"/>
      <c r="D145" s="36"/>
      <c r="E145" s="35"/>
      <c r="F145" s="35"/>
      <c r="G145" s="35"/>
      <c r="H145" s="35"/>
      <c r="I145" s="35"/>
      <c r="J145" s="47">
        <f>D145+E145+F145+G144:G145+H145+I145</f>
        <v>0</v>
      </c>
      <c r="K145" s="48">
        <f>C145+J145</f>
        <v>0</v>
      </c>
    </row>
    <row r="146" spans="1:11" ht="12" customHeight="1">
      <c r="A146" s="86" t="s">
        <v>153</v>
      </c>
      <c r="B146" s="100" t="s">
        <v>304</v>
      </c>
      <c r="C146" s="35"/>
      <c r="D146" s="36"/>
      <c r="E146" s="35"/>
      <c r="F146" s="35"/>
      <c r="G146" s="35"/>
      <c r="H146" s="35"/>
      <c r="I146" s="35"/>
      <c r="J146" s="47">
        <f>D146+E146+F146+G145:G146+H146+I146</f>
        <v>0</v>
      </c>
      <c r="K146" s="48">
        <f>C146+J146</f>
        <v>0</v>
      </c>
    </row>
    <row r="147" spans="1:11" ht="12" customHeight="1">
      <c r="A147" s="23" t="s">
        <v>305</v>
      </c>
      <c r="B147" s="24" t="s">
        <v>306</v>
      </c>
      <c r="C147" s="101">
        <f aca="true" t="shared" si="40" ref="C147:K147">SUM(C148:C152)</f>
        <v>0</v>
      </c>
      <c r="D147" s="102">
        <f t="shared" si="40"/>
        <v>0</v>
      </c>
      <c r="E147" s="101">
        <f t="shared" si="40"/>
        <v>0</v>
      </c>
      <c r="F147" s="101">
        <f t="shared" si="40"/>
        <v>0</v>
      </c>
      <c r="G147" s="101">
        <f t="shared" si="40"/>
        <v>0</v>
      </c>
      <c r="H147" s="101">
        <f t="shared" si="40"/>
        <v>0</v>
      </c>
      <c r="I147" s="101">
        <f t="shared" si="40"/>
        <v>0</v>
      </c>
      <c r="J147" s="101">
        <f t="shared" si="40"/>
        <v>0</v>
      </c>
      <c r="K147" s="103">
        <f t="shared" si="40"/>
        <v>0</v>
      </c>
    </row>
    <row r="148" spans="1:11" ht="12" customHeight="1">
      <c r="A148" s="28" t="s">
        <v>159</v>
      </c>
      <c r="B148" s="99" t="s">
        <v>307</v>
      </c>
      <c r="C148" s="35"/>
      <c r="D148" s="36"/>
      <c r="E148" s="35"/>
      <c r="F148" s="35"/>
      <c r="G148" s="35"/>
      <c r="H148" s="35"/>
      <c r="I148" s="35"/>
      <c r="J148" s="47">
        <f aca="true" t="shared" si="41" ref="J148:J154">D148+E148+F148+G147:G148+H148+I148</f>
        <v>0</v>
      </c>
      <c r="K148" s="48">
        <f aca="true" t="shared" si="42" ref="K148:K153">C148+J148</f>
        <v>0</v>
      </c>
    </row>
    <row r="149" spans="1:11" ht="12" customHeight="1">
      <c r="A149" s="28" t="s">
        <v>161</v>
      </c>
      <c r="B149" s="99" t="s">
        <v>308</v>
      </c>
      <c r="C149" s="35"/>
      <c r="D149" s="36"/>
      <c r="E149" s="35"/>
      <c r="F149" s="35"/>
      <c r="G149" s="35"/>
      <c r="H149" s="35"/>
      <c r="I149" s="35"/>
      <c r="J149" s="47">
        <f t="shared" si="41"/>
        <v>0</v>
      </c>
      <c r="K149" s="48">
        <f t="shared" si="42"/>
        <v>0</v>
      </c>
    </row>
    <row r="150" spans="1:11" ht="12" customHeight="1">
      <c r="A150" s="28" t="s">
        <v>163</v>
      </c>
      <c r="B150" s="99" t="s">
        <v>309</v>
      </c>
      <c r="C150" s="35"/>
      <c r="D150" s="36"/>
      <c r="E150" s="35"/>
      <c r="F150" s="35"/>
      <c r="G150" s="35"/>
      <c r="H150" s="35"/>
      <c r="I150" s="35"/>
      <c r="J150" s="47">
        <f t="shared" si="41"/>
        <v>0</v>
      </c>
      <c r="K150" s="48">
        <f t="shared" si="42"/>
        <v>0</v>
      </c>
    </row>
    <row r="151" spans="1:11" ht="12" customHeight="1">
      <c r="A151" s="28" t="s">
        <v>165</v>
      </c>
      <c r="B151" s="99" t="s">
        <v>310</v>
      </c>
      <c r="C151" s="35"/>
      <c r="D151" s="36"/>
      <c r="E151" s="35"/>
      <c r="F151" s="35"/>
      <c r="G151" s="35"/>
      <c r="H151" s="35"/>
      <c r="I151" s="35"/>
      <c r="J151" s="47">
        <f t="shared" si="41"/>
        <v>0</v>
      </c>
      <c r="K151" s="48">
        <f t="shared" si="42"/>
        <v>0</v>
      </c>
    </row>
    <row r="152" spans="1:11" ht="12" customHeight="1">
      <c r="A152" s="28" t="s">
        <v>311</v>
      </c>
      <c r="B152" s="99" t="s">
        <v>312</v>
      </c>
      <c r="C152" s="35"/>
      <c r="D152" s="36"/>
      <c r="E152" s="41"/>
      <c r="F152" s="41"/>
      <c r="G152" s="41"/>
      <c r="H152" s="41"/>
      <c r="I152" s="41"/>
      <c r="J152" s="79">
        <f t="shared" si="41"/>
        <v>0</v>
      </c>
      <c r="K152" s="80">
        <f t="shared" si="42"/>
        <v>0</v>
      </c>
    </row>
    <row r="153" spans="1:11" ht="12" customHeight="1">
      <c r="A153" s="23" t="s">
        <v>167</v>
      </c>
      <c r="B153" s="24" t="s">
        <v>313</v>
      </c>
      <c r="C153" s="104"/>
      <c r="D153" s="105"/>
      <c r="E153" s="104"/>
      <c r="F153" s="104"/>
      <c r="G153" s="104"/>
      <c r="H153" s="104"/>
      <c r="I153" s="104"/>
      <c r="J153" s="101">
        <f t="shared" si="41"/>
        <v>0</v>
      </c>
      <c r="K153" s="106">
        <f t="shared" si="42"/>
        <v>0</v>
      </c>
    </row>
    <row r="154" spans="1:11" ht="12" customHeight="1">
      <c r="A154" s="23" t="s">
        <v>314</v>
      </c>
      <c r="B154" s="24" t="s">
        <v>315</v>
      </c>
      <c r="C154" s="104"/>
      <c r="D154" s="105"/>
      <c r="E154" s="107"/>
      <c r="F154" s="107"/>
      <c r="G154" s="107"/>
      <c r="H154" s="107"/>
      <c r="I154" s="107"/>
      <c r="J154" s="108">
        <f t="shared" si="41"/>
        <v>0</v>
      </c>
      <c r="K154" s="32">
        <f>C154+D154</f>
        <v>0</v>
      </c>
    </row>
    <row r="155" spans="1:15" ht="15" customHeight="1">
      <c r="A155" s="23" t="s">
        <v>316</v>
      </c>
      <c r="B155" s="24" t="s">
        <v>317</v>
      </c>
      <c r="C155" s="109">
        <f aca="true" t="shared" si="43" ref="C155:J155">+C131+C135+C142+C147+C153+C154</f>
        <v>15138605</v>
      </c>
      <c r="D155" s="110">
        <f t="shared" si="43"/>
        <v>0</v>
      </c>
      <c r="E155" s="109">
        <f t="shared" si="43"/>
        <v>0</v>
      </c>
      <c r="F155" s="109">
        <f t="shared" si="43"/>
        <v>0</v>
      </c>
      <c r="G155" s="109">
        <f t="shared" si="43"/>
        <v>0</v>
      </c>
      <c r="H155" s="109">
        <f t="shared" si="43"/>
        <v>0</v>
      </c>
      <c r="I155" s="109">
        <f t="shared" si="43"/>
        <v>0</v>
      </c>
      <c r="J155" s="109">
        <f t="shared" si="43"/>
        <v>0</v>
      </c>
      <c r="K155" s="111">
        <f>C155+J155</f>
        <v>15138605</v>
      </c>
      <c r="L155" s="112"/>
      <c r="M155" s="113"/>
      <c r="N155" s="113"/>
      <c r="O155" s="113"/>
    </row>
    <row r="156" spans="1:11" s="27" customFormat="1" ht="12.75" customHeight="1">
      <c r="A156" s="114" t="s">
        <v>318</v>
      </c>
      <c r="B156" s="115" t="s">
        <v>319</v>
      </c>
      <c r="C156" s="109">
        <f aca="true" t="shared" si="44" ref="C156:K156">+C130+C155</f>
        <v>703803055</v>
      </c>
      <c r="D156" s="110">
        <f t="shared" si="44"/>
        <v>514553474</v>
      </c>
      <c r="E156" s="109">
        <f t="shared" si="44"/>
        <v>61099178</v>
      </c>
      <c r="F156" s="109">
        <f t="shared" si="44"/>
        <v>118808790</v>
      </c>
      <c r="G156" s="109">
        <f t="shared" si="44"/>
        <v>0</v>
      </c>
      <c r="H156" s="109">
        <f t="shared" si="44"/>
        <v>0</v>
      </c>
      <c r="I156" s="109">
        <f t="shared" si="44"/>
        <v>0</v>
      </c>
      <c r="J156" s="109">
        <f t="shared" si="44"/>
        <v>694461442</v>
      </c>
      <c r="K156" s="111">
        <f t="shared" si="44"/>
        <v>1398264497</v>
      </c>
    </row>
    <row r="157" ht="7.5" customHeight="1"/>
    <row r="158" spans="1:11" ht="15.75">
      <c r="A158" s="344" t="s">
        <v>320</v>
      </c>
      <c r="B158" s="344"/>
      <c r="C158" s="344"/>
      <c r="D158" s="344"/>
      <c r="E158" s="344"/>
      <c r="F158" s="344"/>
      <c r="G158" s="344"/>
      <c r="H158" s="344"/>
      <c r="I158" s="344"/>
      <c r="J158" s="344"/>
      <c r="K158" s="344"/>
    </row>
    <row r="159" spans="1:11" ht="15" customHeight="1">
      <c r="A159" s="340" t="s">
        <v>321</v>
      </c>
      <c r="B159" s="340"/>
      <c r="C159" s="116"/>
      <c r="K159" s="116" t="str">
        <f>K91</f>
        <v>Forintban!</v>
      </c>
    </row>
    <row r="160" spans="1:11" ht="25.5" customHeight="1">
      <c r="A160" s="23">
        <v>1</v>
      </c>
      <c r="B160" s="117" t="s">
        <v>322</v>
      </c>
      <c r="C160" s="118">
        <f aca="true" t="shared" si="45" ref="C160:K160">+C63-C130</f>
        <v>-129624124</v>
      </c>
      <c r="D160" s="25">
        <f t="shared" si="45"/>
        <v>-222930766</v>
      </c>
      <c r="E160" s="25">
        <f t="shared" si="45"/>
        <v>-1506305</v>
      </c>
      <c r="F160" s="25">
        <f t="shared" si="45"/>
        <v>189583</v>
      </c>
      <c r="G160" s="25">
        <f t="shared" si="45"/>
        <v>0</v>
      </c>
      <c r="H160" s="25">
        <f t="shared" si="45"/>
        <v>0</v>
      </c>
      <c r="I160" s="25">
        <f t="shared" si="45"/>
        <v>0</v>
      </c>
      <c r="J160" s="25">
        <f t="shared" si="45"/>
        <v>-224247488</v>
      </c>
      <c r="K160" s="26">
        <f t="shared" si="45"/>
        <v>-353871612</v>
      </c>
    </row>
    <row r="161" spans="1:11" ht="32.25" customHeight="1">
      <c r="A161" s="23" t="s">
        <v>77</v>
      </c>
      <c r="B161" s="117" t="s">
        <v>323</v>
      </c>
      <c r="C161" s="25">
        <f aca="true" t="shared" si="46" ref="C161:K161">+C87-C155</f>
        <v>129624124</v>
      </c>
      <c r="D161" s="25">
        <f t="shared" si="46"/>
        <v>223532506</v>
      </c>
      <c r="E161" s="25">
        <f t="shared" si="46"/>
        <v>1724000</v>
      </c>
      <c r="F161" s="25">
        <f t="shared" si="46"/>
        <v>-189583</v>
      </c>
      <c r="G161" s="25">
        <f t="shared" si="46"/>
        <v>0</v>
      </c>
      <c r="H161" s="25">
        <f t="shared" si="46"/>
        <v>0</v>
      </c>
      <c r="I161" s="25">
        <f t="shared" si="46"/>
        <v>0</v>
      </c>
      <c r="J161" s="25">
        <f t="shared" si="46"/>
        <v>225066923</v>
      </c>
      <c r="K161" s="26">
        <f t="shared" si="46"/>
        <v>354691047</v>
      </c>
    </row>
  </sheetData>
  <sheetProtection selectLockedCells="1" selectUnlockedCells="1"/>
  <mergeCells count="12">
    <mergeCell ref="A159:B159"/>
    <mergeCell ref="A90:K90"/>
    <mergeCell ref="A91:B91"/>
    <mergeCell ref="A92:A93"/>
    <mergeCell ref="B92:B93"/>
    <mergeCell ref="C92:K92"/>
    <mergeCell ref="A1:K1"/>
    <mergeCell ref="A2:B2"/>
    <mergeCell ref="A3:A4"/>
    <mergeCell ref="B3:B4"/>
    <mergeCell ref="C3:K3"/>
    <mergeCell ref="A158:K158"/>
  </mergeCells>
  <printOptions horizontalCentered="1"/>
  <pageMargins left="0.25" right="0.25" top="0.75" bottom="0.75" header="0.3" footer="0.5118055555555555"/>
  <pageSetup horizontalDpi="600" verticalDpi="600" orientation="landscape" paperSize="8" scale="78" r:id="rId1"/>
  <headerFooter alignWithMargins="0">
    <oddHeader>&amp;C&amp;"Times New Roman CE,Félkövér"&amp;12Elek Város Önkormányzat
2018. ÉVI KÖLTSÉGVETÉS KÖTELEZŐ FELADATAINAK MÓDOSÍTOTT MÉRLEGE&amp;R&amp;"Times New Roman CE,Félkövér"&amp;11 2. melléklet 
&amp;"Times New Roman CE,Dőlt""1.2. melléklet"</oddHeader>
  </headerFooter>
  <rowBreaks count="3" manualBreakCount="3">
    <brk id="67" max="255" man="1"/>
    <brk id="89" max="255" man="1"/>
    <brk id="15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O161"/>
  <sheetViews>
    <sheetView zoomScaleSheetLayoutView="100" zoomScalePageLayoutView="0" workbookViewId="0" topLeftCell="C79">
      <selection activeCell="K94" sqref="K94"/>
    </sheetView>
  </sheetViews>
  <sheetFormatPr defaultColWidth="9.00390625" defaultRowHeight="12.75"/>
  <cols>
    <col min="1" max="1" width="9.50390625" style="9" customWidth="1"/>
    <col min="2" max="2" width="59.625" style="9" customWidth="1"/>
    <col min="3" max="3" width="19.00390625" style="10" customWidth="1"/>
    <col min="4" max="4" width="18.875" style="11" customWidth="1"/>
    <col min="5" max="9" width="14.875" style="11" customWidth="1"/>
    <col min="10" max="11" width="18.625" style="11" customWidth="1"/>
    <col min="12" max="16384" width="9.375" style="11" customWidth="1"/>
  </cols>
  <sheetData>
    <row r="1" spans="1:11" ht="15.75" customHeight="1">
      <c r="A1" s="339" t="s">
        <v>38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</row>
    <row r="2" spans="1:11" ht="15.75" customHeight="1">
      <c r="A2" s="340" t="s">
        <v>39</v>
      </c>
      <c r="B2" s="340"/>
      <c r="C2" s="12"/>
      <c r="K2" s="12" t="s">
        <v>40</v>
      </c>
    </row>
    <row r="3" spans="1:11" ht="12.75" customHeight="1">
      <c r="A3" s="341" t="s">
        <v>41</v>
      </c>
      <c r="B3" s="342" t="s">
        <v>42</v>
      </c>
      <c r="C3" s="343" t="str">
        <f>+CONCATENATE(LEFT(ÖSSZEFÜGGÉSEK!A6,4),". évi")</f>
        <v>2018. évi</v>
      </c>
      <c r="D3" s="343"/>
      <c r="E3" s="343"/>
      <c r="F3" s="343"/>
      <c r="G3" s="343"/>
      <c r="H3" s="343"/>
      <c r="I3" s="343"/>
      <c r="J3" s="343"/>
      <c r="K3" s="343"/>
    </row>
    <row r="4" spans="1:11" ht="27.75">
      <c r="A4" s="341"/>
      <c r="B4" s="342"/>
      <c r="C4" s="14" t="s">
        <v>43</v>
      </c>
      <c r="D4" s="15" t="s">
        <v>44</v>
      </c>
      <c r="E4" s="15" t="s">
        <v>45</v>
      </c>
      <c r="F4" s="15" t="s">
        <v>46</v>
      </c>
      <c r="G4" s="16" t="s">
        <v>47</v>
      </c>
      <c r="H4" s="16" t="s">
        <v>48</v>
      </c>
      <c r="I4" s="16" t="s">
        <v>49</v>
      </c>
      <c r="J4" s="16" t="s">
        <v>50</v>
      </c>
      <c r="K4" s="17" t="s">
        <v>538</v>
      </c>
    </row>
    <row r="5" spans="1:11" s="22" customFormat="1" ht="12" customHeight="1">
      <c r="A5" s="18" t="s">
        <v>52</v>
      </c>
      <c r="B5" s="19" t="s">
        <v>53</v>
      </c>
      <c r="C5" s="19" t="s">
        <v>54</v>
      </c>
      <c r="D5" s="19" t="s">
        <v>55</v>
      </c>
      <c r="E5" s="20" t="s">
        <v>56</v>
      </c>
      <c r="F5" s="20" t="s">
        <v>57</v>
      </c>
      <c r="G5" s="20" t="s">
        <v>58</v>
      </c>
      <c r="H5" s="20" t="s">
        <v>59</v>
      </c>
      <c r="I5" s="20" t="s">
        <v>60</v>
      </c>
      <c r="J5" s="20" t="s">
        <v>61</v>
      </c>
      <c r="K5" s="21" t="s">
        <v>62</v>
      </c>
    </row>
    <row r="6" spans="1:11" s="27" customFormat="1" ht="12" customHeight="1">
      <c r="A6" s="23" t="s">
        <v>63</v>
      </c>
      <c r="B6" s="24" t="s">
        <v>64</v>
      </c>
      <c r="C6" s="25">
        <f aca="true" t="shared" si="0" ref="C6:K6">+C7+C8+C9+C10+C11+C12</f>
        <v>0</v>
      </c>
      <c r="D6" s="25">
        <f t="shared" si="0"/>
        <v>0</v>
      </c>
      <c r="E6" s="25">
        <f t="shared" si="0"/>
        <v>0</v>
      </c>
      <c r="F6" s="25">
        <f t="shared" si="0"/>
        <v>0</v>
      </c>
      <c r="G6" s="25">
        <f t="shared" si="0"/>
        <v>0</v>
      </c>
      <c r="H6" s="25">
        <f t="shared" si="0"/>
        <v>0</v>
      </c>
      <c r="I6" s="25">
        <f t="shared" si="0"/>
        <v>0</v>
      </c>
      <c r="J6" s="25">
        <f t="shared" si="0"/>
        <v>0</v>
      </c>
      <c r="K6" s="26">
        <f t="shared" si="0"/>
        <v>0</v>
      </c>
    </row>
    <row r="7" spans="1:11" s="27" customFormat="1" ht="12" customHeight="1">
      <c r="A7" s="28" t="s">
        <v>65</v>
      </c>
      <c r="B7" s="29" t="s">
        <v>66</v>
      </c>
      <c r="C7" s="30"/>
      <c r="D7" s="30"/>
      <c r="E7" s="30"/>
      <c r="F7" s="30"/>
      <c r="G7" s="30"/>
      <c r="H7" s="30"/>
      <c r="I7" s="30"/>
      <c r="J7" s="31">
        <f aca="true" t="shared" si="1" ref="J7:J12">D7+E7+F7+G6:G7+H7+I7</f>
        <v>0</v>
      </c>
      <c r="K7" s="32">
        <f aca="true" t="shared" si="2" ref="K7:K12">C7+J7</f>
        <v>0</v>
      </c>
    </row>
    <row r="8" spans="1:11" s="27" customFormat="1" ht="12" customHeight="1">
      <c r="A8" s="33" t="s">
        <v>67</v>
      </c>
      <c r="B8" s="34" t="s">
        <v>68</v>
      </c>
      <c r="C8" s="35"/>
      <c r="D8" s="35"/>
      <c r="E8" s="30"/>
      <c r="F8" s="30"/>
      <c r="G8" s="30"/>
      <c r="H8" s="30"/>
      <c r="I8" s="30"/>
      <c r="J8" s="31">
        <f t="shared" si="1"/>
        <v>0</v>
      </c>
      <c r="K8" s="32">
        <f t="shared" si="2"/>
        <v>0</v>
      </c>
    </row>
    <row r="9" spans="1:11" s="27" customFormat="1" ht="12" customHeight="1">
      <c r="A9" s="33" t="s">
        <v>69</v>
      </c>
      <c r="B9" s="34" t="s">
        <v>70</v>
      </c>
      <c r="C9" s="35"/>
      <c r="D9" s="35"/>
      <c r="E9" s="30"/>
      <c r="F9" s="30"/>
      <c r="G9" s="30"/>
      <c r="H9" s="30"/>
      <c r="I9" s="30"/>
      <c r="J9" s="31">
        <f t="shared" si="1"/>
        <v>0</v>
      </c>
      <c r="K9" s="32">
        <f t="shared" si="2"/>
        <v>0</v>
      </c>
    </row>
    <row r="10" spans="1:11" s="27" customFormat="1" ht="12" customHeight="1">
      <c r="A10" s="33" t="s">
        <v>71</v>
      </c>
      <c r="B10" s="34" t="s">
        <v>72</v>
      </c>
      <c r="C10" s="35"/>
      <c r="D10" s="35"/>
      <c r="E10" s="30"/>
      <c r="F10" s="30"/>
      <c r="G10" s="30"/>
      <c r="H10" s="30"/>
      <c r="I10" s="30"/>
      <c r="J10" s="31">
        <f t="shared" si="1"/>
        <v>0</v>
      </c>
      <c r="K10" s="32">
        <f t="shared" si="2"/>
        <v>0</v>
      </c>
    </row>
    <row r="11" spans="1:11" s="27" customFormat="1" ht="12" customHeight="1">
      <c r="A11" s="33" t="s">
        <v>73</v>
      </c>
      <c r="B11" s="37" t="s">
        <v>74</v>
      </c>
      <c r="C11" s="35"/>
      <c r="D11" s="35"/>
      <c r="E11" s="30"/>
      <c r="F11" s="30"/>
      <c r="G11" s="30"/>
      <c r="H11" s="30"/>
      <c r="I11" s="30"/>
      <c r="J11" s="31">
        <f t="shared" si="1"/>
        <v>0</v>
      </c>
      <c r="K11" s="32">
        <f t="shared" si="2"/>
        <v>0</v>
      </c>
    </row>
    <row r="12" spans="1:11" s="27" customFormat="1" ht="12" customHeight="1">
      <c r="A12" s="38" t="s">
        <v>75</v>
      </c>
      <c r="B12" s="39" t="s">
        <v>76</v>
      </c>
      <c r="C12" s="35"/>
      <c r="D12" s="35"/>
      <c r="E12" s="30"/>
      <c r="F12" s="30"/>
      <c r="G12" s="30"/>
      <c r="H12" s="30"/>
      <c r="I12" s="30"/>
      <c r="J12" s="31">
        <f t="shared" si="1"/>
        <v>0</v>
      </c>
      <c r="K12" s="32">
        <f t="shared" si="2"/>
        <v>0</v>
      </c>
    </row>
    <row r="13" spans="1:11" s="27" customFormat="1" ht="21">
      <c r="A13" s="23" t="s">
        <v>77</v>
      </c>
      <c r="B13" s="40" t="s">
        <v>78</v>
      </c>
      <c r="C13" s="25">
        <f aca="true" t="shared" si="3" ref="C13:K13">+C14+C15+C16+C17+C18</f>
        <v>0</v>
      </c>
      <c r="D13" s="25">
        <f t="shared" si="3"/>
        <v>0</v>
      </c>
      <c r="E13" s="25">
        <f t="shared" si="3"/>
        <v>0</v>
      </c>
      <c r="F13" s="25">
        <f t="shared" si="3"/>
        <v>0</v>
      </c>
      <c r="G13" s="25">
        <f t="shared" si="3"/>
        <v>0</v>
      </c>
      <c r="H13" s="25">
        <f t="shared" si="3"/>
        <v>0</v>
      </c>
      <c r="I13" s="25">
        <f t="shared" si="3"/>
        <v>0</v>
      </c>
      <c r="J13" s="25">
        <f t="shared" si="3"/>
        <v>0</v>
      </c>
      <c r="K13" s="26">
        <f t="shared" si="3"/>
        <v>0</v>
      </c>
    </row>
    <row r="14" spans="1:11" s="27" customFormat="1" ht="12" customHeight="1">
      <c r="A14" s="28" t="s">
        <v>79</v>
      </c>
      <c r="B14" s="29" t="s">
        <v>80</v>
      </c>
      <c r="C14" s="30"/>
      <c r="D14" s="30"/>
      <c r="E14" s="30"/>
      <c r="F14" s="30"/>
      <c r="G14" s="30"/>
      <c r="H14" s="30"/>
      <c r="I14" s="30"/>
      <c r="J14" s="31">
        <f aca="true" t="shared" si="4" ref="J14:J19">D14+E14+F14+G13:G14+H14+I14</f>
        <v>0</v>
      </c>
      <c r="K14" s="32">
        <f aca="true" t="shared" si="5" ref="K14:K19">C14+J14</f>
        <v>0</v>
      </c>
    </row>
    <row r="15" spans="1:11" s="27" customFormat="1" ht="12" customHeight="1">
      <c r="A15" s="33" t="s">
        <v>81</v>
      </c>
      <c r="B15" s="34" t="s">
        <v>82</v>
      </c>
      <c r="C15" s="35"/>
      <c r="D15" s="35"/>
      <c r="E15" s="30"/>
      <c r="F15" s="30"/>
      <c r="G15" s="30"/>
      <c r="H15" s="30"/>
      <c r="I15" s="30"/>
      <c r="J15" s="31">
        <f t="shared" si="4"/>
        <v>0</v>
      </c>
      <c r="K15" s="32">
        <f t="shared" si="5"/>
        <v>0</v>
      </c>
    </row>
    <row r="16" spans="1:11" s="27" customFormat="1" ht="12" customHeight="1">
      <c r="A16" s="33" t="s">
        <v>83</v>
      </c>
      <c r="B16" s="34" t="s">
        <v>84</v>
      </c>
      <c r="C16" s="35"/>
      <c r="D16" s="35"/>
      <c r="E16" s="30"/>
      <c r="F16" s="30"/>
      <c r="G16" s="30"/>
      <c r="H16" s="30"/>
      <c r="I16" s="30"/>
      <c r="J16" s="31">
        <f t="shared" si="4"/>
        <v>0</v>
      </c>
      <c r="K16" s="32">
        <f t="shared" si="5"/>
        <v>0</v>
      </c>
    </row>
    <row r="17" spans="1:11" s="27" customFormat="1" ht="12" customHeight="1">
      <c r="A17" s="33" t="s">
        <v>85</v>
      </c>
      <c r="B17" s="34" t="s">
        <v>86</v>
      </c>
      <c r="C17" s="35"/>
      <c r="D17" s="35"/>
      <c r="E17" s="30"/>
      <c r="F17" s="30"/>
      <c r="G17" s="30"/>
      <c r="H17" s="30"/>
      <c r="I17" s="30"/>
      <c r="J17" s="31">
        <f t="shared" si="4"/>
        <v>0</v>
      </c>
      <c r="K17" s="32">
        <f t="shared" si="5"/>
        <v>0</v>
      </c>
    </row>
    <row r="18" spans="1:11" s="27" customFormat="1" ht="12" customHeight="1">
      <c r="A18" s="33" t="s">
        <v>87</v>
      </c>
      <c r="B18" s="34" t="s">
        <v>88</v>
      </c>
      <c r="C18" s="35"/>
      <c r="D18" s="35"/>
      <c r="E18" s="30"/>
      <c r="F18" s="30"/>
      <c r="G18" s="30"/>
      <c r="H18" s="30"/>
      <c r="I18" s="30"/>
      <c r="J18" s="31">
        <f t="shared" si="4"/>
        <v>0</v>
      </c>
      <c r="K18" s="32">
        <f t="shared" si="5"/>
        <v>0</v>
      </c>
    </row>
    <row r="19" spans="1:11" s="27" customFormat="1" ht="12" customHeight="1">
      <c r="A19" s="38" t="s">
        <v>89</v>
      </c>
      <c r="B19" s="39" t="s">
        <v>90</v>
      </c>
      <c r="C19" s="41"/>
      <c r="D19" s="41"/>
      <c r="E19" s="42"/>
      <c r="F19" s="42"/>
      <c r="G19" s="42"/>
      <c r="H19" s="42"/>
      <c r="I19" s="42"/>
      <c r="J19" s="31">
        <f t="shared" si="4"/>
        <v>0</v>
      </c>
      <c r="K19" s="32">
        <f t="shared" si="5"/>
        <v>0</v>
      </c>
    </row>
    <row r="20" spans="1:11" s="27" customFormat="1" ht="21">
      <c r="A20" s="23" t="s">
        <v>91</v>
      </c>
      <c r="B20" s="24" t="s">
        <v>92</v>
      </c>
      <c r="C20" s="25">
        <f aca="true" t="shared" si="6" ref="C20:K20">+C21+C22+C23+C24+C25</f>
        <v>0</v>
      </c>
      <c r="D20" s="25">
        <f t="shared" si="6"/>
        <v>0</v>
      </c>
      <c r="E20" s="25">
        <f t="shared" si="6"/>
        <v>0</v>
      </c>
      <c r="F20" s="25">
        <f t="shared" si="6"/>
        <v>0</v>
      </c>
      <c r="G20" s="25">
        <f t="shared" si="6"/>
        <v>0</v>
      </c>
      <c r="H20" s="25">
        <f t="shared" si="6"/>
        <v>0</v>
      </c>
      <c r="I20" s="25">
        <f t="shared" si="6"/>
        <v>0</v>
      </c>
      <c r="J20" s="25">
        <f t="shared" si="6"/>
        <v>0</v>
      </c>
      <c r="K20" s="26">
        <f t="shared" si="6"/>
        <v>0</v>
      </c>
    </row>
    <row r="21" spans="1:11" s="27" customFormat="1" ht="12" customHeight="1">
      <c r="A21" s="28" t="s">
        <v>93</v>
      </c>
      <c r="B21" s="29" t="s">
        <v>94</v>
      </c>
      <c r="C21" s="30"/>
      <c r="D21" s="30"/>
      <c r="E21" s="30"/>
      <c r="F21" s="30"/>
      <c r="G21" s="30"/>
      <c r="H21" s="30"/>
      <c r="I21" s="30"/>
      <c r="J21" s="31">
        <f aca="true" t="shared" si="7" ref="J21:J26">D21+E21+F21+G20:G21+H21+I21</f>
        <v>0</v>
      </c>
      <c r="K21" s="32">
        <f aca="true" t="shared" si="8" ref="K21:K26">C21+J21</f>
        <v>0</v>
      </c>
    </row>
    <row r="22" spans="1:11" s="27" customFormat="1" ht="12" customHeight="1">
      <c r="A22" s="33" t="s">
        <v>95</v>
      </c>
      <c r="B22" s="34" t="s">
        <v>96</v>
      </c>
      <c r="C22" s="35"/>
      <c r="D22" s="35"/>
      <c r="E22" s="30"/>
      <c r="F22" s="30"/>
      <c r="G22" s="30"/>
      <c r="H22" s="30"/>
      <c r="I22" s="30"/>
      <c r="J22" s="31">
        <f t="shared" si="7"/>
        <v>0</v>
      </c>
      <c r="K22" s="32">
        <f t="shared" si="8"/>
        <v>0</v>
      </c>
    </row>
    <row r="23" spans="1:11" s="27" customFormat="1" ht="12" customHeight="1">
      <c r="A23" s="33" t="s">
        <v>97</v>
      </c>
      <c r="B23" s="34" t="s">
        <v>98</v>
      </c>
      <c r="C23" s="35"/>
      <c r="D23" s="35"/>
      <c r="E23" s="30"/>
      <c r="F23" s="30"/>
      <c r="G23" s="30"/>
      <c r="H23" s="30"/>
      <c r="I23" s="30"/>
      <c r="J23" s="31">
        <f t="shared" si="7"/>
        <v>0</v>
      </c>
      <c r="K23" s="32">
        <f t="shared" si="8"/>
        <v>0</v>
      </c>
    </row>
    <row r="24" spans="1:11" s="27" customFormat="1" ht="12" customHeight="1">
      <c r="A24" s="33" t="s">
        <v>99</v>
      </c>
      <c r="B24" s="34" t="s">
        <v>100</v>
      </c>
      <c r="C24" s="35"/>
      <c r="D24" s="35"/>
      <c r="E24" s="30"/>
      <c r="F24" s="30"/>
      <c r="G24" s="30"/>
      <c r="H24" s="30"/>
      <c r="I24" s="30"/>
      <c r="J24" s="31">
        <f t="shared" si="7"/>
        <v>0</v>
      </c>
      <c r="K24" s="32">
        <f t="shared" si="8"/>
        <v>0</v>
      </c>
    </row>
    <row r="25" spans="1:11" s="27" customFormat="1" ht="12" customHeight="1">
      <c r="A25" s="33" t="s">
        <v>101</v>
      </c>
      <c r="B25" s="34" t="s">
        <v>102</v>
      </c>
      <c r="C25" s="35"/>
      <c r="D25" s="35"/>
      <c r="E25" s="30"/>
      <c r="F25" s="30"/>
      <c r="G25" s="30"/>
      <c r="H25" s="30"/>
      <c r="I25" s="30"/>
      <c r="J25" s="31">
        <f t="shared" si="7"/>
        <v>0</v>
      </c>
      <c r="K25" s="32">
        <f t="shared" si="8"/>
        <v>0</v>
      </c>
    </row>
    <row r="26" spans="1:11" s="27" customFormat="1" ht="12" customHeight="1">
      <c r="A26" s="38" t="s">
        <v>103</v>
      </c>
      <c r="B26" s="43" t="s">
        <v>104</v>
      </c>
      <c r="C26" s="41"/>
      <c r="D26" s="41"/>
      <c r="E26" s="42"/>
      <c r="F26" s="42"/>
      <c r="G26" s="42"/>
      <c r="H26" s="42"/>
      <c r="I26" s="42"/>
      <c r="J26" s="44">
        <f t="shared" si="7"/>
        <v>0</v>
      </c>
      <c r="K26" s="32">
        <f t="shared" si="8"/>
        <v>0</v>
      </c>
    </row>
    <row r="27" spans="1:11" s="27" customFormat="1" ht="12" customHeight="1">
      <c r="A27" s="23" t="s">
        <v>105</v>
      </c>
      <c r="B27" s="24" t="s">
        <v>106</v>
      </c>
      <c r="C27" s="25">
        <f aca="true" t="shared" si="9" ref="C27:K27">+C28+C29+C30+C31+C32+C33+C34</f>
        <v>0</v>
      </c>
      <c r="D27" s="25">
        <f t="shared" si="9"/>
        <v>0</v>
      </c>
      <c r="E27" s="25">
        <f t="shared" si="9"/>
        <v>0</v>
      </c>
      <c r="F27" s="25">
        <f t="shared" si="9"/>
        <v>0</v>
      </c>
      <c r="G27" s="25">
        <f t="shared" si="9"/>
        <v>0</v>
      </c>
      <c r="H27" s="25">
        <f t="shared" si="9"/>
        <v>0</v>
      </c>
      <c r="I27" s="25">
        <f t="shared" si="9"/>
        <v>0</v>
      </c>
      <c r="J27" s="25">
        <f t="shared" si="9"/>
        <v>0</v>
      </c>
      <c r="K27" s="26">
        <f t="shared" si="9"/>
        <v>0</v>
      </c>
    </row>
    <row r="28" spans="1:11" s="27" customFormat="1" ht="12" customHeight="1">
      <c r="A28" s="28" t="s">
        <v>107</v>
      </c>
      <c r="B28" s="29" t="s">
        <v>108</v>
      </c>
      <c r="C28" s="31"/>
      <c r="D28" s="31"/>
      <c r="E28" s="31"/>
      <c r="F28" s="31"/>
      <c r="G28" s="31"/>
      <c r="H28" s="31"/>
      <c r="I28" s="31"/>
      <c r="J28" s="31">
        <f aca="true" t="shared" si="10" ref="J28:J34">D28+E28+F28+G27:G28+H28+I28</f>
        <v>0</v>
      </c>
      <c r="K28" s="32">
        <f aca="true" t="shared" si="11" ref="K28:K34">C28+J28</f>
        <v>0</v>
      </c>
    </row>
    <row r="29" spans="1:11" s="27" customFormat="1" ht="12" customHeight="1">
      <c r="A29" s="33" t="s">
        <v>109</v>
      </c>
      <c r="B29" s="34" t="s">
        <v>110</v>
      </c>
      <c r="C29" s="35"/>
      <c r="D29" s="35"/>
      <c r="E29" s="30"/>
      <c r="F29" s="30"/>
      <c r="G29" s="30"/>
      <c r="H29" s="30"/>
      <c r="I29" s="30"/>
      <c r="J29" s="31">
        <f t="shared" si="10"/>
        <v>0</v>
      </c>
      <c r="K29" s="32">
        <f t="shared" si="11"/>
        <v>0</v>
      </c>
    </row>
    <row r="30" spans="1:11" s="27" customFormat="1" ht="12" customHeight="1">
      <c r="A30" s="33" t="s">
        <v>111</v>
      </c>
      <c r="B30" s="34" t="s">
        <v>112</v>
      </c>
      <c r="C30" s="35"/>
      <c r="D30" s="35"/>
      <c r="E30" s="30"/>
      <c r="F30" s="30"/>
      <c r="G30" s="30"/>
      <c r="H30" s="30"/>
      <c r="I30" s="30"/>
      <c r="J30" s="31">
        <f t="shared" si="10"/>
        <v>0</v>
      </c>
      <c r="K30" s="32">
        <f t="shared" si="11"/>
        <v>0</v>
      </c>
    </row>
    <row r="31" spans="1:11" s="27" customFormat="1" ht="12" customHeight="1">
      <c r="A31" s="33" t="s">
        <v>113</v>
      </c>
      <c r="B31" s="34" t="s">
        <v>114</v>
      </c>
      <c r="C31" s="35"/>
      <c r="D31" s="35"/>
      <c r="E31" s="30"/>
      <c r="F31" s="30"/>
      <c r="G31" s="30"/>
      <c r="H31" s="30"/>
      <c r="I31" s="30"/>
      <c r="J31" s="31">
        <f t="shared" si="10"/>
        <v>0</v>
      </c>
      <c r="K31" s="32">
        <f t="shared" si="11"/>
        <v>0</v>
      </c>
    </row>
    <row r="32" spans="1:11" s="27" customFormat="1" ht="12" customHeight="1">
      <c r="A32" s="33" t="s">
        <v>115</v>
      </c>
      <c r="B32" s="34" t="s">
        <v>116</v>
      </c>
      <c r="C32" s="35"/>
      <c r="D32" s="35"/>
      <c r="E32" s="30"/>
      <c r="F32" s="30"/>
      <c r="G32" s="30"/>
      <c r="H32" s="30"/>
      <c r="I32" s="30"/>
      <c r="J32" s="31">
        <f t="shared" si="10"/>
        <v>0</v>
      </c>
      <c r="K32" s="32">
        <f t="shared" si="11"/>
        <v>0</v>
      </c>
    </row>
    <row r="33" spans="1:11" s="27" customFormat="1" ht="12" customHeight="1">
      <c r="A33" s="33" t="s">
        <v>117</v>
      </c>
      <c r="B33" s="34" t="s">
        <v>118</v>
      </c>
      <c r="C33" s="35"/>
      <c r="D33" s="35"/>
      <c r="E33" s="30"/>
      <c r="F33" s="30"/>
      <c r="G33" s="30"/>
      <c r="H33" s="30"/>
      <c r="I33" s="30"/>
      <c r="J33" s="31">
        <f t="shared" si="10"/>
        <v>0</v>
      </c>
      <c r="K33" s="32">
        <f t="shared" si="11"/>
        <v>0</v>
      </c>
    </row>
    <row r="34" spans="1:11" s="27" customFormat="1" ht="12" customHeight="1">
      <c r="A34" s="38" t="s">
        <v>119</v>
      </c>
      <c r="B34" s="43" t="s">
        <v>120</v>
      </c>
      <c r="C34" s="41"/>
      <c r="D34" s="41"/>
      <c r="E34" s="42"/>
      <c r="F34" s="42"/>
      <c r="G34" s="42"/>
      <c r="H34" s="42"/>
      <c r="I34" s="42"/>
      <c r="J34" s="44">
        <f t="shared" si="10"/>
        <v>0</v>
      </c>
      <c r="K34" s="32">
        <f t="shared" si="11"/>
        <v>0</v>
      </c>
    </row>
    <row r="35" spans="1:11" s="27" customFormat="1" ht="12" customHeight="1">
      <c r="A35" s="23" t="s">
        <v>121</v>
      </c>
      <c r="B35" s="24" t="s">
        <v>122</v>
      </c>
      <c r="C35" s="25">
        <f aca="true" t="shared" si="12" ref="C35:K35">SUM(C36:C46)</f>
        <v>16140736</v>
      </c>
      <c r="D35" s="25">
        <f t="shared" si="12"/>
        <v>0</v>
      </c>
      <c r="E35" s="25">
        <f t="shared" si="12"/>
        <v>3724000</v>
      </c>
      <c r="F35" s="25">
        <f t="shared" si="12"/>
        <v>0</v>
      </c>
      <c r="G35" s="25">
        <f t="shared" si="12"/>
        <v>0</v>
      </c>
      <c r="H35" s="25">
        <f t="shared" si="12"/>
        <v>0</v>
      </c>
      <c r="I35" s="25">
        <f t="shared" si="12"/>
        <v>0</v>
      </c>
      <c r="J35" s="25">
        <f t="shared" si="12"/>
        <v>3724000</v>
      </c>
      <c r="K35" s="26">
        <f t="shared" si="12"/>
        <v>19864736</v>
      </c>
    </row>
    <row r="36" spans="1:11" s="27" customFormat="1" ht="12" customHeight="1">
      <c r="A36" s="28" t="s">
        <v>123</v>
      </c>
      <c r="B36" s="29" t="s">
        <v>124</v>
      </c>
      <c r="C36" s="30">
        <v>12709241</v>
      </c>
      <c r="D36" s="30"/>
      <c r="E36" s="30">
        <v>2000000</v>
      </c>
      <c r="F36" s="30"/>
      <c r="G36" s="30"/>
      <c r="H36" s="30"/>
      <c r="I36" s="30"/>
      <c r="J36" s="31">
        <f aca="true" t="shared" si="13" ref="J36:J46">D36+E36+F36+G35:G36+H36+I36</f>
        <v>2000000</v>
      </c>
      <c r="K36" s="32">
        <f aca="true" t="shared" si="14" ref="K36:K46">C36+J36</f>
        <v>14709241</v>
      </c>
    </row>
    <row r="37" spans="1:11" s="27" customFormat="1" ht="12" customHeight="1">
      <c r="A37" s="33" t="s">
        <v>125</v>
      </c>
      <c r="B37" s="34" t="s">
        <v>126</v>
      </c>
      <c r="C37" s="35"/>
      <c r="D37" s="35"/>
      <c r="E37" s="30">
        <v>300000</v>
      </c>
      <c r="F37" s="30"/>
      <c r="G37" s="30"/>
      <c r="H37" s="30"/>
      <c r="I37" s="30"/>
      <c r="J37" s="31">
        <f t="shared" si="13"/>
        <v>300000</v>
      </c>
      <c r="K37" s="32">
        <f t="shared" si="14"/>
        <v>300000</v>
      </c>
    </row>
    <row r="38" spans="1:11" s="27" customFormat="1" ht="12" customHeight="1">
      <c r="A38" s="33" t="s">
        <v>127</v>
      </c>
      <c r="B38" s="34" t="s">
        <v>128</v>
      </c>
      <c r="C38" s="35"/>
      <c r="D38" s="35"/>
      <c r="E38" s="30"/>
      <c r="F38" s="30"/>
      <c r="G38" s="30"/>
      <c r="H38" s="30"/>
      <c r="I38" s="30"/>
      <c r="J38" s="31">
        <f t="shared" si="13"/>
        <v>0</v>
      </c>
      <c r="K38" s="32">
        <f t="shared" si="14"/>
        <v>0</v>
      </c>
    </row>
    <row r="39" spans="1:11" s="27" customFormat="1" ht="12" customHeight="1">
      <c r="A39" s="33" t="s">
        <v>129</v>
      </c>
      <c r="B39" s="34" t="s">
        <v>130</v>
      </c>
      <c r="C39" s="35"/>
      <c r="D39" s="35"/>
      <c r="E39" s="30">
        <v>1100000</v>
      </c>
      <c r="F39" s="30"/>
      <c r="G39" s="30"/>
      <c r="H39" s="30"/>
      <c r="I39" s="30"/>
      <c r="J39" s="31">
        <f t="shared" si="13"/>
        <v>1100000</v>
      </c>
      <c r="K39" s="32">
        <f t="shared" si="14"/>
        <v>1100000</v>
      </c>
    </row>
    <row r="40" spans="1:11" s="27" customFormat="1" ht="12" customHeight="1">
      <c r="A40" s="33" t="s">
        <v>131</v>
      </c>
      <c r="B40" s="34" t="s">
        <v>132</v>
      </c>
      <c r="C40" s="35"/>
      <c r="D40" s="35"/>
      <c r="E40" s="30"/>
      <c r="F40" s="30"/>
      <c r="G40" s="30"/>
      <c r="H40" s="30"/>
      <c r="I40" s="30"/>
      <c r="J40" s="31">
        <f t="shared" si="13"/>
        <v>0</v>
      </c>
      <c r="K40" s="32">
        <f t="shared" si="14"/>
        <v>0</v>
      </c>
    </row>
    <row r="41" spans="1:11" s="27" customFormat="1" ht="12" customHeight="1">
      <c r="A41" s="33" t="s">
        <v>133</v>
      </c>
      <c r="B41" s="34" t="s">
        <v>134</v>
      </c>
      <c r="C41" s="35">
        <v>3431495</v>
      </c>
      <c r="D41" s="35"/>
      <c r="E41" s="30">
        <v>324000</v>
      </c>
      <c r="F41" s="30"/>
      <c r="G41" s="30"/>
      <c r="H41" s="30"/>
      <c r="I41" s="30"/>
      <c r="J41" s="31">
        <f t="shared" si="13"/>
        <v>324000</v>
      </c>
      <c r="K41" s="32">
        <f t="shared" si="14"/>
        <v>3755495</v>
      </c>
    </row>
    <row r="42" spans="1:11" s="27" customFormat="1" ht="12" customHeight="1">
      <c r="A42" s="33" t="s">
        <v>135</v>
      </c>
      <c r="B42" s="34" t="s">
        <v>136</v>
      </c>
      <c r="C42" s="35"/>
      <c r="D42" s="35"/>
      <c r="E42" s="30"/>
      <c r="F42" s="30"/>
      <c r="G42" s="30"/>
      <c r="H42" s="30"/>
      <c r="I42" s="30"/>
      <c r="J42" s="31">
        <f t="shared" si="13"/>
        <v>0</v>
      </c>
      <c r="K42" s="32">
        <f t="shared" si="14"/>
        <v>0</v>
      </c>
    </row>
    <row r="43" spans="1:11" s="27" customFormat="1" ht="12" customHeight="1">
      <c r="A43" s="33" t="s">
        <v>137</v>
      </c>
      <c r="B43" s="34" t="s">
        <v>138</v>
      </c>
      <c r="C43" s="35"/>
      <c r="D43" s="35"/>
      <c r="E43" s="30"/>
      <c r="F43" s="30"/>
      <c r="G43" s="30"/>
      <c r="H43" s="30"/>
      <c r="I43" s="30"/>
      <c r="J43" s="31">
        <f t="shared" si="13"/>
        <v>0</v>
      </c>
      <c r="K43" s="32">
        <f t="shared" si="14"/>
        <v>0</v>
      </c>
    </row>
    <row r="44" spans="1:11" s="27" customFormat="1" ht="12" customHeight="1">
      <c r="A44" s="33" t="s">
        <v>139</v>
      </c>
      <c r="B44" s="34" t="s">
        <v>140</v>
      </c>
      <c r="C44" s="35"/>
      <c r="D44" s="35"/>
      <c r="E44" s="30"/>
      <c r="F44" s="30"/>
      <c r="G44" s="30"/>
      <c r="H44" s="30"/>
      <c r="I44" s="30"/>
      <c r="J44" s="31">
        <f t="shared" si="13"/>
        <v>0</v>
      </c>
      <c r="K44" s="32">
        <f t="shared" si="14"/>
        <v>0</v>
      </c>
    </row>
    <row r="45" spans="1:11" s="27" customFormat="1" ht="12" customHeight="1">
      <c r="A45" s="38" t="s">
        <v>141</v>
      </c>
      <c r="B45" s="43" t="s">
        <v>142</v>
      </c>
      <c r="C45" s="41"/>
      <c r="D45" s="41"/>
      <c r="E45" s="42"/>
      <c r="F45" s="42"/>
      <c r="G45" s="42"/>
      <c r="H45" s="42"/>
      <c r="I45" s="42"/>
      <c r="J45" s="44">
        <f t="shared" si="13"/>
        <v>0</v>
      </c>
      <c r="K45" s="32">
        <f t="shared" si="14"/>
        <v>0</v>
      </c>
    </row>
    <row r="46" spans="1:11" s="27" customFormat="1" ht="12" customHeight="1">
      <c r="A46" s="38" t="s">
        <v>143</v>
      </c>
      <c r="B46" s="39" t="s">
        <v>144</v>
      </c>
      <c r="C46" s="41"/>
      <c r="D46" s="41"/>
      <c r="E46" s="45"/>
      <c r="F46" s="45"/>
      <c r="G46" s="45"/>
      <c r="H46" s="45"/>
      <c r="I46" s="45"/>
      <c r="J46" s="46">
        <f t="shared" si="13"/>
        <v>0</v>
      </c>
      <c r="K46" s="32">
        <f t="shared" si="14"/>
        <v>0</v>
      </c>
    </row>
    <row r="47" spans="1:11" s="27" customFormat="1" ht="12" customHeight="1">
      <c r="A47" s="23" t="s">
        <v>145</v>
      </c>
      <c r="B47" s="24" t="s">
        <v>146</v>
      </c>
      <c r="C47" s="25">
        <f aca="true" t="shared" si="15" ref="C47:K47">SUM(C48:C52)</f>
        <v>0</v>
      </c>
      <c r="D47" s="25">
        <f t="shared" si="15"/>
        <v>0</v>
      </c>
      <c r="E47" s="25">
        <f t="shared" si="15"/>
        <v>0</v>
      </c>
      <c r="F47" s="25">
        <f t="shared" si="15"/>
        <v>0</v>
      </c>
      <c r="G47" s="25">
        <f t="shared" si="15"/>
        <v>0</v>
      </c>
      <c r="H47" s="25">
        <f t="shared" si="15"/>
        <v>0</v>
      </c>
      <c r="I47" s="25">
        <f t="shared" si="15"/>
        <v>0</v>
      </c>
      <c r="J47" s="25">
        <f t="shared" si="15"/>
        <v>0</v>
      </c>
      <c r="K47" s="26">
        <f t="shared" si="15"/>
        <v>0</v>
      </c>
    </row>
    <row r="48" spans="1:11" s="27" customFormat="1" ht="12" customHeight="1">
      <c r="A48" s="28" t="s">
        <v>147</v>
      </c>
      <c r="B48" s="29" t="s">
        <v>148</v>
      </c>
      <c r="C48" s="30"/>
      <c r="D48" s="30"/>
      <c r="E48" s="30"/>
      <c r="F48" s="30"/>
      <c r="G48" s="30"/>
      <c r="H48" s="30"/>
      <c r="I48" s="30"/>
      <c r="J48" s="31">
        <f>D48+E48+F48+G47:G48+H48+I48</f>
        <v>0</v>
      </c>
      <c r="K48" s="32">
        <f>C48+J48</f>
        <v>0</v>
      </c>
    </row>
    <row r="49" spans="1:11" s="27" customFormat="1" ht="12" customHeight="1">
      <c r="A49" s="33" t="s">
        <v>149</v>
      </c>
      <c r="B49" s="34" t="s">
        <v>150</v>
      </c>
      <c r="C49" s="35"/>
      <c r="D49" s="35"/>
      <c r="E49" s="30"/>
      <c r="F49" s="30"/>
      <c r="G49" s="30"/>
      <c r="H49" s="30"/>
      <c r="I49" s="30"/>
      <c r="J49" s="31">
        <f>D49+E49+F49+G48:G49+H49+I49</f>
        <v>0</v>
      </c>
      <c r="K49" s="32">
        <f>C49+J49</f>
        <v>0</v>
      </c>
    </row>
    <row r="50" spans="1:11" s="27" customFormat="1" ht="12" customHeight="1">
      <c r="A50" s="33" t="s">
        <v>151</v>
      </c>
      <c r="B50" s="34" t="s">
        <v>152</v>
      </c>
      <c r="C50" s="35"/>
      <c r="D50" s="35"/>
      <c r="E50" s="30"/>
      <c r="F50" s="30"/>
      <c r="G50" s="30"/>
      <c r="H50" s="30"/>
      <c r="I50" s="30"/>
      <c r="J50" s="31">
        <f>D50+E50+F50+G49:G50+H50+I50</f>
        <v>0</v>
      </c>
      <c r="K50" s="32">
        <f>C50+J50</f>
        <v>0</v>
      </c>
    </row>
    <row r="51" spans="1:11" s="27" customFormat="1" ht="12" customHeight="1">
      <c r="A51" s="33" t="s">
        <v>153</v>
      </c>
      <c r="B51" s="34" t="s">
        <v>154</v>
      </c>
      <c r="C51" s="35"/>
      <c r="D51" s="35"/>
      <c r="E51" s="30"/>
      <c r="F51" s="30"/>
      <c r="G51" s="30"/>
      <c r="H51" s="30"/>
      <c r="I51" s="30"/>
      <c r="J51" s="31">
        <f>D51+E51+F51+G50:G51+H51+I51</f>
        <v>0</v>
      </c>
      <c r="K51" s="32">
        <f>C51+J51</f>
        <v>0</v>
      </c>
    </row>
    <row r="52" spans="1:11" s="27" customFormat="1" ht="12" customHeight="1">
      <c r="A52" s="38" t="s">
        <v>155</v>
      </c>
      <c r="B52" s="39" t="s">
        <v>156</v>
      </c>
      <c r="C52" s="41"/>
      <c r="D52" s="41"/>
      <c r="E52" s="42"/>
      <c r="F52" s="42"/>
      <c r="G52" s="42"/>
      <c r="H52" s="42"/>
      <c r="I52" s="42"/>
      <c r="J52" s="44">
        <f>D52+E52+F52+G51:G52+H52+I52</f>
        <v>0</v>
      </c>
      <c r="K52" s="32">
        <f>C52+J52</f>
        <v>0</v>
      </c>
    </row>
    <row r="53" spans="1:11" s="27" customFormat="1" ht="12" customHeight="1">
      <c r="A53" s="23" t="s">
        <v>157</v>
      </c>
      <c r="B53" s="24" t="s">
        <v>158</v>
      </c>
      <c r="C53" s="25">
        <f aca="true" t="shared" si="16" ref="C53:K53">SUM(C54:C56)</f>
        <v>0</v>
      </c>
      <c r="D53" s="25">
        <f t="shared" si="16"/>
        <v>0</v>
      </c>
      <c r="E53" s="25">
        <f t="shared" si="16"/>
        <v>0</v>
      </c>
      <c r="F53" s="25">
        <f t="shared" si="16"/>
        <v>8029401</v>
      </c>
      <c r="G53" s="25">
        <f t="shared" si="16"/>
        <v>0</v>
      </c>
      <c r="H53" s="25">
        <f t="shared" si="16"/>
        <v>0</v>
      </c>
      <c r="I53" s="25">
        <f t="shared" si="16"/>
        <v>0</v>
      </c>
      <c r="J53" s="25">
        <f t="shared" si="16"/>
        <v>8029401</v>
      </c>
      <c r="K53" s="26">
        <f t="shared" si="16"/>
        <v>8029401</v>
      </c>
    </row>
    <row r="54" spans="1:11" s="27" customFormat="1" ht="12" customHeight="1">
      <c r="A54" s="28" t="s">
        <v>159</v>
      </c>
      <c r="B54" s="29" t="s">
        <v>160</v>
      </c>
      <c r="C54" s="30"/>
      <c r="D54" s="30"/>
      <c r="E54" s="30"/>
      <c r="F54" s="30"/>
      <c r="G54" s="30"/>
      <c r="H54" s="30"/>
      <c r="I54" s="30"/>
      <c r="J54" s="31">
        <f>D54+E54+F54+G53:G54+H54+I54</f>
        <v>0</v>
      </c>
      <c r="K54" s="32">
        <f>C54+J54</f>
        <v>0</v>
      </c>
    </row>
    <row r="55" spans="1:11" s="27" customFormat="1" ht="23.25" customHeight="1">
      <c r="A55" s="33" t="s">
        <v>161</v>
      </c>
      <c r="B55" s="34" t="s">
        <v>162</v>
      </c>
      <c r="C55" s="35"/>
      <c r="D55" s="35"/>
      <c r="E55" s="30"/>
      <c r="F55" s="30"/>
      <c r="G55" s="30"/>
      <c r="H55" s="30"/>
      <c r="I55" s="30"/>
      <c r="J55" s="31">
        <f>D55+E55+F55+G54:G55+H55+I55</f>
        <v>0</v>
      </c>
      <c r="K55" s="32">
        <f>C55+J55</f>
        <v>0</v>
      </c>
    </row>
    <row r="56" spans="1:11" s="27" customFormat="1" ht="12" customHeight="1">
      <c r="A56" s="33" t="s">
        <v>163</v>
      </c>
      <c r="B56" s="34" t="s">
        <v>164</v>
      </c>
      <c r="C56" s="35"/>
      <c r="D56" s="35"/>
      <c r="E56" s="30"/>
      <c r="F56" s="30">
        <v>8029401</v>
      </c>
      <c r="G56" s="30"/>
      <c r="H56" s="30"/>
      <c r="I56" s="30"/>
      <c r="J56" s="31">
        <f>D56+E56+F56+G55:G56+H56+I56</f>
        <v>8029401</v>
      </c>
      <c r="K56" s="32">
        <f>C56+J56</f>
        <v>8029401</v>
      </c>
    </row>
    <row r="57" spans="1:11" s="27" customFormat="1" ht="12" customHeight="1">
      <c r="A57" s="38" t="s">
        <v>165</v>
      </c>
      <c r="B57" s="39" t="s">
        <v>166</v>
      </c>
      <c r="C57" s="41"/>
      <c r="D57" s="41"/>
      <c r="E57" s="42"/>
      <c r="F57" s="42"/>
      <c r="G57" s="42"/>
      <c r="H57" s="42"/>
      <c r="I57" s="42"/>
      <c r="J57" s="44">
        <f>D57+E57+F57+G56:G57+H57+I57</f>
        <v>0</v>
      </c>
      <c r="K57" s="32">
        <f>C57+J57</f>
        <v>0</v>
      </c>
    </row>
    <row r="58" spans="1:11" s="27" customFormat="1" ht="12" customHeight="1">
      <c r="A58" s="23" t="s">
        <v>167</v>
      </c>
      <c r="B58" s="40" t="s">
        <v>168</v>
      </c>
      <c r="C58" s="25">
        <f aca="true" t="shared" si="17" ref="C58:K58">SUM(C59:C61)</f>
        <v>0</v>
      </c>
      <c r="D58" s="25">
        <f t="shared" si="17"/>
        <v>0</v>
      </c>
      <c r="E58" s="25">
        <f t="shared" si="17"/>
        <v>0</v>
      </c>
      <c r="F58" s="25">
        <f t="shared" si="17"/>
        <v>0</v>
      </c>
      <c r="G58" s="25">
        <f t="shared" si="17"/>
        <v>0</v>
      </c>
      <c r="H58" s="25">
        <f t="shared" si="17"/>
        <v>0</v>
      </c>
      <c r="I58" s="25">
        <f t="shared" si="17"/>
        <v>0</v>
      </c>
      <c r="J58" s="25">
        <f t="shared" si="17"/>
        <v>0</v>
      </c>
      <c r="K58" s="26">
        <f t="shared" si="17"/>
        <v>0</v>
      </c>
    </row>
    <row r="59" spans="1:11" s="27" customFormat="1" ht="12" customHeight="1">
      <c r="A59" s="28" t="s">
        <v>169</v>
      </c>
      <c r="B59" s="29" t="s">
        <v>170</v>
      </c>
      <c r="C59" s="35"/>
      <c r="D59" s="35"/>
      <c r="E59" s="35"/>
      <c r="F59" s="35"/>
      <c r="G59" s="35"/>
      <c r="H59" s="35"/>
      <c r="I59" s="35"/>
      <c r="J59" s="47">
        <f>D59+E59+F59+G58:G59+H59+I59</f>
        <v>0</v>
      </c>
      <c r="K59" s="48">
        <f>C59+J59</f>
        <v>0</v>
      </c>
    </row>
    <row r="60" spans="1:11" s="27" customFormat="1" ht="12" customHeight="1">
      <c r="A60" s="33" t="s">
        <v>171</v>
      </c>
      <c r="B60" s="34" t="s">
        <v>172</v>
      </c>
      <c r="C60" s="35"/>
      <c r="D60" s="35"/>
      <c r="E60" s="35"/>
      <c r="F60" s="35"/>
      <c r="G60" s="35"/>
      <c r="H60" s="35"/>
      <c r="I60" s="35"/>
      <c r="J60" s="47">
        <f>D60+E60+F60+G59:G60+H60+I60</f>
        <v>0</v>
      </c>
      <c r="K60" s="48">
        <f>C60+J60</f>
        <v>0</v>
      </c>
    </row>
    <row r="61" spans="1:11" s="27" customFormat="1" ht="12" customHeight="1">
      <c r="A61" s="33" t="s">
        <v>173</v>
      </c>
      <c r="B61" s="34" t="s">
        <v>174</v>
      </c>
      <c r="C61" s="35"/>
      <c r="D61" s="35"/>
      <c r="E61" s="35"/>
      <c r="F61" s="35"/>
      <c r="G61" s="35"/>
      <c r="H61" s="35"/>
      <c r="I61" s="35"/>
      <c r="J61" s="47">
        <f>D61+E61+F61+G60:G61+H61+I61</f>
        <v>0</v>
      </c>
      <c r="K61" s="48">
        <f>C61+J61</f>
        <v>0</v>
      </c>
    </row>
    <row r="62" spans="1:11" s="27" customFormat="1" ht="12" customHeight="1">
      <c r="A62" s="38" t="s">
        <v>175</v>
      </c>
      <c r="B62" s="39" t="s">
        <v>176</v>
      </c>
      <c r="C62" s="35"/>
      <c r="D62" s="35"/>
      <c r="E62" s="35"/>
      <c r="F62" s="35"/>
      <c r="G62" s="35"/>
      <c r="H62" s="35"/>
      <c r="I62" s="35"/>
      <c r="J62" s="47">
        <f>D62+E62+F62+G61:G62+H62+I62</f>
        <v>0</v>
      </c>
      <c r="K62" s="48">
        <f>C62+J62</f>
        <v>0</v>
      </c>
    </row>
    <row r="63" spans="1:11" s="27" customFormat="1" ht="12" customHeight="1">
      <c r="A63" s="49" t="s">
        <v>177</v>
      </c>
      <c r="B63" s="24" t="s">
        <v>178</v>
      </c>
      <c r="C63" s="25">
        <f aca="true" t="shared" si="18" ref="C63:K63">+C6+C13+C20+C27+C35+C47+C53+C58</f>
        <v>16140736</v>
      </c>
      <c r="D63" s="25">
        <f t="shared" si="18"/>
        <v>0</v>
      </c>
      <c r="E63" s="25">
        <f t="shared" si="18"/>
        <v>3724000</v>
      </c>
      <c r="F63" s="25">
        <f t="shared" si="18"/>
        <v>8029401</v>
      </c>
      <c r="G63" s="25">
        <f t="shared" si="18"/>
        <v>0</v>
      </c>
      <c r="H63" s="25">
        <f t="shared" si="18"/>
        <v>0</v>
      </c>
      <c r="I63" s="25">
        <f t="shared" si="18"/>
        <v>0</v>
      </c>
      <c r="J63" s="25">
        <f t="shared" si="18"/>
        <v>11753401</v>
      </c>
      <c r="K63" s="26">
        <f t="shared" si="18"/>
        <v>27894137</v>
      </c>
    </row>
    <row r="64" spans="1:11" s="27" customFormat="1" ht="12" customHeight="1">
      <c r="A64" s="50" t="s">
        <v>179</v>
      </c>
      <c r="B64" s="40" t="s">
        <v>180</v>
      </c>
      <c r="C64" s="25">
        <f aca="true" t="shared" si="19" ref="C64:K64">SUM(C65:C67)</f>
        <v>0</v>
      </c>
      <c r="D64" s="25">
        <f t="shared" si="19"/>
        <v>0</v>
      </c>
      <c r="E64" s="25">
        <f t="shared" si="19"/>
        <v>0</v>
      </c>
      <c r="F64" s="25">
        <f t="shared" si="19"/>
        <v>0</v>
      </c>
      <c r="G64" s="25">
        <f t="shared" si="19"/>
        <v>0</v>
      </c>
      <c r="H64" s="25">
        <f t="shared" si="19"/>
        <v>0</v>
      </c>
      <c r="I64" s="25">
        <f t="shared" si="19"/>
        <v>0</v>
      </c>
      <c r="J64" s="25">
        <f t="shared" si="19"/>
        <v>0</v>
      </c>
      <c r="K64" s="26">
        <f t="shared" si="19"/>
        <v>0</v>
      </c>
    </row>
    <row r="65" spans="1:11" s="27" customFormat="1" ht="12" customHeight="1">
      <c r="A65" s="28" t="s">
        <v>181</v>
      </c>
      <c r="B65" s="29" t="s">
        <v>182</v>
      </c>
      <c r="C65" s="35"/>
      <c r="D65" s="35"/>
      <c r="E65" s="35"/>
      <c r="F65" s="35"/>
      <c r="G65" s="35"/>
      <c r="H65" s="35"/>
      <c r="I65" s="35"/>
      <c r="J65" s="47">
        <f>D65+E65+F65+G64:G65+H65+I65</f>
        <v>0</v>
      </c>
      <c r="K65" s="48">
        <f>C65+J65</f>
        <v>0</v>
      </c>
    </row>
    <row r="66" spans="1:11" s="27" customFormat="1" ht="12" customHeight="1">
      <c r="A66" s="33" t="s">
        <v>183</v>
      </c>
      <c r="B66" s="34" t="s">
        <v>184</v>
      </c>
      <c r="C66" s="35"/>
      <c r="D66" s="35"/>
      <c r="E66" s="35"/>
      <c r="F66" s="35"/>
      <c r="G66" s="35"/>
      <c r="H66" s="35"/>
      <c r="I66" s="35"/>
      <c r="J66" s="47">
        <f>D66+E66+F66+G65:G66+H66+I66</f>
        <v>0</v>
      </c>
      <c r="K66" s="48">
        <f>C66+J66</f>
        <v>0</v>
      </c>
    </row>
    <row r="67" spans="1:11" s="27" customFormat="1" ht="12" customHeight="1">
      <c r="A67" s="38" t="s">
        <v>185</v>
      </c>
      <c r="B67" s="51" t="s">
        <v>186</v>
      </c>
      <c r="C67" s="35"/>
      <c r="D67" s="35"/>
      <c r="E67" s="35"/>
      <c r="F67" s="35"/>
      <c r="G67" s="35"/>
      <c r="H67" s="35"/>
      <c r="I67" s="35"/>
      <c r="J67" s="47">
        <f>D67+E67+F67+G66:G67+H67+I67</f>
        <v>0</v>
      </c>
      <c r="K67" s="48">
        <f>C67+J67</f>
        <v>0</v>
      </c>
    </row>
    <row r="68" spans="1:11" s="27" customFormat="1" ht="12" customHeight="1">
      <c r="A68" s="50" t="s">
        <v>187</v>
      </c>
      <c r="B68" s="40" t="s">
        <v>188</v>
      </c>
      <c r="C68" s="25">
        <f aca="true" t="shared" si="20" ref="C68:K68">SUM(C69:C72)</f>
        <v>0</v>
      </c>
      <c r="D68" s="25">
        <f t="shared" si="20"/>
        <v>0</v>
      </c>
      <c r="E68" s="25">
        <f t="shared" si="20"/>
        <v>0</v>
      </c>
      <c r="F68" s="25">
        <f t="shared" si="20"/>
        <v>0</v>
      </c>
      <c r="G68" s="25">
        <f t="shared" si="20"/>
        <v>0</v>
      </c>
      <c r="H68" s="25">
        <f t="shared" si="20"/>
        <v>0</v>
      </c>
      <c r="I68" s="25">
        <f t="shared" si="20"/>
        <v>0</v>
      </c>
      <c r="J68" s="25">
        <f t="shared" si="20"/>
        <v>0</v>
      </c>
      <c r="K68" s="26">
        <f t="shared" si="20"/>
        <v>0</v>
      </c>
    </row>
    <row r="69" spans="1:11" s="27" customFormat="1" ht="12" customHeight="1">
      <c r="A69" s="28" t="s">
        <v>189</v>
      </c>
      <c r="B69" s="52" t="s">
        <v>190</v>
      </c>
      <c r="C69" s="35"/>
      <c r="D69" s="35"/>
      <c r="E69" s="35"/>
      <c r="F69" s="35"/>
      <c r="G69" s="35"/>
      <c r="H69" s="35"/>
      <c r="I69" s="35"/>
      <c r="J69" s="47">
        <f>D69+E69+F69+G68:G69+H69+I69</f>
        <v>0</v>
      </c>
      <c r="K69" s="48">
        <f>C69+J69</f>
        <v>0</v>
      </c>
    </row>
    <row r="70" spans="1:11" s="27" customFormat="1" ht="12" customHeight="1">
      <c r="A70" s="33" t="s">
        <v>191</v>
      </c>
      <c r="B70" s="52" t="s">
        <v>192</v>
      </c>
      <c r="C70" s="35"/>
      <c r="D70" s="35"/>
      <c r="E70" s="35"/>
      <c r="F70" s="35"/>
      <c r="G70" s="35"/>
      <c r="H70" s="35"/>
      <c r="I70" s="35"/>
      <c r="J70" s="47">
        <f>D70+E70+F70+G69:G70+H70+I70</f>
        <v>0</v>
      </c>
      <c r="K70" s="48">
        <f>C70+J70</f>
        <v>0</v>
      </c>
    </row>
    <row r="71" spans="1:11" s="27" customFormat="1" ht="12" customHeight="1">
      <c r="A71" s="33" t="s">
        <v>193</v>
      </c>
      <c r="B71" s="52" t="s">
        <v>194</v>
      </c>
      <c r="C71" s="35"/>
      <c r="D71" s="35"/>
      <c r="E71" s="35"/>
      <c r="F71" s="35"/>
      <c r="G71" s="35"/>
      <c r="H71" s="35"/>
      <c r="I71" s="35"/>
      <c r="J71" s="47">
        <f>D71+E71+F71+G70:G71+H71+I71</f>
        <v>0</v>
      </c>
      <c r="K71" s="48">
        <f>C71+J71</f>
        <v>0</v>
      </c>
    </row>
    <row r="72" spans="1:11" s="27" customFormat="1" ht="12" customHeight="1">
      <c r="A72" s="38" t="s">
        <v>195</v>
      </c>
      <c r="B72" s="53" t="s">
        <v>196</v>
      </c>
      <c r="C72" s="35"/>
      <c r="D72" s="35"/>
      <c r="E72" s="35"/>
      <c r="F72" s="35"/>
      <c r="G72" s="35"/>
      <c r="H72" s="35"/>
      <c r="I72" s="35"/>
      <c r="J72" s="47">
        <f>D72+E72+F72+G71:G72+H72+I72</f>
        <v>0</v>
      </c>
      <c r="K72" s="48">
        <f>C72+J72</f>
        <v>0</v>
      </c>
    </row>
    <row r="73" spans="1:11" s="27" customFormat="1" ht="12" customHeight="1">
      <c r="A73" s="50" t="s">
        <v>197</v>
      </c>
      <c r="B73" s="40" t="s">
        <v>198</v>
      </c>
      <c r="C73" s="25">
        <f aca="true" t="shared" si="21" ref="C73:K73">SUM(C74:C75)</f>
        <v>12977374</v>
      </c>
      <c r="D73" s="25">
        <f t="shared" si="21"/>
        <v>3400000</v>
      </c>
      <c r="E73" s="25">
        <f t="shared" si="21"/>
        <v>-1724000</v>
      </c>
      <c r="F73" s="25">
        <f t="shared" si="21"/>
        <v>189583</v>
      </c>
      <c r="G73" s="25">
        <f t="shared" si="21"/>
        <v>0</v>
      </c>
      <c r="H73" s="25">
        <f t="shared" si="21"/>
        <v>0</v>
      </c>
      <c r="I73" s="25">
        <f t="shared" si="21"/>
        <v>0</v>
      </c>
      <c r="J73" s="25">
        <f t="shared" si="21"/>
        <v>1865583</v>
      </c>
      <c r="K73" s="26">
        <f t="shared" si="21"/>
        <v>14842957</v>
      </c>
    </row>
    <row r="74" spans="1:11" s="27" customFormat="1" ht="12" customHeight="1">
      <c r="A74" s="28" t="s">
        <v>199</v>
      </c>
      <c r="B74" s="29" t="s">
        <v>200</v>
      </c>
      <c r="C74" s="35">
        <v>12977374</v>
      </c>
      <c r="D74" s="35">
        <v>3400000</v>
      </c>
      <c r="E74" s="35">
        <v>-1724000</v>
      </c>
      <c r="F74" s="35">
        <v>189583</v>
      </c>
      <c r="G74" s="35"/>
      <c r="H74" s="35"/>
      <c r="I74" s="35"/>
      <c r="J74" s="47">
        <f>D74+E74+F74+G73:G74+H74+I74</f>
        <v>1865583</v>
      </c>
      <c r="K74" s="48">
        <f>C74+J74</f>
        <v>14842957</v>
      </c>
    </row>
    <row r="75" spans="1:11" s="27" customFormat="1" ht="12" customHeight="1">
      <c r="A75" s="38" t="s">
        <v>201</v>
      </c>
      <c r="B75" s="39" t="s">
        <v>202</v>
      </c>
      <c r="C75" s="35"/>
      <c r="D75" s="35"/>
      <c r="E75" s="35"/>
      <c r="F75" s="35"/>
      <c r="G75" s="35"/>
      <c r="H75" s="35"/>
      <c r="I75" s="35"/>
      <c r="J75" s="47">
        <f>D75+E75+F75+G74:G75+H75+I75</f>
        <v>0</v>
      </c>
      <c r="K75" s="48">
        <f>C75+J75</f>
        <v>0</v>
      </c>
    </row>
    <row r="76" spans="1:11" s="27" customFormat="1" ht="12" customHeight="1">
      <c r="A76" s="50" t="s">
        <v>203</v>
      </c>
      <c r="B76" s="40" t="s">
        <v>204</v>
      </c>
      <c r="C76" s="25">
        <f aca="true" t="shared" si="22" ref="C76:K76">SUM(C77:C79)</f>
        <v>0</v>
      </c>
      <c r="D76" s="25">
        <f t="shared" si="22"/>
        <v>0</v>
      </c>
      <c r="E76" s="25">
        <f t="shared" si="22"/>
        <v>0</v>
      </c>
      <c r="F76" s="25">
        <f t="shared" si="22"/>
        <v>0</v>
      </c>
      <c r="G76" s="25">
        <f t="shared" si="22"/>
        <v>0</v>
      </c>
      <c r="H76" s="25">
        <f t="shared" si="22"/>
        <v>0</v>
      </c>
      <c r="I76" s="25">
        <f t="shared" si="22"/>
        <v>0</v>
      </c>
      <c r="J76" s="25">
        <f t="shared" si="22"/>
        <v>0</v>
      </c>
      <c r="K76" s="26">
        <f t="shared" si="22"/>
        <v>0</v>
      </c>
    </row>
    <row r="77" spans="1:11" s="27" customFormat="1" ht="12" customHeight="1">
      <c r="A77" s="28" t="s">
        <v>205</v>
      </c>
      <c r="B77" s="29" t="s">
        <v>206</v>
      </c>
      <c r="C77" s="35"/>
      <c r="D77" s="35"/>
      <c r="E77" s="35"/>
      <c r="F77" s="35"/>
      <c r="G77" s="35"/>
      <c r="H77" s="35"/>
      <c r="I77" s="35"/>
      <c r="J77" s="47">
        <f>D77+E77+F77+G76:G77+H77+I77</f>
        <v>0</v>
      </c>
      <c r="K77" s="48">
        <f>C77+J77</f>
        <v>0</v>
      </c>
    </row>
    <row r="78" spans="1:11" s="27" customFormat="1" ht="12" customHeight="1">
      <c r="A78" s="33" t="s">
        <v>207</v>
      </c>
      <c r="B78" s="34" t="s">
        <v>208</v>
      </c>
      <c r="C78" s="35"/>
      <c r="D78" s="35"/>
      <c r="E78" s="35"/>
      <c r="F78" s="35"/>
      <c r="G78" s="35"/>
      <c r="H78" s="35"/>
      <c r="I78" s="35"/>
      <c r="J78" s="47">
        <f>D78+E78+F78+G77:G78+H78+I78</f>
        <v>0</v>
      </c>
      <c r="K78" s="48">
        <f>C78+J78</f>
        <v>0</v>
      </c>
    </row>
    <row r="79" spans="1:11" s="27" customFormat="1" ht="12" customHeight="1">
      <c r="A79" s="38" t="s">
        <v>209</v>
      </c>
      <c r="B79" s="39" t="s">
        <v>210</v>
      </c>
      <c r="C79" s="35"/>
      <c r="D79" s="35"/>
      <c r="E79" s="35"/>
      <c r="F79" s="35"/>
      <c r="G79" s="35"/>
      <c r="H79" s="35"/>
      <c r="I79" s="35"/>
      <c r="J79" s="47">
        <f>D79+E79+F79+G78:G79+H79+I79</f>
        <v>0</v>
      </c>
      <c r="K79" s="48">
        <f>C79+J79</f>
        <v>0</v>
      </c>
    </row>
    <row r="80" spans="1:11" s="27" customFormat="1" ht="12" customHeight="1">
      <c r="A80" s="50" t="s">
        <v>211</v>
      </c>
      <c r="B80" s="40" t="s">
        <v>212</v>
      </c>
      <c r="C80" s="25">
        <f aca="true" t="shared" si="23" ref="C80:K80">SUM(C81:C84)</f>
        <v>0</v>
      </c>
      <c r="D80" s="25">
        <f t="shared" si="23"/>
        <v>0</v>
      </c>
      <c r="E80" s="25">
        <f t="shared" si="23"/>
        <v>0</v>
      </c>
      <c r="F80" s="25">
        <f t="shared" si="23"/>
        <v>0</v>
      </c>
      <c r="G80" s="25">
        <f t="shared" si="23"/>
        <v>0</v>
      </c>
      <c r="H80" s="25">
        <f t="shared" si="23"/>
        <v>0</v>
      </c>
      <c r="I80" s="25">
        <f t="shared" si="23"/>
        <v>0</v>
      </c>
      <c r="J80" s="25">
        <f t="shared" si="23"/>
        <v>0</v>
      </c>
      <c r="K80" s="26">
        <f t="shared" si="23"/>
        <v>0</v>
      </c>
    </row>
    <row r="81" spans="1:11" s="27" customFormat="1" ht="12" customHeight="1">
      <c r="A81" s="54" t="s">
        <v>213</v>
      </c>
      <c r="B81" s="29" t="s">
        <v>214</v>
      </c>
      <c r="C81" s="35"/>
      <c r="D81" s="35"/>
      <c r="E81" s="35"/>
      <c r="F81" s="35"/>
      <c r="G81" s="35"/>
      <c r="H81" s="35"/>
      <c r="I81" s="35"/>
      <c r="J81" s="47">
        <f aca="true" t="shared" si="24" ref="J81:J86">D81+E81+F81+G80:G81+H81+I81</f>
        <v>0</v>
      </c>
      <c r="K81" s="48">
        <f aca="true" t="shared" si="25" ref="K81:K86">C81+J81</f>
        <v>0</v>
      </c>
    </row>
    <row r="82" spans="1:11" s="27" customFormat="1" ht="12" customHeight="1">
      <c r="A82" s="55" t="s">
        <v>215</v>
      </c>
      <c r="B82" s="34" t="s">
        <v>216</v>
      </c>
      <c r="C82" s="35"/>
      <c r="D82" s="35"/>
      <c r="E82" s="35"/>
      <c r="F82" s="35"/>
      <c r="G82" s="35"/>
      <c r="H82" s="35"/>
      <c r="I82" s="35"/>
      <c r="J82" s="47">
        <f t="shared" si="24"/>
        <v>0</v>
      </c>
      <c r="K82" s="48">
        <f t="shared" si="25"/>
        <v>0</v>
      </c>
    </row>
    <row r="83" spans="1:11" s="27" customFormat="1" ht="12" customHeight="1">
      <c r="A83" s="55" t="s">
        <v>217</v>
      </c>
      <c r="B83" s="34" t="s">
        <v>218</v>
      </c>
      <c r="C83" s="35"/>
      <c r="D83" s="35"/>
      <c r="E83" s="35"/>
      <c r="F83" s="35"/>
      <c r="G83" s="35"/>
      <c r="H83" s="35"/>
      <c r="I83" s="35"/>
      <c r="J83" s="47">
        <f t="shared" si="24"/>
        <v>0</v>
      </c>
      <c r="K83" s="48">
        <f t="shared" si="25"/>
        <v>0</v>
      </c>
    </row>
    <row r="84" spans="1:11" s="27" customFormat="1" ht="12" customHeight="1">
      <c r="A84" s="56" t="s">
        <v>219</v>
      </c>
      <c r="B84" s="39" t="s">
        <v>220</v>
      </c>
      <c r="C84" s="35"/>
      <c r="D84" s="35"/>
      <c r="E84" s="35"/>
      <c r="F84" s="35"/>
      <c r="G84" s="35"/>
      <c r="H84" s="35"/>
      <c r="I84" s="35"/>
      <c r="J84" s="47">
        <f t="shared" si="24"/>
        <v>0</v>
      </c>
      <c r="K84" s="48">
        <f t="shared" si="25"/>
        <v>0</v>
      </c>
    </row>
    <row r="85" spans="1:11" s="27" customFormat="1" ht="12" customHeight="1">
      <c r="A85" s="50" t="s">
        <v>221</v>
      </c>
      <c r="B85" s="40" t="s">
        <v>222</v>
      </c>
      <c r="C85" s="57"/>
      <c r="D85" s="57"/>
      <c r="E85" s="57"/>
      <c r="F85" s="57"/>
      <c r="G85" s="57"/>
      <c r="H85" s="57"/>
      <c r="I85" s="57"/>
      <c r="J85" s="25">
        <f t="shared" si="24"/>
        <v>0</v>
      </c>
      <c r="K85" s="26">
        <f t="shared" si="25"/>
        <v>0</v>
      </c>
    </row>
    <row r="86" spans="1:11" s="27" customFormat="1" ht="13.5" customHeight="1">
      <c r="A86" s="50" t="s">
        <v>223</v>
      </c>
      <c r="B86" s="40" t="s">
        <v>224</v>
      </c>
      <c r="C86" s="57"/>
      <c r="D86" s="57"/>
      <c r="E86" s="57"/>
      <c r="F86" s="57"/>
      <c r="G86" s="57"/>
      <c r="H86" s="57"/>
      <c r="I86" s="57"/>
      <c r="J86" s="25">
        <f t="shared" si="24"/>
        <v>0</v>
      </c>
      <c r="K86" s="26">
        <f t="shared" si="25"/>
        <v>0</v>
      </c>
    </row>
    <row r="87" spans="1:11" s="27" customFormat="1" ht="15.75" customHeight="1">
      <c r="A87" s="50" t="s">
        <v>225</v>
      </c>
      <c r="B87" s="58" t="s">
        <v>226</v>
      </c>
      <c r="C87" s="25">
        <f aca="true" t="shared" si="26" ref="C87:K87">+C64+C68+C73+C76+C80+C86+C85</f>
        <v>12977374</v>
      </c>
      <c r="D87" s="25">
        <f t="shared" si="26"/>
        <v>3400000</v>
      </c>
      <c r="E87" s="25">
        <f t="shared" si="26"/>
        <v>-1724000</v>
      </c>
      <c r="F87" s="25">
        <f t="shared" si="26"/>
        <v>189583</v>
      </c>
      <c r="G87" s="25">
        <f t="shared" si="26"/>
        <v>0</v>
      </c>
      <c r="H87" s="25">
        <f t="shared" si="26"/>
        <v>0</v>
      </c>
      <c r="I87" s="25">
        <f t="shared" si="26"/>
        <v>0</v>
      </c>
      <c r="J87" s="25">
        <f t="shared" si="26"/>
        <v>1865583</v>
      </c>
      <c r="K87" s="26">
        <f t="shared" si="26"/>
        <v>14842957</v>
      </c>
    </row>
    <row r="88" spans="1:11" s="27" customFormat="1" ht="25.5" customHeight="1">
      <c r="A88" s="59" t="s">
        <v>227</v>
      </c>
      <c r="B88" s="60" t="s">
        <v>228</v>
      </c>
      <c r="C88" s="25">
        <f aca="true" t="shared" si="27" ref="C88:K88">+C63+C87</f>
        <v>29118110</v>
      </c>
      <c r="D88" s="25">
        <f t="shared" si="27"/>
        <v>3400000</v>
      </c>
      <c r="E88" s="25">
        <f t="shared" si="27"/>
        <v>2000000</v>
      </c>
      <c r="F88" s="25">
        <f t="shared" si="27"/>
        <v>8218984</v>
      </c>
      <c r="G88" s="25">
        <f t="shared" si="27"/>
        <v>0</v>
      </c>
      <c r="H88" s="25">
        <f t="shared" si="27"/>
        <v>0</v>
      </c>
      <c r="I88" s="25">
        <f t="shared" si="27"/>
        <v>0</v>
      </c>
      <c r="J88" s="25">
        <f t="shared" si="27"/>
        <v>13618984</v>
      </c>
      <c r="K88" s="26">
        <f t="shared" si="27"/>
        <v>42737094</v>
      </c>
    </row>
    <row r="89" spans="1:3" s="27" customFormat="1" ht="30.75" customHeight="1">
      <c r="A89" s="61"/>
      <c r="B89" s="62"/>
      <c r="C89" s="63"/>
    </row>
    <row r="90" spans="1:11" ht="16.5" customHeight="1">
      <c r="A90" s="339" t="s">
        <v>229</v>
      </c>
      <c r="B90" s="339"/>
      <c r="C90" s="339"/>
      <c r="D90" s="339"/>
      <c r="E90" s="339"/>
      <c r="F90" s="339"/>
      <c r="G90" s="339"/>
      <c r="H90" s="339"/>
      <c r="I90" s="339"/>
      <c r="J90" s="339"/>
      <c r="K90" s="339"/>
    </row>
    <row r="91" spans="1:11" s="65" customFormat="1" ht="16.5" customHeight="1">
      <c r="A91" s="345" t="s">
        <v>230</v>
      </c>
      <c r="B91" s="345"/>
      <c r="C91" s="64"/>
      <c r="K91" s="64" t="str">
        <f>K2</f>
        <v>Forintban!</v>
      </c>
    </row>
    <row r="92" spans="1:11" ht="12.75" customHeight="1">
      <c r="A92" s="341" t="s">
        <v>41</v>
      </c>
      <c r="B92" s="342" t="s">
        <v>231</v>
      </c>
      <c r="C92" s="343" t="str">
        <f>+CONCATENATE(LEFT(ÖSSZEFÜGGÉSEK!A6,4),". évi")</f>
        <v>2018. évi</v>
      </c>
      <c r="D92" s="343"/>
      <c r="E92" s="343"/>
      <c r="F92" s="343"/>
      <c r="G92" s="343"/>
      <c r="H92" s="343"/>
      <c r="I92" s="343"/>
      <c r="J92" s="343"/>
      <c r="K92" s="343"/>
    </row>
    <row r="93" spans="1:11" ht="27.75">
      <c r="A93" s="341"/>
      <c r="B93" s="342"/>
      <c r="C93" s="14" t="s">
        <v>43</v>
      </c>
      <c r="D93" s="15" t="s">
        <v>44</v>
      </c>
      <c r="E93" s="15" t="s">
        <v>45</v>
      </c>
      <c r="F93" s="15" t="s">
        <v>46</v>
      </c>
      <c r="G93" s="16" t="s">
        <v>47</v>
      </c>
      <c r="H93" s="16" t="s">
        <v>48</v>
      </c>
      <c r="I93" s="16" t="s">
        <v>49</v>
      </c>
      <c r="J93" s="16" t="s">
        <v>50</v>
      </c>
      <c r="K93" s="17" t="s">
        <v>538</v>
      </c>
    </row>
    <row r="94" spans="1:11" s="22" customFormat="1" ht="12" customHeight="1">
      <c r="A94" s="66" t="s">
        <v>52</v>
      </c>
      <c r="B94" s="67" t="s">
        <v>53</v>
      </c>
      <c r="C94" s="67" t="s">
        <v>54</v>
      </c>
      <c r="D94" s="19" t="s">
        <v>55</v>
      </c>
      <c r="E94" s="20" t="s">
        <v>56</v>
      </c>
      <c r="F94" s="20" t="s">
        <v>57</v>
      </c>
      <c r="G94" s="20" t="s">
        <v>58</v>
      </c>
      <c r="H94" s="20" t="s">
        <v>59</v>
      </c>
      <c r="I94" s="20" t="s">
        <v>60</v>
      </c>
      <c r="J94" s="20" t="s">
        <v>61</v>
      </c>
      <c r="K94" s="21" t="s">
        <v>62</v>
      </c>
    </row>
    <row r="95" spans="1:11" ht="12" customHeight="1">
      <c r="A95" s="68" t="s">
        <v>63</v>
      </c>
      <c r="B95" s="69" t="s">
        <v>232</v>
      </c>
      <c r="C95" s="70">
        <f aca="true" t="shared" si="28" ref="C95:K95">C96+C97+C98+C99+C100+C113</f>
        <v>27848110</v>
      </c>
      <c r="D95" s="70">
        <f t="shared" si="28"/>
        <v>3558233</v>
      </c>
      <c r="E95" s="70">
        <f t="shared" si="28"/>
        <v>214695</v>
      </c>
      <c r="F95" s="70">
        <f t="shared" si="28"/>
        <v>6910552</v>
      </c>
      <c r="G95" s="70">
        <f t="shared" si="28"/>
        <v>0</v>
      </c>
      <c r="H95" s="70">
        <f t="shared" si="28"/>
        <v>0</v>
      </c>
      <c r="I95" s="70">
        <f t="shared" si="28"/>
        <v>0</v>
      </c>
      <c r="J95" s="70">
        <f t="shared" si="28"/>
        <v>10683480</v>
      </c>
      <c r="K95" s="71">
        <f t="shared" si="28"/>
        <v>38531590</v>
      </c>
    </row>
    <row r="96" spans="1:11" ht="12" customHeight="1">
      <c r="A96" s="72" t="s">
        <v>65</v>
      </c>
      <c r="B96" s="73" t="s">
        <v>233</v>
      </c>
      <c r="C96" s="74">
        <v>4498105</v>
      </c>
      <c r="D96" s="75">
        <v>132283</v>
      </c>
      <c r="E96" s="75">
        <v>181207</v>
      </c>
      <c r="F96" s="75">
        <v>158647</v>
      </c>
      <c r="G96" s="75"/>
      <c r="H96" s="75"/>
      <c r="I96" s="75"/>
      <c r="J96" s="76">
        <f aca="true" t="shared" si="29" ref="J96:J115">D96+E96+F96+G95:G96+H96+I96</f>
        <v>472137</v>
      </c>
      <c r="K96" s="77">
        <f aca="true" t="shared" si="30" ref="K96:K115">C96+J96</f>
        <v>4970242</v>
      </c>
    </row>
    <row r="97" spans="1:11" ht="12" customHeight="1">
      <c r="A97" s="33" t="s">
        <v>67</v>
      </c>
      <c r="B97" s="78" t="s">
        <v>234</v>
      </c>
      <c r="C97" s="35">
        <v>906546</v>
      </c>
      <c r="D97" s="35">
        <v>25950</v>
      </c>
      <c r="E97" s="35">
        <v>36488</v>
      </c>
      <c r="F97" s="35">
        <v>30936</v>
      </c>
      <c r="G97" s="35"/>
      <c r="H97" s="35"/>
      <c r="I97" s="35"/>
      <c r="J97" s="47">
        <f t="shared" si="29"/>
        <v>93374</v>
      </c>
      <c r="K97" s="48">
        <f t="shared" si="30"/>
        <v>999920</v>
      </c>
    </row>
    <row r="98" spans="1:11" ht="12" customHeight="1">
      <c r="A98" s="33" t="s">
        <v>69</v>
      </c>
      <c r="B98" s="78" t="s">
        <v>235</v>
      </c>
      <c r="C98" s="41">
        <v>22443459</v>
      </c>
      <c r="D98" s="41"/>
      <c r="E98" s="41">
        <v>-3000</v>
      </c>
      <c r="F98" s="41">
        <v>6720969</v>
      </c>
      <c r="G98" s="41"/>
      <c r="H98" s="41"/>
      <c r="I98" s="41"/>
      <c r="J98" s="79">
        <f t="shared" si="29"/>
        <v>6717969</v>
      </c>
      <c r="K98" s="80">
        <f t="shared" si="30"/>
        <v>29161428</v>
      </c>
    </row>
    <row r="99" spans="1:11" ht="12" customHeight="1">
      <c r="A99" s="33" t="s">
        <v>71</v>
      </c>
      <c r="B99" s="81" t="s">
        <v>236</v>
      </c>
      <c r="C99" s="41"/>
      <c r="D99" s="41"/>
      <c r="E99" s="41"/>
      <c r="F99" s="41"/>
      <c r="G99" s="41"/>
      <c r="H99" s="41"/>
      <c r="I99" s="41"/>
      <c r="J99" s="79">
        <f t="shared" si="29"/>
        <v>0</v>
      </c>
      <c r="K99" s="80">
        <f t="shared" si="30"/>
        <v>0</v>
      </c>
    </row>
    <row r="100" spans="1:11" ht="12" customHeight="1">
      <c r="A100" s="33" t="s">
        <v>237</v>
      </c>
      <c r="B100" s="82" t="s">
        <v>238</v>
      </c>
      <c r="C100" s="41"/>
      <c r="D100" s="41">
        <v>3400000</v>
      </c>
      <c r="E100" s="41"/>
      <c r="F100" s="41"/>
      <c r="G100" s="41"/>
      <c r="H100" s="41"/>
      <c r="I100" s="41"/>
      <c r="J100" s="79">
        <f t="shared" si="29"/>
        <v>3400000</v>
      </c>
      <c r="K100" s="80">
        <f t="shared" si="30"/>
        <v>3400000</v>
      </c>
    </row>
    <row r="101" spans="1:11" ht="12" customHeight="1">
      <c r="A101" s="33" t="s">
        <v>75</v>
      </c>
      <c r="B101" s="78" t="s">
        <v>239</v>
      </c>
      <c r="C101" s="41"/>
      <c r="D101" s="41"/>
      <c r="E101" s="41"/>
      <c r="F101" s="41"/>
      <c r="G101" s="41"/>
      <c r="H101" s="41"/>
      <c r="I101" s="41"/>
      <c r="J101" s="79">
        <f t="shared" si="29"/>
        <v>0</v>
      </c>
      <c r="K101" s="80">
        <f t="shared" si="30"/>
        <v>0</v>
      </c>
    </row>
    <row r="102" spans="1:11" ht="12" customHeight="1">
      <c r="A102" s="33" t="s">
        <v>240</v>
      </c>
      <c r="B102" s="83" t="s">
        <v>241</v>
      </c>
      <c r="C102" s="41"/>
      <c r="D102" s="41"/>
      <c r="E102" s="41"/>
      <c r="F102" s="41"/>
      <c r="G102" s="41"/>
      <c r="H102" s="41"/>
      <c r="I102" s="41"/>
      <c r="J102" s="79">
        <f t="shared" si="29"/>
        <v>0</v>
      </c>
      <c r="K102" s="80">
        <f t="shared" si="30"/>
        <v>0</v>
      </c>
    </row>
    <row r="103" spans="1:11" ht="12" customHeight="1">
      <c r="A103" s="33" t="s">
        <v>242</v>
      </c>
      <c r="B103" s="83" t="s">
        <v>243</v>
      </c>
      <c r="C103" s="41"/>
      <c r="D103" s="41"/>
      <c r="E103" s="41"/>
      <c r="F103" s="41"/>
      <c r="G103" s="41"/>
      <c r="H103" s="41"/>
      <c r="I103" s="41"/>
      <c r="J103" s="79">
        <f t="shared" si="29"/>
        <v>0</v>
      </c>
      <c r="K103" s="80">
        <f t="shared" si="30"/>
        <v>0</v>
      </c>
    </row>
    <row r="104" spans="1:11" ht="12" customHeight="1">
      <c r="A104" s="33" t="s">
        <v>244</v>
      </c>
      <c r="B104" s="84" t="s">
        <v>245</v>
      </c>
      <c r="C104" s="41"/>
      <c r="D104" s="41"/>
      <c r="E104" s="41"/>
      <c r="F104" s="41"/>
      <c r="G104" s="41"/>
      <c r="H104" s="41"/>
      <c r="I104" s="41"/>
      <c r="J104" s="79">
        <f t="shared" si="29"/>
        <v>0</v>
      </c>
      <c r="K104" s="80">
        <f t="shared" si="30"/>
        <v>0</v>
      </c>
    </row>
    <row r="105" spans="1:11" ht="22.5">
      <c r="A105" s="33" t="s">
        <v>246</v>
      </c>
      <c r="B105" s="85" t="s">
        <v>247</v>
      </c>
      <c r="C105" s="41"/>
      <c r="D105" s="41"/>
      <c r="E105" s="41"/>
      <c r="F105" s="41"/>
      <c r="G105" s="41"/>
      <c r="H105" s="41"/>
      <c r="I105" s="41"/>
      <c r="J105" s="79">
        <f t="shared" si="29"/>
        <v>0</v>
      </c>
      <c r="K105" s="80">
        <f t="shared" si="30"/>
        <v>0</v>
      </c>
    </row>
    <row r="106" spans="1:11" ht="22.5">
      <c r="A106" s="33" t="s">
        <v>248</v>
      </c>
      <c r="B106" s="85" t="s">
        <v>249</v>
      </c>
      <c r="C106" s="41"/>
      <c r="D106" s="41"/>
      <c r="E106" s="41"/>
      <c r="F106" s="41"/>
      <c r="G106" s="41"/>
      <c r="H106" s="41"/>
      <c r="I106" s="41"/>
      <c r="J106" s="79">
        <f t="shared" si="29"/>
        <v>0</v>
      </c>
      <c r="K106" s="80">
        <f t="shared" si="30"/>
        <v>0</v>
      </c>
    </row>
    <row r="107" spans="1:11" ht="12" customHeight="1">
      <c r="A107" s="33" t="s">
        <v>250</v>
      </c>
      <c r="B107" s="84" t="s">
        <v>251</v>
      </c>
      <c r="C107" s="41"/>
      <c r="D107" s="41">
        <v>1200000</v>
      </c>
      <c r="E107" s="41"/>
      <c r="F107" s="41"/>
      <c r="G107" s="41"/>
      <c r="H107" s="41"/>
      <c r="I107" s="41"/>
      <c r="J107" s="79">
        <f t="shared" si="29"/>
        <v>1200000</v>
      </c>
      <c r="K107" s="80">
        <f t="shared" si="30"/>
        <v>1200000</v>
      </c>
    </row>
    <row r="108" spans="1:11" ht="12" customHeight="1">
      <c r="A108" s="33" t="s">
        <v>252</v>
      </c>
      <c r="B108" s="84" t="s">
        <v>253</v>
      </c>
      <c r="C108" s="41"/>
      <c r="D108" s="41"/>
      <c r="E108" s="41"/>
      <c r="F108" s="41"/>
      <c r="G108" s="41"/>
      <c r="H108" s="41"/>
      <c r="I108" s="41"/>
      <c r="J108" s="79">
        <f t="shared" si="29"/>
        <v>0</v>
      </c>
      <c r="K108" s="80">
        <f t="shared" si="30"/>
        <v>0</v>
      </c>
    </row>
    <row r="109" spans="1:11" ht="22.5">
      <c r="A109" s="33" t="s">
        <v>254</v>
      </c>
      <c r="B109" s="85" t="s">
        <v>255</v>
      </c>
      <c r="C109" s="41"/>
      <c r="D109" s="41"/>
      <c r="E109" s="41"/>
      <c r="F109" s="41"/>
      <c r="G109" s="41"/>
      <c r="H109" s="41"/>
      <c r="I109" s="41"/>
      <c r="J109" s="79">
        <f t="shared" si="29"/>
        <v>0</v>
      </c>
      <c r="K109" s="80">
        <f t="shared" si="30"/>
        <v>0</v>
      </c>
    </row>
    <row r="110" spans="1:11" ht="12" customHeight="1">
      <c r="A110" s="86" t="s">
        <v>256</v>
      </c>
      <c r="B110" s="83" t="s">
        <v>257</v>
      </c>
      <c r="C110" s="41"/>
      <c r="D110" s="41"/>
      <c r="E110" s="41"/>
      <c r="F110" s="41"/>
      <c r="G110" s="41"/>
      <c r="H110" s="41"/>
      <c r="I110" s="41"/>
      <c r="J110" s="79">
        <f t="shared" si="29"/>
        <v>0</v>
      </c>
      <c r="K110" s="80">
        <f t="shared" si="30"/>
        <v>0</v>
      </c>
    </row>
    <row r="111" spans="1:11" ht="12" customHeight="1">
      <c r="A111" s="33" t="s">
        <v>258</v>
      </c>
      <c r="B111" s="83" t="s">
        <v>259</v>
      </c>
      <c r="C111" s="41"/>
      <c r="D111" s="41"/>
      <c r="E111" s="41"/>
      <c r="F111" s="41"/>
      <c r="G111" s="41"/>
      <c r="H111" s="41"/>
      <c r="I111" s="41"/>
      <c r="J111" s="79">
        <f t="shared" si="29"/>
        <v>0</v>
      </c>
      <c r="K111" s="80">
        <f t="shared" si="30"/>
        <v>0</v>
      </c>
    </row>
    <row r="112" spans="1:11" ht="12" customHeight="1">
      <c r="A112" s="38" t="s">
        <v>260</v>
      </c>
      <c r="B112" s="83" t="s">
        <v>261</v>
      </c>
      <c r="C112" s="41"/>
      <c r="D112" s="41">
        <v>2200000</v>
      </c>
      <c r="E112" s="41"/>
      <c r="F112" s="41"/>
      <c r="G112" s="41"/>
      <c r="H112" s="41"/>
      <c r="I112" s="41"/>
      <c r="J112" s="79">
        <f t="shared" si="29"/>
        <v>2200000</v>
      </c>
      <c r="K112" s="80">
        <f t="shared" si="30"/>
        <v>2200000</v>
      </c>
    </row>
    <row r="113" spans="1:11" ht="12" customHeight="1">
      <c r="A113" s="33" t="s">
        <v>262</v>
      </c>
      <c r="B113" s="81" t="s">
        <v>263</v>
      </c>
      <c r="C113" s="35"/>
      <c r="D113" s="35"/>
      <c r="E113" s="35"/>
      <c r="F113" s="35"/>
      <c r="G113" s="35"/>
      <c r="H113" s="35"/>
      <c r="I113" s="35"/>
      <c r="J113" s="47">
        <f t="shared" si="29"/>
        <v>0</v>
      </c>
      <c r="K113" s="48">
        <f t="shared" si="30"/>
        <v>0</v>
      </c>
    </row>
    <row r="114" spans="1:11" ht="12" customHeight="1">
      <c r="A114" s="33" t="s">
        <v>264</v>
      </c>
      <c r="B114" s="78" t="s">
        <v>265</v>
      </c>
      <c r="C114" s="35"/>
      <c r="D114" s="35"/>
      <c r="E114" s="35"/>
      <c r="F114" s="35"/>
      <c r="G114" s="35"/>
      <c r="H114" s="35"/>
      <c r="I114" s="35"/>
      <c r="J114" s="47">
        <f t="shared" si="29"/>
        <v>0</v>
      </c>
      <c r="K114" s="48">
        <f t="shared" si="30"/>
        <v>0</v>
      </c>
    </row>
    <row r="115" spans="1:11" ht="12" customHeight="1">
      <c r="A115" s="87" t="s">
        <v>266</v>
      </c>
      <c r="B115" s="88" t="s">
        <v>267</v>
      </c>
      <c r="C115" s="45"/>
      <c r="D115" s="45"/>
      <c r="E115" s="45"/>
      <c r="F115" s="45"/>
      <c r="G115" s="45"/>
      <c r="H115" s="45"/>
      <c r="I115" s="45"/>
      <c r="J115" s="46">
        <f t="shared" si="29"/>
        <v>0</v>
      </c>
      <c r="K115" s="89">
        <f t="shared" si="30"/>
        <v>0</v>
      </c>
    </row>
    <row r="116" spans="1:11" ht="12" customHeight="1">
      <c r="A116" s="90" t="s">
        <v>77</v>
      </c>
      <c r="B116" s="91" t="s">
        <v>268</v>
      </c>
      <c r="C116" s="92">
        <f aca="true" t="shared" si="31" ref="C116:K116">+C117+C119+C121</f>
        <v>1270000</v>
      </c>
      <c r="D116" s="25">
        <f t="shared" si="31"/>
        <v>443507</v>
      </c>
      <c r="E116" s="92">
        <f t="shared" si="31"/>
        <v>2003000</v>
      </c>
      <c r="F116" s="92">
        <f t="shared" si="31"/>
        <v>1308432</v>
      </c>
      <c r="G116" s="92">
        <f t="shared" si="31"/>
        <v>0</v>
      </c>
      <c r="H116" s="92">
        <f t="shared" si="31"/>
        <v>0</v>
      </c>
      <c r="I116" s="92">
        <f t="shared" si="31"/>
        <v>0</v>
      </c>
      <c r="J116" s="92">
        <f t="shared" si="31"/>
        <v>3754939</v>
      </c>
      <c r="K116" s="93">
        <f t="shared" si="31"/>
        <v>5024939</v>
      </c>
    </row>
    <row r="117" spans="1:11" ht="12" customHeight="1">
      <c r="A117" s="28" t="s">
        <v>79</v>
      </c>
      <c r="B117" s="78" t="s">
        <v>269</v>
      </c>
      <c r="C117" s="30">
        <v>1270000</v>
      </c>
      <c r="D117" s="94">
        <v>443507</v>
      </c>
      <c r="E117" s="30">
        <v>3000</v>
      </c>
      <c r="F117" s="30">
        <v>1308432</v>
      </c>
      <c r="G117" s="30"/>
      <c r="H117" s="30"/>
      <c r="I117" s="30"/>
      <c r="J117" s="31">
        <f aca="true" t="shared" si="32" ref="J117:J129">D117+E117+F117+G116:G117+H117+I117</f>
        <v>1754939</v>
      </c>
      <c r="K117" s="32">
        <f aca="true" t="shared" si="33" ref="K117:K129">C117+J117</f>
        <v>3024939</v>
      </c>
    </row>
    <row r="118" spans="1:11" ht="12" customHeight="1">
      <c r="A118" s="28" t="s">
        <v>81</v>
      </c>
      <c r="B118" s="95" t="s">
        <v>270</v>
      </c>
      <c r="C118" s="30"/>
      <c r="D118" s="94"/>
      <c r="E118" s="30"/>
      <c r="F118" s="30"/>
      <c r="G118" s="30"/>
      <c r="H118" s="30"/>
      <c r="I118" s="30"/>
      <c r="J118" s="31">
        <f t="shared" si="32"/>
        <v>0</v>
      </c>
      <c r="K118" s="32">
        <f t="shared" si="33"/>
        <v>0</v>
      </c>
    </row>
    <row r="119" spans="1:11" ht="12" customHeight="1">
      <c r="A119" s="28" t="s">
        <v>83</v>
      </c>
      <c r="B119" s="95" t="s">
        <v>271</v>
      </c>
      <c r="C119" s="35"/>
      <c r="D119" s="36"/>
      <c r="E119" s="35"/>
      <c r="F119" s="35"/>
      <c r="G119" s="35"/>
      <c r="H119" s="35"/>
      <c r="I119" s="35"/>
      <c r="J119" s="47">
        <f t="shared" si="32"/>
        <v>0</v>
      </c>
      <c r="K119" s="48">
        <f t="shared" si="33"/>
        <v>0</v>
      </c>
    </row>
    <row r="120" spans="1:11" ht="12" customHeight="1">
      <c r="A120" s="28" t="s">
        <v>85</v>
      </c>
      <c r="B120" s="95" t="s">
        <v>272</v>
      </c>
      <c r="C120" s="35"/>
      <c r="D120" s="36"/>
      <c r="E120" s="35"/>
      <c r="F120" s="35"/>
      <c r="G120" s="35"/>
      <c r="H120" s="35"/>
      <c r="I120" s="35"/>
      <c r="J120" s="47">
        <f t="shared" si="32"/>
        <v>0</v>
      </c>
      <c r="K120" s="48">
        <f t="shared" si="33"/>
        <v>0</v>
      </c>
    </row>
    <row r="121" spans="1:11" ht="12" customHeight="1">
      <c r="A121" s="28" t="s">
        <v>87</v>
      </c>
      <c r="B121" s="39" t="s">
        <v>273</v>
      </c>
      <c r="C121" s="35"/>
      <c r="D121" s="36"/>
      <c r="E121" s="35">
        <v>2000000</v>
      </c>
      <c r="F121" s="35"/>
      <c r="G121" s="35"/>
      <c r="H121" s="35"/>
      <c r="I121" s="35"/>
      <c r="J121" s="47">
        <f t="shared" si="32"/>
        <v>2000000</v>
      </c>
      <c r="K121" s="48">
        <f t="shared" si="33"/>
        <v>2000000</v>
      </c>
    </row>
    <row r="122" spans="1:11" ht="12" customHeight="1">
      <c r="A122" s="28" t="s">
        <v>89</v>
      </c>
      <c r="B122" s="37" t="s">
        <v>274</v>
      </c>
      <c r="C122" s="35"/>
      <c r="D122" s="36"/>
      <c r="E122" s="35"/>
      <c r="F122" s="35"/>
      <c r="G122" s="35"/>
      <c r="H122" s="35"/>
      <c r="I122" s="35"/>
      <c r="J122" s="47">
        <f t="shared" si="32"/>
        <v>0</v>
      </c>
      <c r="K122" s="48">
        <f t="shared" si="33"/>
        <v>0</v>
      </c>
    </row>
    <row r="123" spans="1:11" ht="20.25" customHeight="1">
      <c r="A123" s="28" t="s">
        <v>275</v>
      </c>
      <c r="B123" s="96" t="s">
        <v>276</v>
      </c>
      <c r="C123" s="35"/>
      <c r="D123" s="36"/>
      <c r="E123" s="35"/>
      <c r="F123" s="35"/>
      <c r="G123" s="35"/>
      <c r="H123" s="35"/>
      <c r="I123" s="35"/>
      <c r="J123" s="47">
        <f t="shared" si="32"/>
        <v>0</v>
      </c>
      <c r="K123" s="48">
        <f t="shared" si="33"/>
        <v>0</v>
      </c>
    </row>
    <row r="124" spans="1:11" ht="22.5">
      <c r="A124" s="28" t="s">
        <v>277</v>
      </c>
      <c r="B124" s="85" t="s">
        <v>249</v>
      </c>
      <c r="C124" s="35"/>
      <c r="D124" s="36"/>
      <c r="E124" s="35"/>
      <c r="F124" s="35"/>
      <c r="G124" s="35"/>
      <c r="H124" s="35"/>
      <c r="I124" s="35"/>
      <c r="J124" s="47">
        <f t="shared" si="32"/>
        <v>0</v>
      </c>
      <c r="K124" s="48">
        <f t="shared" si="33"/>
        <v>0</v>
      </c>
    </row>
    <row r="125" spans="1:11" ht="12" customHeight="1">
      <c r="A125" s="28" t="s">
        <v>278</v>
      </c>
      <c r="B125" s="85" t="s">
        <v>279</v>
      </c>
      <c r="C125" s="35"/>
      <c r="D125" s="36"/>
      <c r="E125" s="35"/>
      <c r="F125" s="35"/>
      <c r="G125" s="35"/>
      <c r="H125" s="35"/>
      <c r="I125" s="35"/>
      <c r="J125" s="47">
        <f t="shared" si="32"/>
        <v>0</v>
      </c>
      <c r="K125" s="48">
        <f t="shared" si="33"/>
        <v>0</v>
      </c>
    </row>
    <row r="126" spans="1:11" ht="12" customHeight="1">
      <c r="A126" s="28" t="s">
        <v>280</v>
      </c>
      <c r="B126" s="85" t="s">
        <v>281</v>
      </c>
      <c r="C126" s="35"/>
      <c r="D126" s="36"/>
      <c r="E126" s="35"/>
      <c r="F126" s="35"/>
      <c r="G126" s="35"/>
      <c r="H126" s="35"/>
      <c r="I126" s="35"/>
      <c r="J126" s="47">
        <f t="shared" si="32"/>
        <v>0</v>
      </c>
      <c r="K126" s="48">
        <f t="shared" si="33"/>
        <v>0</v>
      </c>
    </row>
    <row r="127" spans="1:11" ht="23.25" customHeight="1">
      <c r="A127" s="28" t="s">
        <v>282</v>
      </c>
      <c r="B127" s="85" t="s">
        <v>255</v>
      </c>
      <c r="C127" s="35"/>
      <c r="D127" s="36"/>
      <c r="E127" s="35"/>
      <c r="F127" s="35"/>
      <c r="G127" s="35"/>
      <c r="H127" s="35"/>
      <c r="I127" s="35"/>
      <c r="J127" s="47">
        <f t="shared" si="32"/>
        <v>0</v>
      </c>
      <c r="K127" s="48">
        <f t="shared" si="33"/>
        <v>0</v>
      </c>
    </row>
    <row r="128" spans="1:11" ht="12" customHeight="1">
      <c r="A128" s="28" t="s">
        <v>283</v>
      </c>
      <c r="B128" s="85" t="s">
        <v>284</v>
      </c>
      <c r="C128" s="35"/>
      <c r="D128" s="36"/>
      <c r="E128" s="35">
        <v>2000000</v>
      </c>
      <c r="F128" s="35"/>
      <c r="G128" s="35"/>
      <c r="H128" s="35"/>
      <c r="I128" s="35"/>
      <c r="J128" s="47">
        <f t="shared" si="32"/>
        <v>2000000</v>
      </c>
      <c r="K128" s="48">
        <f t="shared" si="33"/>
        <v>2000000</v>
      </c>
    </row>
    <row r="129" spans="1:11" ht="22.5">
      <c r="A129" s="86" t="s">
        <v>285</v>
      </c>
      <c r="B129" s="85" t="s">
        <v>286</v>
      </c>
      <c r="C129" s="41"/>
      <c r="D129" s="97"/>
      <c r="E129" s="41"/>
      <c r="F129" s="41"/>
      <c r="G129" s="41"/>
      <c r="H129" s="41"/>
      <c r="I129" s="41"/>
      <c r="J129" s="79">
        <f t="shared" si="32"/>
        <v>0</v>
      </c>
      <c r="K129" s="80">
        <f t="shared" si="33"/>
        <v>0</v>
      </c>
    </row>
    <row r="130" spans="1:11" ht="12" customHeight="1">
      <c r="A130" s="23" t="s">
        <v>91</v>
      </c>
      <c r="B130" s="24" t="s">
        <v>287</v>
      </c>
      <c r="C130" s="25">
        <f aca="true" t="shared" si="34" ref="C130:K130">+C95+C116</f>
        <v>29118110</v>
      </c>
      <c r="D130" s="98">
        <f t="shared" si="34"/>
        <v>4001740</v>
      </c>
      <c r="E130" s="25">
        <f t="shared" si="34"/>
        <v>2217695</v>
      </c>
      <c r="F130" s="25">
        <f t="shared" si="34"/>
        <v>8218984</v>
      </c>
      <c r="G130" s="25">
        <f t="shared" si="34"/>
        <v>0</v>
      </c>
      <c r="H130" s="25">
        <f t="shared" si="34"/>
        <v>0</v>
      </c>
      <c r="I130" s="25">
        <f t="shared" si="34"/>
        <v>0</v>
      </c>
      <c r="J130" s="25">
        <f t="shared" si="34"/>
        <v>14438419</v>
      </c>
      <c r="K130" s="26">
        <f t="shared" si="34"/>
        <v>43556529</v>
      </c>
    </row>
    <row r="131" spans="1:11" ht="12" customHeight="1">
      <c r="A131" s="23" t="s">
        <v>288</v>
      </c>
      <c r="B131" s="24" t="s">
        <v>289</v>
      </c>
      <c r="C131" s="25">
        <f aca="true" t="shared" si="35" ref="C131:K131">+C132+C133+C134</f>
        <v>0</v>
      </c>
      <c r="D131" s="98">
        <f t="shared" si="35"/>
        <v>0</v>
      </c>
      <c r="E131" s="25">
        <f t="shared" si="35"/>
        <v>0</v>
      </c>
      <c r="F131" s="25">
        <f t="shared" si="35"/>
        <v>0</v>
      </c>
      <c r="G131" s="25">
        <f t="shared" si="35"/>
        <v>0</v>
      </c>
      <c r="H131" s="25">
        <f t="shared" si="35"/>
        <v>0</v>
      </c>
      <c r="I131" s="25">
        <f t="shared" si="35"/>
        <v>0</v>
      </c>
      <c r="J131" s="25">
        <f t="shared" si="35"/>
        <v>0</v>
      </c>
      <c r="K131" s="26">
        <f t="shared" si="35"/>
        <v>0</v>
      </c>
    </row>
    <row r="132" spans="1:11" ht="12" customHeight="1">
      <c r="A132" s="28" t="s">
        <v>107</v>
      </c>
      <c r="B132" s="95" t="s">
        <v>290</v>
      </c>
      <c r="C132" s="35"/>
      <c r="D132" s="36"/>
      <c r="E132" s="35"/>
      <c r="F132" s="35"/>
      <c r="G132" s="35"/>
      <c r="H132" s="35"/>
      <c r="I132" s="35"/>
      <c r="J132" s="47">
        <f>D132+E132+F132+G131:G132+H132+I132</f>
        <v>0</v>
      </c>
      <c r="K132" s="48">
        <f>C132+J132</f>
        <v>0</v>
      </c>
    </row>
    <row r="133" spans="1:11" ht="12" customHeight="1">
      <c r="A133" s="28" t="s">
        <v>109</v>
      </c>
      <c r="B133" s="95" t="s">
        <v>291</v>
      </c>
      <c r="C133" s="35"/>
      <c r="D133" s="36"/>
      <c r="E133" s="35"/>
      <c r="F133" s="35"/>
      <c r="G133" s="35"/>
      <c r="H133" s="35"/>
      <c r="I133" s="35"/>
      <c r="J133" s="47">
        <f>D133+E133+F133+G132:G133+H133+I133</f>
        <v>0</v>
      </c>
      <c r="K133" s="48">
        <f>C133+J133</f>
        <v>0</v>
      </c>
    </row>
    <row r="134" spans="1:11" ht="12" customHeight="1">
      <c r="A134" s="86" t="s">
        <v>111</v>
      </c>
      <c r="B134" s="95" t="s">
        <v>292</v>
      </c>
      <c r="C134" s="35"/>
      <c r="D134" s="36"/>
      <c r="E134" s="35"/>
      <c r="F134" s="35"/>
      <c r="G134" s="35"/>
      <c r="H134" s="35"/>
      <c r="I134" s="35"/>
      <c r="J134" s="47">
        <f>D134+E134+F134+G133:G134+H134+I134</f>
        <v>0</v>
      </c>
      <c r="K134" s="48">
        <f>C134+J134</f>
        <v>0</v>
      </c>
    </row>
    <row r="135" spans="1:11" ht="12" customHeight="1">
      <c r="A135" s="23" t="s">
        <v>121</v>
      </c>
      <c r="B135" s="24" t="s">
        <v>293</v>
      </c>
      <c r="C135" s="25">
        <f aca="true" t="shared" si="36" ref="C135:K135">SUM(C136:C141)</f>
        <v>0</v>
      </c>
      <c r="D135" s="98">
        <f t="shared" si="36"/>
        <v>0</v>
      </c>
      <c r="E135" s="25">
        <f t="shared" si="36"/>
        <v>0</v>
      </c>
      <c r="F135" s="25">
        <f t="shared" si="36"/>
        <v>0</v>
      </c>
      <c r="G135" s="25">
        <f t="shared" si="36"/>
        <v>0</v>
      </c>
      <c r="H135" s="25">
        <f t="shared" si="36"/>
        <v>0</v>
      </c>
      <c r="I135" s="25">
        <f t="shared" si="36"/>
        <v>0</v>
      </c>
      <c r="J135" s="25">
        <f t="shared" si="36"/>
        <v>0</v>
      </c>
      <c r="K135" s="26">
        <f t="shared" si="36"/>
        <v>0</v>
      </c>
    </row>
    <row r="136" spans="1:11" ht="12" customHeight="1">
      <c r="A136" s="28" t="s">
        <v>123</v>
      </c>
      <c r="B136" s="99" t="s">
        <v>294</v>
      </c>
      <c r="C136" s="35"/>
      <c r="D136" s="36"/>
      <c r="E136" s="35"/>
      <c r="F136" s="35"/>
      <c r="G136" s="35"/>
      <c r="H136" s="35"/>
      <c r="I136" s="35"/>
      <c r="J136" s="47">
        <f aca="true" t="shared" si="37" ref="J136:J141">D136+E136+F136+G135:G136+H136+I136</f>
        <v>0</v>
      </c>
      <c r="K136" s="48">
        <f aca="true" t="shared" si="38" ref="K136:K141">C136+J136</f>
        <v>0</v>
      </c>
    </row>
    <row r="137" spans="1:11" ht="12" customHeight="1">
      <c r="A137" s="28" t="s">
        <v>125</v>
      </c>
      <c r="B137" s="99" t="s">
        <v>295</v>
      </c>
      <c r="C137" s="35"/>
      <c r="D137" s="36"/>
      <c r="E137" s="35"/>
      <c r="F137" s="35"/>
      <c r="G137" s="35"/>
      <c r="H137" s="35"/>
      <c r="I137" s="35"/>
      <c r="J137" s="47">
        <f t="shared" si="37"/>
        <v>0</v>
      </c>
      <c r="K137" s="48">
        <f t="shared" si="38"/>
        <v>0</v>
      </c>
    </row>
    <row r="138" spans="1:11" ht="12" customHeight="1">
      <c r="A138" s="28" t="s">
        <v>127</v>
      </c>
      <c r="B138" s="99" t="s">
        <v>296</v>
      </c>
      <c r="C138" s="35"/>
      <c r="D138" s="36"/>
      <c r="E138" s="35"/>
      <c r="F138" s="35"/>
      <c r="G138" s="35"/>
      <c r="H138" s="35"/>
      <c r="I138" s="35"/>
      <c r="J138" s="47">
        <f t="shared" si="37"/>
        <v>0</v>
      </c>
      <c r="K138" s="48">
        <f t="shared" si="38"/>
        <v>0</v>
      </c>
    </row>
    <row r="139" spans="1:11" ht="12" customHeight="1">
      <c r="A139" s="28" t="s">
        <v>129</v>
      </c>
      <c r="B139" s="99" t="s">
        <v>297</v>
      </c>
      <c r="C139" s="35"/>
      <c r="D139" s="36"/>
      <c r="E139" s="35"/>
      <c r="F139" s="35"/>
      <c r="G139" s="35"/>
      <c r="H139" s="35"/>
      <c r="I139" s="35"/>
      <c r="J139" s="47">
        <f t="shared" si="37"/>
        <v>0</v>
      </c>
      <c r="K139" s="48">
        <f t="shared" si="38"/>
        <v>0</v>
      </c>
    </row>
    <row r="140" spans="1:11" ht="12" customHeight="1">
      <c r="A140" s="28" t="s">
        <v>131</v>
      </c>
      <c r="B140" s="99" t="s">
        <v>298</v>
      </c>
      <c r="C140" s="35"/>
      <c r="D140" s="36"/>
      <c r="E140" s="35"/>
      <c r="F140" s="35"/>
      <c r="G140" s="35"/>
      <c r="H140" s="35"/>
      <c r="I140" s="35"/>
      <c r="J140" s="47">
        <f t="shared" si="37"/>
        <v>0</v>
      </c>
      <c r="K140" s="48">
        <f t="shared" si="38"/>
        <v>0</v>
      </c>
    </row>
    <row r="141" spans="1:11" ht="12" customHeight="1">
      <c r="A141" s="86" t="s">
        <v>133</v>
      </c>
      <c r="B141" s="99" t="s">
        <v>299</v>
      </c>
      <c r="C141" s="35"/>
      <c r="D141" s="36"/>
      <c r="E141" s="35"/>
      <c r="F141" s="35"/>
      <c r="G141" s="35"/>
      <c r="H141" s="35"/>
      <c r="I141" s="35"/>
      <c r="J141" s="47">
        <f t="shared" si="37"/>
        <v>0</v>
      </c>
      <c r="K141" s="48">
        <f t="shared" si="38"/>
        <v>0</v>
      </c>
    </row>
    <row r="142" spans="1:11" ht="12" customHeight="1">
      <c r="A142" s="23" t="s">
        <v>145</v>
      </c>
      <c r="B142" s="24" t="s">
        <v>300</v>
      </c>
      <c r="C142" s="25">
        <f aca="true" t="shared" si="39" ref="C142:K142">+C143+C144+C145+C146</f>
        <v>0</v>
      </c>
      <c r="D142" s="98">
        <f t="shared" si="39"/>
        <v>0</v>
      </c>
      <c r="E142" s="25">
        <f t="shared" si="39"/>
        <v>0</v>
      </c>
      <c r="F142" s="25">
        <f t="shared" si="39"/>
        <v>0</v>
      </c>
      <c r="G142" s="25">
        <f t="shared" si="39"/>
        <v>0</v>
      </c>
      <c r="H142" s="25">
        <f t="shared" si="39"/>
        <v>0</v>
      </c>
      <c r="I142" s="25">
        <f t="shared" si="39"/>
        <v>0</v>
      </c>
      <c r="J142" s="25">
        <f t="shared" si="39"/>
        <v>0</v>
      </c>
      <c r="K142" s="26">
        <f t="shared" si="39"/>
        <v>0</v>
      </c>
    </row>
    <row r="143" spans="1:11" ht="12" customHeight="1">
      <c r="A143" s="28" t="s">
        <v>147</v>
      </c>
      <c r="B143" s="99" t="s">
        <v>301</v>
      </c>
      <c r="C143" s="35"/>
      <c r="D143" s="36"/>
      <c r="E143" s="35"/>
      <c r="F143" s="35"/>
      <c r="G143" s="35"/>
      <c r="H143" s="35"/>
      <c r="I143" s="35"/>
      <c r="J143" s="47">
        <f>D143+E143+F143+G142:G143+H143+I143</f>
        <v>0</v>
      </c>
      <c r="K143" s="48">
        <f>C143+J143</f>
        <v>0</v>
      </c>
    </row>
    <row r="144" spans="1:11" ht="12" customHeight="1">
      <c r="A144" s="28" t="s">
        <v>149</v>
      </c>
      <c r="B144" s="99" t="s">
        <v>302</v>
      </c>
      <c r="C144" s="35"/>
      <c r="D144" s="36"/>
      <c r="E144" s="35"/>
      <c r="F144" s="35"/>
      <c r="G144" s="35"/>
      <c r="H144" s="35"/>
      <c r="I144" s="35"/>
      <c r="J144" s="47">
        <f>D144+E144+F144+G143:G144+H144+I144</f>
        <v>0</v>
      </c>
      <c r="K144" s="48">
        <f>C144+J144</f>
        <v>0</v>
      </c>
    </row>
    <row r="145" spans="1:11" ht="12" customHeight="1">
      <c r="A145" s="28" t="s">
        <v>151</v>
      </c>
      <c r="B145" s="99" t="s">
        <v>303</v>
      </c>
      <c r="C145" s="35"/>
      <c r="D145" s="36"/>
      <c r="E145" s="35"/>
      <c r="F145" s="35"/>
      <c r="G145" s="35"/>
      <c r="H145" s="35"/>
      <c r="I145" s="35"/>
      <c r="J145" s="47">
        <f>D145+E145+F145+G144:G145+H145+I145</f>
        <v>0</v>
      </c>
      <c r="K145" s="48">
        <f>C145+J145</f>
        <v>0</v>
      </c>
    </row>
    <row r="146" spans="1:11" ht="12" customHeight="1">
      <c r="A146" s="86" t="s">
        <v>153</v>
      </c>
      <c r="B146" s="100" t="s">
        <v>304</v>
      </c>
      <c r="C146" s="35"/>
      <c r="D146" s="36"/>
      <c r="E146" s="35"/>
      <c r="F146" s="35"/>
      <c r="G146" s="35"/>
      <c r="H146" s="35"/>
      <c r="I146" s="35"/>
      <c r="J146" s="47">
        <f>D146+E146+F146+G145:G146+H146+I146</f>
        <v>0</v>
      </c>
      <c r="K146" s="48">
        <f>C146+J146</f>
        <v>0</v>
      </c>
    </row>
    <row r="147" spans="1:11" ht="12" customHeight="1">
      <c r="A147" s="23" t="s">
        <v>305</v>
      </c>
      <c r="B147" s="24" t="s">
        <v>306</v>
      </c>
      <c r="C147" s="101">
        <f aca="true" t="shared" si="40" ref="C147:K147">SUM(C148:C152)</f>
        <v>0</v>
      </c>
      <c r="D147" s="102">
        <f t="shared" si="40"/>
        <v>0</v>
      </c>
      <c r="E147" s="101">
        <f t="shared" si="40"/>
        <v>0</v>
      </c>
      <c r="F147" s="101">
        <f t="shared" si="40"/>
        <v>0</v>
      </c>
      <c r="G147" s="101">
        <f t="shared" si="40"/>
        <v>0</v>
      </c>
      <c r="H147" s="101">
        <f t="shared" si="40"/>
        <v>0</v>
      </c>
      <c r="I147" s="101">
        <f t="shared" si="40"/>
        <v>0</v>
      </c>
      <c r="J147" s="101">
        <f t="shared" si="40"/>
        <v>0</v>
      </c>
      <c r="K147" s="103">
        <f t="shared" si="40"/>
        <v>0</v>
      </c>
    </row>
    <row r="148" spans="1:11" ht="12" customHeight="1">
      <c r="A148" s="28" t="s">
        <v>159</v>
      </c>
      <c r="B148" s="99" t="s">
        <v>307</v>
      </c>
      <c r="C148" s="35"/>
      <c r="D148" s="36"/>
      <c r="E148" s="35"/>
      <c r="F148" s="35"/>
      <c r="G148" s="35"/>
      <c r="H148" s="35"/>
      <c r="I148" s="35"/>
      <c r="J148" s="47">
        <f aca="true" t="shared" si="41" ref="J148:J154">D148+E148+F148+G147:G148+H148+I148</f>
        <v>0</v>
      </c>
      <c r="K148" s="48">
        <f aca="true" t="shared" si="42" ref="K148:K153">C148+J148</f>
        <v>0</v>
      </c>
    </row>
    <row r="149" spans="1:11" ht="12" customHeight="1">
      <c r="A149" s="28" t="s">
        <v>161</v>
      </c>
      <c r="B149" s="99" t="s">
        <v>308</v>
      </c>
      <c r="C149" s="35"/>
      <c r="D149" s="36"/>
      <c r="E149" s="35"/>
      <c r="F149" s="35"/>
      <c r="G149" s="35"/>
      <c r="H149" s="35"/>
      <c r="I149" s="35"/>
      <c r="J149" s="47">
        <f t="shared" si="41"/>
        <v>0</v>
      </c>
      <c r="K149" s="48">
        <f t="shared" si="42"/>
        <v>0</v>
      </c>
    </row>
    <row r="150" spans="1:11" ht="12" customHeight="1">
      <c r="A150" s="28" t="s">
        <v>163</v>
      </c>
      <c r="B150" s="99" t="s">
        <v>309</v>
      </c>
      <c r="C150" s="35"/>
      <c r="D150" s="36"/>
      <c r="E150" s="35"/>
      <c r="F150" s="35"/>
      <c r="G150" s="35"/>
      <c r="H150" s="35"/>
      <c r="I150" s="35"/>
      <c r="J150" s="47">
        <f t="shared" si="41"/>
        <v>0</v>
      </c>
      <c r="K150" s="48">
        <f t="shared" si="42"/>
        <v>0</v>
      </c>
    </row>
    <row r="151" spans="1:11" ht="12" customHeight="1">
      <c r="A151" s="28" t="s">
        <v>165</v>
      </c>
      <c r="B151" s="99" t="s">
        <v>310</v>
      </c>
      <c r="C151" s="35"/>
      <c r="D151" s="36"/>
      <c r="E151" s="35"/>
      <c r="F151" s="35"/>
      <c r="G151" s="35"/>
      <c r="H151" s="35"/>
      <c r="I151" s="35"/>
      <c r="J151" s="47">
        <f t="shared" si="41"/>
        <v>0</v>
      </c>
      <c r="K151" s="48">
        <f t="shared" si="42"/>
        <v>0</v>
      </c>
    </row>
    <row r="152" spans="1:11" ht="12" customHeight="1">
      <c r="A152" s="28" t="s">
        <v>311</v>
      </c>
      <c r="B152" s="99" t="s">
        <v>312</v>
      </c>
      <c r="C152" s="35"/>
      <c r="D152" s="36"/>
      <c r="E152" s="41"/>
      <c r="F152" s="41"/>
      <c r="G152" s="41"/>
      <c r="H152" s="41"/>
      <c r="I152" s="41"/>
      <c r="J152" s="79">
        <f t="shared" si="41"/>
        <v>0</v>
      </c>
      <c r="K152" s="80">
        <f t="shared" si="42"/>
        <v>0</v>
      </c>
    </row>
    <row r="153" spans="1:11" ht="12" customHeight="1">
      <c r="A153" s="23" t="s">
        <v>167</v>
      </c>
      <c r="B153" s="24" t="s">
        <v>313</v>
      </c>
      <c r="C153" s="104"/>
      <c r="D153" s="105"/>
      <c r="E153" s="104"/>
      <c r="F153" s="104"/>
      <c r="G153" s="104"/>
      <c r="H153" s="104"/>
      <c r="I153" s="104"/>
      <c r="J153" s="101">
        <f t="shared" si="41"/>
        <v>0</v>
      </c>
      <c r="K153" s="106">
        <f t="shared" si="42"/>
        <v>0</v>
      </c>
    </row>
    <row r="154" spans="1:11" ht="12" customHeight="1">
      <c r="A154" s="23" t="s">
        <v>314</v>
      </c>
      <c r="B154" s="24" t="s">
        <v>315</v>
      </c>
      <c r="C154" s="104"/>
      <c r="D154" s="105"/>
      <c r="E154" s="107"/>
      <c r="F154" s="107"/>
      <c r="G154" s="107"/>
      <c r="H154" s="107"/>
      <c r="I154" s="107"/>
      <c r="J154" s="108">
        <f t="shared" si="41"/>
        <v>0</v>
      </c>
      <c r="K154" s="32">
        <f>C154+D154</f>
        <v>0</v>
      </c>
    </row>
    <row r="155" spans="1:15" ht="15" customHeight="1">
      <c r="A155" s="23" t="s">
        <v>316</v>
      </c>
      <c r="B155" s="24" t="s">
        <v>317</v>
      </c>
      <c r="C155" s="109">
        <f aca="true" t="shared" si="43" ref="C155:J155">+C131+C135+C142+C147+C153+C154</f>
        <v>0</v>
      </c>
      <c r="D155" s="110">
        <f t="shared" si="43"/>
        <v>0</v>
      </c>
      <c r="E155" s="109">
        <f t="shared" si="43"/>
        <v>0</v>
      </c>
      <c r="F155" s="109">
        <f t="shared" si="43"/>
        <v>0</v>
      </c>
      <c r="G155" s="109">
        <f t="shared" si="43"/>
        <v>0</v>
      </c>
      <c r="H155" s="109">
        <f t="shared" si="43"/>
        <v>0</v>
      </c>
      <c r="I155" s="109">
        <f t="shared" si="43"/>
        <v>0</v>
      </c>
      <c r="J155" s="109">
        <f t="shared" si="43"/>
        <v>0</v>
      </c>
      <c r="K155" s="111">
        <f>C155+J155</f>
        <v>0</v>
      </c>
      <c r="L155" s="112"/>
      <c r="M155" s="113"/>
      <c r="N155" s="113"/>
      <c r="O155" s="113"/>
    </row>
    <row r="156" spans="1:11" s="27" customFormat="1" ht="12.75" customHeight="1">
      <c r="A156" s="114" t="s">
        <v>318</v>
      </c>
      <c r="B156" s="115" t="s">
        <v>319</v>
      </c>
      <c r="C156" s="109">
        <f aca="true" t="shared" si="44" ref="C156:K156">+C130+C155</f>
        <v>29118110</v>
      </c>
      <c r="D156" s="110">
        <f t="shared" si="44"/>
        <v>4001740</v>
      </c>
      <c r="E156" s="109">
        <f t="shared" si="44"/>
        <v>2217695</v>
      </c>
      <c r="F156" s="109">
        <f t="shared" si="44"/>
        <v>8218984</v>
      </c>
      <c r="G156" s="109">
        <f t="shared" si="44"/>
        <v>0</v>
      </c>
      <c r="H156" s="109">
        <f t="shared" si="44"/>
        <v>0</v>
      </c>
      <c r="I156" s="109">
        <f t="shared" si="44"/>
        <v>0</v>
      </c>
      <c r="J156" s="109">
        <f t="shared" si="44"/>
        <v>14438419</v>
      </c>
      <c r="K156" s="111">
        <f t="shared" si="44"/>
        <v>43556529</v>
      </c>
    </row>
    <row r="157" ht="7.5" customHeight="1"/>
    <row r="158" spans="1:11" ht="15.75">
      <c r="A158" s="344" t="s">
        <v>320</v>
      </c>
      <c r="B158" s="344"/>
      <c r="C158" s="344"/>
      <c r="D158" s="344"/>
      <c r="E158" s="344"/>
      <c r="F158" s="344"/>
      <c r="G158" s="344"/>
      <c r="H158" s="344"/>
      <c r="I158" s="344"/>
      <c r="J158" s="344"/>
      <c r="K158" s="344"/>
    </row>
    <row r="159" spans="1:11" ht="15" customHeight="1">
      <c r="A159" s="340" t="s">
        <v>321</v>
      </c>
      <c r="B159" s="340"/>
      <c r="C159" s="116"/>
      <c r="K159" s="116" t="str">
        <f>K91</f>
        <v>Forintban!</v>
      </c>
    </row>
    <row r="160" spans="1:11" ht="25.5" customHeight="1">
      <c r="A160" s="23">
        <v>1</v>
      </c>
      <c r="B160" s="117" t="s">
        <v>322</v>
      </c>
      <c r="C160" s="118">
        <f aca="true" t="shared" si="45" ref="C160:K160">+C63-C130</f>
        <v>-12977374</v>
      </c>
      <c r="D160" s="25">
        <f t="shared" si="45"/>
        <v>-4001740</v>
      </c>
      <c r="E160" s="25">
        <f t="shared" si="45"/>
        <v>1506305</v>
      </c>
      <c r="F160" s="25">
        <f t="shared" si="45"/>
        <v>-189583</v>
      </c>
      <c r="G160" s="25">
        <f t="shared" si="45"/>
        <v>0</v>
      </c>
      <c r="H160" s="25">
        <f t="shared" si="45"/>
        <v>0</v>
      </c>
      <c r="I160" s="25">
        <f t="shared" si="45"/>
        <v>0</v>
      </c>
      <c r="J160" s="25">
        <f t="shared" si="45"/>
        <v>-2685018</v>
      </c>
      <c r="K160" s="26">
        <f t="shared" si="45"/>
        <v>-15662392</v>
      </c>
    </row>
    <row r="161" spans="1:11" ht="32.25" customHeight="1">
      <c r="A161" s="23" t="s">
        <v>77</v>
      </c>
      <c r="B161" s="117" t="s">
        <v>323</v>
      </c>
      <c r="C161" s="25">
        <f aca="true" t="shared" si="46" ref="C161:K161">+C87-C155</f>
        <v>12977374</v>
      </c>
      <c r="D161" s="25">
        <f t="shared" si="46"/>
        <v>3400000</v>
      </c>
      <c r="E161" s="25">
        <f t="shared" si="46"/>
        <v>-1724000</v>
      </c>
      <c r="F161" s="25">
        <f t="shared" si="46"/>
        <v>189583</v>
      </c>
      <c r="G161" s="25">
        <f t="shared" si="46"/>
        <v>0</v>
      </c>
      <c r="H161" s="25">
        <f t="shared" si="46"/>
        <v>0</v>
      </c>
      <c r="I161" s="25">
        <f t="shared" si="46"/>
        <v>0</v>
      </c>
      <c r="J161" s="25">
        <f t="shared" si="46"/>
        <v>1865583</v>
      </c>
      <c r="K161" s="26">
        <f t="shared" si="46"/>
        <v>14842957</v>
      </c>
    </row>
  </sheetData>
  <sheetProtection selectLockedCells="1" selectUnlockedCells="1"/>
  <mergeCells count="12">
    <mergeCell ref="A159:B159"/>
    <mergeCell ref="A90:K90"/>
    <mergeCell ref="A91:B91"/>
    <mergeCell ref="A92:A93"/>
    <mergeCell ref="B92:B93"/>
    <mergeCell ref="C92:K92"/>
    <mergeCell ref="A1:K1"/>
    <mergeCell ref="A2:B2"/>
    <mergeCell ref="A3:A4"/>
    <mergeCell ref="B3:B4"/>
    <mergeCell ref="C3:K3"/>
    <mergeCell ref="A158:K158"/>
  </mergeCells>
  <printOptions horizontalCentered="1"/>
  <pageMargins left="0.25" right="0.25" top="0.75" bottom="0.75" header="0.3" footer="0.5118055555555555"/>
  <pageSetup horizontalDpi="600" verticalDpi="600" orientation="landscape" paperSize="8" scale="80" r:id="rId1"/>
  <headerFooter alignWithMargins="0">
    <oddHeader>&amp;C&amp;"Times New Roman CE,Félkövér"&amp;12Elek Város Önkormányzat
2018. ÉVI KÖLTSÉGVETÉS ÖNKÉNT VÁLLALT FELADATAINAK MÓDOSÍTOTT MÉRLEGE&amp;R&amp;"Times New Roman CE,Félkövér"&amp;11 3. melléklet 
&amp;"Times New Roman CE,Dőlt""1.3. melléklet"</oddHeader>
  </headerFooter>
  <rowBreaks count="3" manualBreakCount="3">
    <brk id="67" max="255" man="1"/>
    <brk id="89" max="255" man="1"/>
    <brk id="15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J33"/>
  <sheetViews>
    <sheetView zoomScale="110" zoomScaleNormal="110" zoomScaleSheetLayoutView="100" zoomScalePageLayoutView="0" workbookViewId="0" topLeftCell="D4">
      <selection activeCell="D21" sqref="D21"/>
    </sheetView>
  </sheetViews>
  <sheetFormatPr defaultColWidth="9.00390625" defaultRowHeight="12.75"/>
  <cols>
    <col min="1" max="1" width="6.875" style="121" customWidth="1"/>
    <col min="2" max="2" width="48.00390625" style="122" customWidth="1"/>
    <col min="3" max="5" width="15.50390625" style="121" customWidth="1"/>
    <col min="6" max="6" width="55.125" style="121" customWidth="1"/>
    <col min="7" max="9" width="15.50390625" style="121" customWidth="1"/>
    <col min="10" max="10" width="4.875" style="121" customWidth="1"/>
    <col min="11" max="16384" width="9.375" style="121" customWidth="1"/>
  </cols>
  <sheetData>
    <row r="1" spans="2:10" ht="39.75" customHeight="1">
      <c r="B1" s="347" t="s">
        <v>324</v>
      </c>
      <c r="C1" s="347"/>
      <c r="D1" s="347"/>
      <c r="E1" s="347"/>
      <c r="F1" s="347"/>
      <c r="G1" s="347"/>
      <c r="H1" s="347"/>
      <c r="I1" s="347"/>
      <c r="J1" s="348" t="s">
        <v>325</v>
      </c>
    </row>
    <row r="2" spans="7:10" ht="13.5">
      <c r="G2" s="123"/>
      <c r="H2" s="123"/>
      <c r="I2" s="124" t="s">
        <v>40</v>
      </c>
      <c r="J2" s="348"/>
    </row>
    <row r="3" spans="1:10" ht="18" customHeight="1">
      <c r="A3" s="349" t="s">
        <v>41</v>
      </c>
      <c r="B3" s="350" t="s">
        <v>326</v>
      </c>
      <c r="C3" s="350"/>
      <c r="D3" s="350"/>
      <c r="E3" s="350"/>
      <c r="F3" s="349" t="s">
        <v>327</v>
      </c>
      <c r="G3" s="349"/>
      <c r="H3" s="349"/>
      <c r="I3" s="349"/>
      <c r="J3" s="348"/>
    </row>
    <row r="4" spans="1:10" s="130" customFormat="1" ht="42.75" customHeight="1">
      <c r="A4" s="349"/>
      <c r="B4" s="125" t="s">
        <v>328</v>
      </c>
      <c r="C4" s="126" t="str">
        <f>+CONCATENATE('1.sz.mell.'!C3," eredeti előirányzat")</f>
        <v>2018. évi eredeti előirányzat</v>
      </c>
      <c r="D4" s="127" t="s">
        <v>547</v>
      </c>
      <c r="E4" s="127" t="str">
        <f>+CONCATENATE(LEFT('1.sz.mell.'!C3,4),".09.30. Módosítás után")</f>
        <v>2018.09.30. Módosítás után</v>
      </c>
      <c r="F4" s="125" t="s">
        <v>328</v>
      </c>
      <c r="G4" s="126" t="str">
        <f>+C4</f>
        <v>2018. évi eredeti előirányzat</v>
      </c>
      <c r="H4" s="128" t="str">
        <f>+D4</f>
        <v>Halmozott módosítás 2018.09.30-ig</v>
      </c>
      <c r="I4" s="129" t="str">
        <f>+E4</f>
        <v>2018.09.30. Módosítás után</v>
      </c>
      <c r="J4" s="348"/>
    </row>
    <row r="5" spans="1:10" s="136" customFormat="1" ht="12" customHeight="1">
      <c r="A5" s="131" t="s">
        <v>52</v>
      </c>
      <c r="B5" s="132" t="s">
        <v>53</v>
      </c>
      <c r="C5" s="133" t="s">
        <v>54</v>
      </c>
      <c r="D5" s="134" t="s">
        <v>55</v>
      </c>
      <c r="E5" s="134" t="s">
        <v>329</v>
      </c>
      <c r="F5" s="132" t="s">
        <v>330</v>
      </c>
      <c r="G5" s="133" t="s">
        <v>58</v>
      </c>
      <c r="H5" s="133" t="s">
        <v>59</v>
      </c>
      <c r="I5" s="135" t="s">
        <v>331</v>
      </c>
      <c r="J5" s="348"/>
    </row>
    <row r="6" spans="1:10" ht="12.75" customHeight="1">
      <c r="A6" s="137" t="s">
        <v>63</v>
      </c>
      <c r="B6" s="138" t="s">
        <v>332</v>
      </c>
      <c r="C6" s="139">
        <v>405303740</v>
      </c>
      <c r="D6" s="139">
        <v>15306423</v>
      </c>
      <c r="E6" s="140">
        <f aca="true" t="shared" si="0" ref="E6:E16">C6+D6</f>
        <v>420610163</v>
      </c>
      <c r="F6" s="138" t="s">
        <v>333</v>
      </c>
      <c r="G6" s="139">
        <v>276266697</v>
      </c>
      <c r="H6" s="139">
        <v>202286094</v>
      </c>
      <c r="I6" s="141">
        <f aca="true" t="shared" si="1" ref="I6:I17">G6+H6</f>
        <v>478552791</v>
      </c>
      <c r="J6" s="348"/>
    </row>
    <row r="7" spans="1:10" ht="12.75" customHeight="1">
      <c r="A7" s="142" t="s">
        <v>77</v>
      </c>
      <c r="B7" s="143" t="s">
        <v>334</v>
      </c>
      <c r="C7" s="144">
        <v>17697791</v>
      </c>
      <c r="D7" s="144">
        <v>328201901</v>
      </c>
      <c r="E7" s="140">
        <f t="shared" si="0"/>
        <v>345899692</v>
      </c>
      <c r="F7" s="143" t="s">
        <v>234</v>
      </c>
      <c r="G7" s="144">
        <v>53047210</v>
      </c>
      <c r="H7" s="144">
        <v>23419225</v>
      </c>
      <c r="I7" s="141">
        <f t="shared" si="1"/>
        <v>76466435</v>
      </c>
      <c r="J7" s="348"/>
    </row>
    <row r="8" spans="1:10" ht="12.75" customHeight="1">
      <c r="A8" s="142" t="s">
        <v>91</v>
      </c>
      <c r="B8" s="143" t="s">
        <v>335</v>
      </c>
      <c r="C8" s="144"/>
      <c r="D8" s="144"/>
      <c r="E8" s="140">
        <f t="shared" si="0"/>
        <v>0</v>
      </c>
      <c r="F8" s="143" t="s">
        <v>336</v>
      </c>
      <c r="G8" s="144">
        <v>220391096</v>
      </c>
      <c r="H8" s="144">
        <v>71715571</v>
      </c>
      <c r="I8" s="141">
        <f t="shared" si="1"/>
        <v>292106667</v>
      </c>
      <c r="J8" s="348"/>
    </row>
    <row r="9" spans="1:10" ht="12.75" customHeight="1">
      <c r="A9" s="142" t="s">
        <v>288</v>
      </c>
      <c r="B9" s="143" t="s">
        <v>337</v>
      </c>
      <c r="C9" s="144">
        <v>55000000</v>
      </c>
      <c r="D9" s="144"/>
      <c r="E9" s="140">
        <f t="shared" si="0"/>
        <v>55000000</v>
      </c>
      <c r="F9" s="143" t="s">
        <v>236</v>
      </c>
      <c r="G9" s="144">
        <v>27400000</v>
      </c>
      <c r="H9" s="144">
        <v>4878700</v>
      </c>
      <c r="I9" s="141">
        <f t="shared" si="1"/>
        <v>32278700</v>
      </c>
      <c r="J9" s="348"/>
    </row>
    <row r="10" spans="1:10" ht="12.75" customHeight="1">
      <c r="A10" s="142" t="s">
        <v>121</v>
      </c>
      <c r="B10" s="145" t="s">
        <v>338</v>
      </c>
      <c r="C10" s="144">
        <v>97179531</v>
      </c>
      <c r="D10" s="144">
        <v>140000</v>
      </c>
      <c r="E10" s="140">
        <f t="shared" si="0"/>
        <v>97319531</v>
      </c>
      <c r="F10" s="143" t="s">
        <v>238</v>
      </c>
      <c r="G10" s="144">
        <v>15013194</v>
      </c>
      <c r="H10" s="144">
        <v>3675659</v>
      </c>
      <c r="I10" s="141">
        <f t="shared" si="1"/>
        <v>18688853</v>
      </c>
      <c r="J10" s="348"/>
    </row>
    <row r="11" spans="1:10" ht="12.75" customHeight="1">
      <c r="A11" s="142" t="s">
        <v>145</v>
      </c>
      <c r="B11" s="143" t="s">
        <v>339</v>
      </c>
      <c r="C11" s="146"/>
      <c r="D11" s="146">
        <v>8035965</v>
      </c>
      <c r="E11" s="140">
        <f t="shared" si="0"/>
        <v>8035965</v>
      </c>
      <c r="F11" s="143" t="s">
        <v>263</v>
      </c>
      <c r="G11" s="144">
        <v>20000000</v>
      </c>
      <c r="H11" s="144">
        <v>219192757</v>
      </c>
      <c r="I11" s="141">
        <f t="shared" si="1"/>
        <v>239192757</v>
      </c>
      <c r="J11" s="348"/>
    </row>
    <row r="12" spans="1:10" ht="12.75" customHeight="1">
      <c r="A12" s="142" t="s">
        <v>305</v>
      </c>
      <c r="B12" s="143" t="s">
        <v>340</v>
      </c>
      <c r="C12" s="144"/>
      <c r="D12" s="144"/>
      <c r="E12" s="140">
        <f t="shared" si="0"/>
        <v>0</v>
      </c>
      <c r="F12" s="147"/>
      <c r="G12" s="144"/>
      <c r="H12" s="144"/>
      <c r="I12" s="141">
        <f t="shared" si="1"/>
        <v>0</v>
      </c>
      <c r="J12" s="348"/>
    </row>
    <row r="13" spans="1:10" ht="12.75" customHeight="1">
      <c r="A13" s="142" t="s">
        <v>167</v>
      </c>
      <c r="B13" s="147"/>
      <c r="C13" s="144"/>
      <c r="D13" s="144"/>
      <c r="E13" s="140">
        <f t="shared" si="0"/>
        <v>0</v>
      </c>
      <c r="F13" s="147"/>
      <c r="G13" s="144"/>
      <c r="H13" s="144"/>
      <c r="I13" s="141">
        <f t="shared" si="1"/>
        <v>0</v>
      </c>
      <c r="J13" s="348"/>
    </row>
    <row r="14" spans="1:10" ht="12.75" customHeight="1">
      <c r="A14" s="142" t="s">
        <v>314</v>
      </c>
      <c r="B14" s="148"/>
      <c r="C14" s="146"/>
      <c r="D14" s="146"/>
      <c r="E14" s="140">
        <f t="shared" si="0"/>
        <v>0</v>
      </c>
      <c r="F14" s="147"/>
      <c r="G14" s="144"/>
      <c r="H14" s="144"/>
      <c r="I14" s="141">
        <f t="shared" si="1"/>
        <v>0</v>
      </c>
      <c r="J14" s="348"/>
    </row>
    <row r="15" spans="1:10" ht="12.75" customHeight="1">
      <c r="A15" s="142" t="s">
        <v>316</v>
      </c>
      <c r="B15" s="147"/>
      <c r="C15" s="144"/>
      <c r="D15" s="144"/>
      <c r="E15" s="140">
        <f t="shared" si="0"/>
        <v>0</v>
      </c>
      <c r="F15" s="147"/>
      <c r="G15" s="144"/>
      <c r="H15" s="144"/>
      <c r="I15" s="141">
        <f t="shared" si="1"/>
        <v>0</v>
      </c>
      <c r="J15" s="348"/>
    </row>
    <row r="16" spans="1:10" ht="12.75" customHeight="1">
      <c r="A16" s="142" t="s">
        <v>318</v>
      </c>
      <c r="B16" s="147"/>
      <c r="C16" s="144"/>
      <c r="D16" s="144"/>
      <c r="E16" s="140">
        <f t="shared" si="0"/>
        <v>0</v>
      </c>
      <c r="F16" s="147"/>
      <c r="G16" s="144"/>
      <c r="H16" s="144"/>
      <c r="I16" s="141">
        <f t="shared" si="1"/>
        <v>0</v>
      </c>
      <c r="J16" s="348"/>
    </row>
    <row r="17" spans="1:10" ht="12.75" customHeight="1">
      <c r="A17" s="142" t="s">
        <v>341</v>
      </c>
      <c r="B17" s="149"/>
      <c r="C17" s="150"/>
      <c r="D17" s="150"/>
      <c r="E17" s="151"/>
      <c r="F17" s="147"/>
      <c r="G17" s="150"/>
      <c r="H17" s="150"/>
      <c r="I17" s="141">
        <f t="shared" si="1"/>
        <v>0</v>
      </c>
      <c r="J17" s="348"/>
    </row>
    <row r="18" spans="1:10" ht="21">
      <c r="A18" s="152" t="s">
        <v>342</v>
      </c>
      <c r="B18" s="153" t="s">
        <v>343</v>
      </c>
      <c r="C18" s="154">
        <f>SUM(C6:C17)</f>
        <v>575181062</v>
      </c>
      <c r="D18" s="154">
        <f>SUM(D6:D17)</f>
        <v>351684289</v>
      </c>
      <c r="E18" s="154">
        <f>SUM(E6:E17)</f>
        <v>926865351</v>
      </c>
      <c r="F18" s="153" t="s">
        <v>344</v>
      </c>
      <c r="G18" s="154">
        <f>SUM(G6:G17)</f>
        <v>612118197</v>
      </c>
      <c r="H18" s="154">
        <f>SUM(H6:H17)</f>
        <v>525168006</v>
      </c>
      <c r="I18" s="155">
        <f>SUM(I6:I17)</f>
        <v>1137286203</v>
      </c>
      <c r="J18" s="348"/>
    </row>
    <row r="19" spans="1:10" ht="12.75" customHeight="1">
      <c r="A19" s="156" t="s">
        <v>345</v>
      </c>
      <c r="B19" s="157" t="s">
        <v>346</v>
      </c>
      <c r="C19" s="158">
        <f>+C20+C21+C22+C23</f>
        <v>52075740</v>
      </c>
      <c r="D19" s="158">
        <f>+D20+D21+D22+D23</f>
        <v>173483717</v>
      </c>
      <c r="E19" s="158">
        <f>+E20+E21+E22+E23</f>
        <v>225559457</v>
      </c>
      <c r="F19" s="143" t="s">
        <v>347</v>
      </c>
      <c r="G19" s="159"/>
      <c r="H19" s="159"/>
      <c r="I19" s="160">
        <f aca="true" t="shared" si="2" ref="I19:I28">G19+H19</f>
        <v>0</v>
      </c>
      <c r="J19" s="348"/>
    </row>
    <row r="20" spans="1:10" ht="12.75" customHeight="1">
      <c r="A20" s="142" t="s">
        <v>348</v>
      </c>
      <c r="B20" s="143" t="s">
        <v>349</v>
      </c>
      <c r="C20" s="144">
        <v>52075740</v>
      </c>
      <c r="D20" s="144">
        <v>173483717</v>
      </c>
      <c r="E20" s="161">
        <f>C20+D20</f>
        <v>225559457</v>
      </c>
      <c r="F20" s="143" t="s">
        <v>350</v>
      </c>
      <c r="G20" s="144"/>
      <c r="H20" s="144"/>
      <c r="I20" s="162">
        <f t="shared" si="2"/>
        <v>0</v>
      </c>
      <c r="J20" s="348"/>
    </row>
    <row r="21" spans="1:10" ht="12.75" customHeight="1">
      <c r="A21" s="142" t="s">
        <v>351</v>
      </c>
      <c r="B21" s="143" t="s">
        <v>352</v>
      </c>
      <c r="C21" s="144"/>
      <c r="D21" s="144"/>
      <c r="E21" s="161">
        <f>C21+D21</f>
        <v>0</v>
      </c>
      <c r="F21" s="143" t="s">
        <v>353</v>
      </c>
      <c r="G21" s="144"/>
      <c r="H21" s="144"/>
      <c r="I21" s="162">
        <f t="shared" si="2"/>
        <v>0</v>
      </c>
      <c r="J21" s="348"/>
    </row>
    <row r="22" spans="1:10" ht="12.75" customHeight="1">
      <c r="A22" s="142" t="s">
        <v>354</v>
      </c>
      <c r="B22" s="143" t="s">
        <v>355</v>
      </c>
      <c r="C22" s="144"/>
      <c r="D22" s="144"/>
      <c r="E22" s="161">
        <f>C22+D22</f>
        <v>0</v>
      </c>
      <c r="F22" s="143" t="s">
        <v>356</v>
      </c>
      <c r="G22" s="144"/>
      <c r="H22" s="144"/>
      <c r="I22" s="162">
        <f t="shared" si="2"/>
        <v>0</v>
      </c>
      <c r="J22" s="348"/>
    </row>
    <row r="23" spans="1:10" ht="12.75" customHeight="1">
      <c r="A23" s="142" t="s">
        <v>357</v>
      </c>
      <c r="B23" s="143" t="s">
        <v>358</v>
      </c>
      <c r="C23" s="144"/>
      <c r="D23" s="144"/>
      <c r="E23" s="161">
        <f>C23+D23</f>
        <v>0</v>
      </c>
      <c r="F23" s="157" t="s">
        <v>359</v>
      </c>
      <c r="G23" s="144"/>
      <c r="H23" s="144"/>
      <c r="I23" s="162">
        <f t="shared" si="2"/>
        <v>0</v>
      </c>
      <c r="J23" s="348"/>
    </row>
    <row r="24" spans="1:10" ht="12.75" customHeight="1">
      <c r="A24" s="142" t="s">
        <v>360</v>
      </c>
      <c r="B24" s="143" t="s">
        <v>361</v>
      </c>
      <c r="C24" s="163">
        <f>+C25+C26</f>
        <v>0</v>
      </c>
      <c r="D24" s="163">
        <f>+D25+D26</f>
        <v>0</v>
      </c>
      <c r="E24" s="163">
        <f>+E25+E26</f>
        <v>0</v>
      </c>
      <c r="F24" s="143" t="s">
        <v>362</v>
      </c>
      <c r="G24" s="144"/>
      <c r="H24" s="144"/>
      <c r="I24" s="162">
        <f t="shared" si="2"/>
        <v>0</v>
      </c>
      <c r="J24" s="348"/>
    </row>
    <row r="25" spans="1:10" ht="12.75" customHeight="1">
      <c r="A25" s="156" t="s">
        <v>363</v>
      </c>
      <c r="B25" s="157" t="s">
        <v>364</v>
      </c>
      <c r="C25" s="159"/>
      <c r="D25" s="159"/>
      <c r="E25" s="164">
        <f>C25+D25</f>
        <v>0</v>
      </c>
      <c r="F25" s="138" t="s">
        <v>303</v>
      </c>
      <c r="G25" s="159"/>
      <c r="H25" s="159"/>
      <c r="I25" s="160">
        <f t="shared" si="2"/>
        <v>0</v>
      </c>
      <c r="J25" s="348"/>
    </row>
    <row r="26" spans="1:10" ht="12.75" customHeight="1">
      <c r="A26" s="142" t="s">
        <v>365</v>
      </c>
      <c r="B26" s="143" t="s">
        <v>366</v>
      </c>
      <c r="C26" s="144"/>
      <c r="D26" s="144"/>
      <c r="E26" s="161">
        <f>C26+D26</f>
        <v>0</v>
      </c>
      <c r="F26" s="143" t="s">
        <v>313</v>
      </c>
      <c r="G26" s="144"/>
      <c r="H26" s="144"/>
      <c r="I26" s="162">
        <f t="shared" si="2"/>
        <v>0</v>
      </c>
      <c r="J26" s="348"/>
    </row>
    <row r="27" spans="1:10" ht="12.75" customHeight="1">
      <c r="A27" s="142" t="s">
        <v>367</v>
      </c>
      <c r="B27" s="143" t="s">
        <v>368</v>
      </c>
      <c r="C27" s="144"/>
      <c r="D27" s="144"/>
      <c r="E27" s="161">
        <f>C27+D27</f>
        <v>0</v>
      </c>
      <c r="F27" s="143" t="s">
        <v>315</v>
      </c>
      <c r="G27" s="144"/>
      <c r="H27" s="144"/>
      <c r="I27" s="162">
        <f t="shared" si="2"/>
        <v>0</v>
      </c>
      <c r="J27" s="348"/>
    </row>
    <row r="28" spans="1:10" ht="12.75" customHeight="1">
      <c r="A28" s="156" t="s">
        <v>369</v>
      </c>
      <c r="B28" s="157" t="s">
        <v>224</v>
      </c>
      <c r="C28" s="159"/>
      <c r="D28" s="159"/>
      <c r="E28" s="164">
        <f>C28+D28</f>
        <v>0</v>
      </c>
      <c r="F28" s="165" t="s">
        <v>302</v>
      </c>
      <c r="G28" s="159">
        <v>15138605</v>
      </c>
      <c r="H28" s="159"/>
      <c r="I28" s="160">
        <f t="shared" si="2"/>
        <v>15138605</v>
      </c>
      <c r="J28" s="348"/>
    </row>
    <row r="29" spans="1:10" ht="24" customHeight="1">
      <c r="A29" s="152" t="s">
        <v>370</v>
      </c>
      <c r="B29" s="153" t="s">
        <v>371</v>
      </c>
      <c r="C29" s="154">
        <f>+C19+C24+C27+C28</f>
        <v>52075740</v>
      </c>
      <c r="D29" s="154">
        <f>+D19+D24+D27+D28</f>
        <v>173483717</v>
      </c>
      <c r="E29" s="166">
        <f>+E19+E24+E27+E28</f>
        <v>225559457</v>
      </c>
      <c r="F29" s="153" t="s">
        <v>372</v>
      </c>
      <c r="G29" s="154">
        <f>SUM(G19:G28)</f>
        <v>15138605</v>
      </c>
      <c r="H29" s="154">
        <f>SUM(H19:H28)</f>
        <v>0</v>
      </c>
      <c r="I29" s="155">
        <f>SUM(I19:I28)</f>
        <v>15138605</v>
      </c>
      <c r="J29" s="348"/>
    </row>
    <row r="30" spans="1:10" ht="12.75">
      <c r="A30" s="152" t="s">
        <v>373</v>
      </c>
      <c r="B30" s="167" t="s">
        <v>374</v>
      </c>
      <c r="C30" s="168">
        <f>+C18+C29</f>
        <v>627256802</v>
      </c>
      <c r="D30" s="168">
        <f>+D18+D29</f>
        <v>525168006</v>
      </c>
      <c r="E30" s="169">
        <f>+E18+E29</f>
        <v>1152424808</v>
      </c>
      <c r="F30" s="167" t="s">
        <v>375</v>
      </c>
      <c r="G30" s="168">
        <f>+G18+G29</f>
        <v>627256802</v>
      </c>
      <c r="H30" s="168">
        <f>+H18+H29</f>
        <v>525168006</v>
      </c>
      <c r="I30" s="169">
        <f>+I18+I29</f>
        <v>1152424808</v>
      </c>
      <c r="J30" s="348"/>
    </row>
    <row r="31" spans="1:10" ht="12.75">
      <c r="A31" s="152" t="s">
        <v>376</v>
      </c>
      <c r="B31" s="167" t="s">
        <v>377</v>
      </c>
      <c r="C31" s="168">
        <f>IF(C18-G18&lt;0,G18-C18,"-")</f>
        <v>36937135</v>
      </c>
      <c r="D31" s="168">
        <f>IF(D18-H18&lt;0,H18-D18,"-")</f>
        <v>173483717</v>
      </c>
      <c r="E31" s="169">
        <f>IF(E18-I18&lt;0,I18-E18,"-")</f>
        <v>210420852</v>
      </c>
      <c r="F31" s="167" t="s">
        <v>378</v>
      </c>
      <c r="G31" s="168" t="str">
        <f>IF(C18-G18&gt;0,C18-G18,"-")</f>
        <v>-</v>
      </c>
      <c r="H31" s="168" t="str">
        <f>IF(D18-H18&gt;0,D18-H18,"-")</f>
        <v>-</v>
      </c>
      <c r="I31" s="169" t="str">
        <f>IF(E18-I18&gt;0,E18-I18,"-")</f>
        <v>-</v>
      </c>
      <c r="J31" s="348"/>
    </row>
    <row r="32" spans="1:10" ht="12.75">
      <c r="A32" s="152" t="s">
        <v>379</v>
      </c>
      <c r="B32" s="167" t="s">
        <v>380</v>
      </c>
      <c r="C32" s="168" t="str">
        <f>IF(C30-G30&lt;0,G30-C30,"-")</f>
        <v>-</v>
      </c>
      <c r="D32" s="168" t="str">
        <f>IF(D30-H30&lt;0,H30-D30,"-")</f>
        <v>-</v>
      </c>
      <c r="E32" s="168" t="str">
        <f>IF(E30-I30&lt;0,I30-E30,"-")</f>
        <v>-</v>
      </c>
      <c r="F32" s="167" t="s">
        <v>381</v>
      </c>
      <c r="G32" s="168" t="str">
        <f>IF(C30-G30&gt;0,C30-G30,"-")</f>
        <v>-</v>
      </c>
      <c r="H32" s="168" t="str">
        <f>IF(D30-H30&gt;0,D30-H30,"-")</f>
        <v>-</v>
      </c>
      <c r="I32" s="170" t="str">
        <f>IF(E30-I30&gt;0,E30-I30,"-")</f>
        <v>-</v>
      </c>
      <c r="J32" s="348"/>
    </row>
    <row r="33" spans="2:6" ht="18.75">
      <c r="B33" s="346"/>
      <c r="C33" s="346"/>
      <c r="D33" s="346"/>
      <c r="E33" s="346"/>
      <c r="F33" s="346"/>
    </row>
  </sheetData>
  <sheetProtection selectLockedCells="1" selectUnlockedCells="1"/>
  <mergeCells count="6">
    <mergeCell ref="B33:F33"/>
    <mergeCell ref="B1:I1"/>
    <mergeCell ref="J1:J32"/>
    <mergeCell ref="A3:A4"/>
    <mergeCell ref="B3:E3"/>
    <mergeCell ref="F3:I3"/>
  </mergeCells>
  <printOptions horizontalCentered="1"/>
  <pageMargins left="0.3298611111111111" right="0.4798611111111111" top="0.9055555555555554" bottom="0.5" header="0.6694444444444444" footer="0.5118055555555555"/>
  <pageSetup horizontalDpi="300" verticalDpi="300" orientation="landscape" paperSize="9" scale="72" r:id="rId1"/>
  <headerFooter alignWithMargins="0">
    <oddHeader xml:space="preserve">&amp;R&amp;"Times New Roman CE,Félkövér dőlt"&amp;11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J33"/>
  <sheetViews>
    <sheetView zoomScale="110" zoomScaleNormal="110" zoomScaleSheetLayoutView="115" zoomScalePageLayoutView="0" workbookViewId="0" topLeftCell="D1">
      <selection activeCell="H9" sqref="H9"/>
    </sheetView>
  </sheetViews>
  <sheetFormatPr defaultColWidth="9.00390625" defaultRowHeight="12.75"/>
  <cols>
    <col min="1" max="1" width="6.875" style="121" customWidth="1"/>
    <col min="2" max="2" width="49.875" style="122" customWidth="1"/>
    <col min="3" max="5" width="15.50390625" style="121" customWidth="1"/>
    <col min="6" max="6" width="49.875" style="121" customWidth="1"/>
    <col min="7" max="9" width="15.50390625" style="121" customWidth="1"/>
    <col min="10" max="10" width="4.875" style="121" customWidth="1"/>
    <col min="11" max="16384" width="9.375" style="121" customWidth="1"/>
  </cols>
  <sheetData>
    <row r="1" spans="2:10" ht="12.75" customHeight="1">
      <c r="B1" s="347" t="s">
        <v>382</v>
      </c>
      <c r="C1" s="347"/>
      <c r="D1" s="347"/>
      <c r="E1" s="347"/>
      <c r="F1" s="347"/>
      <c r="G1" s="347"/>
      <c r="H1" s="347"/>
      <c r="I1" s="347"/>
      <c r="J1" s="348" t="s">
        <v>383</v>
      </c>
    </row>
    <row r="2" spans="7:10" ht="13.5">
      <c r="G2" s="123"/>
      <c r="H2" s="123"/>
      <c r="I2" s="123" t="str">
        <f>'4.sz.mell  '!I2</f>
        <v>Forintban!</v>
      </c>
      <c r="J2" s="348"/>
    </row>
    <row r="3" spans="1:10" ht="13.5" customHeight="1">
      <c r="A3" s="349" t="s">
        <v>41</v>
      </c>
      <c r="B3" s="350" t="s">
        <v>326</v>
      </c>
      <c r="C3" s="350"/>
      <c r="D3" s="350"/>
      <c r="E3" s="350"/>
      <c r="F3" s="349" t="s">
        <v>327</v>
      </c>
      <c r="G3" s="349"/>
      <c r="H3" s="349"/>
      <c r="I3" s="349"/>
      <c r="J3" s="348"/>
    </row>
    <row r="4" spans="1:10" s="130" customFormat="1" ht="36">
      <c r="A4" s="349"/>
      <c r="B4" s="125" t="s">
        <v>328</v>
      </c>
      <c r="C4" s="126" t="str">
        <f>+CONCATENATE('1.sz.mell.'!C3," eredeti előirányzat")</f>
        <v>2018. évi eredeti előirányzat</v>
      </c>
      <c r="D4" s="127" t="s">
        <v>548</v>
      </c>
      <c r="E4" s="127" t="str">
        <f>+CONCATENATE(LEFT('1.sz.mell.'!C3,4),".09.30. Módosítás után")</f>
        <v>2018.09.30. Módosítás után</v>
      </c>
      <c r="F4" s="125" t="s">
        <v>328</v>
      </c>
      <c r="G4" s="126" t="str">
        <f>+C4</f>
        <v>2018. évi eredeti előirányzat</v>
      </c>
      <c r="H4" s="128" t="str">
        <f>+D4</f>
        <v>Halmozott módosítás 2018. 09.30-ig</v>
      </c>
      <c r="I4" s="129" t="str">
        <f>+E4</f>
        <v>2018.09.30. Módosítás után</v>
      </c>
      <c r="J4" s="348"/>
    </row>
    <row r="5" spans="1:10" s="130" customFormat="1" ht="12.75">
      <c r="A5" s="131" t="s">
        <v>52</v>
      </c>
      <c r="B5" s="132" t="s">
        <v>53</v>
      </c>
      <c r="C5" s="133" t="s">
        <v>54</v>
      </c>
      <c r="D5" s="134" t="s">
        <v>55</v>
      </c>
      <c r="E5" s="134" t="s">
        <v>329</v>
      </c>
      <c r="F5" s="132" t="s">
        <v>330</v>
      </c>
      <c r="G5" s="133" t="s">
        <v>58</v>
      </c>
      <c r="H5" s="133" t="s">
        <v>59</v>
      </c>
      <c r="I5" s="135" t="s">
        <v>331</v>
      </c>
      <c r="J5" s="348"/>
    </row>
    <row r="6" spans="1:10" ht="12.75" customHeight="1">
      <c r="A6" s="137" t="s">
        <v>63</v>
      </c>
      <c r="B6" s="138" t="s">
        <v>384</v>
      </c>
      <c r="C6" s="139"/>
      <c r="D6" s="139">
        <v>130283066</v>
      </c>
      <c r="E6" s="140">
        <f aca="true" t="shared" si="0" ref="E6:E16">C6+D6</f>
        <v>130283066</v>
      </c>
      <c r="F6" s="138" t="s">
        <v>269</v>
      </c>
      <c r="G6" s="139">
        <v>7854500</v>
      </c>
      <c r="H6" s="171">
        <v>21001395</v>
      </c>
      <c r="I6" s="172">
        <f aca="true" t="shared" si="1" ref="I6:I16">G6+H6</f>
        <v>28855895</v>
      </c>
      <c r="J6" s="348"/>
    </row>
    <row r="7" spans="1:10" ht="12.75">
      <c r="A7" s="142" t="s">
        <v>77</v>
      </c>
      <c r="B7" s="143" t="s">
        <v>385</v>
      </c>
      <c r="C7" s="144"/>
      <c r="D7" s="144"/>
      <c r="E7" s="140">
        <f t="shared" si="0"/>
        <v>0</v>
      </c>
      <c r="F7" s="143" t="s">
        <v>386</v>
      </c>
      <c r="G7" s="144"/>
      <c r="H7" s="144"/>
      <c r="I7" s="162">
        <f t="shared" si="1"/>
        <v>0</v>
      </c>
      <c r="J7" s="348"/>
    </row>
    <row r="8" spans="1:10" ht="12.75" customHeight="1">
      <c r="A8" s="142" t="s">
        <v>91</v>
      </c>
      <c r="B8" s="143" t="s">
        <v>387</v>
      </c>
      <c r="C8" s="144"/>
      <c r="D8" s="144"/>
      <c r="E8" s="140">
        <f t="shared" si="0"/>
        <v>0</v>
      </c>
      <c r="F8" s="143" t="s">
        <v>271</v>
      </c>
      <c r="G8" s="144">
        <v>96109863</v>
      </c>
      <c r="H8" s="144">
        <v>125268522</v>
      </c>
      <c r="I8" s="162">
        <f t="shared" si="1"/>
        <v>221378385</v>
      </c>
      <c r="J8" s="348"/>
    </row>
    <row r="9" spans="1:10" ht="12.75" customHeight="1">
      <c r="A9" s="142" t="s">
        <v>288</v>
      </c>
      <c r="B9" s="143" t="s">
        <v>388</v>
      </c>
      <c r="C9" s="144"/>
      <c r="D9" s="144"/>
      <c r="E9" s="140">
        <f t="shared" si="0"/>
        <v>0</v>
      </c>
      <c r="F9" s="143" t="s">
        <v>389</v>
      </c>
      <c r="G9" s="144">
        <v>87374363</v>
      </c>
      <c r="H9" s="144"/>
      <c r="I9" s="162">
        <f t="shared" si="1"/>
        <v>87374363</v>
      </c>
      <c r="J9" s="348"/>
    </row>
    <row r="10" spans="1:10" ht="12.75" customHeight="1">
      <c r="A10" s="142" t="s">
        <v>121</v>
      </c>
      <c r="B10" s="143" t="s">
        <v>390</v>
      </c>
      <c r="C10" s="144"/>
      <c r="D10" s="144"/>
      <c r="E10" s="140">
        <f t="shared" si="0"/>
        <v>0</v>
      </c>
      <c r="F10" s="143" t="s">
        <v>273</v>
      </c>
      <c r="G10" s="144">
        <v>1700000</v>
      </c>
      <c r="H10" s="144">
        <v>2000000</v>
      </c>
      <c r="I10" s="162">
        <f t="shared" si="1"/>
        <v>3700000</v>
      </c>
      <c r="J10" s="348"/>
    </row>
    <row r="11" spans="1:10" ht="12.75" customHeight="1">
      <c r="A11" s="142" t="s">
        <v>145</v>
      </c>
      <c r="B11" s="143" t="s">
        <v>391</v>
      </c>
      <c r="C11" s="146"/>
      <c r="D11" s="146"/>
      <c r="E11" s="140">
        <f t="shared" si="0"/>
        <v>0</v>
      </c>
      <c r="F11" s="173"/>
      <c r="G11" s="144"/>
      <c r="H11" s="144"/>
      <c r="I11" s="162">
        <f t="shared" si="1"/>
        <v>0</v>
      </c>
      <c r="J11" s="348"/>
    </row>
    <row r="12" spans="1:10" ht="12.75" customHeight="1">
      <c r="A12" s="142" t="s">
        <v>305</v>
      </c>
      <c r="B12" s="147"/>
      <c r="C12" s="144"/>
      <c r="D12" s="144"/>
      <c r="E12" s="140">
        <f t="shared" si="0"/>
        <v>0</v>
      </c>
      <c r="F12" s="173"/>
      <c r="G12" s="144"/>
      <c r="H12" s="144"/>
      <c r="I12" s="162">
        <f t="shared" si="1"/>
        <v>0</v>
      </c>
      <c r="J12" s="348"/>
    </row>
    <row r="13" spans="1:10" ht="12.75" customHeight="1">
      <c r="A13" s="142" t="s">
        <v>167</v>
      </c>
      <c r="B13" s="147"/>
      <c r="C13" s="144"/>
      <c r="D13" s="144"/>
      <c r="E13" s="140">
        <f t="shared" si="0"/>
        <v>0</v>
      </c>
      <c r="F13" s="173"/>
      <c r="G13" s="144"/>
      <c r="H13" s="144"/>
      <c r="I13" s="162">
        <f t="shared" si="1"/>
        <v>0</v>
      </c>
      <c r="J13" s="348"/>
    </row>
    <row r="14" spans="1:10" ht="12.75" customHeight="1">
      <c r="A14" s="142" t="s">
        <v>314</v>
      </c>
      <c r="B14" s="174"/>
      <c r="C14" s="146"/>
      <c r="D14" s="146"/>
      <c r="E14" s="140">
        <f t="shared" si="0"/>
        <v>0</v>
      </c>
      <c r="F14" s="173"/>
      <c r="G14" s="144"/>
      <c r="H14" s="144"/>
      <c r="I14" s="162">
        <f t="shared" si="1"/>
        <v>0</v>
      </c>
      <c r="J14" s="348"/>
    </row>
    <row r="15" spans="1:10" ht="12.75">
      <c r="A15" s="142" t="s">
        <v>316</v>
      </c>
      <c r="B15" s="147"/>
      <c r="C15" s="146"/>
      <c r="D15" s="146"/>
      <c r="E15" s="140">
        <f t="shared" si="0"/>
        <v>0</v>
      </c>
      <c r="F15" s="173"/>
      <c r="G15" s="144"/>
      <c r="H15" s="144"/>
      <c r="I15" s="162">
        <f t="shared" si="1"/>
        <v>0</v>
      </c>
      <c r="J15" s="348"/>
    </row>
    <row r="16" spans="1:10" ht="12.75" customHeight="1">
      <c r="A16" s="156" t="s">
        <v>318</v>
      </c>
      <c r="B16" s="165"/>
      <c r="C16" s="175"/>
      <c r="D16" s="175"/>
      <c r="E16" s="140">
        <f t="shared" si="0"/>
        <v>0</v>
      </c>
      <c r="F16" s="157" t="s">
        <v>263</v>
      </c>
      <c r="G16" s="159"/>
      <c r="H16" s="159">
        <v>35461938</v>
      </c>
      <c r="I16" s="160">
        <f t="shared" si="1"/>
        <v>35461938</v>
      </c>
      <c r="J16" s="348"/>
    </row>
    <row r="17" spans="1:10" ht="15.75" customHeight="1">
      <c r="A17" s="152" t="s">
        <v>341</v>
      </c>
      <c r="B17" s="153" t="s">
        <v>392</v>
      </c>
      <c r="C17" s="154">
        <f>+C6+C8+C9+C11+C12+C13+C14+C15+C16</f>
        <v>0</v>
      </c>
      <c r="D17" s="154">
        <f>+D6+D8+D9+D11+D12+D13+D14+D15+D16</f>
        <v>130283066</v>
      </c>
      <c r="E17" s="154">
        <f>+E6+E8+E9+E11+E12+E13+E14+E15+E16</f>
        <v>130283066</v>
      </c>
      <c r="F17" s="153" t="s">
        <v>393</v>
      </c>
      <c r="G17" s="154">
        <f>+G6+G8+G10+G11+G12+G13+G14+G15+G16</f>
        <v>105664363</v>
      </c>
      <c r="H17" s="154">
        <f>+H6+H8+H10+H11+H12+H13+H14+H15+H16</f>
        <v>183731855</v>
      </c>
      <c r="I17" s="155">
        <f>+I6+I8+I10+I11+I12+I13+I14+I15+I16</f>
        <v>289396218</v>
      </c>
      <c r="J17" s="348"/>
    </row>
    <row r="18" spans="1:10" ht="12.75" customHeight="1">
      <c r="A18" s="137" t="s">
        <v>342</v>
      </c>
      <c r="B18" s="176" t="s">
        <v>394</v>
      </c>
      <c r="C18" s="177">
        <f>+C19+C20+C21+C22+C23</f>
        <v>105664363</v>
      </c>
      <c r="D18" s="177">
        <f>+D19+D20+D21+D22+D23</f>
        <v>53448789</v>
      </c>
      <c r="E18" s="177">
        <f>+E19+E20+E21+E22+E23</f>
        <v>159113152</v>
      </c>
      <c r="F18" s="143" t="s">
        <v>347</v>
      </c>
      <c r="G18" s="139"/>
      <c r="H18" s="139"/>
      <c r="I18" s="141">
        <f aca="true" t="shared" si="2" ref="I18:I29">G18+H18</f>
        <v>0</v>
      </c>
      <c r="J18" s="348"/>
    </row>
    <row r="19" spans="1:10" ht="12.75" customHeight="1">
      <c r="A19" s="142" t="s">
        <v>345</v>
      </c>
      <c r="B19" s="178" t="s">
        <v>395</v>
      </c>
      <c r="C19" s="144">
        <v>105664363</v>
      </c>
      <c r="D19" s="144">
        <v>53448789</v>
      </c>
      <c r="E19" s="161">
        <f>C19+D19</f>
        <v>159113152</v>
      </c>
      <c r="F19" s="143" t="s">
        <v>396</v>
      </c>
      <c r="G19" s="144"/>
      <c r="H19" s="144"/>
      <c r="I19" s="162">
        <f t="shared" si="2"/>
        <v>0</v>
      </c>
      <c r="J19" s="348"/>
    </row>
    <row r="20" spans="1:10" ht="12.75" customHeight="1">
      <c r="A20" s="137" t="s">
        <v>348</v>
      </c>
      <c r="B20" s="178" t="s">
        <v>397</v>
      </c>
      <c r="C20" s="144"/>
      <c r="D20" s="144"/>
      <c r="E20" s="161">
        <f>C20+D20</f>
        <v>0</v>
      </c>
      <c r="F20" s="143" t="s">
        <v>353</v>
      </c>
      <c r="G20" s="144"/>
      <c r="H20" s="144"/>
      <c r="I20" s="162">
        <f t="shared" si="2"/>
        <v>0</v>
      </c>
      <c r="J20" s="348"/>
    </row>
    <row r="21" spans="1:10" ht="12.75" customHeight="1">
      <c r="A21" s="142" t="s">
        <v>351</v>
      </c>
      <c r="B21" s="178" t="s">
        <v>398</v>
      </c>
      <c r="C21" s="144"/>
      <c r="D21" s="144"/>
      <c r="E21" s="161">
        <f>C21+D21</f>
        <v>0</v>
      </c>
      <c r="F21" s="143" t="s">
        <v>356</v>
      </c>
      <c r="G21" s="144"/>
      <c r="H21" s="144"/>
      <c r="I21" s="162">
        <f t="shared" si="2"/>
        <v>0</v>
      </c>
      <c r="J21" s="348"/>
    </row>
    <row r="22" spans="1:10" ht="12.75" customHeight="1">
      <c r="A22" s="137" t="s">
        <v>354</v>
      </c>
      <c r="B22" s="178" t="s">
        <v>399</v>
      </c>
      <c r="C22" s="144"/>
      <c r="D22" s="144"/>
      <c r="E22" s="161">
        <f>C22+D22</f>
        <v>0</v>
      </c>
      <c r="F22" s="157" t="s">
        <v>359</v>
      </c>
      <c r="G22" s="144"/>
      <c r="H22" s="144"/>
      <c r="I22" s="162">
        <f t="shared" si="2"/>
        <v>0</v>
      </c>
      <c r="J22" s="348"/>
    </row>
    <row r="23" spans="1:10" ht="12.75" customHeight="1">
      <c r="A23" s="142" t="s">
        <v>357</v>
      </c>
      <c r="B23" s="179" t="s">
        <v>400</v>
      </c>
      <c r="C23" s="144"/>
      <c r="D23" s="144"/>
      <c r="E23" s="161">
        <f>C23+D23</f>
        <v>0</v>
      </c>
      <c r="F23" s="143" t="s">
        <v>401</v>
      </c>
      <c r="G23" s="144"/>
      <c r="H23" s="144"/>
      <c r="I23" s="162">
        <f t="shared" si="2"/>
        <v>0</v>
      </c>
      <c r="J23" s="348"/>
    </row>
    <row r="24" spans="1:10" ht="12.75" customHeight="1">
      <c r="A24" s="137" t="s">
        <v>360</v>
      </c>
      <c r="B24" s="180" t="s">
        <v>402</v>
      </c>
      <c r="C24" s="163">
        <f>+C25+C26+C27+C28+C29</f>
        <v>0</v>
      </c>
      <c r="D24" s="163">
        <f>+D25+D26+D27+D28+D29</f>
        <v>0</v>
      </c>
      <c r="E24" s="163">
        <f>+E25+E26+E27+E28+E29</f>
        <v>0</v>
      </c>
      <c r="F24" s="138" t="s">
        <v>403</v>
      </c>
      <c r="G24" s="144"/>
      <c r="H24" s="144"/>
      <c r="I24" s="162">
        <f t="shared" si="2"/>
        <v>0</v>
      </c>
      <c r="J24" s="348"/>
    </row>
    <row r="25" spans="1:10" ht="12.75" customHeight="1">
      <c r="A25" s="142" t="s">
        <v>363</v>
      </c>
      <c r="B25" s="179" t="s">
        <v>404</v>
      </c>
      <c r="C25" s="144"/>
      <c r="D25" s="144"/>
      <c r="E25" s="161">
        <f>C25+D25</f>
        <v>0</v>
      </c>
      <c r="F25" s="138" t="s">
        <v>304</v>
      </c>
      <c r="G25" s="144"/>
      <c r="H25" s="144"/>
      <c r="I25" s="162">
        <f t="shared" si="2"/>
        <v>0</v>
      </c>
      <c r="J25" s="348"/>
    </row>
    <row r="26" spans="1:10" ht="12.75" customHeight="1">
      <c r="A26" s="137" t="s">
        <v>365</v>
      </c>
      <c r="B26" s="179" t="s">
        <v>405</v>
      </c>
      <c r="C26" s="144"/>
      <c r="D26" s="144"/>
      <c r="E26" s="161">
        <f>C26+D26</f>
        <v>0</v>
      </c>
      <c r="F26" s="181"/>
      <c r="G26" s="144"/>
      <c r="H26" s="144"/>
      <c r="I26" s="162">
        <f t="shared" si="2"/>
        <v>0</v>
      </c>
      <c r="J26" s="348"/>
    </row>
    <row r="27" spans="1:10" ht="12.75" customHeight="1">
      <c r="A27" s="142" t="s">
        <v>367</v>
      </c>
      <c r="B27" s="178" t="s">
        <v>406</v>
      </c>
      <c r="C27" s="144"/>
      <c r="D27" s="144"/>
      <c r="E27" s="161">
        <f>C27+D27</f>
        <v>0</v>
      </c>
      <c r="F27" s="181"/>
      <c r="G27" s="144"/>
      <c r="H27" s="144"/>
      <c r="I27" s="162">
        <f t="shared" si="2"/>
        <v>0</v>
      </c>
      <c r="J27" s="348"/>
    </row>
    <row r="28" spans="1:10" ht="12.75" customHeight="1">
      <c r="A28" s="137" t="s">
        <v>369</v>
      </c>
      <c r="B28" s="182" t="s">
        <v>407</v>
      </c>
      <c r="C28" s="144"/>
      <c r="D28" s="144"/>
      <c r="E28" s="161">
        <f>C28+D28</f>
        <v>0</v>
      </c>
      <c r="F28" s="147"/>
      <c r="G28" s="144"/>
      <c r="H28" s="144"/>
      <c r="I28" s="162">
        <f t="shared" si="2"/>
        <v>0</v>
      </c>
      <c r="J28" s="348"/>
    </row>
    <row r="29" spans="1:10" ht="12.75" customHeight="1">
      <c r="A29" s="142" t="s">
        <v>370</v>
      </c>
      <c r="B29" s="183" t="s">
        <v>408</v>
      </c>
      <c r="C29" s="144"/>
      <c r="D29" s="144"/>
      <c r="E29" s="161">
        <f>C29+D29</f>
        <v>0</v>
      </c>
      <c r="F29" s="181"/>
      <c r="G29" s="144"/>
      <c r="H29" s="144"/>
      <c r="I29" s="162">
        <f t="shared" si="2"/>
        <v>0</v>
      </c>
      <c r="J29" s="348"/>
    </row>
    <row r="30" spans="1:10" ht="21.75" customHeight="1">
      <c r="A30" s="152" t="s">
        <v>373</v>
      </c>
      <c r="B30" s="153" t="s">
        <v>409</v>
      </c>
      <c r="C30" s="154">
        <f>+C18+C24</f>
        <v>105664363</v>
      </c>
      <c r="D30" s="154">
        <f>+D18+D24</f>
        <v>53448789</v>
      </c>
      <c r="E30" s="154">
        <f>+E18+E24</f>
        <v>159113152</v>
      </c>
      <c r="F30" s="153" t="s">
        <v>410</v>
      </c>
      <c r="G30" s="154">
        <f>SUM(G18:G29)</f>
        <v>0</v>
      </c>
      <c r="H30" s="154">
        <f>SUM(H18:H29)</f>
        <v>0</v>
      </c>
      <c r="I30" s="155">
        <f>SUM(I18:I29)</f>
        <v>0</v>
      </c>
      <c r="J30" s="348"/>
    </row>
    <row r="31" spans="1:10" ht="12.75">
      <c r="A31" s="152" t="s">
        <v>376</v>
      </c>
      <c r="B31" s="167" t="s">
        <v>411</v>
      </c>
      <c r="C31" s="168">
        <f>+C17+C30</f>
        <v>105664363</v>
      </c>
      <c r="D31" s="168">
        <f>+D17+D30</f>
        <v>183731855</v>
      </c>
      <c r="E31" s="169">
        <f>+E17+E30</f>
        <v>289396218</v>
      </c>
      <c r="F31" s="167" t="s">
        <v>412</v>
      </c>
      <c r="G31" s="168">
        <f>+G17+G30</f>
        <v>105664363</v>
      </c>
      <c r="H31" s="168">
        <f>+H17+H30</f>
        <v>183731855</v>
      </c>
      <c r="I31" s="169">
        <f>+I17+I30</f>
        <v>289396218</v>
      </c>
      <c r="J31" s="348"/>
    </row>
    <row r="32" spans="1:10" ht="12.75">
      <c r="A32" s="152" t="s">
        <v>379</v>
      </c>
      <c r="B32" s="167" t="s">
        <v>377</v>
      </c>
      <c r="C32" s="168">
        <f>IF(C17-G17&lt;0,G17-C17,"-")</f>
        <v>105664363</v>
      </c>
      <c r="D32" s="168">
        <f>IF(D17-H17&lt;0,H17-D17,"-")</f>
        <v>53448789</v>
      </c>
      <c r="E32" s="169">
        <f>IF(E17-I17&lt;0,I17-E17,"-")</f>
        <v>159113152</v>
      </c>
      <c r="F32" s="167" t="s">
        <v>378</v>
      </c>
      <c r="G32" s="168" t="str">
        <f>IF(C17-G17&gt;0,C17-G17,"-")</f>
        <v>-</v>
      </c>
      <c r="H32" s="168" t="str">
        <f>IF(D17-H17&gt;0,D17-H17,"-")</f>
        <v>-</v>
      </c>
      <c r="I32" s="169" t="str">
        <f>IF(E17-I17&gt;0,E17-I17,"-")</f>
        <v>-</v>
      </c>
      <c r="J32" s="348"/>
    </row>
    <row r="33" spans="1:10" ht="12.75">
      <c r="A33" s="152" t="s">
        <v>413</v>
      </c>
      <c r="B33" s="167" t="s">
        <v>380</v>
      </c>
      <c r="C33" s="168" t="str">
        <f>IF(C31-G31&lt;0,G31-C31,"-")</f>
        <v>-</v>
      </c>
      <c r="D33" s="168" t="str">
        <f>IF(D31-H31&lt;0,H31-D31,"-")</f>
        <v>-</v>
      </c>
      <c r="E33" s="168" t="str">
        <f>IF(E31-I31&lt;0,I31-E31,"-")</f>
        <v>-</v>
      </c>
      <c r="F33" s="167" t="s">
        <v>381</v>
      </c>
      <c r="G33" s="168" t="str">
        <f>IF(C31-G31&gt;0,C31-G31,"-")</f>
        <v>-</v>
      </c>
      <c r="H33" s="168" t="str">
        <f>IF(D31-H31&gt;0,D31-H31,"-")</f>
        <v>-</v>
      </c>
      <c r="I33" s="170" t="str">
        <f>IF(E31-I31&gt;0,E31-I31,"-")</f>
        <v>-</v>
      </c>
      <c r="J33" s="348"/>
    </row>
  </sheetData>
  <sheetProtection selectLockedCells="1" selectUnlockedCells="1"/>
  <mergeCells count="5">
    <mergeCell ref="B1:I1"/>
    <mergeCell ref="J1:J33"/>
    <mergeCell ref="A3:A4"/>
    <mergeCell ref="B3:E3"/>
    <mergeCell ref="F3:I3"/>
  </mergeCells>
  <printOptions horizontalCentered="1"/>
  <pageMargins left="0.25" right="0.25" top="0.75" bottom="0.75" header="0.5118055555555555" footer="0.5118055555555555"/>
  <pageSetup horizontalDpi="300" verticalDpi="300" orientation="landscape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E38"/>
  <sheetViews>
    <sheetView zoomScalePageLayoutView="0" workbookViewId="0" topLeftCell="A1">
      <selection activeCell="H35" sqref="H35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1" t="s">
        <v>414</v>
      </c>
      <c r="B1" s="2"/>
      <c r="C1" s="2"/>
      <c r="D1" s="2"/>
      <c r="E1" s="184" t="s">
        <v>415</v>
      </c>
    </row>
    <row r="2" spans="1:5" ht="12.75">
      <c r="A2" s="2"/>
      <c r="B2" s="2"/>
      <c r="C2" s="2"/>
      <c r="D2" s="2"/>
      <c r="E2" s="2"/>
    </row>
    <row r="3" spans="1:5" ht="12.75">
      <c r="A3" s="3"/>
      <c r="B3" s="185"/>
      <c r="C3" s="3"/>
      <c r="D3" s="186"/>
      <c r="E3" s="185"/>
    </row>
    <row r="4" spans="1:5" ht="15.75">
      <c r="A4" s="4" t="str">
        <f>+ÖSSZEFÜGGÉSEK!A6</f>
        <v>2018. évi eredeti előirányzat BEVÉTELEK</v>
      </c>
      <c r="B4" s="187"/>
      <c r="C4" s="5"/>
      <c r="D4" s="186"/>
      <c r="E4" s="185"/>
    </row>
    <row r="5" spans="1:5" ht="12.75">
      <c r="A5" s="3"/>
      <c r="B5" s="185"/>
      <c r="C5" s="3"/>
      <c r="D5" s="186"/>
      <c r="E5" s="185"/>
    </row>
    <row r="6" spans="1:5" ht="12.75">
      <c r="A6" s="3" t="s">
        <v>2</v>
      </c>
      <c r="B6" s="185">
        <f>+'1.sz.mell.'!C63</f>
        <v>575181062</v>
      </c>
      <c r="C6" s="3" t="s">
        <v>3</v>
      </c>
      <c r="D6" s="186">
        <f>+'4.sz.mell  '!C18+'5.sz.mell  '!C17</f>
        <v>575181062</v>
      </c>
      <c r="E6" s="185">
        <f>+B6-D6</f>
        <v>0</v>
      </c>
    </row>
    <row r="7" spans="1:5" ht="12.75">
      <c r="A7" s="3" t="s">
        <v>416</v>
      </c>
      <c r="B7" s="185">
        <f>+'1.sz.mell.'!C87</f>
        <v>157740103</v>
      </c>
      <c r="C7" s="3" t="s">
        <v>5</v>
      </c>
      <c r="D7" s="186">
        <f>+'4.sz.mell  '!C29+'5.sz.mell  '!C30</f>
        <v>157740103</v>
      </c>
      <c r="E7" s="185">
        <f>+B7-D7</f>
        <v>0</v>
      </c>
    </row>
    <row r="8" spans="1:5" ht="12.75">
      <c r="A8" s="3" t="s">
        <v>417</v>
      </c>
      <c r="B8" s="185">
        <f>+'1.sz.mell.'!C88</f>
        <v>732921165</v>
      </c>
      <c r="C8" s="3" t="s">
        <v>7</v>
      </c>
      <c r="D8" s="186">
        <f>+'4.sz.mell  '!C30+'5.sz.mell  '!C31</f>
        <v>732921165</v>
      </c>
      <c r="E8" s="185">
        <f>+B8-D8</f>
        <v>0</v>
      </c>
    </row>
    <row r="9" spans="1:5" ht="12.75">
      <c r="A9" s="3"/>
      <c r="B9" s="185"/>
      <c r="C9" s="3"/>
      <c r="D9" s="186"/>
      <c r="E9" s="185"/>
    </row>
    <row r="10" spans="1:5" ht="15.75">
      <c r="A10" s="4" t="str">
        <f>+ÖSSZEFÜGGÉSEK!A13</f>
        <v>2018. évi előirányzat módosítások BEVÉTELEK</v>
      </c>
      <c r="B10" s="187"/>
      <c r="C10" s="5"/>
      <c r="D10" s="186"/>
      <c r="E10" s="185"/>
    </row>
    <row r="11" spans="1:5" ht="12.75">
      <c r="A11" s="3"/>
      <c r="B11" s="185"/>
      <c r="C11" s="3"/>
      <c r="D11" s="186"/>
      <c r="E11" s="185"/>
    </row>
    <row r="12" spans="1:5" ht="12.75">
      <c r="A12" s="3" t="s">
        <v>8</v>
      </c>
      <c r="B12" s="185">
        <f>+'1.sz.mell.'!J63</f>
        <v>481967355</v>
      </c>
      <c r="C12" s="3" t="s">
        <v>9</v>
      </c>
      <c r="D12" s="186">
        <f>+'4.sz.mell  '!D18+'5.sz.mell  '!D17</f>
        <v>481967355</v>
      </c>
      <c r="E12" s="185">
        <f>+B12-D12</f>
        <v>0</v>
      </c>
    </row>
    <row r="13" spans="1:5" ht="12.75">
      <c r="A13" s="3" t="s">
        <v>10</v>
      </c>
      <c r="B13" s="185">
        <f>+'1.sz.mell.'!J87</f>
        <v>226932506</v>
      </c>
      <c r="C13" s="3" t="s">
        <v>11</v>
      </c>
      <c r="D13" s="186">
        <f>+'4.sz.mell  '!D29+'5.sz.mell  '!D30</f>
        <v>226932506</v>
      </c>
      <c r="E13" s="185">
        <f>+B13-D13</f>
        <v>0</v>
      </c>
    </row>
    <row r="14" spans="1:5" ht="12.75">
      <c r="A14" s="3" t="s">
        <v>12</v>
      </c>
      <c r="B14" s="185">
        <f>+'1.sz.mell.'!J88</f>
        <v>708899861</v>
      </c>
      <c r="C14" s="3" t="s">
        <v>13</v>
      </c>
      <c r="D14" s="186">
        <f>+'4.sz.mell  '!D30+'5.sz.mell  '!D31</f>
        <v>708899861</v>
      </c>
      <c r="E14" s="185">
        <f>+B14-D14</f>
        <v>0</v>
      </c>
    </row>
    <row r="15" spans="1:5" ht="12.75">
      <c r="A15" s="3"/>
      <c r="B15" s="185"/>
      <c r="C15" s="3"/>
      <c r="D15" s="186"/>
      <c r="E15" s="185"/>
    </row>
    <row r="16" spans="1:5" ht="14.25">
      <c r="A16" s="188" t="str">
        <f>+ÖSSZEFÜGGÉSEK!A19</f>
        <v>2018. módosítás utáni módosított előrirányzatok BEVÉTELEK</v>
      </c>
      <c r="B16" s="189"/>
      <c r="C16" s="5"/>
      <c r="D16" s="186"/>
      <c r="E16" s="185"/>
    </row>
    <row r="17" spans="1:5" ht="12.75">
      <c r="A17" s="3"/>
      <c r="B17" s="185"/>
      <c r="C17" s="3"/>
      <c r="D17" s="186"/>
      <c r="E17" s="185"/>
    </row>
    <row r="18" spans="1:5" ht="12.75">
      <c r="A18" s="3" t="s">
        <v>14</v>
      </c>
      <c r="B18" s="185">
        <f>+'1.sz.mell.'!K63</f>
        <v>1057148417</v>
      </c>
      <c r="C18" s="3" t="s">
        <v>15</v>
      </c>
      <c r="D18" s="186">
        <f>+'4.sz.mell  '!E18+'5.sz.mell  '!E17</f>
        <v>1057148417</v>
      </c>
      <c r="E18" s="185">
        <f>+B18-D18</f>
        <v>0</v>
      </c>
    </row>
    <row r="19" spans="1:5" ht="12.75">
      <c r="A19" s="3" t="s">
        <v>16</v>
      </c>
      <c r="B19" s="185">
        <f>+'1.sz.mell.'!K87</f>
        <v>384672609</v>
      </c>
      <c r="C19" s="3" t="s">
        <v>17</v>
      </c>
      <c r="D19" s="186">
        <f>+'4.sz.mell  '!E29+'5.sz.mell  '!E30</f>
        <v>384672609</v>
      </c>
      <c r="E19" s="185">
        <f>+B19-D19</f>
        <v>0</v>
      </c>
    </row>
    <row r="20" spans="1:5" ht="12.75">
      <c r="A20" s="3" t="s">
        <v>18</v>
      </c>
      <c r="B20" s="185">
        <f>+'1.sz.mell.'!K88</f>
        <v>1441821026</v>
      </c>
      <c r="C20" s="3" t="s">
        <v>19</v>
      </c>
      <c r="D20" s="186">
        <f>+'4.sz.mell  '!E30+'5.sz.mell  '!E31</f>
        <v>1441821026</v>
      </c>
      <c r="E20" s="185">
        <f>+B20-D20</f>
        <v>0</v>
      </c>
    </row>
    <row r="21" spans="1:5" ht="12.75">
      <c r="A21" s="3"/>
      <c r="B21" s="185"/>
      <c r="C21" s="3"/>
      <c r="D21" s="186"/>
      <c r="E21" s="185"/>
    </row>
    <row r="22" spans="1:5" ht="15.75">
      <c r="A22" s="4" t="str">
        <f>+ÖSSZEFÜGGÉSEK!A25</f>
        <v>2018. évi eredeti előirányzat KIADÁSOK</v>
      </c>
      <c r="B22" s="187"/>
      <c r="C22" s="5"/>
      <c r="D22" s="186"/>
      <c r="E22" s="185"/>
    </row>
    <row r="23" spans="1:5" ht="12.75">
      <c r="A23" s="3"/>
      <c r="B23" s="185"/>
      <c r="C23" s="3"/>
      <c r="D23" s="186"/>
      <c r="E23" s="185"/>
    </row>
    <row r="24" spans="1:5" ht="12.75">
      <c r="A24" s="3" t="s">
        <v>418</v>
      </c>
      <c r="B24" s="185">
        <f>+'1.sz.mell.'!C130</f>
        <v>717782560</v>
      </c>
      <c r="C24" s="3" t="s">
        <v>21</v>
      </c>
      <c r="D24" s="186">
        <f>+'4.sz.mell  '!G18+'5.sz.mell  '!G17</f>
        <v>717782560</v>
      </c>
      <c r="E24" s="185">
        <f>+B24-D24</f>
        <v>0</v>
      </c>
    </row>
    <row r="25" spans="1:5" ht="12.75">
      <c r="A25" s="3" t="s">
        <v>22</v>
      </c>
      <c r="B25" s="185">
        <f>+'1.sz.mell.'!C155</f>
        <v>15138605</v>
      </c>
      <c r="C25" s="3" t="s">
        <v>23</v>
      </c>
      <c r="D25" s="186">
        <f>+'4.sz.mell  '!G29+'5.sz.mell  '!G30</f>
        <v>15138605</v>
      </c>
      <c r="E25" s="185">
        <f>+B25-D25</f>
        <v>0</v>
      </c>
    </row>
    <row r="26" spans="1:5" ht="12.75">
      <c r="A26" s="3" t="s">
        <v>24</v>
      </c>
      <c r="B26" s="185">
        <f>+'1.sz.mell.'!C156</f>
        <v>732921165</v>
      </c>
      <c r="C26" s="3" t="s">
        <v>25</v>
      </c>
      <c r="D26" s="186">
        <f>+'4.sz.mell  '!G30+'5.sz.mell  '!G31</f>
        <v>732921165</v>
      </c>
      <c r="E26" s="185">
        <f>+B26-D26</f>
        <v>0</v>
      </c>
    </row>
    <row r="27" spans="1:5" ht="12.75">
      <c r="A27" s="3"/>
      <c r="B27" s="185"/>
      <c r="C27" s="3"/>
      <c r="D27" s="186"/>
      <c r="E27" s="185"/>
    </row>
    <row r="28" spans="1:5" ht="15.75">
      <c r="A28" s="4" t="str">
        <f>+ÖSSZEFÜGGÉSEK!A31</f>
        <v>2018. évi előirányzat módosítások KIADÁSOK</v>
      </c>
      <c r="B28" s="187"/>
      <c r="C28" s="5"/>
      <c r="D28" s="186"/>
      <c r="E28" s="185"/>
    </row>
    <row r="29" spans="1:5" ht="12.75">
      <c r="A29" s="3"/>
      <c r="B29" s="185"/>
      <c r="C29" s="3"/>
      <c r="D29" s="186"/>
      <c r="E29" s="185"/>
    </row>
    <row r="30" spans="1:5" ht="12.75">
      <c r="A30" s="3" t="s">
        <v>26</v>
      </c>
      <c r="B30" s="185">
        <f>+'1.sz.mell.'!J130</f>
        <v>708899861</v>
      </c>
      <c r="C30" s="3" t="s">
        <v>27</v>
      </c>
      <c r="D30" s="186">
        <f>+'4.sz.mell  '!H18+'5.sz.mell  '!H17</f>
        <v>708899861</v>
      </c>
      <c r="E30" s="185">
        <f>+B30-D30</f>
        <v>0</v>
      </c>
    </row>
    <row r="31" spans="1:5" ht="12.75">
      <c r="A31" s="3" t="s">
        <v>28</v>
      </c>
      <c r="B31" s="185">
        <f>+'1.sz.mell.'!J155</f>
        <v>0</v>
      </c>
      <c r="C31" s="3" t="s">
        <v>29</v>
      </c>
      <c r="D31" s="186">
        <f>+'4.sz.mell  '!H29+'5.sz.mell  '!H30</f>
        <v>0</v>
      </c>
      <c r="E31" s="185">
        <f>+B31-D31</f>
        <v>0</v>
      </c>
    </row>
    <row r="32" spans="1:5" ht="12.75">
      <c r="A32" s="3" t="s">
        <v>30</v>
      </c>
      <c r="B32" s="185">
        <f>+'1.sz.mell.'!J156</f>
        <v>708899861</v>
      </c>
      <c r="C32" s="3" t="s">
        <v>31</v>
      </c>
      <c r="D32" s="186">
        <f>+'4.sz.mell  '!H30+'5.sz.mell  '!H31</f>
        <v>708899861</v>
      </c>
      <c r="E32" s="185">
        <f>+B32-D32</f>
        <v>0</v>
      </c>
    </row>
    <row r="33" spans="1:5" ht="12.75">
      <c r="A33" s="3"/>
      <c r="B33" s="185"/>
      <c r="C33" s="3"/>
      <c r="D33" s="186"/>
      <c r="E33" s="185"/>
    </row>
    <row r="34" spans="1:5" ht="15.75">
      <c r="A34" s="8" t="str">
        <f>+ÖSSZEFÜGGÉSEK!A37</f>
        <v>2018. módosítás utáni módosított előirányzatok KIADÁSOK</v>
      </c>
      <c r="B34" s="187"/>
      <c r="C34" s="5"/>
      <c r="D34" s="186"/>
      <c r="E34" s="185"/>
    </row>
    <row r="35" spans="1:5" ht="12.75">
      <c r="A35" s="3"/>
      <c r="B35" s="185"/>
      <c r="C35" s="3"/>
      <c r="D35" s="186"/>
      <c r="E35" s="185"/>
    </row>
    <row r="36" spans="1:5" ht="12.75">
      <c r="A36" s="3" t="s">
        <v>32</v>
      </c>
      <c r="B36" s="185">
        <f>+'1.sz.mell.'!K130</f>
        <v>1426682421</v>
      </c>
      <c r="C36" s="3" t="s">
        <v>33</v>
      </c>
      <c r="D36" s="186">
        <f>+'4.sz.mell  '!I18+'5.sz.mell  '!I17</f>
        <v>1426682421</v>
      </c>
      <c r="E36" s="185">
        <f>+B36-D36</f>
        <v>0</v>
      </c>
    </row>
    <row r="37" spans="1:5" ht="12.75">
      <c r="A37" s="3" t="s">
        <v>34</v>
      </c>
      <c r="B37" s="185">
        <f>+'1.sz.mell.'!K155</f>
        <v>15138605</v>
      </c>
      <c r="C37" s="3" t="s">
        <v>35</v>
      </c>
      <c r="D37" s="186">
        <f>+'4.sz.mell  '!I29+'5.sz.mell  '!I30</f>
        <v>15138605</v>
      </c>
      <c r="E37" s="185">
        <f>+B37-D37</f>
        <v>0</v>
      </c>
    </row>
    <row r="38" spans="1:5" ht="12.75">
      <c r="A38" s="3" t="s">
        <v>419</v>
      </c>
      <c r="B38" s="185">
        <f>+'1.sz.mell.'!K156</f>
        <v>1441821026</v>
      </c>
      <c r="C38" s="3" t="s">
        <v>37</v>
      </c>
      <c r="D38" s="186">
        <f>+'4.sz.mell  '!I30+'5.sz.mell  '!I31</f>
        <v>1441821026</v>
      </c>
      <c r="E38" s="185">
        <f>+B38-D38</f>
        <v>0</v>
      </c>
    </row>
  </sheetData>
  <sheetProtection sheet="1" objects="1" scenarios="1"/>
  <conditionalFormatting sqref="E3:E38">
    <cfRule type="cellIs" priority="1" dxfId="1" operator="notEqual" stopIfTrue="1">
      <formula>0</formula>
    </cfRule>
  </conditionalFormatting>
  <printOptions/>
  <pageMargins left="0.7902777777777777" right="0.5701388888888889" top="0.8798611111111111" bottom="0.6597222222222222" header="0.5118055555555555" footer="0.5118055555555555"/>
  <pageSetup fitToHeight="1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</sheetPr>
  <dimension ref="A1:I26"/>
  <sheetViews>
    <sheetView zoomScale="110" zoomScaleNormal="110" zoomScalePageLayoutView="0" workbookViewId="0" topLeftCell="A1">
      <selection activeCell="K13" sqref="K13"/>
    </sheetView>
  </sheetViews>
  <sheetFormatPr defaultColWidth="9.00390625" defaultRowHeight="12.75"/>
  <cols>
    <col min="1" max="1" width="33.50390625" style="190" customWidth="1"/>
    <col min="2" max="2" width="12.875" style="191" customWidth="1"/>
    <col min="3" max="3" width="13.875" style="191" customWidth="1"/>
    <col min="4" max="4" width="14.375" style="191" customWidth="1"/>
    <col min="5" max="5" width="15.875" style="191" customWidth="1"/>
    <col min="6" max="6" width="14.50390625" style="191" customWidth="1"/>
    <col min="7" max="8" width="15.875" style="191" customWidth="1"/>
    <col min="9" max="9" width="15.875" style="121" customWidth="1"/>
    <col min="10" max="11" width="12.875" style="191" customWidth="1"/>
    <col min="12" max="12" width="13.875" style="191" customWidth="1"/>
    <col min="13" max="16384" width="9.375" style="191" customWidth="1"/>
  </cols>
  <sheetData>
    <row r="1" spans="1:9" ht="25.5" customHeight="1">
      <c r="A1" s="351" t="s">
        <v>420</v>
      </c>
      <c r="B1" s="351"/>
      <c r="C1" s="351"/>
      <c r="D1" s="351"/>
      <c r="E1" s="351"/>
      <c r="F1" s="351"/>
      <c r="G1" s="351"/>
      <c r="H1" s="351"/>
      <c r="I1" s="351"/>
    </row>
    <row r="2" spans="1:9" ht="22.5" customHeight="1">
      <c r="A2" s="122"/>
      <c r="B2" s="121"/>
      <c r="C2" s="121"/>
      <c r="D2" s="121"/>
      <c r="E2" s="121"/>
      <c r="F2" s="121"/>
      <c r="G2" s="121"/>
      <c r="H2" s="121"/>
      <c r="I2" s="192" t="str">
        <f>'5.sz.mell  '!I2</f>
        <v>Forintban!</v>
      </c>
    </row>
    <row r="3" spans="1:9" s="194" customFormat="1" ht="49.5" customHeight="1">
      <c r="A3" s="125" t="s">
        <v>421</v>
      </c>
      <c r="B3" s="126" t="s">
        <v>422</v>
      </c>
      <c r="C3" s="126" t="s">
        <v>423</v>
      </c>
      <c r="D3" s="126" t="str">
        <f>+CONCATENATE("Felhasználás   ",LEFT(ÖSSZEFÜGGÉSEK!A6,4)-1,". XII. 31-ig")</f>
        <v>Felhasználás   2017. XII. 31-ig</v>
      </c>
      <c r="E3" s="126" t="str">
        <f>+CONCATENATE(LEFT(ÖSSZEFÜGGÉSEK!A6,4),". évi",CHAR(10),"eredeti előirányzat")</f>
        <v>2018. évi
eredeti előirányzat</v>
      </c>
      <c r="F3" s="128" t="s">
        <v>424</v>
      </c>
      <c r="G3" s="128" t="s">
        <v>533</v>
      </c>
      <c r="H3" s="128" t="s">
        <v>534</v>
      </c>
      <c r="I3" s="193" t="s">
        <v>535</v>
      </c>
    </row>
    <row r="4" spans="1:9" s="121" customFormat="1" ht="12" customHeight="1">
      <c r="A4" s="195" t="s">
        <v>52</v>
      </c>
      <c r="B4" s="196" t="s">
        <v>53</v>
      </c>
      <c r="C4" s="196" t="s">
        <v>54</v>
      </c>
      <c r="D4" s="196" t="s">
        <v>55</v>
      </c>
      <c r="E4" s="196" t="s">
        <v>56</v>
      </c>
      <c r="F4" s="196" t="s">
        <v>57</v>
      </c>
      <c r="G4" s="196" t="s">
        <v>58</v>
      </c>
      <c r="H4" s="196" t="s">
        <v>425</v>
      </c>
      <c r="I4" s="197" t="s">
        <v>426</v>
      </c>
    </row>
    <row r="5" spans="1:9" ht="15.75" customHeight="1">
      <c r="A5" s="198" t="s">
        <v>427</v>
      </c>
      <c r="B5" s="199">
        <v>3024500</v>
      </c>
      <c r="C5" s="200" t="s">
        <v>428</v>
      </c>
      <c r="D5" s="199"/>
      <c r="E5" s="199">
        <v>3024500</v>
      </c>
      <c r="F5" s="199"/>
      <c r="G5" s="199"/>
      <c r="H5" s="201">
        <f>F5+G5</f>
        <v>0</v>
      </c>
      <c r="I5" s="202">
        <f aca="true" t="shared" si="0" ref="I5:I25">E5+H5</f>
        <v>3024500</v>
      </c>
    </row>
    <row r="6" spans="1:9" ht="15.75" customHeight="1">
      <c r="A6" s="198" t="s">
        <v>429</v>
      </c>
      <c r="B6" s="199">
        <v>4830000</v>
      </c>
      <c r="C6" s="200" t="s">
        <v>428</v>
      </c>
      <c r="D6" s="199"/>
      <c r="E6" s="199">
        <v>4830000</v>
      </c>
      <c r="F6" s="199"/>
      <c r="G6" s="199"/>
      <c r="H6" s="201">
        <f aca="true" t="shared" si="1" ref="H6:H16">F6+G6</f>
        <v>0</v>
      </c>
      <c r="I6" s="202">
        <f t="shared" si="0"/>
        <v>4830000</v>
      </c>
    </row>
    <row r="7" spans="1:9" ht="15.75" customHeight="1">
      <c r="A7" s="198" t="s">
        <v>430</v>
      </c>
      <c r="B7" s="199"/>
      <c r="C7" s="200" t="s">
        <v>428</v>
      </c>
      <c r="D7" s="199"/>
      <c r="E7" s="199"/>
      <c r="F7" s="199">
        <v>73660</v>
      </c>
      <c r="G7" s="199"/>
      <c r="H7" s="201">
        <f t="shared" si="1"/>
        <v>73660</v>
      </c>
      <c r="I7" s="202">
        <f t="shared" si="0"/>
        <v>73660</v>
      </c>
    </row>
    <row r="8" spans="1:9" ht="24" customHeight="1">
      <c r="A8" s="203" t="s">
        <v>544</v>
      </c>
      <c r="B8" s="199"/>
      <c r="C8" s="200" t="s">
        <v>428</v>
      </c>
      <c r="D8" s="199"/>
      <c r="E8" s="199"/>
      <c r="F8" s="199">
        <v>61033</v>
      </c>
      <c r="G8" s="199">
        <v>361569</v>
      </c>
      <c r="H8" s="201">
        <f t="shared" si="1"/>
        <v>422602</v>
      </c>
      <c r="I8" s="202">
        <f t="shared" si="0"/>
        <v>422602</v>
      </c>
    </row>
    <row r="9" spans="1:9" ht="24.75" customHeight="1">
      <c r="A9" s="198" t="s">
        <v>431</v>
      </c>
      <c r="B9" s="199"/>
      <c r="C9" s="200" t="s">
        <v>428</v>
      </c>
      <c r="D9" s="199"/>
      <c r="E9" s="199"/>
      <c r="F9" s="199">
        <v>97080</v>
      </c>
      <c r="G9" s="199"/>
      <c r="H9" s="201">
        <f t="shared" si="1"/>
        <v>97080</v>
      </c>
      <c r="I9" s="202">
        <f t="shared" si="0"/>
        <v>97080</v>
      </c>
    </row>
    <row r="10" spans="1:9" ht="15.75" customHeight="1">
      <c r="A10" s="203" t="s">
        <v>432</v>
      </c>
      <c r="B10" s="199"/>
      <c r="C10" s="200" t="s">
        <v>428</v>
      </c>
      <c r="D10" s="199"/>
      <c r="E10" s="199"/>
      <c r="F10" s="199">
        <v>55990</v>
      </c>
      <c r="G10" s="199"/>
      <c r="H10" s="201">
        <f t="shared" si="1"/>
        <v>55990</v>
      </c>
      <c r="I10" s="202">
        <f t="shared" si="0"/>
        <v>55990</v>
      </c>
    </row>
    <row r="11" spans="1:9" ht="15.75" customHeight="1">
      <c r="A11" s="198" t="s">
        <v>433</v>
      </c>
      <c r="B11" s="199"/>
      <c r="C11" s="200" t="s">
        <v>434</v>
      </c>
      <c r="D11" s="199"/>
      <c r="E11" s="199"/>
      <c r="F11" s="199">
        <v>1524000</v>
      </c>
      <c r="G11" s="199"/>
      <c r="H11" s="201">
        <f t="shared" si="1"/>
        <v>1524000</v>
      </c>
      <c r="I11" s="202">
        <f t="shared" si="0"/>
        <v>1524000</v>
      </c>
    </row>
    <row r="12" spans="1:9" ht="15.75" customHeight="1">
      <c r="A12" s="198" t="s">
        <v>541</v>
      </c>
      <c r="B12" s="199"/>
      <c r="C12" s="200" t="s">
        <v>428</v>
      </c>
      <c r="D12" s="199"/>
      <c r="E12" s="199"/>
      <c r="F12" s="199"/>
      <c r="G12" s="199">
        <v>1288000</v>
      </c>
      <c r="H12" s="201">
        <f t="shared" si="1"/>
        <v>1288000</v>
      </c>
      <c r="I12" s="202">
        <f t="shared" si="0"/>
        <v>1288000</v>
      </c>
    </row>
    <row r="13" spans="1:9" ht="15.75" customHeight="1">
      <c r="A13" s="198" t="s">
        <v>542</v>
      </c>
      <c r="B13" s="199"/>
      <c r="C13" s="200" t="s">
        <v>428</v>
      </c>
      <c r="D13" s="199"/>
      <c r="E13" s="199"/>
      <c r="F13" s="199"/>
      <c r="G13" s="199">
        <v>884174</v>
      </c>
      <c r="H13" s="201">
        <f t="shared" si="1"/>
        <v>884174</v>
      </c>
      <c r="I13" s="202">
        <f t="shared" si="0"/>
        <v>884174</v>
      </c>
    </row>
    <row r="14" spans="1:9" ht="15.75" customHeight="1">
      <c r="A14" s="198" t="s">
        <v>543</v>
      </c>
      <c r="B14" s="199"/>
      <c r="C14" s="200" t="s">
        <v>428</v>
      </c>
      <c r="D14" s="199"/>
      <c r="E14" s="199"/>
      <c r="F14" s="199"/>
      <c r="G14" s="199">
        <v>57090</v>
      </c>
      <c r="H14" s="201">
        <f t="shared" si="1"/>
        <v>57090</v>
      </c>
      <c r="I14" s="202">
        <f t="shared" si="0"/>
        <v>57090</v>
      </c>
    </row>
    <row r="15" spans="1:9" ht="23.25" customHeight="1">
      <c r="A15" s="198" t="s">
        <v>435</v>
      </c>
      <c r="B15" s="199"/>
      <c r="C15" s="200" t="s">
        <v>428</v>
      </c>
      <c r="D15" s="199"/>
      <c r="E15" s="199"/>
      <c r="F15" s="199">
        <v>81181</v>
      </c>
      <c r="G15" s="199">
        <v>432318</v>
      </c>
      <c r="H15" s="201">
        <f t="shared" si="1"/>
        <v>513499</v>
      </c>
      <c r="I15" s="202">
        <f t="shared" si="0"/>
        <v>513499</v>
      </c>
    </row>
    <row r="16" spans="1:9" ht="23.25" customHeight="1">
      <c r="A16" s="198" t="s">
        <v>436</v>
      </c>
      <c r="B16" s="199"/>
      <c r="C16" s="200" t="s">
        <v>428</v>
      </c>
      <c r="D16" s="199"/>
      <c r="E16" s="199"/>
      <c r="F16" s="199">
        <v>38222</v>
      </c>
      <c r="G16" s="199">
        <v>405378</v>
      </c>
      <c r="H16" s="201">
        <f t="shared" si="1"/>
        <v>443600</v>
      </c>
      <c r="I16" s="202">
        <f t="shared" si="0"/>
        <v>443600</v>
      </c>
    </row>
    <row r="17" spans="1:9" ht="15.75" customHeight="1">
      <c r="A17" s="198" t="s">
        <v>437</v>
      </c>
      <c r="B17" s="199"/>
      <c r="C17" s="200" t="s">
        <v>428</v>
      </c>
      <c r="D17" s="199"/>
      <c r="E17" s="199"/>
      <c r="F17" s="199">
        <v>967146</v>
      </c>
      <c r="G17" s="199">
        <v>2378967</v>
      </c>
      <c r="H17" s="201">
        <f aca="true" t="shared" si="2" ref="H17:H25">F17+G17</f>
        <v>3346113</v>
      </c>
      <c r="I17" s="202">
        <f t="shared" si="0"/>
        <v>3346113</v>
      </c>
    </row>
    <row r="18" spans="1:9" ht="27.75" customHeight="1">
      <c r="A18" s="198" t="s">
        <v>438</v>
      </c>
      <c r="B18" s="199"/>
      <c r="C18" s="200" t="s">
        <v>439</v>
      </c>
      <c r="D18" s="199"/>
      <c r="E18" s="199"/>
      <c r="F18" s="199">
        <v>1940544</v>
      </c>
      <c r="G18" s="199">
        <v>350486</v>
      </c>
      <c r="H18" s="201">
        <f t="shared" si="2"/>
        <v>2291030</v>
      </c>
      <c r="I18" s="202">
        <f t="shared" si="0"/>
        <v>2291030</v>
      </c>
    </row>
    <row r="19" spans="1:9" ht="15.75" customHeight="1">
      <c r="A19" s="198" t="s">
        <v>440</v>
      </c>
      <c r="B19" s="199"/>
      <c r="C19" s="200" t="s">
        <v>428</v>
      </c>
      <c r="D19" s="199"/>
      <c r="E19" s="199"/>
      <c r="F19" s="199">
        <v>10004557</v>
      </c>
      <c r="G19" s="199"/>
      <c r="H19" s="201">
        <f t="shared" si="2"/>
        <v>10004557</v>
      </c>
      <c r="I19" s="202">
        <f t="shared" si="0"/>
        <v>10004557</v>
      </c>
    </row>
    <row r="20" spans="1:9" ht="15.75" customHeight="1">
      <c r="A20" s="204"/>
      <c r="B20" s="199"/>
      <c r="C20" s="200"/>
      <c r="D20" s="199"/>
      <c r="E20" s="199"/>
      <c r="F20" s="199"/>
      <c r="G20" s="199"/>
      <c r="H20" s="201">
        <f t="shared" si="2"/>
        <v>0</v>
      </c>
      <c r="I20" s="202">
        <f t="shared" si="0"/>
        <v>0</v>
      </c>
    </row>
    <row r="21" spans="1:9" ht="15.75" customHeight="1">
      <c r="A21" s="198"/>
      <c r="B21" s="199"/>
      <c r="C21" s="200"/>
      <c r="D21" s="199"/>
      <c r="E21" s="199"/>
      <c r="F21" s="199"/>
      <c r="G21" s="199"/>
      <c r="H21" s="201">
        <f t="shared" si="2"/>
        <v>0</v>
      </c>
      <c r="I21" s="202">
        <f t="shared" si="0"/>
        <v>0</v>
      </c>
    </row>
    <row r="22" spans="1:9" ht="15.75" customHeight="1">
      <c r="A22" s="198"/>
      <c r="B22" s="199"/>
      <c r="C22" s="200"/>
      <c r="D22" s="199"/>
      <c r="E22" s="199"/>
      <c r="F22" s="199"/>
      <c r="G22" s="199"/>
      <c r="H22" s="201">
        <f t="shared" si="2"/>
        <v>0</v>
      </c>
      <c r="I22" s="202">
        <f t="shared" si="0"/>
        <v>0</v>
      </c>
    </row>
    <row r="23" spans="1:9" ht="15.75" customHeight="1">
      <c r="A23" s="198"/>
      <c r="B23" s="199"/>
      <c r="C23" s="200"/>
      <c r="D23" s="199"/>
      <c r="E23" s="199"/>
      <c r="F23" s="199"/>
      <c r="G23" s="199"/>
      <c r="H23" s="201">
        <f t="shared" si="2"/>
        <v>0</v>
      </c>
      <c r="I23" s="202">
        <f t="shared" si="0"/>
        <v>0</v>
      </c>
    </row>
    <row r="24" spans="1:9" ht="15.75" customHeight="1">
      <c r="A24" s="198"/>
      <c r="B24" s="199"/>
      <c r="C24" s="200"/>
      <c r="D24" s="199"/>
      <c r="E24" s="199"/>
      <c r="F24" s="199"/>
      <c r="G24" s="199"/>
      <c r="H24" s="201">
        <f t="shared" si="2"/>
        <v>0</v>
      </c>
      <c r="I24" s="202">
        <f t="shared" si="0"/>
        <v>0</v>
      </c>
    </row>
    <row r="25" spans="1:9" ht="15.75" customHeight="1">
      <c r="A25" s="149"/>
      <c r="B25" s="205"/>
      <c r="C25" s="206"/>
      <c r="D25" s="205"/>
      <c r="E25" s="205"/>
      <c r="F25" s="205"/>
      <c r="G25" s="205"/>
      <c r="H25" s="201">
        <f t="shared" si="2"/>
        <v>0</v>
      </c>
      <c r="I25" s="207">
        <f t="shared" si="0"/>
        <v>0</v>
      </c>
    </row>
    <row r="26" spans="1:9" s="212" customFormat="1" ht="18" customHeight="1">
      <c r="A26" s="208" t="s">
        <v>441</v>
      </c>
      <c r="B26" s="209">
        <f>SUM(B5:B25)</f>
        <v>7854500</v>
      </c>
      <c r="C26" s="210"/>
      <c r="D26" s="209">
        <f aca="true" t="shared" si="3" ref="D26:I26">SUM(D5:D25)</f>
        <v>0</v>
      </c>
      <c r="E26" s="209">
        <f t="shared" si="3"/>
        <v>7854500</v>
      </c>
      <c r="F26" s="209">
        <f t="shared" si="3"/>
        <v>14843413</v>
      </c>
      <c r="G26" s="209">
        <f t="shared" si="3"/>
        <v>6157982</v>
      </c>
      <c r="H26" s="209">
        <f t="shared" si="3"/>
        <v>21001395</v>
      </c>
      <c r="I26" s="211">
        <f t="shared" si="3"/>
        <v>28855895</v>
      </c>
    </row>
  </sheetData>
  <sheetProtection selectLockedCells="1" selectUnlockedCells="1"/>
  <mergeCells count="1">
    <mergeCell ref="A1:I1"/>
  </mergeCells>
  <printOptions horizontalCentered="1"/>
  <pageMargins left="0.39375" right="0.39375" top="1.023611111111111" bottom="0.9840277777777777" header="0.7875" footer="0.5118055555555555"/>
  <pageSetup horizontalDpi="300" verticalDpi="300" orientation="landscape" paperSize="9" scale="89" r:id="rId1"/>
  <headerFooter alignWithMargins="0">
    <oddHeader>&amp;R&amp;"Times New Roman CE,Félkövér"&amp;11 6. melléklet 
&amp;"Times New Roman CE,Dőlt""6. melléklet"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</sheetPr>
  <dimension ref="A1:I24"/>
  <sheetViews>
    <sheetView zoomScale="110" zoomScaleNormal="110" zoomScalePageLayoutView="0" workbookViewId="0" topLeftCell="A1">
      <selection activeCell="G18" sqref="G18"/>
    </sheetView>
  </sheetViews>
  <sheetFormatPr defaultColWidth="9.00390625" defaultRowHeight="12.75"/>
  <cols>
    <col min="1" max="1" width="43.375" style="190" customWidth="1"/>
    <col min="2" max="3" width="12.875" style="191" customWidth="1"/>
    <col min="4" max="4" width="12.125" style="191" customWidth="1"/>
    <col min="5" max="5" width="12.875" style="191" customWidth="1"/>
    <col min="6" max="6" width="15.625" style="191" customWidth="1"/>
    <col min="7" max="7" width="12.875" style="191" customWidth="1"/>
    <col min="8" max="8" width="15.875" style="191" customWidth="1"/>
    <col min="9" max="9" width="15.875" style="121" customWidth="1"/>
    <col min="10" max="11" width="12.875" style="191" customWidth="1"/>
    <col min="12" max="12" width="13.875" style="191" customWidth="1"/>
    <col min="13" max="16384" width="9.375" style="191" customWidth="1"/>
  </cols>
  <sheetData>
    <row r="1" spans="1:9" ht="25.5" customHeight="1">
      <c r="A1" s="351" t="s">
        <v>442</v>
      </c>
      <c r="B1" s="351"/>
      <c r="C1" s="351"/>
      <c r="D1" s="351"/>
      <c r="E1" s="351"/>
      <c r="F1" s="351"/>
      <c r="G1" s="351"/>
      <c r="H1" s="351"/>
      <c r="I1" s="351"/>
    </row>
    <row r="2" spans="1:9" ht="22.5" customHeight="1">
      <c r="A2" s="122"/>
      <c r="B2" s="121"/>
      <c r="C2" s="121"/>
      <c r="D2" s="121"/>
      <c r="E2" s="121"/>
      <c r="F2" s="121"/>
      <c r="G2" s="121"/>
      <c r="H2" s="121"/>
      <c r="I2" s="192" t="str">
        <f>'5.sz.mell  '!I2</f>
        <v>Forintban!</v>
      </c>
    </row>
    <row r="3" spans="1:9" s="194" customFormat="1" ht="44.25" customHeight="1">
      <c r="A3" s="125" t="s">
        <v>443</v>
      </c>
      <c r="B3" s="126" t="s">
        <v>422</v>
      </c>
      <c r="C3" s="126" t="s">
        <v>423</v>
      </c>
      <c r="D3" s="126" t="str">
        <f>+CONCATENATE("Felhasználás   ",LEFT(ÖSSZEFÜGGÉSEK!A6,4)-1,". XII. 31-ig")</f>
        <v>Felhasználás   2017. XII. 31-ig</v>
      </c>
      <c r="E3" s="126" t="str">
        <f>+CONCATENATE(LEFT(ÖSSZEFÜGGÉSEK!A6,4),". évi",CHAR(10),"eredeti előirányzat")</f>
        <v>2018. évi
eredeti előirányzat</v>
      </c>
      <c r="F3" s="128" t="s">
        <v>424</v>
      </c>
      <c r="G3" s="213" t="s">
        <v>536</v>
      </c>
      <c r="H3" s="214" t="s">
        <v>537</v>
      </c>
      <c r="I3" s="215" t="s">
        <v>538</v>
      </c>
    </row>
    <row r="4" spans="1:9" s="121" customFormat="1" ht="12" customHeight="1">
      <c r="A4" s="195" t="s">
        <v>52</v>
      </c>
      <c r="B4" s="196" t="s">
        <v>53</v>
      </c>
      <c r="C4" s="196" t="s">
        <v>54</v>
      </c>
      <c r="D4" s="196" t="s">
        <v>55</v>
      </c>
      <c r="E4" s="196" t="s">
        <v>56</v>
      </c>
      <c r="F4" s="196" t="s">
        <v>57</v>
      </c>
      <c r="G4" s="196" t="s">
        <v>58</v>
      </c>
      <c r="H4" s="196" t="s">
        <v>425</v>
      </c>
      <c r="I4" s="197" t="s">
        <v>426</v>
      </c>
    </row>
    <row r="5" spans="1:9" ht="15.75" customHeight="1">
      <c r="A5" s="216" t="s">
        <v>444</v>
      </c>
      <c r="B5" s="205">
        <v>7465500</v>
      </c>
      <c r="C5" s="206" t="s">
        <v>428</v>
      </c>
      <c r="D5" s="205"/>
      <c r="E5" s="205">
        <v>7465500</v>
      </c>
      <c r="F5" s="205"/>
      <c r="G5" s="199">
        <v>1380185</v>
      </c>
      <c r="H5" s="201">
        <f aca="true" t="shared" si="0" ref="H5:H23">F5+G5</f>
        <v>1380185</v>
      </c>
      <c r="I5" s="202">
        <f aca="true" t="shared" si="1" ref="I5:I23">E5+H5</f>
        <v>8845685</v>
      </c>
    </row>
    <row r="6" spans="1:9" ht="20.25" customHeight="1">
      <c r="A6" s="198" t="s">
        <v>445</v>
      </c>
      <c r="B6" s="199">
        <v>87374363</v>
      </c>
      <c r="C6" s="200" t="s">
        <v>428</v>
      </c>
      <c r="D6" s="199"/>
      <c r="E6" s="199">
        <v>87374363</v>
      </c>
      <c r="F6" s="199"/>
      <c r="G6" s="217"/>
      <c r="H6" s="201">
        <f t="shared" si="0"/>
        <v>0</v>
      </c>
      <c r="I6" s="202">
        <f t="shared" si="1"/>
        <v>87374363</v>
      </c>
    </row>
    <row r="7" spans="1:9" ht="15.75" customHeight="1">
      <c r="A7" s="198" t="s">
        <v>446</v>
      </c>
      <c r="B7" s="199">
        <v>1270000</v>
      </c>
      <c r="C7" s="200" t="s">
        <v>428</v>
      </c>
      <c r="D7" s="199"/>
      <c r="E7" s="199">
        <v>1270000</v>
      </c>
      <c r="F7" s="199">
        <v>1277925</v>
      </c>
      <c r="G7" s="217"/>
      <c r="H7" s="201">
        <f t="shared" si="0"/>
        <v>1277925</v>
      </c>
      <c r="I7" s="202">
        <f t="shared" si="1"/>
        <v>2547925</v>
      </c>
    </row>
    <row r="8" spans="1:9" ht="15.75" customHeight="1">
      <c r="A8" s="198" t="s">
        <v>447</v>
      </c>
      <c r="B8" s="199"/>
      <c r="C8" s="200" t="s">
        <v>428</v>
      </c>
      <c r="D8" s="199"/>
      <c r="E8" s="199"/>
      <c r="F8" s="199">
        <v>641565</v>
      </c>
      <c r="G8" s="217">
        <v>276000</v>
      </c>
      <c r="H8" s="201">
        <f t="shared" si="0"/>
        <v>917565</v>
      </c>
      <c r="I8" s="202">
        <f t="shared" si="1"/>
        <v>917565</v>
      </c>
    </row>
    <row r="9" spans="1:9" ht="15.75" customHeight="1">
      <c r="A9" s="198" t="s">
        <v>448</v>
      </c>
      <c r="B9" s="199"/>
      <c r="C9" s="200" t="s">
        <v>428</v>
      </c>
      <c r="D9" s="199"/>
      <c r="E9" s="199"/>
      <c r="F9" s="199">
        <v>61500</v>
      </c>
      <c r="G9" s="217"/>
      <c r="H9" s="201">
        <f t="shared" si="0"/>
        <v>61500</v>
      </c>
      <c r="I9" s="202">
        <f t="shared" si="1"/>
        <v>61500</v>
      </c>
    </row>
    <row r="10" spans="1:9" ht="15.75" customHeight="1">
      <c r="A10" s="198" t="s">
        <v>449</v>
      </c>
      <c r="B10" s="199"/>
      <c r="C10" s="200" t="s">
        <v>428</v>
      </c>
      <c r="D10" s="199"/>
      <c r="E10" s="199"/>
      <c r="F10" s="199">
        <v>130950</v>
      </c>
      <c r="G10" s="217"/>
      <c r="H10" s="201">
        <f t="shared" si="0"/>
        <v>130950</v>
      </c>
      <c r="I10" s="202">
        <f t="shared" si="1"/>
        <v>130950</v>
      </c>
    </row>
    <row r="11" spans="1:9" ht="22.5" customHeight="1">
      <c r="A11" s="198" t="s">
        <v>450</v>
      </c>
      <c r="B11" s="199"/>
      <c r="C11" s="200" t="s">
        <v>428</v>
      </c>
      <c r="D11" s="199"/>
      <c r="E11" s="199"/>
      <c r="F11" s="199">
        <v>3640130</v>
      </c>
      <c r="G11" s="217"/>
      <c r="H11" s="201">
        <f t="shared" si="0"/>
        <v>3640130</v>
      </c>
      <c r="I11" s="202">
        <f t="shared" si="1"/>
        <v>3640130</v>
      </c>
    </row>
    <row r="12" spans="1:9" ht="22.5" customHeight="1">
      <c r="A12" s="198" t="s">
        <v>451</v>
      </c>
      <c r="B12" s="199"/>
      <c r="C12" s="200" t="s">
        <v>428</v>
      </c>
      <c r="D12" s="199"/>
      <c r="E12" s="199"/>
      <c r="F12" s="199">
        <v>14512036</v>
      </c>
      <c r="G12" s="217">
        <v>736164</v>
      </c>
      <c r="H12" s="201">
        <f t="shared" si="0"/>
        <v>15248200</v>
      </c>
      <c r="I12" s="202">
        <f t="shared" si="1"/>
        <v>15248200</v>
      </c>
    </row>
    <row r="13" spans="1:9" ht="15.75" customHeight="1">
      <c r="A13" s="198" t="s">
        <v>452</v>
      </c>
      <c r="B13" s="199"/>
      <c r="C13" s="200" t="s">
        <v>428</v>
      </c>
      <c r="D13" s="199"/>
      <c r="E13" s="199"/>
      <c r="F13" s="199">
        <v>180000</v>
      </c>
      <c r="G13" s="217"/>
      <c r="H13" s="201">
        <f t="shared" si="0"/>
        <v>180000</v>
      </c>
      <c r="I13" s="202">
        <f t="shared" si="1"/>
        <v>180000</v>
      </c>
    </row>
    <row r="14" spans="1:9" ht="15.75" customHeight="1">
      <c r="A14" s="218" t="s">
        <v>539</v>
      </c>
      <c r="B14" s="219"/>
      <c r="C14" s="220" t="s">
        <v>439</v>
      </c>
      <c r="D14" s="219"/>
      <c r="E14" s="219"/>
      <c r="F14" s="219"/>
      <c r="G14" s="199">
        <v>47979216</v>
      </c>
      <c r="H14" s="201">
        <f t="shared" si="0"/>
        <v>47979216</v>
      </c>
      <c r="I14" s="202">
        <f t="shared" si="1"/>
        <v>47979216</v>
      </c>
    </row>
    <row r="15" spans="1:9" ht="15.75" customHeight="1">
      <c r="A15" s="336" t="s">
        <v>540</v>
      </c>
      <c r="B15" s="199"/>
      <c r="C15" s="200" t="s">
        <v>439</v>
      </c>
      <c r="D15" s="199"/>
      <c r="E15" s="199"/>
      <c r="F15" s="199"/>
      <c r="G15" s="199">
        <v>56845200</v>
      </c>
      <c r="H15" s="201">
        <f t="shared" si="0"/>
        <v>56845200</v>
      </c>
      <c r="I15" s="202">
        <f t="shared" si="1"/>
        <v>56845200</v>
      </c>
    </row>
    <row r="16" spans="1:9" ht="15.75" customHeight="1">
      <c r="A16" s="198" t="s">
        <v>545</v>
      </c>
      <c r="B16" s="199"/>
      <c r="C16" s="200" t="s">
        <v>428</v>
      </c>
      <c r="D16" s="199"/>
      <c r="E16" s="199"/>
      <c r="F16" s="199"/>
      <c r="G16" s="199">
        <v>900420</v>
      </c>
      <c r="H16" s="201">
        <f t="shared" si="0"/>
        <v>900420</v>
      </c>
      <c r="I16" s="202">
        <f t="shared" si="1"/>
        <v>900420</v>
      </c>
    </row>
    <row r="17" spans="1:9" ht="15.75" customHeight="1">
      <c r="A17" s="198" t="s">
        <v>546</v>
      </c>
      <c r="B17" s="199"/>
      <c r="C17" s="200" t="s">
        <v>428</v>
      </c>
      <c r="D17" s="199"/>
      <c r="E17" s="199"/>
      <c r="F17" s="199"/>
      <c r="G17" s="199">
        <v>6247613</v>
      </c>
      <c r="H17" s="201">
        <f t="shared" si="0"/>
        <v>6247613</v>
      </c>
      <c r="I17" s="202">
        <f t="shared" si="1"/>
        <v>6247613</v>
      </c>
    </row>
    <row r="18" spans="1:9" ht="15.75" customHeight="1">
      <c r="A18" s="198"/>
      <c r="B18" s="199"/>
      <c r="C18" s="200"/>
      <c r="D18" s="199"/>
      <c r="E18" s="199"/>
      <c r="F18" s="199"/>
      <c r="G18" s="199"/>
      <c r="H18" s="201">
        <f t="shared" si="0"/>
        <v>0</v>
      </c>
      <c r="I18" s="202">
        <f t="shared" si="1"/>
        <v>0</v>
      </c>
    </row>
    <row r="19" spans="1:9" ht="15.75" customHeight="1">
      <c r="A19" s="198"/>
      <c r="B19" s="199"/>
      <c r="C19" s="200"/>
      <c r="D19" s="199"/>
      <c r="E19" s="199"/>
      <c r="F19" s="199"/>
      <c r="G19" s="199"/>
      <c r="H19" s="201">
        <f t="shared" si="0"/>
        <v>0</v>
      </c>
      <c r="I19" s="202">
        <f t="shared" si="1"/>
        <v>0</v>
      </c>
    </row>
    <row r="20" spans="1:9" ht="15.75" customHeight="1">
      <c r="A20" s="198"/>
      <c r="B20" s="199"/>
      <c r="C20" s="200"/>
      <c r="D20" s="199"/>
      <c r="E20" s="199"/>
      <c r="F20" s="199"/>
      <c r="G20" s="199"/>
      <c r="H20" s="201">
        <f t="shared" si="0"/>
        <v>0</v>
      </c>
      <c r="I20" s="202">
        <f t="shared" si="1"/>
        <v>0</v>
      </c>
    </row>
    <row r="21" spans="1:9" ht="15.75" customHeight="1">
      <c r="A21" s="198"/>
      <c r="B21" s="199"/>
      <c r="C21" s="200"/>
      <c r="D21" s="199"/>
      <c r="E21" s="199"/>
      <c r="F21" s="199"/>
      <c r="G21" s="199"/>
      <c r="H21" s="201">
        <f t="shared" si="0"/>
        <v>0</v>
      </c>
      <c r="I21" s="202">
        <f t="shared" si="1"/>
        <v>0</v>
      </c>
    </row>
    <row r="22" spans="1:9" ht="15.75" customHeight="1">
      <c r="A22" s="198"/>
      <c r="B22" s="199"/>
      <c r="C22" s="200"/>
      <c r="D22" s="199"/>
      <c r="E22" s="199"/>
      <c r="F22" s="199"/>
      <c r="G22" s="199"/>
      <c r="H22" s="201">
        <f t="shared" si="0"/>
        <v>0</v>
      </c>
      <c r="I22" s="202">
        <f t="shared" si="1"/>
        <v>0</v>
      </c>
    </row>
    <row r="23" spans="1:9" ht="15.75" customHeight="1">
      <c r="A23" s="149"/>
      <c r="B23" s="205"/>
      <c r="C23" s="206"/>
      <c r="D23" s="205"/>
      <c r="E23" s="205"/>
      <c r="F23" s="205"/>
      <c r="G23" s="205"/>
      <c r="H23" s="201">
        <f t="shared" si="0"/>
        <v>0</v>
      </c>
      <c r="I23" s="207">
        <f t="shared" si="1"/>
        <v>0</v>
      </c>
    </row>
    <row r="24" spans="1:9" s="212" customFormat="1" ht="18" customHeight="1">
      <c r="A24" s="208" t="s">
        <v>441</v>
      </c>
      <c r="B24" s="209">
        <f>SUM(B5:B23)</f>
        <v>96109863</v>
      </c>
      <c r="C24" s="210"/>
      <c r="D24" s="209">
        <f aca="true" t="shared" si="2" ref="D24:I24">SUM(D5:D23)</f>
        <v>0</v>
      </c>
      <c r="E24" s="209">
        <f t="shared" si="2"/>
        <v>96109863</v>
      </c>
      <c r="F24" s="209">
        <f t="shared" si="2"/>
        <v>20444106</v>
      </c>
      <c r="G24" s="209">
        <f t="shared" si="2"/>
        <v>114364798</v>
      </c>
      <c r="H24" s="209">
        <f t="shared" si="2"/>
        <v>134808904</v>
      </c>
      <c r="I24" s="211">
        <f t="shared" si="2"/>
        <v>230918767</v>
      </c>
    </row>
  </sheetData>
  <sheetProtection selectLockedCells="1" selectUnlockedCells="1"/>
  <mergeCells count="1">
    <mergeCell ref="A1:I1"/>
  </mergeCells>
  <printOptions horizontalCentered="1"/>
  <pageMargins left="0.39375" right="0.39375" top="1.023611111111111" bottom="0.9840277777777777" header="0.7875" footer="0.5118055555555555"/>
  <pageSetup horizontalDpi="300" verticalDpi="300" orientation="landscape" paperSize="9" scale="89" r:id="rId1"/>
  <headerFooter alignWithMargins="0">
    <oddHeader>&amp;R&amp;"Times New Roman CE,Félkövér dőlt"&amp;11 7&amp;"Times New Roman CE,Félkövér". melléklet 
&amp;"Times New Roman CE,Dőlt""7. melléklet"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asPc4</dc:creator>
  <cp:keywords/>
  <dc:description/>
  <cp:lastModifiedBy>asPc6</cp:lastModifiedBy>
  <cp:lastPrinted>2018-11-19T06:58:37Z</cp:lastPrinted>
  <dcterms:created xsi:type="dcterms:W3CDTF">2018-11-19T12:04:13Z</dcterms:created>
  <dcterms:modified xsi:type="dcterms:W3CDTF">2018-12-05T08:57:25Z</dcterms:modified>
  <cp:category/>
  <cp:version/>
  <cp:contentType/>
  <cp:contentStatus/>
</cp:coreProperties>
</file>