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45" tabRatio="727" firstSheet="1" activeTab="5"/>
  </bookViews>
  <sheets>
    <sheet name="ÖSSZEFÜGGÉSEK" sheetId="1" r:id="rId1"/>
    <sheet name="1.1.sz.mell. KÉSZ" sheetId="2" r:id="rId2"/>
    <sheet name="1.2.sz.mell. kész" sheetId="3" r:id="rId3"/>
    <sheet name="2.1.sz.mell   kész" sheetId="4" r:id="rId4"/>
    <sheet name="2.2.sz.mell   kész" sheetId="5" r:id="rId5"/>
    <sheet name="ELLENŐRZÉS-1.sz.2.1.sz.2.2.sz." sheetId="6" r:id="rId6"/>
    <sheet name="3.sz.mell." sheetId="7" r:id="rId7"/>
    <sheet name="4.sz.mell." sheetId="8" r:id="rId8"/>
    <sheet name="5. sz. mell. " sheetId="9" r:id="rId9"/>
    <sheet name="6.1. sz. mell kész létszám kell" sheetId="10" r:id="rId10"/>
    <sheet name="6.2. sz. mell" sheetId="11" r:id="rId11"/>
    <sheet name="9. sz. mell" sheetId="12" r:id="rId12"/>
    <sheet name="1.tájékoztató" sheetId="13" r:id="rId13"/>
    <sheet name="2. tájékoztató tábla" sheetId="14" r:id="rId14"/>
    <sheet name="3. tájékoztató tábla" sheetId="15" r:id="rId15"/>
    <sheet name="4. tájékoztató tábla" sheetId="16" r:id="rId16"/>
    <sheet name="5. tájékoztató tábla" sheetId="17" r:id="rId17"/>
    <sheet name="6. tájékoztató tábla kész" sheetId="18" r:id="rId18"/>
    <sheet name="7.1. melléklet" sheetId="19" r:id="rId19"/>
    <sheet name="7.2. melléklet" sheetId="20" r:id="rId20"/>
    <sheet name="Munka1" sheetId="21" r:id="rId21"/>
    <sheet name="Munka2" sheetId="22" r:id="rId22"/>
  </sheets>
  <definedNames>
    <definedName name="_xlnm.Print_Titles" localSheetId="9">'6.1. sz. mell kész létszám kell'!$1:$6</definedName>
    <definedName name="_xlnm.Print_Titles" localSheetId="10">'6.2. sz. mell'!$1:$6</definedName>
    <definedName name="_xlnm.Print_Titles" localSheetId="18">'7.1. melléklet'!$2:$6</definedName>
    <definedName name="_xlnm.Print_Area" localSheetId="1">'1.1.sz.mell. KÉSZ'!$A$1:$E$146</definedName>
    <definedName name="_xlnm.Print_Area" localSheetId="2">'1.2.sz.mell. kész'!$A$1:$D$146</definedName>
    <definedName name="_xlnm.Print_Area" localSheetId="12">'1.tájékoztató'!$A$1:$E$145</definedName>
    <definedName name="_xlnm.Print_Area" localSheetId="3">'2.1.sz.mell   kész'!$A$1:$J$32</definedName>
  </definedNames>
  <calcPr fullCalcOnLoad="1"/>
</workbook>
</file>

<file path=xl/sharedStrings.xml><?xml version="1.0" encoding="utf-8"?>
<sst xmlns="http://schemas.openxmlformats.org/spreadsheetml/2006/main" count="2899" uniqueCount="801">
  <si>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</si>
  <si>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</si>
  <si>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</si>
  <si>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</si>
  <si>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</si>
  <si>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</si>
  <si>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</si>
  <si>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</si>
  <si>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</si>
  <si>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</si>
  <si>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</si>
  <si>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</si>
  <si>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</si>
  <si>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</si>
  <si>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</si>
  <si>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</si>
  <si>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</si>
  <si>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</si>
  <si>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</si>
  <si>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</si>
  <si>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</si>
  <si>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</si>
  <si>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</si>
  <si>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</si>
  <si>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</si>
  <si>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</si>
  <si>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</si>
  <si>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</si>
  <si>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</si>
  <si>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</si>
  <si>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</si>
  <si>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</si>
  <si>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</si>
  <si>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</si>
  <si>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</si>
  <si>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</si>
  <si>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</si>
  <si>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</si>
  <si>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</si>
  <si>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</si>
  <si>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</si>
  <si>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Előirányzat-csoport, kiemelt előirányzat megnevezése</t>
  </si>
  <si>
    <t>Bevételek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</si>
  <si>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</si>
  <si>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</si>
  <si>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</si>
  <si>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</si>
  <si>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</si>
  <si>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</si>
  <si>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</si>
  <si>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</si>
  <si>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</si>
  <si>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</si>
  <si>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</si>
  <si>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</si>
  <si>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</si>
  <si>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</si>
  <si>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</si>
  <si>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</si>
  <si>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</si>
  <si>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</si>
  <si>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</si>
  <si>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</si>
  <si>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</si>
  <si>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</si>
  <si>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</si>
  <si>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</si>
  <si>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</si>
  <si>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</si>
  <si>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</si>
  <si>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</si>
  <si>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</si>
  <si>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</si>
  <si>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</si>
  <si>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</si>
  <si>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</si>
  <si>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</si>
  <si>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</si>
  <si>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</si>
  <si>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</si>
  <si>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</si>
  <si>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</si>
  <si>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</si>
  <si>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</si>
  <si>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</si>
  <si>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</si>
  <si>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</si>
  <si>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</si>
  <si>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</si>
  <si>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</si>
  <si>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</si>
  <si>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</si>
  <si>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</si>
  <si>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</si>
  <si>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</si>
  <si>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</si>
  <si>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</si>
  <si>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</si>
  <si>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</si>
  <si>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</si>
  <si>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</si>
  <si>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</si>
  <si>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</si>
  <si>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</si>
  <si>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</si>
  <si>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</si>
  <si>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</si>
  <si>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</si>
  <si>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</si>
  <si>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</si>
  <si>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</si>
  <si>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</si>
  <si>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</si>
  <si>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</si>
  <si>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</si>
  <si>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</si>
  <si>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</si>
  <si>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</si>
  <si>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</si>
  <si>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</si>
  <si>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</si>
  <si>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</si>
  <si>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</si>
  <si>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</si>
  <si>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</si>
  <si>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</si>
  <si>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</si>
  <si>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</si>
  <si>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</si>
  <si>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</si>
  <si>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</si>
  <si>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</si>
  <si>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</si>
  <si>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</si>
  <si>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</si>
  <si>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</si>
  <si>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</si>
  <si>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</si>
  <si>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</si>
  <si>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</si>
  <si>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</si>
  <si>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</si>
  <si>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</si>
  <si>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</si>
  <si>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</si>
  <si>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</si>
  <si>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</si>
  <si>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</si>
  <si>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</si>
  <si>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</si>
  <si>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</si>
  <si>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</si>
  <si>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</si>
  <si>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</si>
  <si>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</si>
  <si>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</si>
  <si>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</si>
  <si>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</si>
  <si>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</si>
  <si>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</si>
  <si>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</si>
  <si>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</si>
  <si>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</si>
  <si>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</si>
  <si>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</si>
  <si>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</si>
  <si>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</si>
  <si>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</si>
  <si>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</si>
  <si>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</si>
  <si>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</si>
  <si>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</si>
  <si>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</si>
  <si>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</si>
  <si>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</si>
  <si>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</si>
  <si>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</si>
  <si>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</si>
  <si>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</si>
  <si>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</si>
  <si>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</si>
  <si>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</si>
  <si>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</si>
  <si>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</si>
  <si>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</si>
  <si>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</si>
  <si>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</si>
  <si>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</si>
  <si>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</si>
  <si>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</si>
  <si>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</si>
  <si>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</si>
  <si>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</si>
  <si>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</si>
  <si>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</si>
  <si>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</si>
  <si>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</si>
  <si>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</si>
  <si>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</si>
  <si>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</si>
  <si>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</si>
  <si>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</si>
  <si>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</si>
  <si>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</si>
  <si>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</si>
  <si>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</si>
  <si>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</si>
  <si>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</si>
  <si>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</si>
  <si>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</si>
  <si>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</si>
  <si>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</si>
  <si>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</si>
  <si>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</si>
  <si>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</si>
  <si>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</si>
  <si>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</si>
  <si>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</si>
  <si>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</si>
  <si>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</si>
  <si>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</si>
  <si>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</si>
  <si>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</si>
  <si>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</si>
  <si>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</si>
  <si>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</si>
  <si>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</si>
  <si>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</si>
  <si>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</si>
  <si>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A helyi adókból biztosított kedvezményeket, mentességeket, adónemenként kell feltüntetni.</t>
  </si>
  <si>
    <t>Támogatott szervezet neve</t>
  </si>
  <si>
    <t>Támogatás célja</t>
  </si>
  <si>
    <t>32.</t>
  </si>
  <si>
    <t>33.</t>
  </si>
  <si>
    <t>ESZKÖZÖK</t>
  </si>
  <si>
    <t>Sorszám</t>
  </si>
  <si>
    <t>Bruttó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</si>
  <si>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</si>
  <si>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</si>
  <si>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</si>
  <si>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</si>
  <si>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</si>
  <si>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</si>
  <si>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</si>
  <si>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</si>
  <si>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</si>
  <si>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</si>
  <si>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</si>
  <si>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</si>
  <si>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</si>
  <si>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</si>
  <si>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</si>
  <si>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</si>
  <si>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</si>
  <si>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</si>
  <si>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</si>
  <si>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</si>
  <si>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</si>
  <si>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</si>
  <si>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</si>
  <si>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</si>
  <si>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</si>
  <si>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</si>
  <si>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</si>
  <si>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</si>
  <si>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</si>
  <si>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</si>
  <si>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</si>
  <si>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</si>
  <si>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</si>
  <si>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</si>
  <si>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</si>
  <si>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</si>
  <si>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</si>
  <si>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</si>
  <si>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</si>
  <si>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</si>
  <si>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</si>
  <si>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</si>
  <si>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</si>
  <si>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</si>
  <si>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</si>
  <si>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</si>
  <si>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</si>
  <si>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</si>
  <si>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</si>
  <si>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</si>
  <si>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</si>
  <si>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</si>
  <si>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</si>
  <si>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</si>
  <si>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</si>
  <si>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</si>
  <si>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</si>
  <si>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</si>
  <si>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</si>
  <si>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</si>
  <si>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</si>
  <si>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</si>
  <si>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</si>
  <si>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</si>
  <si>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</si>
  <si>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</si>
  <si>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</si>
  <si>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</si>
  <si>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</si>
  <si>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</si>
  <si>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</si>
  <si>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</si>
  <si>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</si>
  <si>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</si>
  <si>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</si>
  <si>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</si>
  <si>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</si>
  <si>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</si>
  <si>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</si>
  <si>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</si>
  <si>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</si>
  <si>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</si>
  <si>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</si>
  <si>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</si>
  <si>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</si>
  <si>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</si>
  <si>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</si>
  <si>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</si>
  <si>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</si>
  <si>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</si>
  <si>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</si>
  <si>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</si>
  <si>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</si>
  <si>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</si>
  <si>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</si>
  <si>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</si>
  <si>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</si>
  <si>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</si>
  <si>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</si>
  <si>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</si>
  <si>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</si>
  <si>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</si>
  <si>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</si>
  <si>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</si>
  <si>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</si>
  <si>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</si>
  <si>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</si>
  <si>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</si>
  <si>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</si>
  <si>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</si>
  <si>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</si>
  <si>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</si>
  <si>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</si>
  <si>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</si>
  <si>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</si>
  <si>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</si>
  <si>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</si>
  <si>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</si>
  <si>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</si>
  <si>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</si>
  <si>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</si>
  <si>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</si>
  <si>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</si>
  <si>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</si>
  <si>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</si>
  <si>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</si>
  <si>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</si>
  <si>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</si>
  <si>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</si>
  <si>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</si>
  <si>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</si>
  <si>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</si>
  <si>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</si>
  <si>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</si>
  <si>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</si>
  <si>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</si>
  <si>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</si>
  <si>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</si>
  <si>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</si>
  <si>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</si>
  <si>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</si>
  <si>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</si>
  <si>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</si>
  <si>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</si>
  <si>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</si>
  <si>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</si>
  <si>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</si>
  <si>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</si>
  <si>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</si>
  <si>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</si>
  <si>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</si>
  <si>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</si>
  <si>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</si>
  <si>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</si>
  <si>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</si>
  <si>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</si>
  <si>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</si>
  <si>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</si>
  <si>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</si>
  <si>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</si>
  <si>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</si>
  <si>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</si>
  <si>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</si>
  <si>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</si>
  <si>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</si>
  <si>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</si>
  <si>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</si>
  <si>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</si>
  <si>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</si>
  <si>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</si>
  <si>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</si>
  <si>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</si>
  <si>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</si>
  <si>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</si>
  <si>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</si>
  <si>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</si>
  <si>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</si>
  <si>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</si>
  <si>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</si>
  <si>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</si>
  <si>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</si>
  <si>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</si>
  <si>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</si>
  <si>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</si>
  <si>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</si>
  <si>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</si>
  <si>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</si>
  <si>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</si>
  <si>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</si>
  <si>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</si>
  <si>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</si>
  <si>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</si>
  <si>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</si>
  <si>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</si>
  <si>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</si>
  <si>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</si>
  <si>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</si>
  <si>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</si>
  <si>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</si>
  <si>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</si>
  <si>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</si>
  <si>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</si>
  <si>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</si>
  <si>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</si>
  <si>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</si>
  <si>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</si>
  <si>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</si>
  <si>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</si>
  <si>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</si>
  <si>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</si>
  <si>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</si>
  <si>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</si>
  <si>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</si>
  <si>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</si>
  <si>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</si>
  <si>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</si>
  <si>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</si>
  <si>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</si>
  <si>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</si>
  <si>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</si>
  <si>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</si>
  <si>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</si>
  <si>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</si>
  <si>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</si>
  <si>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</si>
  <si>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</si>
  <si>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</si>
  <si>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</si>
  <si>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</si>
  <si>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</si>
  <si>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</si>
  <si>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</si>
  <si>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</si>
  <si>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</si>
  <si>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</si>
  <si>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</si>
  <si>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</si>
  <si>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</si>
  <si>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</si>
  <si>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</si>
  <si>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</si>
  <si>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</si>
  <si>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</si>
  <si>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</si>
  <si>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</si>
  <si>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</si>
  <si>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</si>
  <si>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</si>
  <si>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</si>
  <si>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</si>
  <si>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</si>
  <si>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</si>
  <si>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</si>
  <si>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</si>
  <si>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</si>
  <si>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</si>
  <si>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</si>
  <si>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</si>
  <si>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</si>
  <si>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</si>
  <si>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</si>
  <si>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</si>
  <si>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</si>
  <si>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</si>
  <si>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</si>
  <si>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</si>
  <si>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</si>
  <si>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</si>
  <si>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</si>
  <si>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</si>
  <si>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</si>
  <si>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</si>
  <si>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</si>
  <si>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</si>
  <si>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</si>
  <si>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</si>
  <si>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</si>
  <si>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</si>
  <si>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</si>
  <si>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</si>
  <si>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</si>
  <si>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</si>
  <si>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</si>
  <si>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</si>
  <si>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</si>
  <si>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</si>
  <si>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</si>
  <si>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</si>
  <si>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</si>
  <si>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</si>
  <si>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</si>
  <si>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</si>
  <si>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</si>
  <si>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</si>
  <si>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</si>
  <si>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</si>
  <si>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</si>
  <si>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</si>
  <si>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</si>
  <si>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</si>
  <si>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</si>
  <si>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</si>
  <si>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</si>
  <si>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</si>
  <si>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</si>
  <si>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</si>
  <si>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</si>
  <si>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</si>
  <si>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</si>
  <si>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</si>
  <si>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</si>
  <si>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</si>
  <si>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</si>
  <si>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</si>
  <si>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</si>
  <si>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</si>
  <si>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</si>
  <si>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</si>
  <si>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</si>
  <si>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</si>
  <si>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</si>
  <si>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</si>
  <si>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</si>
  <si>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</si>
  <si>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</si>
  <si>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</si>
  <si>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</si>
  <si>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</si>
  <si>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</si>
  <si>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</si>
  <si>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</si>
  <si>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</si>
  <si>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</si>
  <si>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</si>
  <si>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</si>
  <si>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</si>
  <si>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</si>
  <si>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</si>
  <si>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</si>
  <si>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</si>
  <si>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</si>
  <si>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</si>
  <si>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</si>
  <si>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</si>
  <si>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</si>
  <si>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</si>
  <si>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</si>
  <si>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</si>
  <si>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</si>
  <si>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</si>
  <si>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</si>
  <si>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</si>
  <si>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</si>
  <si>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</si>
  <si>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</si>
  <si>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</si>
  <si>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</si>
  <si>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</si>
  <si>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</si>
  <si>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</si>
  <si>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</si>
  <si>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</si>
  <si>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</si>
  <si>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</si>
  <si>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</si>
  <si>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</si>
  <si>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</si>
  <si>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</si>
  <si>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</si>
  <si>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</si>
  <si>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</si>
  <si>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</si>
  <si>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</si>
  <si>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</si>
  <si>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</si>
  <si>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</si>
  <si>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</si>
  <si>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</si>
  <si>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</si>
  <si>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</si>
  <si>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</si>
  <si>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</si>
  <si>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</si>
  <si>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</si>
  <si>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</si>
  <si>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</si>
  <si>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</si>
  <si>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</si>
  <si>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</si>
  <si>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</si>
  <si>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</si>
  <si>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</si>
  <si>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</si>
  <si>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</si>
  <si>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</si>
  <si>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</si>
  <si>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>Hitel-, kölcsönfelvétel államháztartáson kívülről  (10.1.+…+10.3.)</t>
  </si>
  <si>
    <t>J=(F+…+I)</t>
  </si>
  <si>
    <t>Összesen (1+8)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</si>
  <si>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</si>
  <si>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</si>
  <si>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</si>
  <si>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</si>
  <si>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</si>
  <si>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</si>
  <si>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</si>
  <si>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</si>
  <si>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</si>
  <si>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</si>
  <si>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</si>
  <si>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</si>
  <si>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</si>
  <si>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</si>
  <si>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</si>
  <si>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</si>
  <si>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</si>
  <si>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</si>
  <si>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</si>
  <si>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</si>
  <si>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</si>
  <si>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</si>
  <si>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</si>
  <si>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</si>
  <si>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</si>
  <si>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</si>
  <si>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</si>
  <si>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</si>
  <si>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</si>
  <si>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</si>
  <si>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</si>
  <si>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</si>
  <si>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</si>
  <si>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</si>
  <si>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</si>
  <si>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</si>
  <si>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</si>
  <si>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</si>
  <si>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</si>
  <si>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</si>
  <si>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</si>
  <si>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</si>
  <si>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</si>
  <si>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</si>
  <si>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</si>
  <si>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</si>
  <si>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</si>
  <si>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</si>
  <si>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</si>
  <si>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</si>
  <si>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</si>
  <si>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</si>
  <si>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</si>
  <si>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</si>
  <si>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</si>
  <si>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</si>
  <si>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</si>
  <si>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</si>
  <si>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</si>
  <si>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</si>
  <si>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</si>
  <si>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</si>
  <si>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</si>
  <si>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</si>
  <si>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</si>
  <si>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</si>
  <si>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</si>
  <si>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</si>
  <si>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</si>
  <si>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</si>
  <si>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</si>
  <si>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</si>
  <si>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</si>
  <si>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</si>
  <si>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</si>
  <si>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</si>
  <si>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</si>
  <si>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</si>
  <si>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</si>
  <si>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</si>
  <si>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</si>
  <si>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</si>
  <si>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</si>
  <si>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Intézmény finanszíroás - óvoda</t>
  </si>
  <si>
    <t>Intézmény finanszírozás óvoda</t>
  </si>
  <si>
    <t>Karancsberény Község Önkormányzat</t>
  </si>
  <si>
    <t>Közüzemi díjak</t>
  </si>
  <si>
    <t>Bér és közterhei</t>
  </si>
  <si>
    <t>Intézmény finanszírozás Óvoda</t>
  </si>
  <si>
    <t>osztalék bevétel</t>
  </si>
  <si>
    <t>Önk.vagyon bérbeadásából származó bevétel</t>
  </si>
  <si>
    <t>Befektetési célú részeedés vásárlás</t>
  </si>
  <si>
    <t>Felhalmozási célú pe.átadás ÁHK</t>
  </si>
  <si>
    <t>Felh.célú tám.ért.kiadás társulásnak</t>
  </si>
  <si>
    <t>Átfutó függő kiadás összesen</t>
  </si>
  <si>
    <t>egyéb</t>
  </si>
  <si>
    <t>ÁH-on belüli megelőlegzés</t>
  </si>
  <si>
    <t>Intézmény finanszírozás - óvoda</t>
  </si>
  <si>
    <t>Intézményfinanszírozás</t>
  </si>
  <si>
    <t>ÁH-on belüli megelőlegzés visszafizetése</t>
  </si>
  <si>
    <t>Községi Sportegyesület</t>
  </si>
  <si>
    <t>működés</t>
  </si>
  <si>
    <t>Vagyoni tipusú adók (kommunális adó)</t>
  </si>
  <si>
    <t>Értékesítési és forg.adó (iparűzési adó)</t>
  </si>
  <si>
    <t>Egyéb áruhasználati és szolg.adó (talajterhelési díj)</t>
  </si>
  <si>
    <t>Jövedelemadók (Termőföld bérbeadásából szárm. Jöv.utáni SZJA)</t>
  </si>
  <si>
    <t>Karanccsberény Önkormányzat Kötelezettség
jogcíme</t>
  </si>
  <si>
    <t>Egyéb kedvezmény /talajterhelési díj /</t>
  </si>
  <si>
    <t>forintban!</t>
  </si>
  <si>
    <t>Tervezett 
( Ft)</t>
  </si>
  <si>
    <t>Tényleges 
(Ft)</t>
  </si>
  <si>
    <t>Lovasklub</t>
  </si>
  <si>
    <t>Reménység Nyugdíjasklub</t>
  </si>
  <si>
    <t>forintban !</t>
  </si>
  <si>
    <t>forintban</t>
  </si>
  <si>
    <t xml:space="preserve"> forintban</t>
  </si>
  <si>
    <t xml:space="preserve"> forintban !</t>
  </si>
  <si>
    <t xml:space="preserve">  forintban !</t>
  </si>
  <si>
    <t>Adatok: forintban!</t>
  </si>
  <si>
    <t>Adatok:  forintban!</t>
  </si>
  <si>
    <t xml:space="preserve">Egyéb áruhasználati és szolg.adó </t>
  </si>
  <si>
    <t>Egyéb közhatalmi bevételek (TALAJTERHELÉSI,PÓTLÉK,EGYÉB)</t>
  </si>
  <si>
    <t>tulajdonosi bevétel osztalék</t>
  </si>
  <si>
    <t>adatok ezer forint</t>
  </si>
  <si>
    <t>Magánszemélyek kommunális adója  - 50% kedvezmény, 70 éven felüliek</t>
  </si>
  <si>
    <t>Magánszemélyek kommunális adója  - mentes - 80 éven felüliek</t>
  </si>
  <si>
    <t>Talajterhelési díj - 70 éven felüli egyedülálló 50% kedvezmény</t>
  </si>
  <si>
    <t>adatok forintban</t>
  </si>
  <si>
    <t>I. egyéb sajátos elszámolások</t>
  </si>
  <si>
    <t>Magánszemélyek komm.adója -telek - 50%</t>
  </si>
  <si>
    <t>2017. évi eredeti előirányzat BEVÉTELEK</t>
  </si>
  <si>
    <t>Egyéb működési célú átvett pénzeszköz eu-tól</t>
  </si>
  <si>
    <t>II. egyéb</t>
  </si>
  <si>
    <t>2018. évi</t>
  </si>
  <si>
    <t>Biztosító által fizetett kártérítés</t>
  </si>
  <si>
    <t>Bandúr út és Táncsics út felújítás</t>
  </si>
  <si>
    <t>orvosi rendelő felújítás</t>
  </si>
  <si>
    <t>* Amennyiben több projekt megvalósítása történik egy időben akkor azokat külön-külön, projektenként be kell mutatni!</t>
  </si>
  <si>
    <t>TOP 3.2.1-16-NGI-2017-00051 Közösségi Ház energetikai felújítása</t>
  </si>
  <si>
    <t>2018. előtt</t>
  </si>
  <si>
    <t>2018.évi</t>
  </si>
  <si>
    <t>Teljesítés %-a 2018.12.3ig</t>
  </si>
  <si>
    <t>2018.után</t>
  </si>
  <si>
    <t>TOP 5.3.1-16-NGI-2017000010 Helyi identitás és kohézió erősítése a Karancs völgyében</t>
  </si>
  <si>
    <t>Felhasználás 2018.12.31-ig</t>
  </si>
  <si>
    <t>2018. évi módosított előirányzat</t>
  </si>
  <si>
    <t>2018. évi teljesítés</t>
  </si>
  <si>
    <t>Összes teljesítés 2018.12.31-ig</t>
  </si>
  <si>
    <t>2018.évi módosított előirányzat</t>
  </si>
  <si>
    <t>Összes teljesítés 2018. 12.31-ig</t>
  </si>
  <si>
    <t>Szabadidőpark kialakítás</t>
  </si>
  <si>
    <t>Eszköz beszerzés könyvtár</t>
  </si>
  <si>
    <t>Közmunka - szállító kocsi</t>
  </si>
  <si>
    <t>orvosi rendelőbe eszközök</t>
  </si>
  <si>
    <t>eszközbeszerzés kultur</t>
  </si>
  <si>
    <t>2017.évi tény</t>
  </si>
  <si>
    <t>2018.évi teljesítés</t>
  </si>
  <si>
    <t>2019.</t>
  </si>
  <si>
    <t>2021 után</t>
  </si>
  <si>
    <t>2019.00 havi nettó megelőlegzés visszafizetése</t>
  </si>
  <si>
    <t>Karancs Kápolna Alapítvány</t>
  </si>
  <si>
    <t>VAGYONKIMUTATÁS 
a könyvviteli mérlegben értékkel szereplő eszközökről
2018.</t>
  </si>
  <si>
    <t>2018. év</t>
  </si>
  <si>
    <t>Adósság állomány alakulása lejárat, eszközök, bel- és külföldi hitelezők szerinti bontásban 
2018. december 31-én</t>
  </si>
  <si>
    <t>59 862 746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</si>
</sst>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  <numFmt numFmtId="178" formatCode="#,##0\ &quot;Ft&quot;"/>
    <numFmt numFmtId="179" formatCode="#,###.0"/>
    <numFmt numFmtId="180" formatCode="_-* #,##0.000\ _F_t_-;\-* #,##0.000\ _F_t_-;_-* &quot;-&quot;??\ _F_t_-;_-@_-"/>
    <numFmt numFmtId="181" formatCode="_-* #,##0.0000\ _F_t_-;\-* #,##0.0000\ _F_t_-;_-* &quot;-&quot;??\ _F_t_-;_-@_-"/>
    <numFmt numFmtId="182" formatCode="#,###.00"/>
    <numFmt numFmtId="183" formatCode="#,###.000"/>
    <numFmt numFmtId="184" formatCode="[$¥€-2]\ #\ ##,000_);[Red]\([$€-2]\ #\ ##,000\)"/>
  </numFmts>
  <fonts count="5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8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1" borderId="0" applyNumberFormat="0" applyBorder="0" applyAlignment="0" applyProtection="0"/>
    <xf numFmtId="0" fontId="35" fillId="2" borderId="0" applyNumberFormat="0" applyBorder="0" applyAlignment="0" applyProtection="0"/>
    <xf numFmtId="0" fontId="35" fillId="13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0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6" fillId="1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6" borderId="7" applyNumberFormat="0" applyFont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8" applyNumberFormat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3" borderId="0" applyNumberFormat="0" applyBorder="0" applyAlignment="0" applyProtection="0"/>
    <xf numFmtId="0" fontId="49" fillId="11" borderId="0" applyNumberFormat="0" applyBorder="0" applyAlignment="0" applyProtection="0"/>
    <xf numFmtId="0" fontId="50" fillId="22" borderId="1" applyNumberFormat="0" applyAlignment="0" applyProtection="0"/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4" fontId="13" fillId="0" borderId="10" xfId="0" applyNumberFormat="1" applyFont="1" applyBorder="1" applyAlignment="1" applyProtection="1">
      <alignment vertical="center" wrapText="1"/>
      <protection locked="0"/>
    </xf>
    <xf numFmtId="164" fontId="13" fillId="0" borderId="11" xfId="0" applyNumberFormat="1" applyFont="1" applyBorder="1" applyAlignment="1" applyProtection="1">
      <alignment vertical="center" wrapText="1"/>
      <protection locked="0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13" fillId="0" borderId="12" xfId="0" applyNumberFormat="1" applyFont="1" applyBorder="1" applyAlignment="1" applyProtection="1">
      <alignment horizontal="left" vertical="center" wrapText="1" indent="1"/>
      <protection locked="0"/>
    </xf>
    <xf numFmtId="1" fontId="13" fillId="0" borderId="10" xfId="0" applyNumberFormat="1" applyFont="1" applyBorder="1" applyAlignment="1" applyProtection="1">
      <alignment vertical="center" wrapText="1"/>
      <protection locked="0"/>
    </xf>
    <xf numFmtId="164" fontId="13" fillId="0" borderId="13" xfId="0" applyNumberFormat="1" applyFont="1" applyBorder="1" applyAlignment="1" applyProtection="1">
      <alignment horizontal="left" vertical="center" wrapText="1" indent="1"/>
      <protection locked="0"/>
    </xf>
    <xf numFmtId="164" fontId="12" fillId="0" borderId="14" xfId="0" applyNumberFormat="1" applyFont="1" applyBorder="1" applyAlignment="1">
      <alignment vertical="center" wrapText="1"/>
    </xf>
    <xf numFmtId="164" fontId="12" fillId="0" borderId="15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4" fontId="11" fillId="0" borderId="12" xfId="0" applyNumberFormat="1" applyFont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4" fontId="12" fillId="24" borderId="14" xfId="0" applyNumberFormat="1" applyFont="1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164" fontId="13" fillId="0" borderId="10" xfId="0" applyNumberFormat="1" applyFont="1" applyBorder="1" applyAlignment="1" applyProtection="1">
      <alignment vertical="center"/>
      <protection locked="0"/>
    </xf>
    <xf numFmtId="164" fontId="13" fillId="0" borderId="11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164" fontId="6" fillId="0" borderId="16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/>
    </xf>
    <xf numFmtId="164" fontId="12" fillId="0" borderId="17" xfId="0" applyNumberFormat="1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164" fontId="12" fillId="0" borderId="14" xfId="0" applyNumberFormat="1" applyFont="1" applyBorder="1" applyAlignment="1">
      <alignment vertical="center"/>
    </xf>
    <xf numFmtId="164" fontId="12" fillId="0" borderId="15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4" fontId="18" fillId="0" borderId="18" xfId="0" applyNumberFormat="1" applyFont="1" applyBorder="1" applyAlignment="1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164" fontId="20" fillId="0" borderId="19" xfId="64" applyNumberFormat="1" applyFont="1" applyBorder="1" applyAlignment="1">
      <alignment vertical="center"/>
      <protection/>
    </xf>
    <xf numFmtId="164" fontId="20" fillId="0" borderId="19" xfId="64" applyNumberFormat="1" applyFont="1" applyBorder="1">
      <alignment/>
      <protection/>
    </xf>
    <xf numFmtId="0" fontId="6" fillId="0" borderId="20" xfId="64" applyFont="1" applyBorder="1" applyAlignment="1">
      <alignment horizontal="center" vertical="center" wrapText="1"/>
      <protection/>
    </xf>
    <xf numFmtId="0" fontId="6" fillId="0" borderId="21" xfId="64" applyFont="1" applyBorder="1" applyAlignment="1">
      <alignment horizontal="center" vertical="center" wrapText="1"/>
      <protection/>
    </xf>
    <xf numFmtId="164" fontId="12" fillId="0" borderId="22" xfId="0" applyNumberFormat="1" applyFont="1" applyBorder="1" applyAlignment="1">
      <alignment horizontal="center" vertical="center" wrapText="1"/>
    </xf>
    <xf numFmtId="164" fontId="13" fillId="0" borderId="23" xfId="0" applyNumberFormat="1" applyFont="1" applyBorder="1" applyAlignment="1" applyProtection="1">
      <alignment vertical="center" wrapText="1"/>
      <protection locked="0"/>
    </xf>
    <xf numFmtId="164" fontId="12" fillId="0" borderId="17" xfId="0" applyNumberFormat="1" applyFont="1" applyBorder="1" applyAlignment="1">
      <alignment vertical="center" wrapText="1"/>
    </xf>
    <xf numFmtId="164" fontId="13" fillId="0" borderId="24" xfId="0" applyNumberFormat="1" applyFont="1" applyBorder="1" applyAlignment="1" applyProtection="1">
      <alignment vertical="center" wrapText="1"/>
      <protection locked="0"/>
    </xf>
    <xf numFmtId="164" fontId="12" fillId="0" borderId="25" xfId="0" applyNumberFormat="1" applyFont="1" applyBorder="1" applyAlignment="1">
      <alignment horizontal="center" vertical="center"/>
    </xf>
    <xf numFmtId="164" fontId="12" fillId="0" borderId="25" xfId="0" applyNumberFormat="1" applyFont="1" applyBorder="1" applyAlignment="1">
      <alignment horizontal="center" vertical="center" wrapText="1"/>
    </xf>
    <xf numFmtId="164" fontId="12" fillId="0" borderId="26" xfId="0" applyNumberFormat="1" applyFont="1" applyBorder="1" applyAlignment="1">
      <alignment horizontal="center" vertical="center"/>
    </xf>
    <xf numFmtId="164" fontId="12" fillId="0" borderId="27" xfId="0" applyNumberFormat="1" applyFont="1" applyBorder="1" applyAlignment="1">
      <alignment horizontal="center" vertical="center"/>
    </xf>
    <xf numFmtId="164" fontId="12" fillId="0" borderId="27" xfId="0" applyNumberFormat="1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left" vertical="center"/>
    </xf>
    <xf numFmtId="3" fontId="13" fillId="0" borderId="29" xfId="0" applyNumberFormat="1" applyFont="1" applyBorder="1" applyAlignment="1" applyProtection="1">
      <alignment horizontal="right" vertical="center"/>
      <protection locked="0"/>
    </xf>
    <xf numFmtId="164" fontId="12" fillId="0" borderId="30" xfId="0" applyNumberFormat="1" applyFont="1" applyBorder="1" applyAlignment="1">
      <alignment horizontal="right" vertical="center" wrapText="1"/>
    </xf>
    <xf numFmtId="49" fontId="18" fillId="0" borderId="31" xfId="0" applyNumberFormat="1" applyFont="1" applyBorder="1" applyAlignment="1" quotePrefix="1">
      <alignment horizontal="left" vertical="center" indent="1"/>
    </xf>
    <xf numFmtId="3" fontId="18" fillId="0" borderId="32" xfId="0" applyNumberFormat="1" applyFont="1" applyBorder="1" applyAlignment="1" applyProtection="1">
      <alignment horizontal="right" vertical="center"/>
      <protection locked="0"/>
    </xf>
    <xf numFmtId="3" fontId="18" fillId="0" borderId="32" xfId="0" applyNumberFormat="1" applyFont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Border="1" applyAlignment="1">
      <alignment horizontal="right" vertical="center" wrapText="1"/>
    </xf>
    <xf numFmtId="49" fontId="13" fillId="0" borderId="31" xfId="0" applyNumberFormat="1" applyFont="1" applyBorder="1" applyAlignment="1">
      <alignment horizontal="left" vertical="center"/>
    </xf>
    <xf numFmtId="3" fontId="13" fillId="0" borderId="32" xfId="0" applyNumberFormat="1" applyFont="1" applyBorder="1" applyAlignment="1" applyProtection="1">
      <alignment horizontal="right" vertical="center"/>
      <protection locked="0"/>
    </xf>
    <xf numFmtId="49" fontId="13" fillId="0" borderId="33" xfId="0" applyNumberFormat="1" applyFont="1" applyBorder="1" applyAlignment="1" applyProtection="1">
      <alignment horizontal="left" vertical="center"/>
      <protection locked="0"/>
    </xf>
    <xf numFmtId="3" fontId="13" fillId="0" borderId="34" xfId="0" applyNumberFormat="1" applyFont="1" applyBorder="1" applyAlignment="1" applyProtection="1">
      <alignment horizontal="right" vertical="center"/>
      <protection locked="0"/>
    </xf>
    <xf numFmtId="49" fontId="12" fillId="0" borderId="35" xfId="0" applyNumberFormat="1" applyFont="1" applyBorder="1" applyAlignment="1" applyProtection="1">
      <alignment horizontal="left" vertical="center" indent="1"/>
      <protection locked="0"/>
    </xf>
    <xf numFmtId="164" fontId="12" fillId="0" borderId="25" xfId="0" applyNumberFormat="1" applyFont="1" applyBorder="1" applyAlignment="1">
      <alignment vertical="center"/>
    </xf>
    <xf numFmtId="4" fontId="13" fillId="0" borderId="25" xfId="0" applyNumberFormat="1" applyFont="1" applyBorder="1" applyAlignment="1" applyProtection="1">
      <alignment vertical="center" wrapText="1"/>
      <protection locked="0"/>
    </xf>
    <xf numFmtId="49" fontId="12" fillId="0" borderId="36" xfId="0" applyNumberFormat="1" applyFont="1" applyBorder="1" applyAlignment="1" applyProtection="1">
      <alignment vertical="center"/>
      <protection locked="0"/>
    </xf>
    <xf numFmtId="49" fontId="12" fillId="0" borderId="36" xfId="0" applyNumberFormat="1" applyFont="1" applyBorder="1" applyAlignment="1" applyProtection="1">
      <alignment horizontal="right" vertical="center"/>
      <protection locked="0"/>
    </xf>
    <xf numFmtId="3" fontId="13" fillId="0" borderId="36" xfId="0" applyNumberFormat="1" applyFont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Border="1" applyAlignment="1" applyProtection="1">
      <alignment vertical="center"/>
      <protection locked="0"/>
    </xf>
    <xf numFmtId="49" fontId="12" fillId="0" borderId="19" xfId="0" applyNumberFormat="1" applyFont="1" applyBorder="1" applyAlignment="1" applyProtection="1">
      <alignment horizontal="right" vertical="center"/>
      <protection locked="0"/>
    </xf>
    <xf numFmtId="3" fontId="13" fillId="0" borderId="19" xfId="0" applyNumberFormat="1" applyFont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Border="1" applyAlignment="1">
      <alignment horizontal="left" vertical="center"/>
    </xf>
    <xf numFmtId="3" fontId="13" fillId="0" borderId="29" xfId="0" applyNumberFormat="1" applyFont="1" applyBorder="1" applyAlignment="1" applyProtection="1">
      <alignment horizontal="right" vertical="center" wrapText="1"/>
      <protection locked="0"/>
    </xf>
    <xf numFmtId="164" fontId="12" fillId="0" borderId="29" xfId="0" applyNumberFormat="1" applyFont="1" applyBorder="1" applyAlignment="1">
      <alignment horizontal="right" vertical="center" wrapText="1"/>
    </xf>
    <xf numFmtId="49" fontId="13" fillId="0" borderId="12" xfId="0" applyNumberFormat="1" applyFont="1" applyBorder="1" applyAlignment="1">
      <alignment horizontal="left" vertical="center"/>
    </xf>
    <xf numFmtId="3" fontId="13" fillId="0" borderId="32" xfId="0" applyNumberFormat="1" applyFont="1" applyBorder="1" applyAlignment="1" applyProtection="1">
      <alignment horizontal="right" vertical="center" wrapText="1"/>
      <protection locked="0"/>
    </xf>
    <xf numFmtId="49" fontId="13" fillId="0" borderId="12" xfId="0" applyNumberFormat="1" applyFont="1" applyBorder="1" applyAlignment="1" applyProtection="1">
      <alignment horizontal="left" vertical="center"/>
      <protection locked="0"/>
    </xf>
    <xf numFmtId="49" fontId="13" fillId="0" borderId="13" xfId="0" applyNumberFormat="1" applyFont="1" applyBorder="1" applyAlignment="1" applyProtection="1">
      <alignment horizontal="left" vertical="center"/>
      <protection locked="0"/>
    </xf>
    <xf numFmtId="3" fontId="13" fillId="0" borderId="34" xfId="0" applyNumberFormat="1" applyFont="1" applyBorder="1" applyAlignment="1" applyProtection="1">
      <alignment horizontal="right" vertical="center" wrapText="1"/>
      <protection locked="0"/>
    </xf>
    <xf numFmtId="171" fontId="12" fillId="0" borderId="25" xfId="0" applyNumberFormat="1" applyFont="1" applyBorder="1" applyAlignment="1">
      <alignment horizontal="left" vertical="center" wrapText="1" indent="1"/>
    </xf>
    <xf numFmtId="171" fontId="26" fillId="0" borderId="0" xfId="0" applyNumberFormat="1" applyFont="1" applyAlignment="1">
      <alignment horizontal="left" vertical="center" wrapText="1"/>
    </xf>
    <xf numFmtId="164" fontId="12" fillId="0" borderId="25" xfId="0" applyNumberFormat="1" applyFont="1" applyBorder="1" applyAlignment="1">
      <alignment horizontal="center" vertical="center" wrapText="1"/>
    </xf>
    <xf numFmtId="3" fontId="13" fillId="0" borderId="30" xfId="0" applyNumberFormat="1" applyFont="1" applyBorder="1" applyAlignment="1" applyProtection="1">
      <alignment horizontal="right" vertical="center" wrapText="1"/>
      <protection locked="0"/>
    </xf>
    <xf numFmtId="3" fontId="13" fillId="0" borderId="38" xfId="0" applyNumberFormat="1" applyFont="1" applyBorder="1" applyAlignment="1" applyProtection="1">
      <alignment horizontal="right" vertical="center" wrapText="1"/>
      <protection locked="0"/>
    </xf>
    <xf numFmtId="3" fontId="13" fillId="0" borderId="39" xfId="0" applyNumberFormat="1" applyFont="1" applyBorder="1" applyAlignment="1" applyProtection="1">
      <alignment horizontal="right" vertical="center" wrapText="1"/>
      <protection locked="0"/>
    </xf>
    <xf numFmtId="164" fontId="12" fillId="0" borderId="25" xfId="0" applyNumberFormat="1" applyFont="1" applyBorder="1" applyAlignment="1">
      <alignment horizontal="right" vertical="center" wrapText="1"/>
    </xf>
    <xf numFmtId="4" fontId="12" fillId="0" borderId="30" xfId="0" applyNumberFormat="1" applyFont="1" applyBorder="1" applyAlignment="1">
      <alignment horizontal="right" vertical="center" wrapText="1"/>
    </xf>
    <xf numFmtId="4" fontId="12" fillId="0" borderId="32" xfId="0" applyNumberFormat="1" applyFont="1" applyBorder="1" applyAlignment="1">
      <alignment horizontal="right" vertical="center" wrapText="1"/>
    </xf>
    <xf numFmtId="4" fontId="12" fillId="0" borderId="39" xfId="0" applyNumberFormat="1" applyFont="1" applyBorder="1" applyAlignment="1">
      <alignment horizontal="right" vertical="center" wrapText="1"/>
    </xf>
    <xf numFmtId="0" fontId="6" fillId="0" borderId="40" xfId="0" applyFont="1" applyBorder="1" applyAlignment="1">
      <alignment horizontal="center" vertical="center" wrapText="1"/>
    </xf>
    <xf numFmtId="164" fontId="13" fillId="0" borderId="41" xfId="64" applyNumberFormat="1" applyFont="1" applyBorder="1" applyAlignment="1" applyProtection="1">
      <alignment horizontal="right" vertical="center" wrapText="1" indent="1"/>
      <protection locked="0"/>
    </xf>
    <xf numFmtId="164" fontId="13" fillId="0" borderId="20" xfId="64" applyNumberFormat="1" applyFont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Border="1" applyAlignment="1">
      <alignment horizontal="right" vertical="center" wrapText="1" indent="1"/>
    </xf>
    <xf numFmtId="164" fontId="3" fillId="0" borderId="14" xfId="0" applyNumberFormat="1" applyFont="1" applyBorder="1" applyAlignment="1">
      <alignment horizontal="right" vertical="center" wrapText="1" indent="1"/>
    </xf>
    <xf numFmtId="164" fontId="3" fillId="0" borderId="15" xfId="0" applyNumberFormat="1" applyFont="1" applyBorder="1" applyAlignment="1">
      <alignment horizontal="right" vertical="center" wrapText="1" indent="1"/>
    </xf>
    <xf numFmtId="164" fontId="13" fillId="0" borderId="42" xfId="0" applyNumberFormat="1" applyFont="1" applyBorder="1" applyAlignment="1" applyProtection="1">
      <alignment horizontal="right" vertical="center" wrapText="1" indent="1"/>
      <protection locked="0"/>
    </xf>
    <xf numFmtId="164" fontId="6" fillId="0" borderId="43" xfId="0" applyNumberFormat="1" applyFont="1" applyBorder="1" applyAlignment="1">
      <alignment horizontal="center" vertical="center" wrapText="1"/>
    </xf>
    <xf numFmtId="164" fontId="13" fillId="0" borderId="20" xfId="0" applyNumberFormat="1" applyFont="1" applyBorder="1" applyAlignment="1" applyProtection="1">
      <alignment horizontal="right" vertical="center" wrapText="1" indent="1"/>
      <protection locked="0"/>
    </xf>
    <xf numFmtId="0" fontId="12" fillId="0" borderId="43" xfId="0" applyFont="1" applyBorder="1" applyAlignment="1">
      <alignment horizontal="center" vertical="center" wrapText="1"/>
    </xf>
    <xf numFmtId="3" fontId="3" fillId="0" borderId="43" xfId="0" applyNumberFormat="1" applyFont="1" applyBorder="1" applyAlignment="1" applyProtection="1">
      <alignment horizontal="right" vertical="center" wrapText="1" indent="1"/>
      <protection locked="0"/>
    </xf>
    <xf numFmtId="0" fontId="12" fillId="0" borderId="44" xfId="0" applyFont="1" applyBorder="1" applyAlignment="1">
      <alignment horizontal="center" vertical="center" wrapText="1"/>
    </xf>
    <xf numFmtId="3" fontId="3" fillId="0" borderId="14" xfId="0" applyNumberFormat="1" applyFont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Border="1" applyAlignment="1" applyProtection="1">
      <alignment horizontal="right" vertical="center" wrapText="1" indent="1"/>
      <protection locked="0"/>
    </xf>
    <xf numFmtId="164" fontId="6" fillId="0" borderId="25" xfId="0" applyNumberFormat="1" applyFont="1" applyBorder="1" applyAlignment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164" fontId="4" fillId="0" borderId="0" xfId="0" applyNumberFormat="1" applyFont="1" applyAlignment="1" applyProtection="1">
      <alignment horizontal="right" vertical="center"/>
      <protection locked="0"/>
    </xf>
    <xf numFmtId="164" fontId="6" fillId="0" borderId="46" xfId="0" applyNumberFormat="1" applyFont="1" applyBorder="1" applyAlignment="1">
      <alignment horizontal="centerContinuous" vertical="center"/>
    </xf>
    <xf numFmtId="164" fontId="6" fillId="0" borderId="47" xfId="0" applyNumberFormat="1" applyFont="1" applyBorder="1" applyAlignment="1">
      <alignment horizontal="centerContinuous" vertical="center"/>
    </xf>
    <xf numFmtId="164" fontId="6" fillId="0" borderId="48" xfId="0" applyNumberFormat="1" applyFont="1" applyBorder="1" applyAlignment="1">
      <alignment horizontal="centerContinuous" vertical="center"/>
    </xf>
    <xf numFmtId="164" fontId="19" fillId="0" borderId="0" xfId="0" applyNumberFormat="1" applyFont="1" applyAlignment="1">
      <alignment vertical="center"/>
    </xf>
    <xf numFmtId="164" fontId="6" fillId="0" borderId="22" xfId="0" applyNumberFormat="1" applyFont="1" applyBorder="1" applyAlignment="1">
      <alignment horizontal="center" vertical="center"/>
    </xf>
    <xf numFmtId="164" fontId="6" fillId="0" borderId="49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164" fontId="12" fillId="0" borderId="50" xfId="0" applyNumberFormat="1" applyFont="1" applyBorder="1" applyAlignment="1">
      <alignment horizontal="right" vertical="center" wrapText="1" indent="1"/>
    </xf>
    <xf numFmtId="164" fontId="12" fillId="0" borderId="41" xfId="0" applyNumberFormat="1" applyFont="1" applyBorder="1" applyAlignment="1">
      <alignment horizontal="left" vertical="center" wrapText="1" indent="1"/>
    </xf>
    <xf numFmtId="1" fontId="3" fillId="24" borderId="41" xfId="0" applyNumberFormat="1" applyFont="1" applyFill="1" applyBorder="1" applyAlignment="1">
      <alignment horizontal="center" vertical="center" wrapText="1"/>
    </xf>
    <xf numFmtId="164" fontId="12" fillId="0" borderId="41" xfId="0" applyNumberFormat="1" applyFont="1" applyBorder="1" applyAlignment="1">
      <alignment vertical="center" wrapText="1"/>
    </xf>
    <xf numFmtId="164" fontId="12" fillId="0" borderId="46" xfId="0" applyNumberFormat="1" applyFont="1" applyBorder="1" applyAlignment="1">
      <alignment vertical="center" wrapText="1"/>
    </xf>
    <xf numFmtId="164" fontId="12" fillId="0" borderId="30" xfId="0" applyNumberFormat="1" applyFont="1" applyBorder="1" applyAlignment="1">
      <alignment vertical="center" wrapText="1"/>
    </xf>
    <xf numFmtId="164" fontId="12" fillId="0" borderId="12" xfId="0" applyNumberFormat="1" applyFont="1" applyBorder="1" applyAlignment="1">
      <alignment horizontal="right" vertical="center" wrapText="1" indent="1"/>
    </xf>
    <xf numFmtId="164" fontId="13" fillId="0" borderId="10" xfId="0" applyNumberFormat="1" applyFont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164" fontId="13" fillId="0" borderId="32" xfId="0" applyNumberFormat="1" applyFont="1" applyBorder="1" applyAlignment="1">
      <alignment vertical="center" wrapText="1"/>
    </xf>
    <xf numFmtId="164" fontId="12" fillId="0" borderId="10" xfId="0" applyNumberFormat="1" applyFont="1" applyBorder="1" applyAlignment="1">
      <alignment horizontal="left" vertical="center" wrapText="1" indent="1"/>
    </xf>
    <xf numFmtId="1" fontId="3" fillId="24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Border="1" applyAlignment="1">
      <alignment vertical="center" wrapText="1"/>
    </xf>
    <xf numFmtId="164" fontId="12" fillId="0" borderId="23" xfId="0" applyNumberFormat="1" applyFont="1" applyBorder="1" applyAlignment="1">
      <alignment vertical="center" wrapText="1"/>
    </xf>
    <xf numFmtId="164" fontId="12" fillId="0" borderId="32" xfId="0" applyNumberFormat="1" applyFont="1" applyBorder="1" applyAlignment="1">
      <alignment vertical="center" wrapText="1"/>
    </xf>
    <xf numFmtId="164" fontId="12" fillId="0" borderId="10" xfId="0" applyNumberFormat="1" applyFont="1" applyBorder="1" applyAlignment="1">
      <alignment horizontal="left" vertical="center" wrapText="1" indent="1"/>
    </xf>
    <xf numFmtId="164" fontId="12" fillId="0" borderId="51" xfId="0" applyNumberFormat="1" applyFont="1" applyBorder="1" applyAlignment="1">
      <alignment horizontal="right" vertical="center" wrapText="1" indent="1"/>
    </xf>
    <xf numFmtId="164" fontId="12" fillId="0" borderId="18" xfId="0" applyNumberFormat="1" applyFont="1" applyBorder="1" applyAlignment="1">
      <alignment horizontal="left" vertical="center" wrapText="1" indent="1"/>
    </xf>
    <xf numFmtId="1" fontId="3" fillId="24" borderId="11" xfId="0" applyNumberFormat="1" applyFont="1" applyFill="1" applyBorder="1" applyAlignment="1">
      <alignment horizontal="center" vertical="center" wrapText="1"/>
    </xf>
    <xf numFmtId="164" fontId="12" fillId="0" borderId="18" xfId="0" applyNumberFormat="1" applyFont="1" applyBorder="1" applyAlignment="1">
      <alignment vertical="center" wrapText="1"/>
    </xf>
    <xf numFmtId="1" fontId="0" fillId="0" borderId="52" xfId="0" applyNumberFormat="1" applyFont="1" applyBorder="1" applyAlignment="1" applyProtection="1">
      <alignment horizontal="center" vertical="center" wrapText="1"/>
      <protection locked="0"/>
    </xf>
    <xf numFmtId="164" fontId="13" fillId="0" borderId="18" xfId="0" applyNumberFormat="1" applyFont="1" applyBorder="1" applyAlignment="1" applyProtection="1">
      <alignment vertical="center" wrapText="1"/>
      <protection locked="0"/>
    </xf>
    <xf numFmtId="164" fontId="13" fillId="0" borderId="52" xfId="0" applyNumberFormat="1" applyFont="1" applyBorder="1" applyAlignment="1" applyProtection="1">
      <alignment vertical="center" wrapText="1"/>
      <protection locked="0"/>
    </xf>
    <xf numFmtId="164" fontId="12" fillId="0" borderId="16" xfId="0" applyNumberFormat="1" applyFont="1" applyBorder="1" applyAlignment="1">
      <alignment horizontal="right" vertical="center" wrapText="1" indent="1"/>
    </xf>
    <xf numFmtId="164" fontId="12" fillId="0" borderId="14" xfId="0" applyNumberFormat="1" applyFont="1" applyBorder="1" applyAlignment="1">
      <alignment horizontal="left" vertical="center" wrapText="1" indent="1"/>
    </xf>
    <xf numFmtId="1" fontId="13" fillId="24" borderId="53" xfId="0" applyNumberFormat="1" applyFont="1" applyFill="1" applyBorder="1" applyAlignment="1">
      <alignment vertical="center" wrapText="1"/>
    </xf>
    <xf numFmtId="164" fontId="12" fillId="0" borderId="14" xfId="0" applyNumberFormat="1" applyFont="1" applyBorder="1" applyAlignment="1">
      <alignment vertical="center" wrapText="1"/>
    </xf>
    <xf numFmtId="164" fontId="8" fillId="0" borderId="0" xfId="0" applyNumberFormat="1" applyFont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 wrapText="1"/>
    </xf>
    <xf numFmtId="164" fontId="6" fillId="0" borderId="53" xfId="0" applyNumberFormat="1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 wrapText="1"/>
    </xf>
    <xf numFmtId="164" fontId="12" fillId="0" borderId="25" xfId="0" applyNumberFormat="1" applyFont="1" applyBorder="1" applyAlignment="1">
      <alignment horizontal="left" vertical="center" wrapText="1" indent="1"/>
    </xf>
    <xf numFmtId="164" fontId="0" fillId="24" borderId="25" xfId="0" applyNumberFormat="1" applyFont="1" applyFill="1" applyBorder="1" applyAlignment="1">
      <alignment horizontal="left" vertical="center" wrapText="1" indent="2"/>
    </xf>
    <xf numFmtId="164" fontId="0" fillId="24" borderId="44" xfId="0" applyNumberFormat="1" applyFont="1" applyFill="1" applyBorder="1" applyAlignment="1">
      <alignment horizontal="left" vertical="center" wrapText="1" indent="2"/>
    </xf>
    <xf numFmtId="164" fontId="12" fillId="0" borderId="16" xfId="0" applyNumberFormat="1" applyFont="1" applyBorder="1" applyAlignment="1">
      <alignment vertical="center" wrapText="1"/>
    </xf>
    <xf numFmtId="164" fontId="13" fillId="0" borderId="32" xfId="0" applyNumberFormat="1" applyFont="1" applyBorder="1" applyAlignment="1" applyProtection="1">
      <alignment horizontal="left" vertical="center" wrapText="1" indent="1"/>
      <protection locked="0"/>
    </xf>
    <xf numFmtId="165" fontId="0" fillId="0" borderId="32" xfId="0" applyNumberFormat="1" applyFont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Border="1" applyAlignment="1" applyProtection="1">
      <alignment vertical="center" wrapText="1"/>
      <protection locked="0"/>
    </xf>
    <xf numFmtId="164" fontId="13" fillId="0" borderId="17" xfId="0" applyNumberFormat="1" applyFont="1" applyBorder="1" applyAlignment="1" applyProtection="1">
      <alignment vertical="center" wrapText="1"/>
      <protection locked="0"/>
    </xf>
    <xf numFmtId="164" fontId="0" fillId="24" borderId="25" xfId="0" applyNumberFormat="1" applyFont="1" applyFill="1" applyBorder="1" applyAlignment="1">
      <alignment horizontal="right" vertical="center" wrapText="1" indent="2"/>
    </xf>
    <xf numFmtId="164" fontId="0" fillId="24" borderId="44" xfId="0" applyNumberFormat="1" applyFont="1" applyFill="1" applyBorder="1" applyAlignment="1">
      <alignment horizontal="right" vertical="center" wrapText="1" indent="2"/>
    </xf>
    <xf numFmtId="0" fontId="6" fillId="0" borderId="5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vertical="center" wrapText="1"/>
      <protection locked="0"/>
    </xf>
    <xf numFmtId="164" fontId="13" fillId="0" borderId="23" xfId="0" applyNumberFormat="1" applyFont="1" applyBorder="1" applyAlignment="1" applyProtection="1">
      <alignment vertical="center"/>
      <protection locked="0"/>
    </xf>
    <xf numFmtId="164" fontId="12" fillId="0" borderId="23" xfId="0" applyNumberFormat="1" applyFont="1" applyBorder="1" applyAlignment="1">
      <alignment vertical="center"/>
    </xf>
    <xf numFmtId="164" fontId="13" fillId="0" borderId="24" xfId="0" applyNumberFormat="1" applyFont="1" applyBorder="1" applyAlignment="1" applyProtection="1">
      <alignment vertical="center"/>
      <protection locked="0"/>
    </xf>
    <xf numFmtId="0" fontId="13" fillId="0" borderId="54" xfId="0" applyFont="1" applyBorder="1" applyAlignment="1">
      <alignment horizontal="center" vertical="center"/>
    </xf>
    <xf numFmtId="0" fontId="13" fillId="0" borderId="20" xfId="0" applyFont="1" applyBorder="1" applyAlignment="1">
      <alignment vertical="center" wrapText="1"/>
    </xf>
    <xf numFmtId="0" fontId="13" fillId="0" borderId="20" xfId="0" applyFont="1" applyBorder="1" applyAlignment="1" applyProtection="1">
      <alignment vertical="center" wrapText="1"/>
      <protection locked="0"/>
    </xf>
    <xf numFmtId="164" fontId="13" fillId="0" borderId="20" xfId="0" applyNumberFormat="1" applyFont="1" applyBorder="1" applyAlignment="1" applyProtection="1">
      <alignment vertical="center"/>
      <protection locked="0"/>
    </xf>
    <xf numFmtId="164" fontId="13" fillId="0" borderId="49" xfId="0" applyNumberFormat="1" applyFont="1" applyBorder="1" applyAlignment="1" applyProtection="1">
      <alignment vertical="center"/>
      <protection locked="0"/>
    </xf>
    <xf numFmtId="164" fontId="12" fillId="0" borderId="53" xfId="0" applyNumberFormat="1" applyFont="1" applyBorder="1" applyAlignment="1">
      <alignment vertical="center"/>
    </xf>
    <xf numFmtId="164" fontId="12" fillId="0" borderId="21" xfId="0" applyNumberFormat="1" applyFont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right" vertical="center" wrapText="1" indent="1"/>
    </xf>
    <xf numFmtId="0" fontId="16" fillId="0" borderId="55" xfId="0" applyFont="1" applyBorder="1" applyAlignment="1" applyProtection="1">
      <alignment horizontal="left" vertical="center" wrapText="1" indent="1"/>
      <protection locked="0"/>
    </xf>
    <xf numFmtId="164" fontId="13" fillId="0" borderId="42" xfId="0" applyNumberFormat="1" applyFont="1" applyBorder="1" applyAlignment="1" applyProtection="1">
      <alignment horizontal="right" vertical="center" wrapText="1" indent="2"/>
      <protection locked="0"/>
    </xf>
    <xf numFmtId="164" fontId="13" fillId="0" borderId="56" xfId="0" applyNumberFormat="1" applyFont="1" applyBorder="1" applyAlignment="1" applyProtection="1">
      <alignment horizontal="right" vertical="center" wrapText="1" indent="2"/>
      <protection locked="0"/>
    </xf>
    <xf numFmtId="0" fontId="13" fillId="0" borderId="12" xfId="0" applyFont="1" applyBorder="1" applyAlignment="1">
      <alignment horizontal="right" vertical="center" wrapText="1" indent="1"/>
    </xf>
    <xf numFmtId="0" fontId="16" fillId="0" borderId="57" xfId="0" applyFont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Border="1" applyAlignment="1" applyProtection="1">
      <alignment horizontal="right" vertical="center" wrapText="1" indent="2"/>
      <protection locked="0"/>
    </xf>
    <xf numFmtId="164" fontId="13" fillId="0" borderId="17" xfId="0" applyNumberFormat="1" applyFont="1" applyBorder="1" applyAlignment="1" applyProtection="1">
      <alignment horizontal="right" vertical="center" wrapText="1" indent="2"/>
      <protection locked="0"/>
    </xf>
    <xf numFmtId="0" fontId="13" fillId="0" borderId="54" xfId="0" applyFont="1" applyBorder="1" applyAlignment="1">
      <alignment horizontal="right" vertical="center" wrapText="1" indent="1"/>
    </xf>
    <xf numFmtId="164" fontId="13" fillId="0" borderId="20" xfId="0" applyNumberFormat="1" applyFont="1" applyBorder="1" applyAlignment="1" applyProtection="1">
      <alignment horizontal="right" vertical="center" wrapText="1" indent="2"/>
      <protection locked="0"/>
    </xf>
    <xf numFmtId="164" fontId="13" fillId="0" borderId="21" xfId="0" applyNumberFormat="1" applyFont="1" applyBorder="1" applyAlignment="1" applyProtection="1">
      <alignment horizontal="right" vertical="center" wrapText="1" indent="2"/>
      <protection locked="0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right" vertical="center" indent="1"/>
    </xf>
    <xf numFmtId="3" fontId="13" fillId="0" borderId="61" xfId="0" applyNumberFormat="1" applyFont="1" applyBorder="1" applyAlignment="1" applyProtection="1">
      <alignment horizontal="right" vertical="center"/>
      <protection locked="0"/>
    </xf>
    <xf numFmtId="0" fontId="13" fillId="0" borderId="12" xfId="0" applyFont="1" applyBorder="1" applyAlignment="1">
      <alignment horizontal="right" vertical="center" indent="1"/>
    </xf>
    <xf numFmtId="0" fontId="13" fillId="0" borderId="10" xfId="0" applyFont="1" applyBorder="1" applyAlignment="1" applyProtection="1">
      <alignment horizontal="left" vertical="center" indent="1"/>
      <protection locked="0"/>
    </xf>
    <xf numFmtId="3" fontId="13" fillId="0" borderId="23" xfId="0" applyNumberFormat="1" applyFont="1" applyBorder="1" applyAlignment="1" applyProtection="1">
      <alignment horizontal="right" vertical="center"/>
      <protection locked="0"/>
    </xf>
    <xf numFmtId="3" fontId="13" fillId="0" borderId="17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Alignment="1">
      <alignment vertical="center"/>
    </xf>
    <xf numFmtId="164" fontId="12" fillId="0" borderId="15" xfId="0" applyNumberFormat="1" applyFont="1" applyBorder="1" applyAlignment="1">
      <alignment vertical="center" wrapText="1"/>
    </xf>
    <xf numFmtId="172" fontId="16" fillId="0" borderId="10" xfId="66" applyNumberFormat="1" applyFont="1" applyBorder="1" applyAlignment="1" applyProtection="1">
      <alignment horizontal="right" vertical="center" wrapText="1"/>
      <protection locked="0"/>
    </xf>
    <xf numFmtId="0" fontId="0" fillId="0" borderId="0" xfId="65" applyAlignment="1">
      <alignment vertical="center" wrapText="1"/>
      <protection/>
    </xf>
    <xf numFmtId="0" fontId="0" fillId="0" borderId="0" xfId="65" applyAlignment="1">
      <alignment horizontal="center" vertical="center"/>
      <protection/>
    </xf>
    <xf numFmtId="49" fontId="12" fillId="0" borderId="54" xfId="65" applyNumberFormat="1" applyFont="1" applyBorder="1" applyAlignment="1">
      <alignment horizontal="center" vertical="center" wrapText="1"/>
      <protection/>
    </xf>
    <xf numFmtId="49" fontId="12" fillId="0" borderId="20" xfId="65" applyNumberFormat="1" applyFont="1" applyBorder="1" applyAlignment="1">
      <alignment horizontal="center" vertical="center"/>
      <protection/>
    </xf>
    <xf numFmtId="49" fontId="12" fillId="0" borderId="21" xfId="65" applyNumberFormat="1" applyFont="1" applyBorder="1" applyAlignment="1">
      <alignment horizontal="center" vertical="center"/>
      <protection/>
    </xf>
    <xf numFmtId="49" fontId="0" fillId="0" borderId="0" xfId="65" applyNumberFormat="1" applyFont="1" applyAlignment="1">
      <alignment horizontal="center" vertical="center"/>
      <protection/>
    </xf>
    <xf numFmtId="173" fontId="13" fillId="0" borderId="42" xfId="65" applyNumberFormat="1" applyFont="1" applyBorder="1" applyAlignment="1">
      <alignment horizontal="center" vertical="center"/>
      <protection/>
    </xf>
    <xf numFmtId="174" fontId="13" fillId="0" borderId="56" xfId="65" applyNumberFormat="1" applyFont="1" applyBorder="1" applyAlignment="1" applyProtection="1">
      <alignment vertical="center"/>
      <protection locked="0"/>
    </xf>
    <xf numFmtId="173" fontId="13" fillId="0" borderId="10" xfId="65" applyNumberFormat="1" applyFont="1" applyBorder="1" applyAlignment="1">
      <alignment horizontal="center" vertical="center"/>
      <protection/>
    </xf>
    <xf numFmtId="174" fontId="13" fillId="0" borderId="17" xfId="65" applyNumberFormat="1" applyFont="1" applyBorder="1" applyAlignment="1" applyProtection="1">
      <alignment vertical="center"/>
      <protection locked="0"/>
    </xf>
    <xf numFmtId="174" fontId="12" fillId="0" borderId="17" xfId="65" applyNumberFormat="1" applyFont="1" applyBorder="1" applyAlignment="1">
      <alignment vertical="center"/>
      <protection/>
    </xf>
    <xf numFmtId="0" fontId="12" fillId="0" borderId="54" xfId="65" applyFont="1" applyBorder="1" applyAlignment="1">
      <alignment horizontal="left" vertical="center" wrapText="1"/>
      <protection/>
    </xf>
    <xf numFmtId="173" fontId="13" fillId="0" borderId="20" xfId="65" applyNumberFormat="1" applyFont="1" applyBorder="1" applyAlignment="1">
      <alignment horizontal="center" vertical="center"/>
      <protection/>
    </xf>
    <xf numFmtId="174" fontId="12" fillId="0" borderId="21" xfId="65" applyNumberFormat="1" applyFont="1" applyBorder="1" applyAlignment="1">
      <alignment vertical="center"/>
      <protection/>
    </xf>
    <xf numFmtId="0" fontId="11" fillId="0" borderId="0" xfId="65" applyFont="1" applyAlignment="1">
      <alignment horizontal="center" vertical="center"/>
      <protection/>
    </xf>
    <xf numFmtId="0" fontId="12" fillId="0" borderId="16" xfId="0" applyFont="1" applyBorder="1" applyAlignment="1">
      <alignment horizontal="right" vertical="center" wrapText="1" indent="1"/>
    </xf>
    <xf numFmtId="0" fontId="12" fillId="0" borderId="14" xfId="0" applyFont="1" applyBorder="1" applyAlignment="1">
      <alignment vertical="center" wrapText="1"/>
    </xf>
    <xf numFmtId="164" fontId="12" fillId="0" borderId="14" xfId="0" applyNumberFormat="1" applyFont="1" applyBorder="1" applyAlignment="1">
      <alignment horizontal="right" vertical="center" wrapText="1" indent="2"/>
    </xf>
    <xf numFmtId="164" fontId="12" fillId="0" borderId="15" xfId="0" applyNumberFormat="1" applyFont="1" applyBorder="1" applyAlignment="1">
      <alignment horizontal="right" vertical="center" wrapText="1" indent="2"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13" fillId="0" borderId="37" xfId="0" applyFont="1" applyBorder="1" applyAlignment="1">
      <alignment horizontal="right" vertical="center" wrapText="1" indent="1"/>
    </xf>
    <xf numFmtId="0" fontId="13" fillId="0" borderId="42" xfId="0" applyFont="1" applyBorder="1" applyAlignment="1" applyProtection="1">
      <alignment horizontal="left" vertical="center" wrapText="1"/>
      <protection locked="0"/>
    </xf>
    <xf numFmtId="164" fontId="13" fillId="0" borderId="42" xfId="0" applyNumberFormat="1" applyFont="1" applyBorder="1" applyAlignment="1">
      <alignment vertical="center" wrapText="1"/>
    </xf>
    <xf numFmtId="164" fontId="13" fillId="0" borderId="56" xfId="0" applyNumberFormat="1" applyFont="1" applyBorder="1" applyAlignment="1" applyProtection="1">
      <alignment vertical="center" wrapText="1"/>
      <protection locked="0"/>
    </xf>
    <xf numFmtId="0" fontId="13" fillId="0" borderId="12" xfId="0" applyFont="1" applyBorder="1" applyAlignment="1">
      <alignment horizontal="right" vertical="center" wrapText="1" inden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164" fontId="13" fillId="0" borderId="62" xfId="0" applyNumberFormat="1" applyFont="1" applyBorder="1" applyAlignment="1" applyProtection="1">
      <alignment vertical="center" wrapText="1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 indent="1"/>
    </xf>
    <xf numFmtId="164" fontId="6" fillId="0" borderId="0" xfId="64" applyNumberFormat="1" applyFont="1" applyAlignment="1">
      <alignment horizontal="right" vertical="center" wrapText="1" indent="1"/>
      <protection/>
    </xf>
    <xf numFmtId="0" fontId="17" fillId="0" borderId="14" xfId="0" applyFont="1" applyBorder="1" applyAlignment="1">
      <alignment vertical="center" wrapText="1"/>
    </xf>
    <xf numFmtId="164" fontId="13" fillId="0" borderId="63" xfId="64" applyNumberFormat="1" applyFont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>
      <alignment vertical="center" wrapText="1"/>
    </xf>
    <xf numFmtId="0" fontId="17" fillId="0" borderId="64" xfId="0" applyFont="1" applyBorder="1" applyAlignment="1">
      <alignment vertical="center" wrapText="1"/>
    </xf>
    <xf numFmtId="164" fontId="15" fillId="0" borderId="14" xfId="0" applyNumberFormat="1" applyFont="1" applyBorder="1" applyAlignment="1" quotePrefix="1">
      <alignment horizontal="right" vertical="center" wrapText="1" indent="1"/>
    </xf>
    <xf numFmtId="164" fontId="13" fillId="0" borderId="48" xfId="64" applyNumberFormat="1" applyFont="1" applyBorder="1" applyAlignment="1" applyProtection="1">
      <alignment horizontal="right" vertical="center" wrapText="1" indent="1"/>
      <protection locked="0"/>
    </xf>
    <xf numFmtId="0" fontId="13" fillId="0" borderId="18" xfId="64" applyFont="1" applyBorder="1" applyAlignment="1">
      <alignment horizontal="left" vertical="center" wrapText="1" indent="1"/>
      <protection/>
    </xf>
    <xf numFmtId="0" fontId="13" fillId="0" borderId="10" xfId="64" applyFont="1" applyBorder="1" applyAlignment="1">
      <alignment horizontal="left" vertical="center" wrapText="1" indent="1"/>
      <protection/>
    </xf>
    <xf numFmtId="0" fontId="13" fillId="0" borderId="42" xfId="64" applyFont="1" applyBorder="1" applyAlignment="1">
      <alignment horizontal="left" vertical="center" wrapText="1" indent="1"/>
      <protection/>
    </xf>
    <xf numFmtId="0" fontId="13" fillId="0" borderId="41" xfId="64" applyFont="1" applyBorder="1" applyAlignment="1">
      <alignment horizontal="left" vertical="center" wrapText="1" indent="1"/>
      <protection/>
    </xf>
    <xf numFmtId="0" fontId="13" fillId="0" borderId="57" xfId="64" applyFont="1" applyBorder="1" applyAlignment="1">
      <alignment horizontal="left" vertical="center" wrapText="1" indent="1"/>
      <protection/>
    </xf>
    <xf numFmtId="0" fontId="13" fillId="0" borderId="11" xfId="64" applyFont="1" applyBorder="1" applyAlignment="1">
      <alignment horizontal="left" vertical="center" wrapText="1" indent="1"/>
      <protection/>
    </xf>
    <xf numFmtId="49" fontId="13" fillId="0" borderId="51" xfId="64" applyNumberFormat="1" applyFont="1" applyBorder="1" applyAlignment="1">
      <alignment horizontal="left" vertical="center" wrapText="1" indent="1"/>
      <protection/>
    </xf>
    <xf numFmtId="49" fontId="13" fillId="0" borderId="12" xfId="64" applyNumberFormat="1" applyFont="1" applyBorder="1" applyAlignment="1">
      <alignment horizontal="left" vertical="center" wrapText="1" indent="1"/>
      <protection/>
    </xf>
    <xf numFmtId="49" fontId="13" fillId="0" borderId="37" xfId="64" applyNumberFormat="1" applyFont="1" applyBorder="1" applyAlignment="1">
      <alignment horizontal="left" vertical="center" wrapText="1" indent="1"/>
      <protection/>
    </xf>
    <xf numFmtId="49" fontId="13" fillId="0" borderId="13" xfId="64" applyNumberFormat="1" applyFont="1" applyBorder="1" applyAlignment="1">
      <alignment horizontal="left" vertical="center" wrapText="1" indent="1"/>
      <protection/>
    </xf>
    <xf numFmtId="49" fontId="13" fillId="0" borderId="50" xfId="64" applyNumberFormat="1" applyFont="1" applyBorder="1" applyAlignment="1">
      <alignment horizontal="left" vertical="center" wrapText="1" indent="1"/>
      <protection/>
    </xf>
    <xf numFmtId="49" fontId="13" fillId="0" borderId="54" xfId="64" applyNumberFormat="1" applyFont="1" applyBorder="1" applyAlignment="1">
      <alignment horizontal="left" vertical="center" wrapText="1" indent="1"/>
      <protection/>
    </xf>
    <xf numFmtId="0" fontId="13" fillId="0" borderId="0" xfId="64" applyFont="1" applyAlignment="1">
      <alignment horizontal="left" vertical="center" wrapText="1" indent="1"/>
      <protection/>
    </xf>
    <xf numFmtId="0" fontId="12" fillId="0" borderId="16" xfId="64" applyFont="1" applyBorder="1" applyAlignment="1">
      <alignment horizontal="left" vertical="center" wrapText="1" indent="1"/>
      <protection/>
    </xf>
    <xf numFmtId="0" fontId="12" fillId="0" borderId="14" xfId="64" applyFont="1" applyBorder="1" applyAlignment="1">
      <alignment horizontal="left" vertical="center" wrapText="1" indent="1"/>
      <protection/>
    </xf>
    <xf numFmtId="0" fontId="12" fillId="0" borderId="58" xfId="64" applyFont="1" applyBorder="1" applyAlignment="1">
      <alignment horizontal="left" vertical="center" wrapText="1" indent="1"/>
      <protection/>
    </xf>
    <xf numFmtId="0" fontId="12" fillId="0" borderId="14" xfId="64" applyFont="1" applyBorder="1" applyAlignment="1">
      <alignment vertical="center" wrapText="1"/>
      <protection/>
    </xf>
    <xf numFmtId="0" fontId="12" fillId="0" borderId="59" xfId="64" applyFont="1" applyBorder="1" applyAlignment="1">
      <alignment vertical="center" wrapText="1"/>
      <protection/>
    </xf>
    <xf numFmtId="0" fontId="12" fillId="0" borderId="16" xfId="64" applyFont="1" applyBorder="1" applyAlignment="1">
      <alignment horizontal="center" vertical="center" wrapText="1"/>
      <protection/>
    </xf>
    <xf numFmtId="0" fontId="12" fillId="0" borderId="14" xfId="64" applyFont="1" applyBorder="1" applyAlignment="1">
      <alignment horizontal="center" vertical="center" wrapText="1"/>
      <protection/>
    </xf>
    <xf numFmtId="0" fontId="12" fillId="0" borderId="15" xfId="64" applyFont="1" applyBorder="1" applyAlignment="1">
      <alignment horizontal="center" vertical="center" wrapText="1"/>
      <protection/>
    </xf>
    <xf numFmtId="0" fontId="12" fillId="0" borderId="14" xfId="64" applyFont="1" applyBorder="1" applyAlignment="1">
      <alignment horizontal="left" vertical="center" wrapText="1" indent="1"/>
      <protection/>
    </xf>
    <xf numFmtId="0" fontId="4" fillId="0" borderId="19" xfId="0" applyFont="1" applyBorder="1" applyAlignment="1">
      <alignment horizontal="right"/>
    </xf>
    <xf numFmtId="164" fontId="20" fillId="0" borderId="19" xfId="64" applyNumberFormat="1" applyFont="1" applyBorder="1" applyAlignment="1">
      <alignment horizontal="left" vertical="center"/>
      <protection/>
    </xf>
    <xf numFmtId="0" fontId="13" fillId="0" borderId="10" xfId="64" applyFont="1" applyBorder="1" applyAlignment="1">
      <alignment horizontal="left" indent="6"/>
      <protection/>
    </xf>
    <xf numFmtId="0" fontId="13" fillId="0" borderId="10" xfId="64" applyFont="1" applyBorder="1" applyAlignment="1">
      <alignment horizontal="left" vertical="center" wrapText="1" indent="6"/>
      <protection/>
    </xf>
    <xf numFmtId="0" fontId="13" fillId="0" borderId="11" xfId="64" applyFont="1" applyBorder="1" applyAlignment="1">
      <alignment horizontal="left" vertical="center" wrapText="1" indent="6"/>
      <protection/>
    </xf>
    <xf numFmtId="0" fontId="13" fillId="0" borderId="20" xfId="64" applyFont="1" applyBorder="1" applyAlignment="1">
      <alignment horizontal="left" vertical="center" wrapText="1" indent="6"/>
      <protection/>
    </xf>
    <xf numFmtId="164" fontId="13" fillId="0" borderId="45" xfId="64" applyNumberFormat="1" applyFont="1" applyBorder="1" applyAlignment="1" applyProtection="1">
      <alignment horizontal="right" vertical="center" wrapText="1" indent="1"/>
      <protection locked="0"/>
    </xf>
    <xf numFmtId="164" fontId="13" fillId="0" borderId="65" xfId="64" applyNumberFormat="1" applyFont="1" applyBorder="1" applyAlignment="1" applyProtection="1">
      <alignment horizontal="right" vertical="center" wrapText="1" indent="1"/>
      <protection locked="0"/>
    </xf>
    <xf numFmtId="164" fontId="13" fillId="0" borderId="66" xfId="64" applyNumberFormat="1" applyFont="1" applyBorder="1" applyAlignment="1" applyProtection="1">
      <alignment horizontal="right" vertical="center" wrapText="1" indent="1"/>
      <protection locked="0"/>
    </xf>
    <xf numFmtId="164" fontId="13" fillId="0" borderId="45" xfId="64" applyNumberFormat="1" applyFont="1" applyBorder="1" applyAlignment="1" applyProtection="1">
      <alignment horizontal="right" vertical="center" wrapText="1" indent="1"/>
      <protection locked="0"/>
    </xf>
    <xf numFmtId="164" fontId="13" fillId="0" borderId="66" xfId="64" applyNumberFormat="1" applyFont="1" applyBorder="1" applyAlignment="1" applyProtection="1">
      <alignment horizontal="right" vertical="center" wrapText="1" indent="1"/>
      <protection locked="0"/>
    </xf>
    <xf numFmtId="164" fontId="13" fillId="0" borderId="65" xfId="64" applyNumberFormat="1" applyFont="1" applyBorder="1" applyAlignment="1" applyProtection="1">
      <alignment horizontal="right" vertical="center" wrapText="1" indent="1"/>
      <protection locked="0"/>
    </xf>
    <xf numFmtId="0" fontId="17" fillId="0" borderId="14" xfId="0" applyFont="1" applyBorder="1" applyAlignment="1">
      <alignment horizontal="left" vertical="center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1" xfId="0" applyFont="1" applyBorder="1" applyAlignment="1">
      <alignment horizontal="left" vertical="center" wrapText="1" indent="1"/>
    </xf>
    <xf numFmtId="0" fontId="17" fillId="0" borderId="67" xfId="0" applyFont="1" applyBorder="1" applyAlignment="1">
      <alignment horizontal="left" vertical="center" wrapText="1" indent="1"/>
    </xf>
    <xf numFmtId="164" fontId="12" fillId="0" borderId="15" xfId="64" applyNumberFormat="1" applyFont="1" applyBorder="1" applyAlignment="1">
      <alignment horizontal="right" vertical="center" wrapText="1" indent="1"/>
      <protection/>
    </xf>
    <xf numFmtId="0" fontId="4" fillId="0" borderId="19" xfId="0" applyFont="1" applyBorder="1" applyAlignment="1">
      <alignment horizontal="right" vertical="center"/>
    </xf>
    <xf numFmtId="0" fontId="15" fillId="0" borderId="64" xfId="0" applyFont="1" applyBorder="1" applyAlignment="1">
      <alignment horizontal="left" vertical="center" wrapText="1" indent="1"/>
    </xf>
    <xf numFmtId="0" fontId="2" fillId="0" borderId="0" xfId="64">
      <alignment/>
      <protection/>
    </xf>
    <xf numFmtId="0" fontId="2" fillId="0" borderId="0" xfId="64" applyAlignment="1">
      <alignment horizontal="right" vertical="center" indent="1"/>
      <protection/>
    </xf>
    <xf numFmtId="164" fontId="12" fillId="0" borderId="59" xfId="64" applyNumberFormat="1" applyFont="1" applyBorder="1" applyAlignment="1">
      <alignment horizontal="right" vertical="center" wrapText="1" indent="1"/>
      <protection/>
    </xf>
    <xf numFmtId="164" fontId="12" fillId="0" borderId="14" xfId="64" applyNumberFormat="1" applyFont="1" applyBorder="1" applyAlignment="1">
      <alignment horizontal="right" vertical="center" wrapText="1" indent="1"/>
      <protection/>
    </xf>
    <xf numFmtId="164" fontId="13" fillId="0" borderId="10" xfId="64" applyNumberFormat="1" applyFont="1" applyBorder="1" applyAlignment="1" applyProtection="1">
      <alignment horizontal="right" vertical="center" wrapText="1" indent="1"/>
      <protection locked="0"/>
    </xf>
    <xf numFmtId="164" fontId="13" fillId="0" borderId="42" xfId="64" applyNumberFormat="1" applyFont="1" applyBorder="1" applyAlignment="1" applyProtection="1">
      <alignment horizontal="right" vertical="center" wrapText="1" indent="1"/>
      <protection locked="0"/>
    </xf>
    <xf numFmtId="164" fontId="13" fillId="0" borderId="11" xfId="64" applyNumberFormat="1" applyFont="1" applyBorder="1" applyAlignment="1" applyProtection="1">
      <alignment horizontal="right" vertical="center" wrapText="1" indent="1"/>
      <protection locked="0"/>
    </xf>
    <xf numFmtId="164" fontId="13" fillId="0" borderId="10" xfId="64" applyNumberFormat="1" applyFont="1" applyBorder="1" applyAlignment="1" applyProtection="1">
      <alignment horizontal="right" vertical="center" wrapText="1" indent="1"/>
      <protection locked="0"/>
    </xf>
    <xf numFmtId="164" fontId="13" fillId="0" borderId="11" xfId="64" applyNumberFormat="1" applyFont="1" applyBorder="1" applyAlignment="1" applyProtection="1">
      <alignment horizontal="right" vertical="center" wrapText="1" indent="1"/>
      <protection locked="0"/>
    </xf>
    <xf numFmtId="164" fontId="12" fillId="0" borderId="14" xfId="64" applyNumberFormat="1" applyFont="1" applyBorder="1" applyAlignment="1">
      <alignment horizontal="right" vertical="center" wrapText="1" indent="1"/>
      <protection/>
    </xf>
    <xf numFmtId="0" fontId="13" fillId="0" borderId="42" xfId="64" applyFont="1" applyBorder="1" applyAlignment="1">
      <alignment horizontal="left" vertical="center" wrapText="1" indent="6"/>
      <protection/>
    </xf>
    <xf numFmtId="0" fontId="13" fillId="0" borderId="0" xfId="64" applyFont="1">
      <alignment/>
      <protection/>
    </xf>
    <xf numFmtId="0" fontId="0" fillId="0" borderId="0" xfId="64" applyFont="1">
      <alignment/>
      <protection/>
    </xf>
    <xf numFmtId="0" fontId="16" fillId="0" borderId="4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wrapText="1" indent="1"/>
    </xf>
    <xf numFmtId="0" fontId="16" fillId="0" borderId="11" xfId="0" applyFont="1" applyBorder="1" applyAlignment="1">
      <alignment horizontal="left" wrapText="1" indent="1"/>
    </xf>
    <xf numFmtId="0" fontId="16" fillId="0" borderId="37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5" fillId="0" borderId="0" xfId="64" applyFont="1">
      <alignment/>
      <protection/>
    </xf>
    <xf numFmtId="164" fontId="13" fillId="0" borderId="42" xfId="64" applyNumberFormat="1" applyFont="1" applyBorder="1" applyAlignment="1">
      <alignment horizontal="right" vertical="center" wrapText="1" indent="1"/>
      <protection/>
    </xf>
    <xf numFmtId="0" fontId="12" fillId="0" borderId="43" xfId="64" applyFont="1" applyBorder="1" applyAlignment="1">
      <alignment horizontal="center" vertical="center" wrapText="1"/>
      <protection/>
    </xf>
    <xf numFmtId="164" fontId="13" fillId="0" borderId="42" xfId="64" applyNumberFormat="1" applyFont="1" applyBorder="1" applyAlignment="1" applyProtection="1">
      <alignment horizontal="right" vertical="center" wrapText="1" indent="1"/>
      <protection locked="0"/>
    </xf>
    <xf numFmtId="0" fontId="17" fillId="0" borderId="16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7" fillId="0" borderId="67" xfId="0" applyFont="1" applyBorder="1" applyAlignment="1">
      <alignment vertical="center" wrapText="1"/>
    </xf>
    <xf numFmtId="164" fontId="12" fillId="0" borderId="14" xfId="64" applyNumberFormat="1" applyFont="1" applyBorder="1" applyAlignment="1" applyProtection="1">
      <alignment horizontal="right" vertical="center" wrapText="1" indent="1"/>
      <protection locked="0"/>
    </xf>
    <xf numFmtId="164" fontId="12" fillId="0" borderId="43" xfId="64" applyNumberFormat="1" applyFont="1" applyBorder="1" applyAlignment="1" applyProtection="1">
      <alignment horizontal="right" vertical="center" wrapText="1" indent="1"/>
      <protection locked="0"/>
    </xf>
    <xf numFmtId="0" fontId="2" fillId="0" borderId="0" xfId="64" applyAlignment="1">
      <alignment horizontal="left" vertical="center" indent="1"/>
      <protection/>
    </xf>
    <xf numFmtId="164" fontId="6" fillId="0" borderId="44" xfId="0" applyNumberFormat="1" applyFont="1" applyBorder="1" applyAlignment="1">
      <alignment horizontal="center" vertical="center" wrapText="1"/>
    </xf>
    <xf numFmtId="164" fontId="13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Border="1" applyAlignment="1">
      <alignment horizontal="left" vertical="center" wrapText="1" indent="1"/>
    </xf>
    <xf numFmtId="164" fontId="13" fillId="0" borderId="42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Border="1" applyAlignment="1">
      <alignment horizontal="right" vertical="center" wrapText="1" indent="1"/>
    </xf>
    <xf numFmtId="164" fontId="13" fillId="0" borderId="18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56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62" xfId="0" applyNumberFormat="1" applyFont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Alignment="1">
      <alignment horizontal="centerContinuous" vertical="center" wrapText="1"/>
    </xf>
    <xf numFmtId="164" fontId="0" fillId="0" borderId="0" xfId="0" applyNumberFormat="1" applyAlignment="1">
      <alignment horizontal="centerContinuous" vertical="center"/>
    </xf>
    <xf numFmtId="164" fontId="12" fillId="0" borderId="0" xfId="0" applyNumberFormat="1" applyFont="1" applyAlignment="1">
      <alignment horizontal="center" vertical="center" wrapText="1"/>
    </xf>
    <xf numFmtId="164" fontId="0" fillId="0" borderId="38" xfId="0" applyNumberFormat="1" applyBorder="1" applyAlignment="1">
      <alignment horizontal="left" vertical="center" wrapText="1" indent="1"/>
    </xf>
    <xf numFmtId="164" fontId="13" fillId="0" borderId="37" xfId="0" applyNumberFormat="1" applyFont="1" applyBorder="1" applyAlignment="1">
      <alignment horizontal="left" vertical="center" wrapText="1" indent="1"/>
    </xf>
    <xf numFmtId="164" fontId="0" fillId="0" borderId="32" xfId="0" applyNumberFormat="1" applyBorder="1" applyAlignment="1">
      <alignment horizontal="left" vertical="center" wrapText="1" indent="1"/>
    </xf>
    <xf numFmtId="164" fontId="13" fillId="0" borderId="12" xfId="0" applyNumberFormat="1" applyFont="1" applyBorder="1" applyAlignment="1">
      <alignment horizontal="left" vertical="center" wrapText="1" indent="1"/>
    </xf>
    <xf numFmtId="164" fontId="13" fillId="0" borderId="68" xfId="0" applyNumberFormat="1" applyFont="1" applyBorder="1" applyAlignment="1">
      <alignment horizontal="left" vertical="center" wrapText="1" indent="1"/>
    </xf>
    <xf numFmtId="164" fontId="3" fillId="0" borderId="25" xfId="0" applyNumberFormat="1" applyFont="1" applyBorder="1" applyAlignment="1">
      <alignment horizontal="left" vertical="center" wrapText="1" indent="1"/>
    </xf>
    <xf numFmtId="164" fontId="0" fillId="0" borderId="69" xfId="0" applyNumberFormat="1" applyFont="1" applyBorder="1" applyAlignment="1">
      <alignment horizontal="left" vertical="center" wrapText="1" indent="1"/>
    </xf>
    <xf numFmtId="164" fontId="13" fillId="0" borderId="51" xfId="0" applyNumberFormat="1" applyFont="1" applyBorder="1" applyAlignment="1">
      <alignment horizontal="left" vertical="center" wrapText="1" indent="1"/>
    </xf>
    <xf numFmtId="164" fontId="13" fillId="0" borderId="12" xfId="0" applyNumberFormat="1" applyFont="1" applyBorder="1" applyAlignment="1">
      <alignment horizontal="left" vertical="center" wrapText="1" indent="1"/>
    </xf>
    <xf numFmtId="164" fontId="0" fillId="0" borderId="32" xfId="0" applyNumberFormat="1" applyFont="1" applyBorder="1" applyAlignment="1">
      <alignment horizontal="left" vertical="center" wrapText="1" indent="1"/>
    </xf>
    <xf numFmtId="164" fontId="18" fillId="0" borderId="10" xfId="0" applyNumberFormat="1" applyFont="1" applyBorder="1" applyAlignment="1">
      <alignment horizontal="right" vertical="center" wrapText="1" indent="1"/>
    </xf>
    <xf numFmtId="164" fontId="3" fillId="0" borderId="16" xfId="0" applyNumberFormat="1" applyFont="1" applyBorder="1" applyAlignment="1">
      <alignment horizontal="left" vertical="center" wrapText="1" indent="1"/>
    </xf>
    <xf numFmtId="164" fontId="3" fillId="0" borderId="43" xfId="0" applyNumberFormat="1" applyFont="1" applyBorder="1" applyAlignment="1">
      <alignment horizontal="right" vertical="center" wrapText="1" indent="1"/>
    </xf>
    <xf numFmtId="164" fontId="13" fillId="0" borderId="0" xfId="0" applyNumberFormat="1" applyFont="1" applyAlignment="1" applyProtection="1">
      <alignment horizontal="left" vertical="center" wrapText="1" indent="1"/>
      <protection locked="0"/>
    </xf>
    <xf numFmtId="164" fontId="12" fillId="0" borderId="67" xfId="0" applyNumberFormat="1" applyFont="1" applyBorder="1" applyAlignment="1">
      <alignment horizontal="center" vertical="center" wrapText="1"/>
    </xf>
    <xf numFmtId="164" fontId="12" fillId="0" borderId="64" xfId="0" applyNumberFormat="1" applyFont="1" applyBorder="1" applyAlignment="1">
      <alignment horizontal="center" vertical="center" wrapText="1"/>
    </xf>
    <xf numFmtId="164" fontId="12" fillId="0" borderId="70" xfId="0" applyNumberFormat="1" applyFont="1" applyBorder="1" applyAlignment="1">
      <alignment horizontal="center" vertical="center" wrapText="1"/>
    </xf>
    <xf numFmtId="164" fontId="13" fillId="0" borderId="56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/>
    </xf>
    <xf numFmtId="164" fontId="12" fillId="0" borderId="15" xfId="0" applyNumberFormat="1" applyFont="1" applyBorder="1" applyAlignment="1">
      <alignment horizontal="right" vertical="center" wrapText="1" indent="1"/>
    </xf>
    <xf numFmtId="164" fontId="6" fillId="0" borderId="16" xfId="0" applyNumberFormat="1" applyFont="1" applyBorder="1" applyAlignment="1">
      <alignment horizontal="centerContinuous" vertical="center" wrapText="1"/>
    </xf>
    <xf numFmtId="164" fontId="6" fillId="0" borderId="14" xfId="0" applyNumberFormat="1" applyFont="1" applyBorder="1" applyAlignment="1">
      <alignment horizontal="centerContinuous" vertical="center" wrapText="1"/>
    </xf>
    <xf numFmtId="164" fontId="6" fillId="0" borderId="15" xfId="0" applyNumberFormat="1" applyFont="1" applyBorder="1" applyAlignment="1">
      <alignment horizontal="centerContinuous" vertical="center" wrapText="1"/>
    </xf>
    <xf numFmtId="164" fontId="12" fillId="0" borderId="16" xfId="0" applyNumberFormat="1" applyFont="1" applyBorder="1" applyAlignment="1">
      <alignment horizontal="center" vertical="center" wrapText="1"/>
    </xf>
    <xf numFmtId="164" fontId="12" fillId="0" borderId="14" xfId="0" applyNumberFormat="1" applyFont="1" applyBorder="1" applyAlignment="1">
      <alignment horizontal="center" vertical="center" wrapText="1"/>
    </xf>
    <xf numFmtId="164" fontId="12" fillId="0" borderId="15" xfId="0" applyNumberFormat="1" applyFont="1" applyBorder="1" applyAlignment="1">
      <alignment horizontal="center" vertical="center" wrapText="1"/>
    </xf>
    <xf numFmtId="164" fontId="13" fillId="0" borderId="37" xfId="0" applyNumberFormat="1" applyFont="1" applyBorder="1" applyAlignment="1" applyProtection="1">
      <alignment horizontal="left" vertical="center" wrapText="1" indent="1"/>
      <protection locked="0"/>
    </xf>
    <xf numFmtId="164" fontId="18" fillId="0" borderId="51" xfId="0" applyNumberFormat="1" applyFont="1" applyBorder="1" applyAlignment="1">
      <alignment horizontal="left" vertical="center" wrapText="1" indent="1"/>
    </xf>
    <xf numFmtId="164" fontId="13" fillId="0" borderId="12" xfId="0" applyNumberFormat="1" applyFont="1" applyBorder="1" applyAlignment="1">
      <alignment horizontal="left" vertical="center" wrapText="1" indent="2"/>
    </xf>
    <xf numFmtId="164" fontId="13" fillId="0" borderId="10" xfId="0" applyNumberFormat="1" applyFont="1" applyBorder="1" applyAlignment="1">
      <alignment horizontal="left" vertical="center" wrapText="1" indent="2"/>
    </xf>
    <xf numFmtId="164" fontId="18" fillId="0" borderId="10" xfId="0" applyNumberFormat="1" applyFont="1" applyBorder="1" applyAlignment="1">
      <alignment horizontal="left" vertical="center" wrapText="1" indent="1"/>
    </xf>
    <xf numFmtId="164" fontId="13" fillId="0" borderId="37" xfId="0" applyNumberFormat="1" applyFont="1" applyBorder="1" applyAlignment="1">
      <alignment horizontal="left" vertical="center" wrapText="1" indent="1"/>
    </xf>
    <xf numFmtId="164" fontId="13" fillId="0" borderId="37" xfId="0" applyNumberFormat="1" applyFont="1" applyBorder="1" applyAlignment="1">
      <alignment horizontal="left" vertical="center" wrapText="1" indent="2"/>
    </xf>
    <xf numFmtId="164" fontId="13" fillId="0" borderId="13" xfId="0" applyNumberFormat="1" applyFont="1" applyBorder="1" applyAlignment="1">
      <alignment horizontal="left" vertical="center" wrapText="1" indent="2"/>
    </xf>
    <xf numFmtId="164" fontId="18" fillId="0" borderId="42" xfId="0" applyNumberFormat="1" applyFont="1" applyBorder="1" applyAlignment="1">
      <alignment horizontal="right" vertical="center" wrapText="1" indent="1"/>
    </xf>
    <xf numFmtId="164" fontId="0" fillId="0" borderId="69" xfId="0" applyNumberFormat="1" applyBorder="1" applyAlignment="1">
      <alignment horizontal="left" vertical="center" wrapText="1" indent="1"/>
    </xf>
    <xf numFmtId="164" fontId="13" fillId="0" borderId="51" xfId="0" applyNumberFormat="1" applyFont="1" applyBorder="1" applyAlignment="1">
      <alignment horizontal="left" vertical="center" wrapText="1" indent="1"/>
    </xf>
    <xf numFmtId="164" fontId="13" fillId="0" borderId="52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Border="1" applyAlignment="1" applyProtection="1" quotePrefix="1">
      <alignment horizontal="left" vertical="center" wrapText="1" indent="3"/>
      <protection locked="0"/>
    </xf>
    <xf numFmtId="164" fontId="13" fillId="0" borderId="51" xfId="0" applyNumberFormat="1" applyFont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Border="1" applyAlignment="1" applyProtection="1" quotePrefix="1">
      <alignment horizontal="left" vertical="center" wrapText="1" indent="6"/>
      <protection locked="0"/>
    </xf>
    <xf numFmtId="0" fontId="21" fillId="0" borderId="0" xfId="0" applyFont="1" applyAlignment="1">
      <alignment/>
    </xf>
    <xf numFmtId="0" fontId="1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 horizontal="center"/>
    </xf>
    <xf numFmtId="3" fontId="11" fillId="0" borderId="0" xfId="0" applyNumberFormat="1" applyFont="1" applyAlignment="1">
      <alignment horizontal="right" indent="1"/>
    </xf>
    <xf numFmtId="0" fontId="11" fillId="0" borderId="0" xfId="0" applyFont="1" applyAlignment="1">
      <alignment horizontal="right" indent="1"/>
    </xf>
    <xf numFmtId="3" fontId="6" fillId="0" borderId="0" xfId="0" applyNumberFormat="1" applyFont="1" applyAlignment="1">
      <alignment horizontal="right" indent="1"/>
    </xf>
    <xf numFmtId="49" fontId="6" fillId="0" borderId="71" xfId="0" applyNumberFormat="1" applyFont="1" applyBorder="1" applyAlignment="1">
      <alignment horizontal="right" vertical="center" indent="1"/>
    </xf>
    <xf numFmtId="16" fontId="0" fillId="0" borderId="0" xfId="0" applyNumberFormat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164" fontId="11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6" fillId="0" borderId="6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3" fillId="0" borderId="16" xfId="0" applyFont="1" applyBorder="1" applyAlignment="1">
      <alignment horizontal="left" vertical="center"/>
    </xf>
    <xf numFmtId="0" fontId="3" fillId="0" borderId="44" xfId="0" applyFont="1" applyBorder="1" applyAlignment="1">
      <alignment vertical="center" wrapText="1"/>
    </xf>
    <xf numFmtId="0" fontId="22" fillId="0" borderId="0" xfId="0" applyFont="1" applyAlignment="1" applyProtection="1">
      <alignment horizontal="right" vertical="top"/>
      <protection locked="0"/>
    </xf>
    <xf numFmtId="0" fontId="6" fillId="0" borderId="61" xfId="0" applyFont="1" applyBorder="1" applyAlignment="1" quotePrefix="1">
      <alignment horizontal="right" vertical="center" indent="1"/>
    </xf>
    <xf numFmtId="164" fontId="12" fillId="0" borderId="0" xfId="0" applyNumberFormat="1" applyFont="1" applyAlignment="1">
      <alignment horizontal="right" vertical="center" wrapText="1" indent="1"/>
    </xf>
    <xf numFmtId="0" fontId="13" fillId="0" borderId="0" xfId="0" applyFont="1" applyAlignment="1">
      <alignment horizontal="right" vertical="center" wrapText="1" inden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6" fillId="0" borderId="28" xfId="0" applyFont="1" applyBorder="1" applyAlignment="1">
      <alignment horizontal="center" vertical="center" wrapText="1"/>
    </xf>
    <xf numFmtId="0" fontId="12" fillId="0" borderId="58" xfId="64" applyFont="1" applyBorder="1" applyAlignment="1">
      <alignment horizontal="center" vertical="center" wrapText="1"/>
      <protection/>
    </xf>
    <xf numFmtId="0" fontId="16" fillId="0" borderId="11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0" fontId="17" fillId="0" borderId="64" xfId="0" applyFont="1" applyBorder="1" applyAlignment="1">
      <alignment wrapText="1"/>
    </xf>
    <xf numFmtId="164" fontId="15" fillId="0" borderId="15" xfId="0" applyNumberFormat="1" applyFont="1" applyBorder="1" applyAlignment="1" quotePrefix="1">
      <alignment horizontal="right" vertical="center" wrapText="1" indent="1"/>
    </xf>
    <xf numFmtId="49" fontId="13" fillId="0" borderId="37" xfId="64" applyNumberFormat="1" applyFont="1" applyBorder="1" applyAlignment="1">
      <alignment horizontal="center" vertical="center" wrapText="1"/>
      <protection/>
    </xf>
    <xf numFmtId="49" fontId="13" fillId="0" borderId="12" xfId="64" applyNumberFormat="1" applyFont="1" applyBorder="1" applyAlignment="1">
      <alignment horizontal="center" vertical="center" wrapText="1"/>
      <protection/>
    </xf>
    <xf numFmtId="49" fontId="13" fillId="0" borderId="13" xfId="64" applyNumberFormat="1" applyFont="1" applyBorder="1" applyAlignment="1">
      <alignment horizontal="center" vertical="center" wrapText="1"/>
      <protection/>
    </xf>
    <xf numFmtId="0" fontId="17" fillId="0" borderId="16" xfId="0" applyFont="1" applyBorder="1" applyAlignment="1">
      <alignment horizontal="center" wrapText="1"/>
    </xf>
    <xf numFmtId="0" fontId="16" fillId="0" borderId="37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7" fillId="0" borderId="67" xfId="0" applyFont="1" applyBorder="1" applyAlignment="1">
      <alignment horizontal="center" wrapText="1"/>
    </xf>
    <xf numFmtId="49" fontId="13" fillId="0" borderId="50" xfId="64" applyNumberFormat="1" applyFont="1" applyBorder="1" applyAlignment="1">
      <alignment horizontal="center" vertical="center" wrapText="1"/>
      <protection/>
    </xf>
    <xf numFmtId="49" fontId="13" fillId="0" borderId="51" xfId="64" applyNumberFormat="1" applyFont="1" applyBorder="1" applyAlignment="1">
      <alignment horizontal="center" vertical="center" wrapText="1"/>
      <protection/>
    </xf>
    <xf numFmtId="49" fontId="13" fillId="0" borderId="54" xfId="64" applyNumberFormat="1" applyFont="1" applyBorder="1" applyAlignment="1">
      <alignment horizontal="center" vertical="center" wrapText="1"/>
      <protection/>
    </xf>
    <xf numFmtId="0" fontId="17" fillId="0" borderId="67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2" fillId="0" borderId="14" xfId="64" applyFont="1" applyBorder="1" applyAlignment="1">
      <alignment horizontal="left" vertical="center" wrapText="1"/>
      <protection/>
    </xf>
    <xf numFmtId="164" fontId="12" fillId="0" borderId="35" xfId="0" applyNumberFormat="1" applyFont="1" applyBorder="1" applyAlignment="1">
      <alignment horizontal="center" vertical="center" wrapText="1"/>
    </xf>
    <xf numFmtId="164" fontId="12" fillId="0" borderId="53" xfId="0" applyNumberFormat="1" applyFont="1" applyBorder="1" applyAlignment="1">
      <alignment horizontal="center" vertical="center" wrapText="1"/>
    </xf>
    <xf numFmtId="164" fontId="12" fillId="0" borderId="69" xfId="0" applyNumberFormat="1" applyFont="1" applyBorder="1" applyAlignment="1">
      <alignment horizontal="center" vertical="center" wrapText="1"/>
    </xf>
    <xf numFmtId="0" fontId="16" fillId="0" borderId="37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2" fillId="0" borderId="14" xfId="64" applyFont="1" applyBorder="1" applyAlignment="1">
      <alignment horizontal="left" vertical="center" wrapText="1"/>
      <protection/>
    </xf>
    <xf numFmtId="0" fontId="16" fillId="0" borderId="42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3" fillId="0" borderId="41" xfId="64" applyFont="1" applyBorder="1" applyAlignment="1">
      <alignment horizontal="left" vertical="center" wrapText="1"/>
      <protection/>
    </xf>
    <xf numFmtId="0" fontId="13" fillId="0" borderId="10" xfId="64" applyFont="1" applyBorder="1" applyAlignment="1">
      <alignment horizontal="left" vertical="center" wrapText="1"/>
      <protection/>
    </xf>
    <xf numFmtId="0" fontId="13" fillId="0" borderId="57" xfId="64" applyFont="1" applyBorder="1" applyAlignment="1">
      <alignment horizontal="left" vertical="center" wrapText="1"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10" xfId="64" applyFont="1" applyBorder="1" applyAlignment="1">
      <alignment horizontal="left" vertical="center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20" xfId="64" applyFont="1" applyBorder="1" applyAlignment="1">
      <alignment horizontal="left" vertical="center" wrapText="1"/>
      <protection/>
    </xf>
    <xf numFmtId="0" fontId="13" fillId="0" borderId="42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5" fillId="0" borderId="64" xfId="0" applyFont="1" applyBorder="1" applyAlignment="1">
      <alignment horizontal="left" vertical="center" wrapText="1"/>
    </xf>
    <xf numFmtId="0" fontId="27" fillId="0" borderId="0" xfId="66">
      <alignment/>
      <protection/>
    </xf>
    <xf numFmtId="0" fontId="33" fillId="0" borderId="0" xfId="66" applyFont="1">
      <alignment/>
      <protection/>
    </xf>
    <xf numFmtId="0" fontId="26" fillId="0" borderId="54" xfId="66" applyFont="1" applyBorder="1" applyAlignment="1">
      <alignment horizontal="center" vertical="center" wrapText="1"/>
      <protection/>
    </xf>
    <xf numFmtId="0" fontId="26" fillId="0" borderId="20" xfId="66" applyFont="1" applyBorder="1" applyAlignment="1">
      <alignment horizontal="center" vertical="center" wrapText="1"/>
      <protection/>
    </xf>
    <xf numFmtId="0" fontId="27" fillId="0" borderId="0" xfId="66" applyAlignment="1">
      <alignment horizontal="center" vertical="center"/>
      <protection/>
    </xf>
    <xf numFmtId="0" fontId="17" fillId="0" borderId="50" xfId="66" applyFont="1" applyBorder="1" applyAlignment="1">
      <alignment vertical="center" wrapText="1"/>
      <protection/>
    </xf>
    <xf numFmtId="173" fontId="13" fillId="0" borderId="41" xfId="65" applyNumberFormat="1" applyFont="1" applyBorder="1" applyAlignment="1">
      <alignment horizontal="center" vertical="center"/>
      <protection/>
    </xf>
    <xf numFmtId="172" fontId="17" fillId="0" borderId="41" xfId="66" applyNumberFormat="1" applyFont="1" applyBorder="1" applyAlignment="1" applyProtection="1">
      <alignment horizontal="right" vertical="center" wrapText="1"/>
      <protection locked="0"/>
    </xf>
    <xf numFmtId="0" fontId="27" fillId="0" borderId="0" xfId="66" applyAlignment="1">
      <alignment vertical="center"/>
      <protection/>
    </xf>
    <xf numFmtId="0" fontId="17" fillId="0" borderId="12" xfId="66" applyFont="1" applyBorder="1" applyAlignment="1">
      <alignment vertical="center" wrapText="1"/>
      <protection/>
    </xf>
    <xf numFmtId="172" fontId="17" fillId="0" borderId="10" xfId="66" applyNumberFormat="1" applyFont="1" applyBorder="1" applyAlignment="1">
      <alignment horizontal="right" vertical="center" wrapText="1"/>
      <protection/>
    </xf>
    <xf numFmtId="0" fontId="25" fillId="0" borderId="12" xfId="66" applyFont="1" applyBorder="1" applyAlignment="1">
      <alignment horizontal="left" vertical="center" wrapText="1" indent="1"/>
      <protection/>
    </xf>
    <xf numFmtId="172" fontId="16" fillId="0" borderId="10" xfId="66" applyNumberFormat="1" applyFont="1" applyBorder="1" applyAlignment="1">
      <alignment horizontal="right" vertical="center" wrapText="1"/>
      <protection/>
    </xf>
    <xf numFmtId="0" fontId="17" fillId="0" borderId="54" xfId="66" applyFont="1" applyBorder="1" applyAlignment="1">
      <alignment vertical="center" wrapText="1"/>
      <protection/>
    </xf>
    <xf numFmtId="172" fontId="17" fillId="0" borderId="20" xfId="66" applyNumberFormat="1" applyFont="1" applyBorder="1" applyAlignment="1">
      <alignment horizontal="right" vertical="center" wrapText="1"/>
      <protection/>
    </xf>
    <xf numFmtId="0" fontId="16" fillId="0" borderId="0" xfId="66" applyFont="1">
      <alignment/>
      <protection/>
    </xf>
    <xf numFmtId="3" fontId="27" fillId="0" borderId="0" xfId="66" applyNumberFormat="1">
      <alignment/>
      <protection/>
    </xf>
    <xf numFmtId="3" fontId="27" fillId="0" borderId="0" xfId="66" applyNumberFormat="1" applyAlignment="1">
      <alignment horizontal="center"/>
      <protection/>
    </xf>
    <xf numFmtId="0" fontId="27" fillId="0" borderId="0" xfId="66" applyAlignment="1">
      <alignment horizontal="center"/>
      <protection/>
    </xf>
    <xf numFmtId="0" fontId="0" fillId="0" borderId="0" xfId="65" applyAlignment="1">
      <alignment vertical="center"/>
      <protection/>
    </xf>
    <xf numFmtId="174" fontId="12" fillId="0" borderId="17" xfId="65" applyNumberFormat="1" applyFont="1" applyBorder="1" applyAlignment="1" applyProtection="1">
      <alignment vertical="center"/>
      <protection locked="0"/>
    </xf>
    <xf numFmtId="0" fontId="0" fillId="0" borderId="0" xfId="65" applyFont="1" applyAlignment="1">
      <alignment vertical="center"/>
      <protection/>
    </xf>
    <xf numFmtId="0" fontId="7" fillId="0" borderId="0" xfId="0" applyFont="1" applyAlignment="1" applyProtection="1">
      <alignment textRotation="180" wrapText="1"/>
      <protection locked="0"/>
    </xf>
    <xf numFmtId="49" fontId="2" fillId="0" borderId="0" xfId="64" applyNumberFormat="1">
      <alignment/>
      <protection/>
    </xf>
    <xf numFmtId="49" fontId="13" fillId="0" borderId="0" xfId="64" applyNumberFormat="1" applyFont="1">
      <alignment/>
      <protection/>
    </xf>
    <xf numFmtId="49" fontId="0" fillId="0" borderId="0" xfId="64" applyNumberFormat="1" applyFont="1">
      <alignment/>
      <protection/>
    </xf>
    <xf numFmtId="49" fontId="0" fillId="0" borderId="0" xfId="0" applyNumberForma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0" fontId="6" fillId="0" borderId="41" xfId="64" applyFont="1" applyBorder="1" applyAlignment="1">
      <alignment horizontal="center" vertical="center" wrapText="1"/>
      <protection/>
    </xf>
    <xf numFmtId="0" fontId="30" fillId="0" borderId="23" xfId="66" applyFont="1" applyBorder="1" applyAlignment="1">
      <alignment wrapText="1"/>
      <protection/>
    </xf>
    <xf numFmtId="0" fontId="13" fillId="0" borderId="41" xfId="0" applyFont="1" applyBorder="1" applyAlignment="1" applyProtection="1">
      <alignment horizontal="left" vertical="center" indent="1"/>
      <protection locked="0"/>
    </xf>
    <xf numFmtId="3" fontId="13" fillId="0" borderId="61" xfId="0" applyNumberFormat="1" applyFont="1" applyBorder="1" applyAlignment="1" applyProtection="1">
      <alignment horizontal="right" vertical="center" indent="1"/>
      <protection locked="0"/>
    </xf>
    <xf numFmtId="3" fontId="13" fillId="0" borderId="17" xfId="0" applyNumberFormat="1" applyFont="1" applyBorder="1" applyAlignment="1" applyProtection="1">
      <alignment horizontal="right" vertical="center" indent="1"/>
      <protection locked="0"/>
    </xf>
    <xf numFmtId="164" fontId="13" fillId="0" borderId="57" xfId="0" applyNumberFormat="1" applyFont="1" applyBorder="1" applyAlignment="1">
      <alignment horizontal="left" vertical="center" wrapText="1" indent="1"/>
    </xf>
    <xf numFmtId="164" fontId="13" fillId="0" borderId="57" xfId="0" applyNumberFormat="1" applyFont="1" applyBorder="1" applyAlignment="1" applyProtection="1">
      <alignment horizontal="left" vertical="center" wrapText="1" indent="1"/>
      <protection locked="0"/>
    </xf>
    <xf numFmtId="164" fontId="13" fillId="0" borderId="59" xfId="64" applyNumberFormat="1" applyFont="1" applyBorder="1" applyAlignment="1">
      <alignment horizontal="right" vertical="center" wrapText="1" indent="1"/>
      <protection/>
    </xf>
    <xf numFmtId="164" fontId="13" fillId="0" borderId="10" xfId="64" applyNumberFormat="1" applyFont="1" applyBorder="1" applyAlignment="1">
      <alignment horizontal="right" vertical="center" wrapText="1" indent="1"/>
      <protection/>
    </xf>
    <xf numFmtId="172" fontId="17" fillId="0" borderId="10" xfId="66" applyNumberFormat="1" applyFont="1" applyBorder="1" applyAlignment="1">
      <alignment horizontal="right" vertical="center" wrapText="1"/>
      <protection/>
    </xf>
    <xf numFmtId="174" fontId="12" fillId="0" borderId="17" xfId="65" applyNumberFormat="1" applyFont="1" applyBorder="1" applyAlignment="1" applyProtection="1">
      <alignment vertical="center"/>
      <protection locked="0"/>
    </xf>
    <xf numFmtId="164" fontId="0" fillId="0" borderId="10" xfId="0" applyNumberFormat="1" applyBorder="1" applyAlignment="1">
      <alignment vertical="center" wrapText="1"/>
    </xf>
    <xf numFmtId="164" fontId="12" fillId="0" borderId="18" xfId="0" applyNumberFormat="1" applyFont="1" applyBorder="1" applyAlignment="1">
      <alignment horizontal="center" vertical="center" wrapText="1"/>
    </xf>
    <xf numFmtId="164" fontId="12" fillId="0" borderId="52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6" fontId="20" fillId="0" borderId="19" xfId="46" applyNumberFormat="1" applyFont="1" applyBorder="1" applyAlignment="1">
      <alignment vertical="center"/>
    </xf>
    <xf numFmtId="166" fontId="12" fillId="0" borderId="14" xfId="46" applyNumberFormat="1" applyFont="1" applyBorder="1" applyAlignment="1">
      <alignment horizontal="center" vertical="center" wrapText="1"/>
    </xf>
    <xf numFmtId="166" fontId="20" fillId="0" borderId="19" xfId="46" applyNumberFormat="1" applyFont="1" applyBorder="1" applyAlignment="1">
      <alignment/>
    </xf>
    <xf numFmtId="166" fontId="2" fillId="0" borderId="0" xfId="46" applyNumberFormat="1" applyFont="1" applyAlignment="1">
      <alignment/>
    </xf>
    <xf numFmtId="0" fontId="16" fillId="25" borderId="57" xfId="0" applyFont="1" applyFill="1" applyBorder="1" applyAlignment="1" applyProtection="1">
      <alignment horizontal="left" vertical="center" wrapText="1" indent="1"/>
      <protection locked="0"/>
    </xf>
    <xf numFmtId="0" fontId="16" fillId="25" borderId="57" xfId="0" applyFont="1" applyFill="1" applyBorder="1" applyAlignment="1" applyProtection="1">
      <alignment horizontal="left" vertical="center" wrapText="1" indent="8"/>
      <protection locked="0"/>
    </xf>
    <xf numFmtId="164" fontId="13" fillId="25" borderId="42" xfId="0" applyNumberFormat="1" applyFont="1" applyFill="1" applyBorder="1" applyAlignment="1" applyProtection="1">
      <alignment vertical="center" wrapText="1"/>
      <protection locked="0"/>
    </xf>
    <xf numFmtId="164" fontId="13" fillId="25" borderId="42" xfId="0" applyNumberFormat="1" applyFont="1" applyFill="1" applyBorder="1" applyAlignment="1">
      <alignment vertical="center" wrapText="1"/>
    </xf>
    <xf numFmtId="164" fontId="13" fillId="25" borderId="10" xfId="0" applyNumberFormat="1" applyFont="1" applyFill="1" applyBorder="1" applyAlignment="1" applyProtection="1">
      <alignment vertical="center" wrapText="1"/>
      <protection locked="0"/>
    </xf>
    <xf numFmtId="0" fontId="27" fillId="0" borderId="0" xfId="0" applyFont="1" applyAlignment="1">
      <alignment/>
    </xf>
    <xf numFmtId="164" fontId="13" fillId="0" borderId="18" xfId="0" applyNumberFormat="1" applyFont="1" applyBorder="1" applyAlignment="1" applyProtection="1">
      <alignment horizontal="left" vertical="center" wrapText="1" indent="1"/>
      <protection locked="0"/>
    </xf>
    <xf numFmtId="172" fontId="53" fillId="0" borderId="10" xfId="66" applyNumberFormat="1" applyFont="1" applyBorder="1" applyAlignment="1" applyProtection="1">
      <alignment horizontal="right" vertical="center" wrapText="1"/>
      <protection locked="0"/>
    </xf>
    <xf numFmtId="0" fontId="27" fillId="0" borderId="0" xfId="0" applyFont="1" applyAlignment="1">
      <alignment wrapText="1"/>
    </xf>
    <xf numFmtId="0" fontId="29" fillId="0" borderId="0" xfId="66" applyFont="1" applyAlignment="1">
      <alignment horizontal="center" vertical="center"/>
      <protection/>
    </xf>
    <xf numFmtId="164" fontId="13" fillId="0" borderId="0" xfId="0" applyNumberFormat="1" applyFont="1" applyAlignment="1">
      <alignment vertical="center" wrapText="1"/>
    </xf>
    <xf numFmtId="172" fontId="25" fillId="26" borderId="10" xfId="66" applyNumberFormat="1" applyFont="1" applyFill="1" applyBorder="1" applyAlignment="1" applyProtection="1">
      <alignment horizontal="right" vertical="center" wrapText="1"/>
      <protection locked="0"/>
    </xf>
    <xf numFmtId="172" fontId="16" fillId="26" borderId="10" xfId="66" applyNumberFormat="1" applyFont="1" applyFill="1" applyBorder="1" applyAlignment="1" applyProtection="1">
      <alignment horizontal="right" vertical="center" wrapText="1"/>
      <protection locked="0"/>
    </xf>
    <xf numFmtId="164" fontId="5" fillId="0" borderId="0" xfId="64" applyNumberFormat="1" applyFont="1" applyAlignment="1">
      <alignment horizontal="center" vertical="center"/>
      <protection/>
    </xf>
    <xf numFmtId="164" fontId="6" fillId="0" borderId="41" xfId="64" applyNumberFormat="1" applyFont="1" applyBorder="1" applyAlignment="1">
      <alignment horizontal="center" vertical="center"/>
      <protection/>
    </xf>
    <xf numFmtId="164" fontId="6" fillId="0" borderId="61" xfId="64" applyNumberFormat="1" applyFont="1" applyBorder="1" applyAlignment="1">
      <alignment horizontal="center" vertical="center"/>
      <protection/>
    </xf>
    <xf numFmtId="0" fontId="6" fillId="0" borderId="41" xfId="64" applyFont="1" applyBorder="1" applyAlignment="1">
      <alignment horizontal="center" vertical="center" wrapText="1"/>
      <protection/>
    </xf>
    <xf numFmtId="0" fontId="6" fillId="0" borderId="20" xfId="64" applyFont="1" applyBorder="1" applyAlignment="1">
      <alignment horizontal="center" vertical="center" wrapText="1"/>
      <protection/>
    </xf>
    <xf numFmtId="0" fontId="5" fillId="0" borderId="0" xfId="64" applyFont="1" applyAlignment="1">
      <alignment horizontal="center"/>
      <protection/>
    </xf>
    <xf numFmtId="0" fontId="6" fillId="0" borderId="50" xfId="64" applyFont="1" applyBorder="1" applyAlignment="1">
      <alignment horizontal="center" vertical="center" wrapText="1"/>
      <protection/>
    </xf>
    <xf numFmtId="0" fontId="6" fillId="0" borderId="54" xfId="64" applyFont="1" applyBorder="1" applyAlignment="1">
      <alignment horizontal="center" vertical="center" wrapText="1"/>
      <protection/>
    </xf>
    <xf numFmtId="0" fontId="6" fillId="0" borderId="59" xfId="64" applyFont="1" applyBorder="1" applyAlignment="1">
      <alignment horizontal="center" vertical="center" wrapText="1"/>
      <protection/>
    </xf>
    <xf numFmtId="0" fontId="6" fillId="0" borderId="64" xfId="64" applyFont="1" applyBorder="1" applyAlignment="1">
      <alignment horizontal="center" vertical="center" wrapText="1"/>
      <protection/>
    </xf>
    <xf numFmtId="164" fontId="6" fillId="0" borderId="46" xfId="64" applyNumberFormat="1" applyFont="1" applyBorder="1" applyAlignment="1">
      <alignment horizontal="center" vertical="center"/>
      <protection/>
    </xf>
    <xf numFmtId="164" fontId="6" fillId="0" borderId="73" xfId="64" applyNumberFormat="1" applyFont="1" applyBorder="1" applyAlignment="1">
      <alignment horizontal="center" vertical="center"/>
      <protection/>
    </xf>
    <xf numFmtId="164" fontId="7" fillId="0" borderId="0" xfId="0" applyNumberFormat="1" applyFont="1" applyAlignment="1">
      <alignment horizontal="center" textRotation="180" wrapText="1"/>
    </xf>
    <xf numFmtId="164" fontId="6" fillId="0" borderId="29" xfId="0" applyNumberFormat="1" applyFont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 applyProtection="1">
      <alignment horizontal="center" textRotation="180" wrapText="1"/>
      <protection locked="0"/>
    </xf>
    <xf numFmtId="164" fontId="6" fillId="0" borderId="30" xfId="0" applyNumberFormat="1" applyFont="1" applyBorder="1" applyAlignment="1">
      <alignment horizontal="center" vertical="center" wrapText="1"/>
    </xf>
    <xf numFmtId="164" fontId="6" fillId="0" borderId="39" xfId="0" applyNumberFormat="1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textRotation="180" wrapText="1"/>
      <protection locked="0"/>
    </xf>
    <xf numFmtId="164" fontId="5" fillId="0" borderId="0" xfId="0" applyNumberFormat="1" applyFont="1" applyAlignment="1">
      <alignment horizontal="center" vertical="center" wrapText="1"/>
    </xf>
    <xf numFmtId="164" fontId="4" fillId="0" borderId="19" xfId="0" applyNumberFormat="1" applyFont="1" applyBorder="1" applyAlignment="1">
      <alignment horizontal="right" wrapText="1"/>
    </xf>
    <xf numFmtId="164" fontId="6" fillId="0" borderId="25" xfId="0" applyNumberFormat="1" applyFont="1" applyBorder="1" applyAlignment="1">
      <alignment horizontal="center" vertical="center" wrapText="1"/>
    </xf>
    <xf numFmtId="164" fontId="12" fillId="0" borderId="25" xfId="0" applyNumberFormat="1" applyFont="1" applyBorder="1" applyAlignment="1">
      <alignment horizontal="center" vertical="center" wrapText="1"/>
    </xf>
    <xf numFmtId="164" fontId="12" fillId="0" borderId="25" xfId="0" applyNumberFormat="1" applyFont="1" applyBorder="1" applyAlignment="1">
      <alignment horizontal="center" vertical="center"/>
    </xf>
    <xf numFmtId="171" fontId="26" fillId="0" borderId="36" xfId="0" applyNumberFormat="1" applyFont="1" applyBorder="1" applyAlignment="1">
      <alignment horizontal="left" vertical="center" wrapText="1"/>
    </xf>
    <xf numFmtId="164" fontId="5" fillId="0" borderId="0" xfId="0" applyNumberFormat="1" applyFont="1" applyAlignment="1">
      <alignment horizontal="left" vertical="center" wrapText="1"/>
    </xf>
    <xf numFmtId="164" fontId="0" fillId="0" borderId="28" xfId="0" applyNumberFormat="1" applyBorder="1" applyAlignment="1" applyProtection="1">
      <alignment horizontal="left" vertical="center" wrapText="1"/>
      <protection locked="0"/>
    </xf>
    <xf numFmtId="164" fontId="0" fillId="0" borderId="47" xfId="0" applyNumberFormat="1" applyBorder="1" applyAlignment="1" applyProtection="1">
      <alignment horizontal="left" vertical="center" wrapText="1"/>
      <protection locked="0"/>
    </xf>
    <xf numFmtId="164" fontId="0" fillId="0" borderId="0" xfId="0" applyNumberFormat="1" applyAlignment="1" applyProtection="1">
      <alignment horizontal="left" vertical="center" wrapText="1"/>
      <protection locked="0"/>
    </xf>
    <xf numFmtId="164" fontId="4" fillId="0" borderId="19" xfId="0" applyNumberFormat="1" applyFont="1" applyBorder="1" applyAlignment="1">
      <alignment horizontal="right" vertical="center"/>
    </xf>
    <xf numFmtId="164" fontId="6" fillId="0" borderId="74" xfId="0" applyNumberFormat="1" applyFont="1" applyBorder="1" applyAlignment="1">
      <alignment horizontal="center" vertical="center"/>
    </xf>
    <xf numFmtId="164" fontId="6" fillId="0" borderId="68" xfId="0" applyNumberFormat="1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 wrapText="1"/>
    </xf>
    <xf numFmtId="164" fontId="6" fillId="0" borderId="29" xfId="0" applyNumberFormat="1" applyFont="1" applyBorder="1" applyAlignment="1">
      <alignment horizontal="center" vertical="center" wrapText="1"/>
    </xf>
    <xf numFmtId="164" fontId="6" fillId="0" borderId="69" xfId="0" applyNumberFormat="1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center" vertical="center" wrapText="1"/>
    </xf>
    <xf numFmtId="164" fontId="3" fillId="0" borderId="7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textRotation="180"/>
    </xf>
    <xf numFmtId="171" fontId="5" fillId="0" borderId="0" xfId="0" applyNumberFormat="1" applyFont="1" applyAlignment="1">
      <alignment horizontal="center" vertical="center" wrapText="1"/>
    </xf>
    <xf numFmtId="164" fontId="0" fillId="0" borderId="72" xfId="0" applyNumberFormat="1" applyBorder="1" applyAlignment="1" applyProtection="1">
      <alignment horizontal="left" vertical="center" wrapText="1"/>
      <protection locked="0"/>
    </xf>
    <xf numFmtId="164" fontId="0" fillId="0" borderId="76" xfId="0" applyNumberFormat="1" applyBorder="1" applyAlignment="1" applyProtection="1">
      <alignment horizontal="left" vertical="center" wrapText="1"/>
      <protection locked="0"/>
    </xf>
    <xf numFmtId="164" fontId="3" fillId="0" borderId="35" xfId="0" applyNumberFormat="1" applyFont="1" applyBorder="1" applyAlignment="1">
      <alignment horizontal="left" vertical="center" wrapText="1" indent="2"/>
    </xf>
    <xf numFmtId="164" fontId="3" fillId="0" borderId="75" xfId="0" applyNumberFormat="1" applyFont="1" applyBorder="1" applyAlignment="1">
      <alignment horizontal="left" vertical="center" wrapText="1" indent="2"/>
    </xf>
    <xf numFmtId="0" fontId="6" fillId="0" borderId="35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>
      <alignment horizontal="left" vertical="center" wrapText="1" indent="1"/>
    </xf>
    <xf numFmtId="0" fontId="6" fillId="0" borderId="44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166" fontId="6" fillId="0" borderId="59" xfId="46" applyNumberFormat="1" applyFont="1" applyBorder="1" applyAlignment="1">
      <alignment horizontal="center" vertical="center" wrapText="1"/>
    </xf>
    <xf numFmtId="166" fontId="6" fillId="0" borderId="64" xfId="46" applyNumberFormat="1" applyFont="1" applyBorder="1" applyAlignment="1">
      <alignment horizontal="center" vertical="center" wrapText="1"/>
    </xf>
    <xf numFmtId="164" fontId="6" fillId="0" borderId="58" xfId="0" applyNumberFormat="1" applyFont="1" applyBorder="1" applyAlignment="1">
      <alignment horizontal="center" vertical="center" wrapText="1"/>
    </xf>
    <xf numFmtId="164" fontId="6" fillId="0" borderId="67" xfId="0" applyNumberFormat="1" applyFont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center" vertical="center" wrapText="1"/>
    </xf>
    <xf numFmtId="164" fontId="6" fillId="0" borderId="59" xfId="0" applyNumberFormat="1" applyFont="1" applyBorder="1" applyAlignment="1">
      <alignment horizontal="center" vertical="center" wrapText="1"/>
    </xf>
    <xf numFmtId="164" fontId="6" fillId="0" borderId="64" xfId="0" applyNumberFormat="1" applyFont="1" applyBorder="1" applyAlignment="1">
      <alignment horizontal="center" vertical="center" wrapText="1"/>
    </xf>
    <xf numFmtId="164" fontId="6" fillId="0" borderId="64" xfId="0" applyNumberFormat="1" applyFont="1" applyBorder="1" applyAlignment="1">
      <alignment horizontal="center" vertical="center"/>
    </xf>
    <xf numFmtId="164" fontId="6" fillId="0" borderId="77" xfId="0" applyNumberFormat="1" applyFont="1" applyBorder="1" applyAlignment="1">
      <alignment horizontal="center" vertical="center" wrapText="1"/>
    </xf>
    <xf numFmtId="164" fontId="6" fillId="0" borderId="71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textRotation="180" wrapText="1"/>
    </xf>
    <xf numFmtId="164" fontId="6" fillId="0" borderId="46" xfId="0" applyNumberFormat="1" applyFont="1" applyBorder="1" applyAlignment="1">
      <alignment horizontal="center" vertical="center" wrapText="1"/>
    </xf>
    <xf numFmtId="164" fontId="6" fillId="0" borderId="73" xfId="0" applyNumberFormat="1" applyFont="1" applyBorder="1" applyAlignment="1">
      <alignment horizontal="center" vertical="center" wrapText="1"/>
    </xf>
    <xf numFmtId="164" fontId="6" fillId="0" borderId="74" xfId="0" applyNumberFormat="1" applyFont="1" applyBorder="1" applyAlignment="1">
      <alignment horizontal="center" vertical="center" wrapText="1"/>
    </xf>
    <xf numFmtId="164" fontId="6" fillId="0" borderId="26" xfId="0" applyNumberFormat="1" applyFont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/>
    </xf>
    <xf numFmtId="0" fontId="6" fillId="0" borderId="74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77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3" fillId="0" borderId="36" xfId="0" applyFont="1" applyBorder="1" applyAlignment="1">
      <alignment horizontal="justify" vertical="center" wrapText="1"/>
    </xf>
    <xf numFmtId="0" fontId="6" fillId="0" borderId="35" xfId="0" applyFont="1" applyBorder="1" applyAlignment="1">
      <alignment horizontal="left" vertical="center" indent="2"/>
    </xf>
    <xf numFmtId="0" fontId="6" fillId="0" borderId="44" xfId="0" applyFont="1" applyBorder="1" applyAlignment="1">
      <alignment horizontal="left" vertical="center" indent="2"/>
    </xf>
    <xf numFmtId="0" fontId="29" fillId="0" borderId="0" xfId="66" applyFont="1" applyAlignment="1">
      <alignment horizontal="center" wrapText="1"/>
      <protection/>
    </xf>
    <xf numFmtId="0" fontId="27" fillId="0" borderId="0" xfId="66" applyAlignment="1">
      <alignment horizontal="left"/>
      <protection/>
    </xf>
    <xf numFmtId="0" fontId="30" fillId="0" borderId="0" xfId="66" applyFont="1" applyAlignment="1">
      <alignment horizontal="right"/>
      <protection/>
    </xf>
    <xf numFmtId="0" fontId="31" fillId="0" borderId="58" xfId="66" applyFont="1" applyBorder="1" applyAlignment="1">
      <alignment horizontal="center" vertical="center" wrapText="1"/>
      <protection/>
    </xf>
    <xf numFmtId="0" fontId="31" fillId="0" borderId="51" xfId="66" applyFont="1" applyBorder="1" applyAlignment="1">
      <alignment horizontal="center" vertical="center" wrapText="1"/>
      <protection/>
    </xf>
    <xf numFmtId="0" fontId="31" fillId="0" borderId="37" xfId="66" applyFont="1" applyBorder="1" applyAlignment="1">
      <alignment horizontal="center" vertical="center" wrapText="1"/>
      <protection/>
    </xf>
    <xf numFmtId="0" fontId="30" fillId="0" borderId="41" xfId="66" applyFont="1" applyBorder="1" applyAlignment="1">
      <alignment horizontal="center" vertical="center" wrapText="1"/>
      <protection/>
    </xf>
    <xf numFmtId="0" fontId="30" fillId="0" borderId="10" xfId="66" applyFont="1" applyBorder="1" applyAlignment="1">
      <alignment horizontal="center" vertical="center" wrapText="1"/>
      <protection/>
    </xf>
    <xf numFmtId="0" fontId="20" fillId="0" borderId="59" xfId="65" applyFont="1" applyBorder="1" applyAlignment="1">
      <alignment horizontal="center" vertical="center" textRotation="90"/>
      <protection/>
    </xf>
    <xf numFmtId="0" fontId="20" fillId="0" borderId="18" xfId="65" applyFont="1" applyBorder="1" applyAlignment="1">
      <alignment horizontal="center" vertical="center" textRotation="90"/>
      <protection/>
    </xf>
    <xf numFmtId="0" fontId="20" fillId="0" borderId="42" xfId="65" applyFont="1" applyBorder="1" applyAlignment="1">
      <alignment horizontal="center" vertical="center" textRotation="90"/>
      <protection/>
    </xf>
    <xf numFmtId="0" fontId="5" fillId="0" borderId="0" xfId="65" applyFont="1" applyAlignment="1">
      <alignment horizontal="center" vertical="center" wrapText="1"/>
      <protection/>
    </xf>
    <xf numFmtId="0" fontId="3" fillId="0" borderId="0" xfId="65" applyFont="1" applyAlignment="1">
      <alignment horizontal="center" vertical="center" wrapText="1"/>
      <protection/>
    </xf>
    <xf numFmtId="0" fontId="5" fillId="0" borderId="50" xfId="65" applyFont="1" applyBorder="1" applyAlignment="1">
      <alignment horizontal="center" vertical="center" wrapText="1"/>
      <protection/>
    </xf>
    <xf numFmtId="0" fontId="5" fillId="0" borderId="12" xfId="65" applyFont="1" applyBorder="1" applyAlignment="1">
      <alignment horizontal="center" vertical="center" wrapText="1"/>
      <protection/>
    </xf>
    <xf numFmtId="0" fontId="27" fillId="0" borderId="0" xfId="66" applyAlignment="1">
      <alignment horizontal="center"/>
      <protection/>
    </xf>
    <xf numFmtId="0" fontId="4" fillId="0" borderId="61" xfId="65" applyFont="1" applyBorder="1" applyAlignment="1">
      <alignment horizontal="center" vertical="center" wrapText="1"/>
      <protection/>
    </xf>
    <xf numFmtId="0" fontId="4" fillId="0" borderId="17" xfId="65" applyFont="1" applyBorder="1" applyAlignment="1">
      <alignment horizontal="center" vertical="center"/>
      <protection/>
    </xf>
    <xf numFmtId="0" fontId="20" fillId="0" borderId="41" xfId="65" applyFont="1" applyBorder="1" applyAlignment="1">
      <alignment horizontal="center" vertical="center" textRotation="90"/>
      <protection/>
    </xf>
    <xf numFmtId="0" fontId="20" fillId="0" borderId="10" xfId="65" applyFont="1" applyBorder="1" applyAlignment="1">
      <alignment horizontal="center" vertical="center" textRotation="90"/>
      <protection/>
    </xf>
    <xf numFmtId="0" fontId="20" fillId="0" borderId="0" xfId="65" applyFont="1" applyAlignment="1">
      <alignment horizontal="right" vertical="center"/>
      <protection/>
    </xf>
  </cellXfs>
  <cellStyles count="60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Már látott hiperhivatkozás" xfId="63"/>
    <cellStyle name="Normál_KVRENMUNK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zoomScalePageLayoutView="0" workbookViewId="0" topLeftCell="A34">
      <selection activeCell="A11" sqref="A11"/>
    </sheetView>
  </sheetViews>
  <sheetFormatPr defaultColWidth="9.00390625" defaultRowHeight="12.75"/>
  <cols>
    <col min="1" max="1" width="46.375" style="0" customWidth="1"/>
    <col min="2" max="2" width="66.125" style="0" customWidth="1"/>
  </cols>
  <sheetData>
    <row r="1" ht="18.75">
      <c r="A1" s="377" t="s">
        <v>105</v>
      </c>
    </row>
    <row r="3" spans="1:2" ht="12.75">
      <c r="A3" s="378"/>
      <c r="B3" s="378"/>
    </row>
    <row r="4" spans="1:2" ht="15.75">
      <c r="A4" s="353" t="s">
        <v>766</v>
      </c>
      <c r="B4" s="379"/>
    </row>
    <row r="5" spans="1:2" s="380" customFormat="1" ht="12.75">
      <c r="A5" s="378"/>
      <c r="B5" s="378"/>
    </row>
    <row r="6" spans="1:2" ht="12.75">
      <c r="A6" s="378" t="s">
        <v>487</v>
      </c>
      <c r="B6" s="378" t="s">
        <v>488</v>
      </c>
    </row>
    <row r="7" spans="1:2" ht="12.75">
      <c r="A7" s="378" t="s">
        <v>489</v>
      </c>
      <c r="B7" s="378" t="s">
        <v>490</v>
      </c>
    </row>
    <row r="8" spans="1:2" ht="12.75">
      <c r="A8" s="378" t="s">
        <v>491</v>
      </c>
      <c r="B8" s="378" t="s">
        <v>492</v>
      </c>
    </row>
    <row r="9" spans="1:2" ht="12.75">
      <c r="A9" s="378"/>
      <c r="B9" s="378"/>
    </row>
    <row r="10" spans="1:2" ht="15.75">
      <c r="A10" s="353" t="str">
        <f>+CONCATENATE(LEFT(A4,4),". évi módosított előirányzat BEVÉTELEK")</f>
        <v>2017. évi módosított előirányzat BEVÉTELEK</v>
      </c>
      <c r="B10" s="379"/>
    </row>
    <row r="11" spans="1:2" ht="12.75">
      <c r="A11" s="378"/>
      <c r="B11" s="378"/>
    </row>
    <row r="12" spans="1:2" s="380" customFormat="1" ht="12.75">
      <c r="A12" s="378" t="s">
        <v>493</v>
      </c>
      <c r="B12" s="378" t="s">
        <v>499</v>
      </c>
    </row>
    <row r="13" spans="1:2" ht="12.75">
      <c r="A13" s="378" t="s">
        <v>494</v>
      </c>
      <c r="B13" s="378" t="s">
        <v>500</v>
      </c>
    </row>
    <row r="14" spans="1:2" ht="12.75">
      <c r="A14" s="378" t="s">
        <v>495</v>
      </c>
      <c r="B14" s="378" t="s">
        <v>501</v>
      </c>
    </row>
    <row r="15" spans="1:2" ht="12.75">
      <c r="A15" s="378"/>
      <c r="B15" s="378"/>
    </row>
    <row r="16" spans="1:2" ht="14.25">
      <c r="A16" s="381" t="str">
        <f>+CONCATENATE(LEFT(A4,4),". évi teljesítés BEVÉTELEK")</f>
        <v>2017. évi teljesítés BEVÉTELEK</v>
      </c>
      <c r="B16" s="379"/>
    </row>
    <row r="17" spans="1:2" ht="12.75">
      <c r="A17" s="378"/>
      <c r="B17" s="378"/>
    </row>
    <row r="18" spans="1:2" ht="12.75">
      <c r="A18" s="378" t="s">
        <v>496</v>
      </c>
      <c r="B18" s="378" t="s">
        <v>502</v>
      </c>
    </row>
    <row r="19" spans="1:2" ht="12.75">
      <c r="A19" s="378" t="s">
        <v>497</v>
      </c>
      <c r="B19" s="378" t="s">
        <v>503</v>
      </c>
    </row>
    <row r="20" spans="1:2" ht="12.75">
      <c r="A20" s="378" t="s">
        <v>498</v>
      </c>
      <c r="B20" s="378" t="s">
        <v>504</v>
      </c>
    </row>
    <row r="21" spans="1:2" ht="12.75">
      <c r="A21" s="378"/>
      <c r="B21" s="378"/>
    </row>
    <row r="22" spans="1:2" ht="15.75">
      <c r="A22" s="353" t="str">
        <f>+CONCATENATE(LEFT(A4,4),". évi eredeti előirányzat KIADÁSOK")</f>
        <v>2017. évi eredeti előirányzat KIADÁSOK</v>
      </c>
      <c r="B22" s="379"/>
    </row>
    <row r="23" spans="1:2" ht="12.75">
      <c r="A23" s="378"/>
      <c r="B23" s="378"/>
    </row>
    <row r="24" spans="1:2" ht="12.75">
      <c r="A24" s="378" t="s">
        <v>505</v>
      </c>
      <c r="B24" s="378" t="s">
        <v>511</v>
      </c>
    </row>
    <row r="25" spans="1:2" ht="12.75">
      <c r="A25" s="378" t="s">
        <v>484</v>
      </c>
      <c r="B25" s="378" t="s">
        <v>512</v>
      </c>
    </row>
    <row r="26" spans="1:2" ht="12.75">
      <c r="A26" s="378" t="s">
        <v>506</v>
      </c>
      <c r="B26" s="378" t="s">
        <v>513</v>
      </c>
    </row>
    <row r="27" spans="1:2" ht="12.75">
      <c r="A27" s="378"/>
      <c r="B27" s="378"/>
    </row>
    <row r="28" spans="1:2" ht="15.75">
      <c r="A28" s="353" t="str">
        <f>+CONCATENATE(LEFT(A4,4),". évi módosított előirányzat KIADÁSOK")</f>
        <v>2017. évi módosított előirányzat KIADÁSOK</v>
      </c>
      <c r="B28" s="379"/>
    </row>
    <row r="29" spans="1:2" ht="12.75">
      <c r="A29" s="378"/>
      <c r="B29" s="378"/>
    </row>
    <row r="30" spans="1:2" ht="12.75">
      <c r="A30" s="378" t="s">
        <v>507</v>
      </c>
      <c r="B30" s="378" t="s">
        <v>518</v>
      </c>
    </row>
    <row r="31" spans="1:2" ht="12.75">
      <c r="A31" s="378" t="s">
        <v>485</v>
      </c>
      <c r="B31" s="378" t="s">
        <v>515</v>
      </c>
    </row>
    <row r="32" spans="1:2" ht="12.75">
      <c r="A32" s="378" t="s">
        <v>508</v>
      </c>
      <c r="B32" s="378" t="s">
        <v>514</v>
      </c>
    </row>
    <row r="33" spans="1:2" ht="12.75">
      <c r="A33" s="378"/>
      <c r="B33" s="378"/>
    </row>
    <row r="34" spans="1:2" ht="15.75">
      <c r="A34" s="353" t="str">
        <f>+CONCATENATE(LEFT(A4,4),". évi teljesítés KIADÁSOK")</f>
        <v>2017. évi teljesítés KIADÁSOK</v>
      </c>
      <c r="B34" s="379"/>
    </row>
    <row r="35" spans="1:2" ht="12.75">
      <c r="A35" s="378"/>
      <c r="B35" s="378"/>
    </row>
    <row r="36" spans="1:2" ht="12.75">
      <c r="A36" s="378" t="s">
        <v>509</v>
      </c>
      <c r="B36" s="378" t="s">
        <v>519</v>
      </c>
    </row>
    <row r="37" spans="1:2" ht="12.75">
      <c r="A37" s="378" t="s">
        <v>486</v>
      </c>
      <c r="B37" s="378" t="s">
        <v>517</v>
      </c>
    </row>
    <row r="38" spans="1:2" ht="12.75">
      <c r="A38" s="378" t="s">
        <v>510</v>
      </c>
      <c r="B38" s="378" t="s">
        <v>516</v>
      </c>
    </row>
  </sheetData>
  <sheetProtection selectLockedCells="1" selectUnlockedCells="1"/>
  <printOptions/>
  <pageMargins left="1.062992125984252" right="1.0236220472440944" top="0.7874015748031497" bottom="0.7874015748031497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K152"/>
  <sheetViews>
    <sheetView view="pageBreakPreview" zoomScaleSheetLayoutView="100" zoomScalePageLayoutView="0" workbookViewId="0" topLeftCell="A141">
      <selection activeCell="I139" sqref="I139"/>
    </sheetView>
  </sheetViews>
  <sheetFormatPr defaultColWidth="9.00390625" defaultRowHeight="12.75"/>
  <cols>
    <col min="1" max="1" width="14.875" style="406" customWidth="1"/>
    <col min="2" max="2" width="65.375" style="407" customWidth="1"/>
    <col min="3" max="5" width="17.00390625" style="408" customWidth="1"/>
    <col min="6" max="6" width="9.375" style="480" hidden="1" customWidth="1"/>
    <col min="7" max="16384" width="9.375" style="1" customWidth="1"/>
  </cols>
  <sheetData>
    <row r="1" spans="1:6" s="390" customFormat="1" ht="16.5" customHeight="1" thickBot="1">
      <c r="A1" s="389"/>
      <c r="B1" s="391"/>
      <c r="C1" s="428"/>
      <c r="D1" s="401"/>
      <c r="E1" s="428" t="str">
        <f>+CONCATENATE("6.1. melléklet a 4/",LEFT(ÖSSZEFÜGGÉSEK!A4,4)+1,". (IV.20) önkormányzati rendelethez")</f>
        <v>6.1. melléklet a 4/2018. (IV.20) önkormányzati rendelethez</v>
      </c>
      <c r="F1" s="483"/>
    </row>
    <row r="2" spans="1:6" s="429" customFormat="1" ht="15.75" customHeight="1">
      <c r="A2" s="409" t="s">
        <v>47</v>
      </c>
      <c r="B2" s="571" t="s">
        <v>147</v>
      </c>
      <c r="C2" s="572"/>
      <c r="D2" s="573"/>
      <c r="E2" s="402" t="s">
        <v>40</v>
      </c>
      <c r="F2" s="484"/>
    </row>
    <row r="3" spans="1:6" s="429" customFormat="1" ht="24.75" thickBot="1">
      <c r="A3" s="427" t="s">
        <v>526</v>
      </c>
      <c r="B3" s="568" t="s">
        <v>525</v>
      </c>
      <c r="C3" s="569"/>
      <c r="D3" s="570"/>
      <c r="E3" s="386" t="s">
        <v>40</v>
      </c>
      <c r="F3" s="484"/>
    </row>
    <row r="4" spans="1:6" s="430" customFormat="1" ht="15.75" customHeight="1" thickBot="1">
      <c r="A4" s="392"/>
      <c r="B4" s="392"/>
      <c r="C4" s="393"/>
      <c r="D4" s="393"/>
      <c r="E4" s="393" t="s">
        <v>752</v>
      </c>
      <c r="F4" s="485"/>
    </row>
    <row r="5" spans="1:5" ht="24.75" thickBot="1">
      <c r="A5" s="239" t="s">
        <v>141</v>
      </c>
      <c r="B5" s="240" t="s">
        <v>41</v>
      </c>
      <c r="C5" s="89" t="s">
        <v>172</v>
      </c>
      <c r="D5" s="89" t="s">
        <v>176</v>
      </c>
      <c r="E5" s="394" t="s">
        <v>177</v>
      </c>
    </row>
    <row r="6" spans="1:6" s="431" customFormat="1" ht="12.75" customHeight="1" thickBot="1">
      <c r="A6" s="388" t="s">
        <v>395</v>
      </c>
      <c r="B6" s="163" t="s">
        <v>396</v>
      </c>
      <c r="C6" s="163" t="s">
        <v>397</v>
      </c>
      <c r="D6" s="100" t="s">
        <v>398</v>
      </c>
      <c r="E6" s="98" t="s">
        <v>399</v>
      </c>
      <c r="F6" s="486"/>
    </row>
    <row r="7" spans="1:6" s="431" customFormat="1" ht="15.75" customHeight="1" thickBot="1">
      <c r="A7" s="565" t="s">
        <v>42</v>
      </c>
      <c r="B7" s="566"/>
      <c r="C7" s="566"/>
      <c r="D7" s="566"/>
      <c r="E7" s="567"/>
      <c r="F7" s="486"/>
    </row>
    <row r="8" spans="1:6" s="431" customFormat="1" ht="12" customHeight="1" thickBot="1">
      <c r="A8" s="267" t="s">
        <v>6</v>
      </c>
      <c r="B8" s="263" t="s">
        <v>279</v>
      </c>
      <c r="C8" s="293">
        <f>SUM(C9:C14)</f>
        <v>25862342</v>
      </c>
      <c r="D8" s="293">
        <f>SUM(D9:D14)</f>
        <v>33338042</v>
      </c>
      <c r="E8" s="293">
        <f>SUM(E9:E14)</f>
        <v>36654042</v>
      </c>
      <c r="F8" s="486" t="s">
        <v>639</v>
      </c>
    </row>
    <row r="9" spans="1:6" s="405" customFormat="1" ht="12" customHeight="1">
      <c r="A9" s="415" t="s">
        <v>66</v>
      </c>
      <c r="B9" s="303" t="s">
        <v>280</v>
      </c>
      <c r="C9" s="295">
        <v>17699342</v>
      </c>
      <c r="D9" s="295">
        <v>17699342</v>
      </c>
      <c r="E9" s="278">
        <v>17699342</v>
      </c>
      <c r="F9" s="486" t="s">
        <v>640</v>
      </c>
    </row>
    <row r="10" spans="1:6" s="432" customFormat="1" ht="12" customHeight="1">
      <c r="A10" s="416" t="s">
        <v>67</v>
      </c>
      <c r="B10" s="304" t="s">
        <v>281</v>
      </c>
      <c r="C10" s="294"/>
      <c r="D10" s="294"/>
      <c r="E10" s="277"/>
      <c r="F10" s="486" t="s">
        <v>641</v>
      </c>
    </row>
    <row r="11" spans="1:6" s="432" customFormat="1" ht="12" customHeight="1">
      <c r="A11" s="416" t="s">
        <v>68</v>
      </c>
      <c r="B11" s="304" t="s">
        <v>282</v>
      </c>
      <c r="C11" s="294">
        <v>6363000</v>
      </c>
      <c r="D11" s="294">
        <v>6363000</v>
      </c>
      <c r="E11" s="294">
        <v>6363000</v>
      </c>
      <c r="F11" s="486" t="s">
        <v>642</v>
      </c>
    </row>
    <row r="12" spans="1:6" s="432" customFormat="1" ht="12" customHeight="1">
      <c r="A12" s="416" t="s">
        <v>69</v>
      </c>
      <c r="B12" s="304" t="s">
        <v>283</v>
      </c>
      <c r="C12" s="294">
        <v>1800000</v>
      </c>
      <c r="D12" s="294">
        <v>1800000</v>
      </c>
      <c r="E12" s="277">
        <v>1800000</v>
      </c>
      <c r="F12" s="486" t="s">
        <v>643</v>
      </c>
    </row>
    <row r="13" spans="1:6" s="432" customFormat="1" ht="12" customHeight="1">
      <c r="A13" s="416" t="s">
        <v>102</v>
      </c>
      <c r="B13" s="304" t="s">
        <v>284</v>
      </c>
      <c r="C13" s="294"/>
      <c r="D13" s="294"/>
      <c r="E13" s="277"/>
      <c r="F13" s="486" t="s">
        <v>644</v>
      </c>
    </row>
    <row r="14" spans="1:6" s="405" customFormat="1" ht="12" customHeight="1" thickBot="1">
      <c r="A14" s="417" t="s">
        <v>70</v>
      </c>
      <c r="B14" s="285" t="s">
        <v>285</v>
      </c>
      <c r="C14" s="296">
        <v>0</v>
      </c>
      <c r="D14" s="296">
        <v>7475700</v>
      </c>
      <c r="E14" s="279">
        <v>10791700</v>
      </c>
      <c r="F14" s="486" t="s">
        <v>645</v>
      </c>
    </row>
    <row r="15" spans="1:6" s="405" customFormat="1" ht="12" customHeight="1" thickBot="1">
      <c r="A15" s="267" t="s">
        <v>7</v>
      </c>
      <c r="B15" s="283" t="s">
        <v>286</v>
      </c>
      <c r="C15" s="293">
        <f>SUM(C16:C21)</f>
        <v>2003945</v>
      </c>
      <c r="D15" s="293">
        <f>SUM(D16:D21)</f>
        <v>11024984</v>
      </c>
      <c r="E15" s="293">
        <f>SUM(E16:E21)</f>
        <v>13469384</v>
      </c>
      <c r="F15" s="486" t="s">
        <v>646</v>
      </c>
    </row>
    <row r="16" spans="1:6" s="405" customFormat="1" ht="12" customHeight="1">
      <c r="A16" s="415" t="s">
        <v>72</v>
      </c>
      <c r="B16" s="303" t="s">
        <v>287</v>
      </c>
      <c r="C16" s="295">
        <v>0</v>
      </c>
      <c r="D16" s="295">
        <v>0</v>
      </c>
      <c r="E16" s="278">
        <v>0</v>
      </c>
      <c r="F16" s="486" t="s">
        <v>647</v>
      </c>
    </row>
    <row r="17" spans="1:6" s="405" customFormat="1" ht="12" customHeight="1">
      <c r="A17" s="416" t="s">
        <v>73</v>
      </c>
      <c r="B17" s="304" t="s">
        <v>288</v>
      </c>
      <c r="C17" s="294">
        <v>0</v>
      </c>
      <c r="D17" s="294">
        <v>0</v>
      </c>
      <c r="E17" s="277">
        <v>0</v>
      </c>
      <c r="F17" s="486" t="s">
        <v>648</v>
      </c>
    </row>
    <row r="18" spans="1:6" s="405" customFormat="1" ht="12" customHeight="1">
      <c r="A18" s="416" t="s">
        <v>74</v>
      </c>
      <c r="B18" s="304" t="s">
        <v>289</v>
      </c>
      <c r="C18" s="294">
        <v>0</v>
      </c>
      <c r="D18" s="294">
        <v>0</v>
      </c>
      <c r="E18" s="277">
        <v>0</v>
      </c>
      <c r="F18" s="486" t="s">
        <v>649</v>
      </c>
    </row>
    <row r="19" spans="1:6" s="405" customFormat="1" ht="12" customHeight="1">
      <c r="A19" s="416" t="s">
        <v>75</v>
      </c>
      <c r="B19" s="304" t="s">
        <v>290</v>
      </c>
      <c r="C19" s="294">
        <v>0</v>
      </c>
      <c r="D19" s="294">
        <v>0</v>
      </c>
      <c r="E19" s="277">
        <v>0</v>
      </c>
      <c r="F19" s="486" t="s">
        <v>650</v>
      </c>
    </row>
    <row r="20" spans="1:6" s="405" customFormat="1" ht="12" customHeight="1">
      <c r="A20" s="416" t="s">
        <v>76</v>
      </c>
      <c r="B20" s="304" t="s">
        <v>291</v>
      </c>
      <c r="C20" s="294">
        <v>2003945</v>
      </c>
      <c r="D20" s="294">
        <v>11024984</v>
      </c>
      <c r="E20" s="277">
        <v>13469384</v>
      </c>
      <c r="F20" s="486" t="s">
        <v>651</v>
      </c>
    </row>
    <row r="21" spans="1:6" s="432" customFormat="1" ht="12" customHeight="1" thickBot="1">
      <c r="A21" s="417" t="s">
        <v>83</v>
      </c>
      <c r="B21" s="285" t="s">
        <v>292</v>
      </c>
      <c r="C21" s="296">
        <v>0</v>
      </c>
      <c r="D21" s="296">
        <v>0</v>
      </c>
      <c r="E21" s="279">
        <v>0</v>
      </c>
      <c r="F21" s="486" t="s">
        <v>652</v>
      </c>
    </row>
    <row r="22" spans="1:6" s="432" customFormat="1" ht="12" customHeight="1" thickBot="1">
      <c r="A22" s="267" t="s">
        <v>8</v>
      </c>
      <c r="B22" s="263" t="s">
        <v>293</v>
      </c>
      <c r="C22" s="293">
        <f>SUM(C23:C28)</f>
        <v>52892673</v>
      </c>
      <c r="D22" s="293">
        <f>SUM(D23:D28)</f>
        <v>53777574</v>
      </c>
      <c r="E22" s="293">
        <f>SUM(E23:E28)</f>
        <v>52735318</v>
      </c>
      <c r="F22" s="486" t="s">
        <v>653</v>
      </c>
    </row>
    <row r="23" spans="1:6" s="432" customFormat="1" ht="12" customHeight="1">
      <c r="A23" s="415" t="s">
        <v>55</v>
      </c>
      <c r="B23" s="303" t="s">
        <v>294</v>
      </c>
      <c r="C23" s="295">
        <v>52892673</v>
      </c>
      <c r="D23" s="295">
        <f>52892673-37129936</f>
        <v>15762737</v>
      </c>
      <c r="E23" s="278">
        <v>14720481</v>
      </c>
      <c r="F23" s="486" t="s">
        <v>654</v>
      </c>
    </row>
    <row r="24" spans="1:6" s="405" customFormat="1" ht="12" customHeight="1">
      <c r="A24" s="416" t="s">
        <v>56</v>
      </c>
      <c r="B24" s="304" t="s">
        <v>295</v>
      </c>
      <c r="C24" s="294">
        <v>0</v>
      </c>
      <c r="D24" s="294">
        <v>0</v>
      </c>
      <c r="E24" s="277">
        <v>0</v>
      </c>
      <c r="F24" s="486" t="s">
        <v>655</v>
      </c>
    </row>
    <row r="25" spans="1:6" s="432" customFormat="1" ht="12" customHeight="1">
      <c r="A25" s="416" t="s">
        <v>57</v>
      </c>
      <c r="B25" s="304" t="s">
        <v>296</v>
      </c>
      <c r="C25" s="294">
        <v>0</v>
      </c>
      <c r="D25" s="294">
        <v>0</v>
      </c>
      <c r="E25" s="277">
        <v>0</v>
      </c>
      <c r="F25" s="486" t="s">
        <v>656</v>
      </c>
    </row>
    <row r="26" spans="1:6" s="432" customFormat="1" ht="12" customHeight="1">
      <c r="A26" s="416" t="s">
        <v>58</v>
      </c>
      <c r="B26" s="304" t="s">
        <v>297</v>
      </c>
      <c r="C26" s="294">
        <v>0</v>
      </c>
      <c r="D26" s="294">
        <v>0</v>
      </c>
      <c r="E26" s="277">
        <v>0</v>
      </c>
      <c r="F26" s="486" t="s">
        <v>657</v>
      </c>
    </row>
    <row r="27" spans="1:6" s="432" customFormat="1" ht="12" customHeight="1">
      <c r="A27" s="416" t="s">
        <v>116</v>
      </c>
      <c r="B27" s="304" t="s">
        <v>298</v>
      </c>
      <c r="C27" s="294">
        <v>0</v>
      </c>
      <c r="D27" s="294">
        <f>884901+37129936</f>
        <v>38014837</v>
      </c>
      <c r="E27" s="277">
        <v>38014837</v>
      </c>
      <c r="F27" s="486" t="s">
        <v>658</v>
      </c>
    </row>
    <row r="28" spans="1:6" s="432" customFormat="1" ht="12" customHeight="1" thickBot="1">
      <c r="A28" s="417" t="s">
        <v>117</v>
      </c>
      <c r="B28" s="305" t="s">
        <v>299</v>
      </c>
      <c r="C28" s="296">
        <v>0</v>
      </c>
      <c r="D28" s="296">
        <v>0</v>
      </c>
      <c r="E28" s="279">
        <v>0</v>
      </c>
      <c r="F28" s="486" t="s">
        <v>659</v>
      </c>
    </row>
    <row r="29" spans="1:6" s="432" customFormat="1" ht="12" customHeight="1" thickBot="1">
      <c r="A29" s="267" t="s">
        <v>118</v>
      </c>
      <c r="B29" s="263" t="s">
        <v>300</v>
      </c>
      <c r="C29" s="299">
        <f>SUM(C30:C35)</f>
        <v>10590000</v>
      </c>
      <c r="D29" s="299">
        <f>SUM(D30:D35)</f>
        <v>12236000</v>
      </c>
      <c r="E29" s="299">
        <f>SUM(E30:E35)</f>
        <v>11214374</v>
      </c>
      <c r="F29" s="486" t="s">
        <v>660</v>
      </c>
    </row>
    <row r="30" spans="1:6" s="432" customFormat="1" ht="12" customHeight="1">
      <c r="A30" s="415" t="s">
        <v>301</v>
      </c>
      <c r="B30" s="303" t="s">
        <v>741</v>
      </c>
      <c r="C30" s="309">
        <v>50000</v>
      </c>
      <c r="D30" s="309">
        <v>50000</v>
      </c>
      <c r="E30" s="309">
        <v>91917</v>
      </c>
      <c r="F30" s="486" t="s">
        <v>661</v>
      </c>
    </row>
    <row r="31" spans="1:6" s="432" customFormat="1" ht="12" customHeight="1">
      <c r="A31" s="416" t="s">
        <v>303</v>
      </c>
      <c r="B31" s="304" t="s">
        <v>312</v>
      </c>
      <c r="C31" s="294">
        <v>450000</v>
      </c>
      <c r="D31" s="294">
        <v>450000</v>
      </c>
      <c r="E31" s="277">
        <v>150945</v>
      </c>
      <c r="F31" s="486" t="s">
        <v>662</v>
      </c>
    </row>
    <row r="32" spans="1:6" s="432" customFormat="1" ht="12" customHeight="1">
      <c r="A32" s="416" t="s">
        <v>305</v>
      </c>
      <c r="B32" s="304" t="s">
        <v>738</v>
      </c>
      <c r="C32" s="294">
        <v>2450000</v>
      </c>
      <c r="D32" s="294">
        <v>2450000</v>
      </c>
      <c r="E32" s="277">
        <v>2279678</v>
      </c>
      <c r="F32" s="486" t="s">
        <v>663</v>
      </c>
    </row>
    <row r="33" spans="1:6" s="432" customFormat="1" ht="12" customHeight="1">
      <c r="A33" s="416" t="s">
        <v>307</v>
      </c>
      <c r="B33" s="304" t="s">
        <v>739</v>
      </c>
      <c r="C33" s="294">
        <v>6000000</v>
      </c>
      <c r="D33" s="294">
        <v>7646000</v>
      </c>
      <c r="E33" s="277">
        <v>6924063</v>
      </c>
      <c r="F33" s="486" t="s">
        <v>664</v>
      </c>
    </row>
    <row r="34" spans="1:6" s="432" customFormat="1" ht="12" customHeight="1">
      <c r="A34" s="416" t="s">
        <v>309</v>
      </c>
      <c r="B34" s="304" t="s">
        <v>308</v>
      </c>
      <c r="C34" s="294">
        <v>1640000</v>
      </c>
      <c r="D34" s="294">
        <v>1640000</v>
      </c>
      <c r="E34" s="277">
        <v>1767771</v>
      </c>
      <c r="F34" s="486" t="s">
        <v>665</v>
      </c>
    </row>
    <row r="35" spans="1:6" s="432" customFormat="1" ht="12" customHeight="1" thickBot="1">
      <c r="A35" s="417" t="s">
        <v>311</v>
      </c>
      <c r="B35" s="285" t="s">
        <v>740</v>
      </c>
      <c r="C35" s="296"/>
      <c r="D35" s="296"/>
      <c r="E35" s="279"/>
      <c r="F35" s="486" t="s">
        <v>666</v>
      </c>
    </row>
    <row r="36" spans="1:6" s="432" customFormat="1" ht="12" customHeight="1" thickBot="1">
      <c r="A36" s="267" t="s">
        <v>10</v>
      </c>
      <c r="B36" s="263" t="s">
        <v>313</v>
      </c>
      <c r="C36" s="293">
        <f>SUM(C37:C46)</f>
        <v>7603000</v>
      </c>
      <c r="D36" s="293">
        <f>SUM(D37:D46)</f>
        <v>18909745</v>
      </c>
      <c r="E36" s="293">
        <f>SUM(E37:E46)</f>
        <v>13735478</v>
      </c>
      <c r="F36" s="486" t="s">
        <v>667</v>
      </c>
    </row>
    <row r="37" spans="1:6" s="432" customFormat="1" ht="12" customHeight="1">
      <c r="A37" s="415" t="s">
        <v>59</v>
      </c>
      <c r="B37" s="303" t="s">
        <v>314</v>
      </c>
      <c r="C37" s="295">
        <v>46000</v>
      </c>
      <c r="D37" s="295">
        <v>0</v>
      </c>
      <c r="E37" s="278">
        <v>0</v>
      </c>
      <c r="F37" s="486" t="s">
        <v>668</v>
      </c>
    </row>
    <row r="38" spans="1:6" s="432" customFormat="1" ht="12" customHeight="1">
      <c r="A38" s="416" t="s">
        <v>60</v>
      </c>
      <c r="B38" s="304" t="s">
        <v>315</v>
      </c>
      <c r="C38" s="294">
        <v>0</v>
      </c>
      <c r="D38" s="294"/>
      <c r="E38" s="277"/>
      <c r="F38" s="486" t="s">
        <v>669</v>
      </c>
    </row>
    <row r="39" spans="1:6" s="432" customFormat="1" ht="12" customHeight="1">
      <c r="A39" s="416" t="s">
        <v>61</v>
      </c>
      <c r="B39" s="304" t="s">
        <v>316</v>
      </c>
      <c r="C39" s="294">
        <v>1596000</v>
      </c>
      <c r="D39" s="294">
        <v>1773890</v>
      </c>
      <c r="E39" s="277">
        <v>1760909</v>
      </c>
      <c r="F39" s="486" t="s">
        <v>670</v>
      </c>
    </row>
    <row r="40" spans="1:6" s="432" customFormat="1" ht="12" customHeight="1">
      <c r="A40" s="416" t="s">
        <v>120</v>
      </c>
      <c r="B40" s="304" t="s">
        <v>317</v>
      </c>
      <c r="C40" s="294">
        <v>5483000</v>
      </c>
      <c r="D40" s="294">
        <v>11733230</v>
      </c>
      <c r="E40" s="277">
        <v>6589143</v>
      </c>
      <c r="F40" s="486" t="s">
        <v>671</v>
      </c>
    </row>
    <row r="41" spans="1:6" s="432" customFormat="1" ht="12" customHeight="1">
      <c r="A41" s="416" t="s">
        <v>121</v>
      </c>
      <c r="B41" s="304" t="s">
        <v>318</v>
      </c>
      <c r="C41" s="294">
        <v>0</v>
      </c>
      <c r="D41" s="294"/>
      <c r="E41" s="277"/>
      <c r="F41" s="486" t="s">
        <v>672</v>
      </c>
    </row>
    <row r="42" spans="1:6" s="432" customFormat="1" ht="12" customHeight="1">
      <c r="A42" s="416" t="s">
        <v>122</v>
      </c>
      <c r="B42" s="304" t="s">
        <v>319</v>
      </c>
      <c r="C42" s="294">
        <v>462000</v>
      </c>
      <c r="D42" s="294">
        <v>1863701</v>
      </c>
      <c r="E42" s="277">
        <v>1860784</v>
      </c>
      <c r="F42" s="486" t="s">
        <v>673</v>
      </c>
    </row>
    <row r="43" spans="1:6" s="432" customFormat="1" ht="12" customHeight="1">
      <c r="A43" s="416" t="s">
        <v>123</v>
      </c>
      <c r="B43" s="304" t="s">
        <v>320</v>
      </c>
      <c r="C43" s="294"/>
      <c r="D43" s="294">
        <v>25000</v>
      </c>
      <c r="E43" s="277">
        <v>25000</v>
      </c>
      <c r="F43" s="486" t="s">
        <v>674</v>
      </c>
    </row>
    <row r="44" spans="1:6" s="432" customFormat="1" ht="12" customHeight="1">
      <c r="A44" s="416" t="s">
        <v>124</v>
      </c>
      <c r="B44" s="304" t="s">
        <v>321</v>
      </c>
      <c r="C44" s="294">
        <v>15000</v>
      </c>
      <c r="D44" s="294">
        <v>16000</v>
      </c>
      <c r="E44" s="277">
        <v>21</v>
      </c>
      <c r="F44" s="486" t="s">
        <v>675</v>
      </c>
    </row>
    <row r="45" spans="1:6" s="432" customFormat="1" ht="12" customHeight="1">
      <c r="A45" s="416" t="s">
        <v>322</v>
      </c>
      <c r="B45" s="304" t="s">
        <v>323</v>
      </c>
      <c r="C45" s="297"/>
      <c r="D45" s="297">
        <v>2960000</v>
      </c>
      <c r="E45" s="280">
        <v>2960000</v>
      </c>
      <c r="F45" s="486" t="s">
        <v>676</v>
      </c>
    </row>
    <row r="46" spans="1:6" s="405" customFormat="1" ht="12" customHeight="1" thickBot="1">
      <c r="A46" s="417" t="s">
        <v>324</v>
      </c>
      <c r="B46" s="305" t="s">
        <v>325</v>
      </c>
      <c r="C46" s="298">
        <v>1000</v>
      </c>
      <c r="D46" s="298">
        <v>537924</v>
      </c>
      <c r="E46" s="281">
        <v>539621</v>
      </c>
      <c r="F46" s="486" t="s">
        <v>677</v>
      </c>
    </row>
    <row r="47" spans="1:6" s="432" customFormat="1" ht="12" customHeight="1" thickBot="1">
      <c r="A47" s="267" t="s">
        <v>11</v>
      </c>
      <c r="B47" s="263" t="s">
        <v>326</v>
      </c>
      <c r="C47" s="293">
        <f>SUM(C48:C52)</f>
        <v>0</v>
      </c>
      <c r="D47" s="293">
        <f>SUM(D48:D52)</f>
        <v>400000</v>
      </c>
      <c r="E47" s="293">
        <f>SUM(E48:E52)</f>
        <v>400000</v>
      </c>
      <c r="F47" s="486" t="s">
        <v>678</v>
      </c>
    </row>
    <row r="48" spans="1:6" s="432" customFormat="1" ht="12" customHeight="1">
      <c r="A48" s="415" t="s">
        <v>62</v>
      </c>
      <c r="B48" s="303" t="s">
        <v>327</v>
      </c>
      <c r="C48" s="311">
        <v>0</v>
      </c>
      <c r="D48" s="311">
        <v>0</v>
      </c>
      <c r="E48" s="282">
        <v>0</v>
      </c>
      <c r="F48" s="486" t="s">
        <v>679</v>
      </c>
    </row>
    <row r="49" spans="1:6" s="432" customFormat="1" ht="12" customHeight="1">
      <c r="A49" s="416" t="s">
        <v>63</v>
      </c>
      <c r="B49" s="304" t="s">
        <v>328</v>
      </c>
      <c r="C49" s="297">
        <v>0</v>
      </c>
      <c r="D49" s="297"/>
      <c r="E49" s="280"/>
      <c r="F49" s="486" t="s">
        <v>680</v>
      </c>
    </row>
    <row r="50" spans="1:6" s="432" customFormat="1" ht="12" customHeight="1">
      <c r="A50" s="416" t="s">
        <v>329</v>
      </c>
      <c r="B50" s="304" t="s">
        <v>330</v>
      </c>
      <c r="C50" s="297">
        <v>0</v>
      </c>
      <c r="D50" s="297">
        <v>0</v>
      </c>
      <c r="E50" s="280">
        <v>0</v>
      </c>
      <c r="F50" s="486" t="s">
        <v>681</v>
      </c>
    </row>
    <row r="51" spans="1:6" s="432" customFormat="1" ht="12" customHeight="1">
      <c r="A51" s="416" t="s">
        <v>331</v>
      </c>
      <c r="B51" s="304" t="s">
        <v>332</v>
      </c>
      <c r="C51" s="297">
        <v>0</v>
      </c>
      <c r="D51" s="297">
        <v>400000</v>
      </c>
      <c r="E51" s="280">
        <v>400000</v>
      </c>
      <c r="F51" s="486" t="s">
        <v>682</v>
      </c>
    </row>
    <row r="52" spans="1:6" s="432" customFormat="1" ht="12" customHeight="1" thickBot="1">
      <c r="A52" s="417" t="s">
        <v>333</v>
      </c>
      <c r="B52" s="305" t="s">
        <v>334</v>
      </c>
      <c r="C52" s="298">
        <v>0</v>
      </c>
      <c r="D52" s="298">
        <v>0</v>
      </c>
      <c r="E52" s="281">
        <v>0</v>
      </c>
      <c r="F52" s="486" t="s">
        <v>683</v>
      </c>
    </row>
    <row r="53" spans="1:6" s="432" customFormat="1" ht="12" customHeight="1" thickBot="1">
      <c r="A53" s="267" t="s">
        <v>125</v>
      </c>
      <c r="B53" s="263" t="s">
        <v>335</v>
      </c>
      <c r="C53" s="293">
        <f>SUM(C54:C57)</f>
        <v>0</v>
      </c>
      <c r="D53" s="293">
        <f>SUM(D54:D57)</f>
        <v>157342</v>
      </c>
      <c r="E53" s="293">
        <f>SUM(E54:E57)</f>
        <v>203565</v>
      </c>
      <c r="F53" s="486" t="s">
        <v>684</v>
      </c>
    </row>
    <row r="54" spans="1:6" s="405" customFormat="1" ht="12" customHeight="1">
      <c r="A54" s="415" t="s">
        <v>64</v>
      </c>
      <c r="B54" s="303" t="s">
        <v>336</v>
      </c>
      <c r="C54" s="295">
        <v>0</v>
      </c>
      <c r="D54" s="295">
        <v>0</v>
      </c>
      <c r="E54" s="278">
        <v>0</v>
      </c>
      <c r="F54" s="486" t="s">
        <v>685</v>
      </c>
    </row>
    <row r="55" spans="1:6" s="405" customFormat="1" ht="12" customHeight="1">
      <c r="A55" s="416" t="s">
        <v>65</v>
      </c>
      <c r="B55" s="304" t="s">
        <v>337</v>
      </c>
      <c r="C55" s="294">
        <v>0</v>
      </c>
      <c r="D55" s="294">
        <v>0</v>
      </c>
      <c r="E55" s="277">
        <v>0</v>
      </c>
      <c r="F55" s="486" t="s">
        <v>686</v>
      </c>
    </row>
    <row r="56" spans="1:6" s="405" customFormat="1" ht="12" customHeight="1">
      <c r="A56" s="416" t="s">
        <v>338</v>
      </c>
      <c r="B56" s="304" t="s">
        <v>339</v>
      </c>
      <c r="C56" s="294">
        <v>0</v>
      </c>
      <c r="D56" s="294">
        <v>157342</v>
      </c>
      <c r="E56" s="277">
        <v>203565</v>
      </c>
      <c r="F56" s="486" t="s">
        <v>687</v>
      </c>
    </row>
    <row r="57" spans="1:6" s="405" customFormat="1" ht="12" customHeight="1" thickBot="1">
      <c r="A57" s="417" t="s">
        <v>340</v>
      </c>
      <c r="B57" s="305" t="s">
        <v>341</v>
      </c>
      <c r="C57" s="296">
        <v>0</v>
      </c>
      <c r="D57" s="296">
        <v>0</v>
      </c>
      <c r="E57" s="279">
        <v>0</v>
      </c>
      <c r="F57" s="486" t="s">
        <v>688</v>
      </c>
    </row>
    <row r="58" spans="1:6" s="432" customFormat="1" ht="12" customHeight="1" thickBot="1">
      <c r="A58" s="267" t="s">
        <v>13</v>
      </c>
      <c r="B58" s="283" t="s">
        <v>342</v>
      </c>
      <c r="C58" s="293">
        <f>SUM(C59:C62)</f>
        <v>0</v>
      </c>
      <c r="D58" s="293">
        <f>SUM(D59:D62)</f>
        <v>0</v>
      </c>
      <c r="E58" s="293">
        <f>SUM(E59:E62)</f>
        <v>0</v>
      </c>
      <c r="F58" s="486" t="s">
        <v>689</v>
      </c>
    </row>
    <row r="59" spans="1:6" s="432" customFormat="1" ht="12" customHeight="1">
      <c r="A59" s="415" t="s">
        <v>126</v>
      </c>
      <c r="B59" s="303" t="s">
        <v>343</v>
      </c>
      <c r="C59" s="297">
        <v>0</v>
      </c>
      <c r="D59" s="297">
        <v>0</v>
      </c>
      <c r="E59" s="280">
        <v>0</v>
      </c>
      <c r="F59" s="486" t="s">
        <v>690</v>
      </c>
    </row>
    <row r="60" spans="1:6" s="432" customFormat="1" ht="12" customHeight="1">
      <c r="A60" s="416" t="s">
        <v>127</v>
      </c>
      <c r="B60" s="304" t="s">
        <v>529</v>
      </c>
      <c r="C60" s="297">
        <v>0</v>
      </c>
      <c r="D60" s="297">
        <v>0</v>
      </c>
      <c r="E60" s="280">
        <v>0</v>
      </c>
      <c r="F60" s="486" t="s">
        <v>691</v>
      </c>
    </row>
    <row r="61" spans="1:6" s="432" customFormat="1" ht="12" customHeight="1">
      <c r="A61" s="416" t="s">
        <v>151</v>
      </c>
      <c r="B61" s="304" t="s">
        <v>345</v>
      </c>
      <c r="C61" s="297">
        <v>0</v>
      </c>
      <c r="D61" s="297"/>
      <c r="E61" s="280"/>
      <c r="F61" s="486" t="s">
        <v>692</v>
      </c>
    </row>
    <row r="62" spans="1:6" s="432" customFormat="1" ht="12" customHeight="1" thickBot="1">
      <c r="A62" s="417" t="s">
        <v>346</v>
      </c>
      <c r="B62" s="305" t="s">
        <v>347</v>
      </c>
      <c r="C62" s="297">
        <v>0</v>
      </c>
      <c r="D62" s="297">
        <v>0</v>
      </c>
      <c r="E62" s="280">
        <v>0</v>
      </c>
      <c r="F62" s="486" t="s">
        <v>693</v>
      </c>
    </row>
    <row r="63" spans="1:6" s="432" customFormat="1" ht="12" customHeight="1" thickBot="1">
      <c r="A63" s="267" t="s">
        <v>14</v>
      </c>
      <c r="B63" s="263" t="s">
        <v>348</v>
      </c>
      <c r="C63" s="299">
        <f>C8+C15+C22+C29+C36+C47+C53+C58</f>
        <v>98951960</v>
      </c>
      <c r="D63" s="299">
        <f>D8+D15+D22+D29+D36+D47+D53+D58</f>
        <v>129843687</v>
      </c>
      <c r="E63" s="299">
        <f>E8+E15+E22+E29+E36+E47+E53+E58</f>
        <v>128412161</v>
      </c>
      <c r="F63" s="486" t="s">
        <v>694</v>
      </c>
    </row>
    <row r="64" spans="1:6" s="432" customFormat="1" ht="12" customHeight="1" thickBot="1">
      <c r="A64" s="418" t="s">
        <v>527</v>
      </c>
      <c r="B64" s="283" t="s">
        <v>350</v>
      </c>
      <c r="C64" s="293">
        <f>SUM(C65:C67)</f>
        <v>0</v>
      </c>
      <c r="D64" s="293">
        <f>SUM(D65:D67)</f>
        <v>0</v>
      </c>
      <c r="E64" s="293">
        <f>SUM(E65:E67)</f>
        <v>0</v>
      </c>
      <c r="F64" s="486" t="s">
        <v>695</v>
      </c>
    </row>
    <row r="65" spans="1:6" s="432" customFormat="1" ht="12" customHeight="1">
      <c r="A65" s="415" t="s">
        <v>351</v>
      </c>
      <c r="B65" s="303" t="s">
        <v>352</v>
      </c>
      <c r="C65" s="297">
        <v>0</v>
      </c>
      <c r="D65" s="297">
        <v>0</v>
      </c>
      <c r="E65" s="280">
        <v>0</v>
      </c>
      <c r="F65" s="486" t="s">
        <v>696</v>
      </c>
    </row>
    <row r="66" spans="1:6" s="432" customFormat="1" ht="12" customHeight="1">
      <c r="A66" s="416" t="s">
        <v>353</v>
      </c>
      <c r="B66" s="304" t="s">
        <v>354</v>
      </c>
      <c r="C66" s="297">
        <v>0</v>
      </c>
      <c r="D66" s="297">
        <v>0</v>
      </c>
      <c r="E66" s="280">
        <v>0</v>
      </c>
      <c r="F66" s="486" t="s">
        <v>697</v>
      </c>
    </row>
    <row r="67" spans="1:6" s="432" customFormat="1" ht="12" customHeight="1" thickBot="1">
      <c r="A67" s="417" t="s">
        <v>355</v>
      </c>
      <c r="B67" s="411" t="s">
        <v>356</v>
      </c>
      <c r="C67" s="297">
        <v>0</v>
      </c>
      <c r="D67" s="297">
        <v>0</v>
      </c>
      <c r="E67" s="280">
        <v>0</v>
      </c>
      <c r="F67" s="486" t="s">
        <v>698</v>
      </c>
    </row>
    <row r="68" spans="1:6" s="432" customFormat="1" ht="12" customHeight="1" thickBot="1">
      <c r="A68" s="418" t="s">
        <v>357</v>
      </c>
      <c r="B68" s="283" t="s">
        <v>358</v>
      </c>
      <c r="C68" s="293">
        <f>SUM(C69:C72)</f>
        <v>0</v>
      </c>
      <c r="D68" s="293">
        <f>SUM(D69:D72)</f>
        <v>0</v>
      </c>
      <c r="E68" s="293">
        <f>SUM(E69:E72)</f>
        <v>0</v>
      </c>
      <c r="F68" s="486" t="s">
        <v>699</v>
      </c>
    </row>
    <row r="69" spans="1:6" s="432" customFormat="1" ht="12" customHeight="1">
      <c r="A69" s="415" t="s">
        <v>103</v>
      </c>
      <c r="B69" s="303" t="s">
        <v>359</v>
      </c>
      <c r="C69" s="297">
        <v>0</v>
      </c>
      <c r="D69" s="297">
        <v>0</v>
      </c>
      <c r="E69" s="280">
        <v>0</v>
      </c>
      <c r="F69" s="486" t="s">
        <v>700</v>
      </c>
    </row>
    <row r="70" spans="1:6" s="432" customFormat="1" ht="12" customHeight="1">
      <c r="A70" s="416" t="s">
        <v>104</v>
      </c>
      <c r="B70" s="304" t="s">
        <v>360</v>
      </c>
      <c r="C70" s="297">
        <v>0</v>
      </c>
      <c r="D70" s="297">
        <v>0</v>
      </c>
      <c r="E70" s="280">
        <v>0</v>
      </c>
      <c r="F70" s="486" t="s">
        <v>701</v>
      </c>
    </row>
    <row r="71" spans="1:6" s="432" customFormat="1" ht="12" customHeight="1">
      <c r="A71" s="416" t="s">
        <v>361</v>
      </c>
      <c r="B71" s="304" t="s">
        <v>362</v>
      </c>
      <c r="C71" s="297">
        <v>0</v>
      </c>
      <c r="D71" s="297">
        <v>0</v>
      </c>
      <c r="E71" s="280">
        <v>0</v>
      </c>
      <c r="F71" s="486" t="s">
        <v>702</v>
      </c>
    </row>
    <row r="72" spans="1:6" s="432" customFormat="1" ht="12" customHeight="1" thickBot="1">
      <c r="A72" s="417" t="s">
        <v>363</v>
      </c>
      <c r="B72" s="305" t="s">
        <v>364</v>
      </c>
      <c r="C72" s="297">
        <v>0</v>
      </c>
      <c r="D72" s="297">
        <v>0</v>
      </c>
      <c r="E72" s="280">
        <v>0</v>
      </c>
      <c r="F72" s="486" t="s">
        <v>703</v>
      </c>
    </row>
    <row r="73" spans="1:6" s="432" customFormat="1" ht="12" customHeight="1" thickBot="1">
      <c r="A73" s="418" t="s">
        <v>365</v>
      </c>
      <c r="B73" s="283" t="s">
        <v>366</v>
      </c>
      <c r="C73" s="293">
        <f>SUM(C74:C75)</f>
        <v>9279075</v>
      </c>
      <c r="D73" s="293">
        <f>SUM(D74:D75)</f>
        <v>10591619</v>
      </c>
      <c r="E73" s="293">
        <f>SUM(E74:E75)</f>
        <v>10591619</v>
      </c>
      <c r="F73" s="486" t="s">
        <v>704</v>
      </c>
    </row>
    <row r="74" spans="1:6" s="432" customFormat="1" ht="12" customHeight="1">
      <c r="A74" s="415" t="s">
        <v>367</v>
      </c>
      <c r="B74" s="303" t="s">
        <v>368</v>
      </c>
      <c r="C74" s="297">
        <v>9279075</v>
      </c>
      <c r="D74" s="297">
        <v>10591619</v>
      </c>
      <c r="E74" s="280">
        <v>10591619</v>
      </c>
      <c r="F74" s="486" t="s">
        <v>705</v>
      </c>
    </row>
    <row r="75" spans="1:6" s="432" customFormat="1" ht="12" customHeight="1" thickBot="1">
      <c r="A75" s="417" t="s">
        <v>369</v>
      </c>
      <c r="B75" s="305" t="s">
        <v>370</v>
      </c>
      <c r="C75" s="297">
        <v>0</v>
      </c>
      <c r="D75" s="297">
        <v>0</v>
      </c>
      <c r="E75" s="280">
        <v>0</v>
      </c>
      <c r="F75" s="486" t="s">
        <v>706</v>
      </c>
    </row>
    <row r="76" spans="1:6" s="432" customFormat="1" ht="12" customHeight="1" thickBot="1">
      <c r="A76" s="418" t="s">
        <v>371</v>
      </c>
      <c r="B76" s="283" t="s">
        <v>372</v>
      </c>
      <c r="C76" s="293">
        <f>SUM(C77:C79)</f>
        <v>0</v>
      </c>
      <c r="D76" s="293">
        <f>SUM(D77:D79)</f>
        <v>24924</v>
      </c>
      <c r="E76" s="293">
        <f>SUM(E77:E79)</f>
        <v>1074366</v>
      </c>
      <c r="F76" s="486" t="s">
        <v>707</v>
      </c>
    </row>
    <row r="77" spans="1:6" s="432" customFormat="1" ht="12" customHeight="1">
      <c r="A77" s="415" t="s">
        <v>373</v>
      </c>
      <c r="B77" s="303" t="s">
        <v>374</v>
      </c>
      <c r="C77" s="297">
        <v>0</v>
      </c>
      <c r="D77" s="297">
        <v>24924</v>
      </c>
      <c r="E77" s="280">
        <v>1074366</v>
      </c>
      <c r="F77" s="486" t="s">
        <v>708</v>
      </c>
    </row>
    <row r="78" spans="1:6" s="432" customFormat="1" ht="12" customHeight="1">
      <c r="A78" s="416" t="s">
        <v>375</v>
      </c>
      <c r="B78" s="304" t="s">
        <v>376</v>
      </c>
      <c r="C78" s="297">
        <v>0</v>
      </c>
      <c r="D78" s="297">
        <v>0</v>
      </c>
      <c r="E78" s="280">
        <v>0</v>
      </c>
      <c r="F78" s="486" t="s">
        <v>709</v>
      </c>
    </row>
    <row r="79" spans="1:6" s="432" customFormat="1" ht="12" customHeight="1" thickBot="1">
      <c r="A79" s="417" t="s">
        <v>377</v>
      </c>
      <c r="B79" s="305" t="s">
        <v>378</v>
      </c>
      <c r="C79" s="297">
        <v>0</v>
      </c>
      <c r="D79" s="297">
        <v>0</v>
      </c>
      <c r="E79" s="280">
        <v>0</v>
      </c>
      <c r="F79" s="486" t="s">
        <v>710</v>
      </c>
    </row>
    <row r="80" spans="1:6" s="432" customFormat="1" ht="12" customHeight="1" thickBot="1">
      <c r="A80" s="418" t="s">
        <v>379</v>
      </c>
      <c r="B80" s="283" t="s">
        <v>380</v>
      </c>
      <c r="C80" s="293">
        <f>SUM(C81:C84)</f>
        <v>0</v>
      </c>
      <c r="D80" s="293">
        <f>SUM(D81:D84)</f>
        <v>0</v>
      </c>
      <c r="E80" s="293">
        <f>SUM(E81:E84)</f>
        <v>0</v>
      </c>
      <c r="F80" s="486" t="s">
        <v>711</v>
      </c>
    </row>
    <row r="81" spans="1:6" s="432" customFormat="1" ht="12" customHeight="1">
      <c r="A81" s="419" t="s">
        <v>381</v>
      </c>
      <c r="B81" s="303" t="s">
        <v>382</v>
      </c>
      <c r="C81" s="297">
        <v>0</v>
      </c>
      <c r="D81" s="297">
        <v>0</v>
      </c>
      <c r="E81" s="280">
        <v>0</v>
      </c>
      <c r="F81" s="486" t="s">
        <v>712</v>
      </c>
    </row>
    <row r="82" spans="1:6" s="432" customFormat="1" ht="12" customHeight="1">
      <c r="A82" s="420" t="s">
        <v>383</v>
      </c>
      <c r="B82" s="304" t="s">
        <v>384</v>
      </c>
      <c r="C82" s="297">
        <v>0</v>
      </c>
      <c r="D82" s="297">
        <v>0</v>
      </c>
      <c r="E82" s="280">
        <v>0</v>
      </c>
      <c r="F82" s="486" t="s">
        <v>713</v>
      </c>
    </row>
    <row r="83" spans="1:6" s="432" customFormat="1" ht="12" customHeight="1">
      <c r="A83" s="420" t="s">
        <v>385</v>
      </c>
      <c r="B83" s="304" t="s">
        <v>386</v>
      </c>
      <c r="C83" s="297">
        <v>0</v>
      </c>
      <c r="D83" s="297">
        <v>0</v>
      </c>
      <c r="E83" s="280">
        <v>0</v>
      </c>
      <c r="F83" s="486" t="s">
        <v>714</v>
      </c>
    </row>
    <row r="84" spans="1:6" s="432" customFormat="1" ht="12" customHeight="1" thickBot="1">
      <c r="A84" s="421" t="s">
        <v>387</v>
      </c>
      <c r="B84" s="305" t="s">
        <v>388</v>
      </c>
      <c r="C84" s="297">
        <v>0</v>
      </c>
      <c r="D84" s="297">
        <v>0</v>
      </c>
      <c r="E84" s="280">
        <v>0</v>
      </c>
      <c r="F84" s="486" t="s">
        <v>715</v>
      </c>
    </row>
    <row r="85" spans="1:6" s="432" customFormat="1" ht="12" customHeight="1" thickBot="1">
      <c r="A85" s="418" t="s">
        <v>389</v>
      </c>
      <c r="B85" s="283" t="s">
        <v>390</v>
      </c>
      <c r="C85" s="315">
        <v>0</v>
      </c>
      <c r="D85" s="315">
        <v>0</v>
      </c>
      <c r="E85" s="316">
        <v>0</v>
      </c>
      <c r="F85" s="486" t="s">
        <v>716</v>
      </c>
    </row>
    <row r="86" spans="1:6" s="432" customFormat="1" ht="12" customHeight="1" thickBot="1">
      <c r="A86" s="418" t="s">
        <v>391</v>
      </c>
      <c r="B86" s="412" t="s">
        <v>392</v>
      </c>
      <c r="C86" s="299">
        <f>C64+C68+C73+C76+C80+C85</f>
        <v>9279075</v>
      </c>
      <c r="D86" s="299">
        <f>D64+D68+D73+D76+D80+D85</f>
        <v>10616543</v>
      </c>
      <c r="E86" s="299">
        <f>E64+E68+E73+E76+E80+E85</f>
        <v>11665985</v>
      </c>
      <c r="F86" s="486" t="s">
        <v>717</v>
      </c>
    </row>
    <row r="87" spans="1:6" s="432" customFormat="1" ht="12" customHeight="1" thickBot="1">
      <c r="A87" s="422" t="s">
        <v>393</v>
      </c>
      <c r="B87" s="413" t="s">
        <v>528</v>
      </c>
      <c r="C87" s="299">
        <f>C63+C86</f>
        <v>108231035</v>
      </c>
      <c r="D87" s="299">
        <f>D63+D86</f>
        <v>140460230</v>
      </c>
      <c r="E87" s="299">
        <f>E63+E86</f>
        <v>140078146</v>
      </c>
      <c r="F87" s="486" t="s">
        <v>718</v>
      </c>
    </row>
    <row r="88" spans="1:6" s="432" customFormat="1" ht="15" customHeight="1">
      <c r="A88" s="395"/>
      <c r="B88" s="396"/>
      <c r="C88" s="403"/>
      <c r="D88" s="403"/>
      <c r="E88" s="403"/>
      <c r="F88" s="487"/>
    </row>
    <row r="89" spans="1:5" ht="13.5" thickBot="1">
      <c r="A89" s="397"/>
      <c r="B89" s="398"/>
      <c r="C89" s="404"/>
      <c r="D89" s="404"/>
      <c r="E89" s="404"/>
    </row>
    <row r="90" spans="1:6" s="431" customFormat="1" ht="16.5" customHeight="1" thickBot="1">
      <c r="A90" s="565" t="s">
        <v>43</v>
      </c>
      <c r="B90" s="566"/>
      <c r="C90" s="566"/>
      <c r="D90" s="566"/>
      <c r="E90" s="567"/>
      <c r="F90" s="486"/>
    </row>
    <row r="91" spans="1:6" s="230" customFormat="1" ht="12" customHeight="1" thickBot="1">
      <c r="A91" s="410" t="s">
        <v>6</v>
      </c>
      <c r="B91" s="266" t="s">
        <v>401</v>
      </c>
      <c r="C91" s="292">
        <f>SUM(C92:C96)</f>
        <v>45913367</v>
      </c>
      <c r="D91" s="292">
        <f>SUM(D92:D96)</f>
        <v>77513092</v>
      </c>
      <c r="E91" s="292">
        <f>SUM(E92:E96)</f>
        <v>60696436</v>
      </c>
      <c r="F91" s="488" t="s">
        <v>639</v>
      </c>
    </row>
    <row r="92" spans="1:6" ht="12" customHeight="1">
      <c r="A92" s="423" t="s">
        <v>66</v>
      </c>
      <c r="B92" s="252" t="s">
        <v>36</v>
      </c>
      <c r="C92" s="90">
        <v>11240094</v>
      </c>
      <c r="D92" s="90">
        <v>18206182</v>
      </c>
      <c r="E92" s="248">
        <v>17725746</v>
      </c>
      <c r="F92" s="488" t="s">
        <v>640</v>
      </c>
    </row>
    <row r="93" spans="1:6" ht="12" customHeight="1">
      <c r="A93" s="416" t="s">
        <v>67</v>
      </c>
      <c r="B93" s="250" t="s">
        <v>128</v>
      </c>
      <c r="C93" s="294">
        <v>2228846</v>
      </c>
      <c r="D93" s="294">
        <v>3784368</v>
      </c>
      <c r="E93" s="277">
        <v>2627234</v>
      </c>
      <c r="F93" s="488" t="s">
        <v>641</v>
      </c>
    </row>
    <row r="94" spans="1:6" ht="12" customHeight="1">
      <c r="A94" s="416" t="s">
        <v>68</v>
      </c>
      <c r="B94" s="250" t="s">
        <v>95</v>
      </c>
      <c r="C94" s="296">
        <v>12466438</v>
      </c>
      <c r="D94" s="296">
        <v>24329987</v>
      </c>
      <c r="E94" s="279">
        <v>16720137</v>
      </c>
      <c r="F94" s="488" t="s">
        <v>642</v>
      </c>
    </row>
    <row r="95" spans="1:6" ht="12" customHeight="1">
      <c r="A95" s="416" t="s">
        <v>69</v>
      </c>
      <c r="B95" s="253" t="s">
        <v>129</v>
      </c>
      <c r="C95" s="296">
        <v>5435000</v>
      </c>
      <c r="D95" s="296">
        <v>5338746</v>
      </c>
      <c r="E95" s="279">
        <v>3875500</v>
      </c>
      <c r="F95" s="488" t="s">
        <v>643</v>
      </c>
    </row>
    <row r="96" spans="1:6" ht="12" customHeight="1">
      <c r="A96" s="416" t="s">
        <v>78</v>
      </c>
      <c r="B96" s="261" t="s">
        <v>130</v>
      </c>
      <c r="C96" s="296">
        <v>14542989</v>
      </c>
      <c r="D96" s="296">
        <v>25853809</v>
      </c>
      <c r="E96" s="279">
        <v>19747819</v>
      </c>
      <c r="F96" s="488" t="s">
        <v>644</v>
      </c>
    </row>
    <row r="97" spans="1:6" ht="12" customHeight="1">
      <c r="A97" s="416" t="s">
        <v>70</v>
      </c>
      <c r="B97" s="250" t="s">
        <v>402</v>
      </c>
      <c r="C97" s="296">
        <v>2595600</v>
      </c>
      <c r="D97" s="296">
        <v>6328313</v>
      </c>
      <c r="E97" s="279">
        <v>5457257</v>
      </c>
      <c r="F97" s="488" t="s">
        <v>645</v>
      </c>
    </row>
    <row r="98" spans="1:6" ht="12" customHeight="1">
      <c r="A98" s="416" t="s">
        <v>71</v>
      </c>
      <c r="B98" s="273" t="s">
        <v>403</v>
      </c>
      <c r="C98" s="296">
        <v>0</v>
      </c>
      <c r="D98" s="296">
        <v>0</v>
      </c>
      <c r="E98" s="279">
        <v>0</v>
      </c>
      <c r="F98" s="488" t="s">
        <v>646</v>
      </c>
    </row>
    <row r="99" spans="1:6" ht="12" customHeight="1">
      <c r="A99" s="416" t="s">
        <v>79</v>
      </c>
      <c r="B99" s="274" t="s">
        <v>404</v>
      </c>
      <c r="C99" s="296">
        <v>0</v>
      </c>
      <c r="D99" s="296">
        <v>0</v>
      </c>
      <c r="E99" s="279">
        <v>0</v>
      </c>
      <c r="F99" s="488" t="s">
        <v>647</v>
      </c>
    </row>
    <row r="100" spans="1:6" ht="12" customHeight="1">
      <c r="A100" s="416" t="s">
        <v>80</v>
      </c>
      <c r="B100" s="274" t="s">
        <v>405</v>
      </c>
      <c r="C100" s="296">
        <v>0</v>
      </c>
      <c r="D100" s="296">
        <v>0</v>
      </c>
      <c r="E100" s="279">
        <v>0</v>
      </c>
      <c r="F100" s="488" t="s">
        <v>648</v>
      </c>
    </row>
    <row r="101" spans="1:6" ht="12" customHeight="1">
      <c r="A101" s="416" t="s">
        <v>81</v>
      </c>
      <c r="B101" s="273" t="s">
        <v>406</v>
      </c>
      <c r="C101" s="296">
        <v>10797389</v>
      </c>
      <c r="D101" s="296">
        <v>12899796</v>
      </c>
      <c r="E101" s="279">
        <v>7684862</v>
      </c>
      <c r="F101" s="488" t="s">
        <v>649</v>
      </c>
    </row>
    <row r="102" spans="1:6" ht="12" customHeight="1">
      <c r="A102" s="416" t="s">
        <v>82</v>
      </c>
      <c r="B102" s="273" t="s">
        <v>407</v>
      </c>
      <c r="C102" s="296">
        <v>0</v>
      </c>
      <c r="D102" s="296">
        <v>0</v>
      </c>
      <c r="E102" s="279">
        <v>0</v>
      </c>
      <c r="F102" s="488" t="s">
        <v>650</v>
      </c>
    </row>
    <row r="103" spans="1:6" ht="12" customHeight="1">
      <c r="A103" s="416" t="s">
        <v>84</v>
      </c>
      <c r="B103" s="274" t="s">
        <v>408</v>
      </c>
      <c r="C103" s="296">
        <v>0</v>
      </c>
      <c r="D103" s="296">
        <v>0</v>
      </c>
      <c r="E103" s="279">
        <v>0</v>
      </c>
      <c r="F103" s="488" t="s">
        <v>651</v>
      </c>
    </row>
    <row r="104" spans="1:6" ht="12" customHeight="1">
      <c r="A104" s="424" t="s">
        <v>131</v>
      </c>
      <c r="B104" s="275" t="s">
        <v>409</v>
      </c>
      <c r="C104" s="296">
        <v>0</v>
      </c>
      <c r="D104" s="296">
        <v>0</v>
      </c>
      <c r="E104" s="279">
        <v>0</v>
      </c>
      <c r="F104" s="488" t="s">
        <v>652</v>
      </c>
    </row>
    <row r="105" spans="1:6" ht="12" customHeight="1">
      <c r="A105" s="416" t="s">
        <v>410</v>
      </c>
      <c r="B105" s="275" t="s">
        <v>411</v>
      </c>
      <c r="C105" s="296">
        <v>0</v>
      </c>
      <c r="D105" s="296">
        <v>0</v>
      </c>
      <c r="E105" s="279">
        <v>0</v>
      </c>
      <c r="F105" s="488" t="s">
        <v>653</v>
      </c>
    </row>
    <row r="106" spans="1:6" s="230" customFormat="1" ht="12" customHeight="1" thickBot="1">
      <c r="A106" s="425" t="s">
        <v>412</v>
      </c>
      <c r="B106" s="276" t="s">
        <v>413</v>
      </c>
      <c r="C106" s="91">
        <v>1150000</v>
      </c>
      <c r="D106" s="91">
        <v>6625700</v>
      </c>
      <c r="E106" s="244">
        <v>6605700</v>
      </c>
      <c r="F106" s="488" t="s">
        <v>654</v>
      </c>
    </row>
    <row r="107" spans="1:6" ht="12" customHeight="1" thickBot="1">
      <c r="A107" s="267" t="s">
        <v>7</v>
      </c>
      <c r="B107" s="265" t="s">
        <v>414</v>
      </c>
      <c r="C107" s="293">
        <f>SUM(C108:C120)</f>
        <v>60803506</v>
      </c>
      <c r="D107" s="293">
        <f>SUM(D108:D120)</f>
        <v>62619042</v>
      </c>
      <c r="E107" s="293">
        <f>SUM(E108:E120)</f>
        <v>19413801</v>
      </c>
      <c r="F107" s="488" t="s">
        <v>655</v>
      </c>
    </row>
    <row r="108" spans="1:6" ht="12" customHeight="1">
      <c r="A108" s="415" t="s">
        <v>72</v>
      </c>
      <c r="B108" s="250" t="s">
        <v>149</v>
      </c>
      <c r="C108" s="295">
        <v>318000</v>
      </c>
      <c r="D108" s="295">
        <v>2133536</v>
      </c>
      <c r="E108" s="278">
        <v>1437887</v>
      </c>
      <c r="F108" s="488" t="s">
        <v>656</v>
      </c>
    </row>
    <row r="109" spans="1:6" ht="12" customHeight="1">
      <c r="A109" s="415" t="s">
        <v>73</v>
      </c>
      <c r="B109" s="254" t="s">
        <v>415</v>
      </c>
      <c r="C109" s="295">
        <v>0</v>
      </c>
      <c r="D109" s="295">
        <v>0</v>
      </c>
      <c r="E109" s="278">
        <v>0</v>
      </c>
      <c r="F109" s="488" t="s">
        <v>657</v>
      </c>
    </row>
    <row r="110" spans="1:6" ht="12" customHeight="1">
      <c r="A110" s="415" t="s">
        <v>74</v>
      </c>
      <c r="B110" s="254" t="s">
        <v>132</v>
      </c>
      <c r="C110" s="294">
        <v>60485506</v>
      </c>
      <c r="D110" s="294">
        <v>60485506</v>
      </c>
      <c r="E110" s="277">
        <v>17975914</v>
      </c>
      <c r="F110" s="488" t="s">
        <v>658</v>
      </c>
    </row>
    <row r="111" spans="1:6" ht="12" customHeight="1">
      <c r="A111" s="415" t="s">
        <v>75</v>
      </c>
      <c r="B111" s="254" t="s">
        <v>416</v>
      </c>
      <c r="C111" s="294">
        <v>0</v>
      </c>
      <c r="D111" s="294">
        <v>0</v>
      </c>
      <c r="E111" s="277">
        <v>0</v>
      </c>
      <c r="F111" s="488" t="s">
        <v>659</v>
      </c>
    </row>
    <row r="112" spans="1:6" ht="12" customHeight="1">
      <c r="A112" s="415" t="s">
        <v>76</v>
      </c>
      <c r="B112" s="285" t="s">
        <v>152</v>
      </c>
      <c r="C112" s="294">
        <v>0</v>
      </c>
      <c r="D112" s="294">
        <v>0</v>
      </c>
      <c r="E112" s="277">
        <v>0</v>
      </c>
      <c r="F112" s="488" t="s">
        <v>660</v>
      </c>
    </row>
    <row r="113" spans="1:6" ht="12" customHeight="1">
      <c r="A113" s="415" t="s">
        <v>83</v>
      </c>
      <c r="B113" s="284" t="s">
        <v>417</v>
      </c>
      <c r="C113" s="294">
        <v>0</v>
      </c>
      <c r="D113" s="294">
        <v>0</v>
      </c>
      <c r="E113" s="277">
        <v>0</v>
      </c>
      <c r="F113" s="488" t="s">
        <v>661</v>
      </c>
    </row>
    <row r="114" spans="1:6" ht="12" customHeight="1">
      <c r="A114" s="415" t="s">
        <v>85</v>
      </c>
      <c r="B114" s="300" t="s">
        <v>418</v>
      </c>
      <c r="C114" s="294">
        <v>0</v>
      </c>
      <c r="D114" s="294">
        <v>0</v>
      </c>
      <c r="E114" s="277">
        <v>0</v>
      </c>
      <c r="F114" s="488" t="s">
        <v>662</v>
      </c>
    </row>
    <row r="115" spans="1:6" ht="12" customHeight="1">
      <c r="A115" s="415" t="s">
        <v>133</v>
      </c>
      <c r="B115" s="274" t="s">
        <v>405</v>
      </c>
      <c r="C115" s="294">
        <v>0</v>
      </c>
      <c r="D115" s="294">
        <v>0</v>
      </c>
      <c r="E115" s="277">
        <v>0</v>
      </c>
      <c r="F115" s="488" t="s">
        <v>663</v>
      </c>
    </row>
    <row r="116" spans="1:6" ht="12" customHeight="1">
      <c r="A116" s="415" t="s">
        <v>134</v>
      </c>
      <c r="B116" s="274" t="s">
        <v>419</v>
      </c>
      <c r="C116" s="294">
        <v>0</v>
      </c>
      <c r="D116" s="294">
        <v>0</v>
      </c>
      <c r="E116" s="277">
        <v>0</v>
      </c>
      <c r="F116" s="488" t="s">
        <v>664</v>
      </c>
    </row>
    <row r="117" spans="1:6" ht="12" customHeight="1">
      <c r="A117" s="415" t="s">
        <v>135</v>
      </c>
      <c r="B117" s="274" t="s">
        <v>420</v>
      </c>
      <c r="C117" s="294">
        <v>0</v>
      </c>
      <c r="D117" s="294">
        <v>0</v>
      </c>
      <c r="E117" s="277">
        <v>0</v>
      </c>
      <c r="F117" s="488" t="s">
        <v>665</v>
      </c>
    </row>
    <row r="118" spans="1:6" ht="12" customHeight="1">
      <c r="A118" s="415" t="s">
        <v>421</v>
      </c>
      <c r="B118" s="274" t="s">
        <v>408</v>
      </c>
      <c r="C118" s="294">
        <v>0</v>
      </c>
      <c r="D118" s="294">
        <v>0</v>
      </c>
      <c r="E118" s="277">
        <v>0</v>
      </c>
      <c r="F118" s="488" t="s">
        <v>666</v>
      </c>
    </row>
    <row r="119" spans="1:6" ht="12" customHeight="1">
      <c r="A119" s="415" t="s">
        <v>422</v>
      </c>
      <c r="B119" s="274" t="s">
        <v>423</v>
      </c>
      <c r="C119" s="294">
        <v>0</v>
      </c>
      <c r="D119" s="294">
        <v>0</v>
      </c>
      <c r="E119" s="277">
        <v>0</v>
      </c>
      <c r="F119" s="488" t="s">
        <v>667</v>
      </c>
    </row>
    <row r="120" spans="1:6" ht="12" customHeight="1" thickBot="1">
      <c r="A120" s="424" t="s">
        <v>424</v>
      </c>
      <c r="B120" s="274" t="s">
        <v>425</v>
      </c>
      <c r="C120" s="296">
        <v>0</v>
      </c>
      <c r="D120" s="296">
        <v>0</v>
      </c>
      <c r="E120" s="279">
        <v>0</v>
      </c>
      <c r="F120" s="488" t="s">
        <v>668</v>
      </c>
    </row>
    <row r="121" spans="1:6" ht="12" customHeight="1" thickBot="1">
      <c r="A121" s="267" t="s">
        <v>8</v>
      </c>
      <c r="B121" s="270" t="s">
        <v>426</v>
      </c>
      <c r="C121" s="293">
        <f>SUM(C122:C123)</f>
        <v>1514162</v>
      </c>
      <c r="D121" s="293">
        <f>SUM(D122:D123)</f>
        <v>222933</v>
      </c>
      <c r="E121" s="293">
        <f>SUM(E122:E123)</f>
        <v>0</v>
      </c>
      <c r="F121" s="488" t="s">
        <v>669</v>
      </c>
    </row>
    <row r="122" spans="1:6" ht="12" customHeight="1">
      <c r="A122" s="415" t="s">
        <v>55</v>
      </c>
      <c r="B122" s="251" t="s">
        <v>44</v>
      </c>
      <c r="C122" s="295">
        <v>1514162</v>
      </c>
      <c r="D122" s="295">
        <v>222933</v>
      </c>
      <c r="E122" s="278">
        <v>0</v>
      </c>
      <c r="F122" s="488" t="s">
        <v>670</v>
      </c>
    </row>
    <row r="123" spans="1:6" ht="12" customHeight="1" thickBot="1">
      <c r="A123" s="417" t="s">
        <v>56</v>
      </c>
      <c r="B123" s="254" t="s">
        <v>45</v>
      </c>
      <c r="C123" s="296">
        <v>0</v>
      </c>
      <c r="D123" s="296"/>
      <c r="E123" s="279">
        <v>0</v>
      </c>
      <c r="F123" s="488" t="s">
        <v>671</v>
      </c>
    </row>
    <row r="124" spans="1:6" ht="12" customHeight="1" thickBot="1">
      <c r="A124" s="267" t="s">
        <v>9</v>
      </c>
      <c r="B124" s="270" t="s">
        <v>427</v>
      </c>
      <c r="C124" s="293">
        <f>C121+C107+C91</f>
        <v>108231035</v>
      </c>
      <c r="D124" s="293">
        <f>D121+D107+D91</f>
        <v>140355067</v>
      </c>
      <c r="E124" s="293">
        <f>E121+E107+E91</f>
        <v>80110237</v>
      </c>
      <c r="F124" s="488" t="s">
        <v>672</v>
      </c>
    </row>
    <row r="125" spans="1:6" ht="12" customHeight="1" thickBot="1">
      <c r="A125" s="267" t="s">
        <v>10</v>
      </c>
      <c r="B125" s="270" t="s">
        <v>530</v>
      </c>
      <c r="C125" s="293">
        <f>SUM(C127:C128)</f>
        <v>0</v>
      </c>
      <c r="D125" s="293">
        <f>SUM(D127:D128)</f>
        <v>0</v>
      </c>
      <c r="E125" s="293">
        <f>SUM(E127:E128)</f>
        <v>0</v>
      </c>
      <c r="F125" s="488" t="s">
        <v>673</v>
      </c>
    </row>
    <row r="126" spans="1:6" ht="12" customHeight="1">
      <c r="A126" s="415" t="s">
        <v>59</v>
      </c>
      <c r="B126" s="251" t="s">
        <v>429</v>
      </c>
      <c r="C126" s="294">
        <v>0</v>
      </c>
      <c r="D126" s="294">
        <v>0</v>
      </c>
      <c r="E126" s="277">
        <v>0</v>
      </c>
      <c r="F126" s="488" t="s">
        <v>674</v>
      </c>
    </row>
    <row r="127" spans="1:6" ht="12" customHeight="1">
      <c r="A127" s="415" t="s">
        <v>60</v>
      </c>
      <c r="B127" s="251" t="s">
        <v>430</v>
      </c>
      <c r="C127" s="294">
        <v>0</v>
      </c>
      <c r="D127" s="294">
        <v>0</v>
      </c>
      <c r="E127" s="277">
        <v>0</v>
      </c>
      <c r="F127" s="488" t="s">
        <v>675</v>
      </c>
    </row>
    <row r="128" spans="1:6" ht="12" customHeight="1" thickBot="1">
      <c r="A128" s="424" t="s">
        <v>61</v>
      </c>
      <c r="B128" s="249" t="s">
        <v>431</v>
      </c>
      <c r="C128" s="294">
        <v>0</v>
      </c>
      <c r="D128" s="294">
        <v>0</v>
      </c>
      <c r="E128" s="277">
        <v>0</v>
      </c>
      <c r="F128" s="488" t="s">
        <v>676</v>
      </c>
    </row>
    <row r="129" spans="1:6" ht="12" customHeight="1" thickBot="1">
      <c r="A129" s="267" t="s">
        <v>11</v>
      </c>
      <c r="B129" s="270" t="s">
        <v>432</v>
      </c>
      <c r="C129" s="293">
        <f>SUM(C131:C133)</f>
        <v>0</v>
      </c>
      <c r="D129" s="293">
        <f>SUM(D131:D133)</f>
        <v>0</v>
      </c>
      <c r="E129" s="293">
        <f>SUM(E131:E133)</f>
        <v>0</v>
      </c>
      <c r="F129" s="488" t="s">
        <v>677</v>
      </c>
    </row>
    <row r="130" spans="1:6" ht="12" customHeight="1">
      <c r="A130" s="415" t="s">
        <v>62</v>
      </c>
      <c r="B130" s="251" t="s">
        <v>433</v>
      </c>
      <c r="C130" s="294">
        <v>0</v>
      </c>
      <c r="D130" s="294">
        <v>0</v>
      </c>
      <c r="E130" s="277">
        <v>0</v>
      </c>
      <c r="F130" s="488" t="s">
        <v>678</v>
      </c>
    </row>
    <row r="131" spans="1:6" ht="12" customHeight="1">
      <c r="A131" s="415" t="s">
        <v>63</v>
      </c>
      <c r="B131" s="251" t="s">
        <v>434</v>
      </c>
      <c r="C131" s="294">
        <v>0</v>
      </c>
      <c r="D131" s="294">
        <v>0</v>
      </c>
      <c r="E131" s="277">
        <v>0</v>
      </c>
      <c r="F131" s="488" t="s">
        <v>679</v>
      </c>
    </row>
    <row r="132" spans="1:6" ht="12" customHeight="1">
      <c r="A132" s="415" t="s">
        <v>329</v>
      </c>
      <c r="B132" s="251" t="s">
        <v>435</v>
      </c>
      <c r="C132" s="294">
        <v>0</v>
      </c>
      <c r="D132" s="294">
        <v>0</v>
      </c>
      <c r="E132" s="277">
        <v>0</v>
      </c>
      <c r="F132" s="488" t="s">
        <v>680</v>
      </c>
    </row>
    <row r="133" spans="1:6" s="230" customFormat="1" ht="12" customHeight="1" thickBot="1">
      <c r="A133" s="424" t="s">
        <v>331</v>
      </c>
      <c r="B133" s="249" t="s">
        <v>436</v>
      </c>
      <c r="C133" s="294">
        <v>0</v>
      </c>
      <c r="D133" s="294">
        <v>0</v>
      </c>
      <c r="E133" s="277">
        <v>0</v>
      </c>
      <c r="F133" s="488" t="s">
        <v>681</v>
      </c>
    </row>
    <row r="134" spans="1:11" ht="13.5" thickBot="1">
      <c r="A134" s="267" t="s">
        <v>12</v>
      </c>
      <c r="B134" s="270" t="s">
        <v>625</v>
      </c>
      <c r="C134" s="299">
        <f>SUM(C135:C139)</f>
        <v>0</v>
      </c>
      <c r="D134" s="299">
        <f>SUM(D135:D139)</f>
        <v>105163</v>
      </c>
      <c r="E134" s="299">
        <f>SUM(E135:E139)</f>
        <v>105163</v>
      </c>
      <c r="F134" s="488" t="s">
        <v>682</v>
      </c>
      <c r="K134" s="387"/>
    </row>
    <row r="135" spans="1:6" ht="12.75">
      <c r="A135" s="415" t="s">
        <v>64</v>
      </c>
      <c r="B135" s="251" t="s">
        <v>438</v>
      </c>
      <c r="C135" s="294">
        <v>0</v>
      </c>
      <c r="D135" s="294">
        <v>0</v>
      </c>
      <c r="E135" s="277">
        <v>0</v>
      </c>
      <c r="F135" s="488" t="s">
        <v>683</v>
      </c>
    </row>
    <row r="136" spans="1:6" ht="12" customHeight="1">
      <c r="A136" s="415" t="s">
        <v>65</v>
      </c>
      <c r="B136" s="251" t="s">
        <v>439</v>
      </c>
      <c r="C136" s="294">
        <v>0</v>
      </c>
      <c r="D136" s="294">
        <v>105163</v>
      </c>
      <c r="E136" s="277">
        <v>105163</v>
      </c>
      <c r="F136" s="488" t="s">
        <v>684</v>
      </c>
    </row>
    <row r="137" spans="1:6" s="230" customFormat="1" ht="12" customHeight="1">
      <c r="A137" s="415" t="s">
        <v>338</v>
      </c>
      <c r="B137" s="251" t="s">
        <v>624</v>
      </c>
      <c r="C137" s="294"/>
      <c r="D137" s="294"/>
      <c r="E137" s="277"/>
      <c r="F137" s="488" t="s">
        <v>685</v>
      </c>
    </row>
    <row r="138" spans="1:6" s="230" customFormat="1" ht="12" customHeight="1">
      <c r="A138" s="415" t="s">
        <v>340</v>
      </c>
      <c r="B138" s="251" t="s">
        <v>440</v>
      </c>
      <c r="C138" s="294">
        <v>0</v>
      </c>
      <c r="D138" s="294">
        <v>0</v>
      </c>
      <c r="E138" s="277">
        <v>0</v>
      </c>
      <c r="F138" s="488" t="s">
        <v>686</v>
      </c>
    </row>
    <row r="139" spans="1:6" s="230" customFormat="1" ht="12" customHeight="1" thickBot="1">
      <c r="A139" s="424" t="s">
        <v>623</v>
      </c>
      <c r="B139" s="249" t="s">
        <v>441</v>
      </c>
      <c r="C139" s="294">
        <v>0</v>
      </c>
      <c r="D139" s="294">
        <v>0</v>
      </c>
      <c r="E139" s="277">
        <v>0</v>
      </c>
      <c r="F139" s="488" t="s">
        <v>687</v>
      </c>
    </row>
    <row r="140" spans="1:6" s="230" customFormat="1" ht="12" customHeight="1" thickBot="1">
      <c r="A140" s="267" t="s">
        <v>13</v>
      </c>
      <c r="B140" s="270" t="s">
        <v>531</v>
      </c>
      <c r="C140" s="92">
        <f>SUM(C141:C144)</f>
        <v>0</v>
      </c>
      <c r="D140" s="92">
        <f>SUM(D141:D144)</f>
        <v>0</v>
      </c>
      <c r="E140" s="92">
        <f>SUM(E141:E144)</f>
        <v>0</v>
      </c>
      <c r="F140" s="488" t="s">
        <v>688</v>
      </c>
    </row>
    <row r="141" spans="1:6" s="230" customFormat="1" ht="12" customHeight="1">
      <c r="A141" s="415" t="s">
        <v>126</v>
      </c>
      <c r="B141" s="251" t="s">
        <v>720</v>
      </c>
      <c r="C141" s="294"/>
      <c r="D141" s="294"/>
      <c r="E141" s="277"/>
      <c r="F141" s="488" t="s">
        <v>689</v>
      </c>
    </row>
    <row r="142" spans="1:6" s="230" customFormat="1" ht="12" customHeight="1">
      <c r="A142" s="415" t="s">
        <v>127</v>
      </c>
      <c r="B142" s="251" t="s">
        <v>443</v>
      </c>
      <c r="C142" s="294"/>
      <c r="D142" s="294"/>
      <c r="E142" s="277"/>
      <c r="F142" s="488" t="s">
        <v>690</v>
      </c>
    </row>
    <row r="143" spans="1:6" s="230" customFormat="1" ht="12" customHeight="1">
      <c r="A143" s="415" t="s">
        <v>151</v>
      </c>
      <c r="B143" s="251" t="s">
        <v>444</v>
      </c>
      <c r="C143" s="294">
        <v>0</v>
      </c>
      <c r="D143" s="294">
        <v>0</v>
      </c>
      <c r="E143" s="277">
        <v>0</v>
      </c>
      <c r="F143" s="488" t="s">
        <v>691</v>
      </c>
    </row>
    <row r="144" spans="1:6" ht="12.75" customHeight="1" thickBot="1">
      <c r="A144" s="415" t="s">
        <v>346</v>
      </c>
      <c r="B144" s="251" t="s">
        <v>445</v>
      </c>
      <c r="C144" s="294">
        <v>0</v>
      </c>
      <c r="D144" s="294">
        <v>0</v>
      </c>
      <c r="E144" s="277">
        <v>0</v>
      </c>
      <c r="F144" s="488" t="s">
        <v>692</v>
      </c>
    </row>
    <row r="145" spans="1:6" ht="12" customHeight="1" thickBot="1">
      <c r="A145" s="267" t="s">
        <v>14</v>
      </c>
      <c r="B145" s="270" t="s">
        <v>446</v>
      </c>
      <c r="C145" s="247">
        <f>C140+C134+C129+C125</f>
        <v>0</v>
      </c>
      <c r="D145" s="247">
        <f>D140+D134+D129+D125</f>
        <v>105163</v>
      </c>
      <c r="E145" s="247">
        <f>E140+E134+E129+E125</f>
        <v>105163</v>
      </c>
      <c r="F145" s="488" t="s">
        <v>693</v>
      </c>
    </row>
    <row r="146" spans="1:6" ht="15" customHeight="1" thickBot="1">
      <c r="A146" s="426" t="s">
        <v>15</v>
      </c>
      <c r="B146" s="289" t="s">
        <v>447</v>
      </c>
      <c r="C146" s="247">
        <f>C145+C124</f>
        <v>108231035</v>
      </c>
      <c r="D146" s="247">
        <f>D145+D124</f>
        <v>140460230</v>
      </c>
      <c r="E146" s="247">
        <f>E145+E124</f>
        <v>80215400</v>
      </c>
      <c r="F146" s="488" t="s">
        <v>694</v>
      </c>
    </row>
    <row r="147" spans="1:5" ht="13.5" thickBot="1">
      <c r="A147" s="35"/>
      <c r="B147" s="36"/>
      <c r="C147" s="247"/>
      <c r="D147" s="247"/>
      <c r="E147" s="247"/>
    </row>
    <row r="148" spans="1:5" ht="15" customHeight="1" thickBot="1">
      <c r="A148" s="399" t="s">
        <v>626</v>
      </c>
      <c r="B148" s="400"/>
      <c r="C148" s="247"/>
      <c r="D148" s="247"/>
      <c r="E148" s="247">
        <v>10</v>
      </c>
    </row>
    <row r="149" spans="1:5" ht="14.25" customHeight="1" thickBot="1">
      <c r="A149" s="399" t="s">
        <v>142</v>
      </c>
      <c r="B149" s="400"/>
      <c r="C149" s="414"/>
      <c r="D149" s="414"/>
      <c r="E149" s="414">
        <v>8</v>
      </c>
    </row>
    <row r="150" spans="3:5" ht="13.5" thickBot="1">
      <c r="C150" s="37"/>
      <c r="D150" s="37"/>
      <c r="E150" s="37"/>
    </row>
    <row r="151" spans="3:5" ht="13.5" thickBot="1">
      <c r="C151" s="101"/>
      <c r="D151" s="102"/>
      <c r="E151" s="99"/>
    </row>
    <row r="152" spans="3:5" ht="13.5" thickBot="1">
      <c r="C152" s="101"/>
      <c r="D152" s="102"/>
      <c r="E152" s="99"/>
    </row>
  </sheetData>
  <sheetProtection/>
  <mergeCells count="4">
    <mergeCell ref="A90:E90"/>
    <mergeCell ref="B3:D3"/>
    <mergeCell ref="B2:D2"/>
    <mergeCell ref="A7:E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in="1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K150"/>
  <sheetViews>
    <sheetView view="pageBreakPreview" zoomScaleSheetLayoutView="100" zoomScalePageLayoutView="0" workbookViewId="0" topLeftCell="A147">
      <selection activeCell="C87" sqref="C87"/>
    </sheetView>
  </sheetViews>
  <sheetFormatPr defaultColWidth="9.00390625" defaultRowHeight="12.75"/>
  <cols>
    <col min="1" max="1" width="14.875" style="406" customWidth="1"/>
    <col min="2" max="2" width="65.375" style="407" customWidth="1"/>
    <col min="3" max="5" width="17.00390625" style="408" customWidth="1"/>
    <col min="6" max="6" width="0" style="480" hidden="1" customWidth="1"/>
    <col min="7" max="16384" width="9.375" style="1" customWidth="1"/>
  </cols>
  <sheetData>
    <row r="1" spans="1:6" s="390" customFormat="1" ht="16.5" customHeight="1" thickBot="1">
      <c r="A1" s="389"/>
      <c r="B1" s="391"/>
      <c r="C1" s="428"/>
      <c r="D1" s="401"/>
      <c r="E1" s="428" t="str">
        <f>+CONCATENATE("6.1. melléklet a 4/",LEFT(ÖSSZEFÜGGÉSEK!A4,4)+1,". (IV.20) önkormányzati rendelethez")</f>
        <v>6.1. melléklet a 4/2018. (IV.20) önkormányzati rendelethez</v>
      </c>
      <c r="F1" s="483"/>
    </row>
    <row r="2" spans="1:6" s="429" customFormat="1" ht="15.75" customHeight="1">
      <c r="A2" s="409" t="s">
        <v>47</v>
      </c>
      <c r="B2" s="571" t="s">
        <v>147</v>
      </c>
      <c r="C2" s="572"/>
      <c r="D2" s="573"/>
      <c r="E2" s="402" t="s">
        <v>40</v>
      </c>
      <c r="F2" s="484"/>
    </row>
    <row r="3" spans="1:6" s="429" customFormat="1" ht="24.75" thickBot="1">
      <c r="A3" s="427" t="s">
        <v>526</v>
      </c>
      <c r="B3" s="568" t="s">
        <v>632</v>
      </c>
      <c r="C3" s="569"/>
      <c r="D3" s="570"/>
      <c r="E3" s="386" t="s">
        <v>40</v>
      </c>
      <c r="F3" s="484"/>
    </row>
    <row r="4" spans="1:6" s="430" customFormat="1" ht="15.75" customHeight="1" thickBot="1">
      <c r="A4" s="392"/>
      <c r="B4" s="392"/>
      <c r="C4" s="393"/>
      <c r="D4" s="393"/>
      <c r="E4" s="393" t="s">
        <v>752</v>
      </c>
      <c r="F4" s="485"/>
    </row>
    <row r="5" spans="1:5" ht="24.75" thickBot="1">
      <c r="A5" s="239" t="s">
        <v>141</v>
      </c>
      <c r="B5" s="240" t="s">
        <v>41</v>
      </c>
      <c r="C5" s="89" t="s">
        <v>172</v>
      </c>
      <c r="D5" s="89" t="s">
        <v>176</v>
      </c>
      <c r="E5" s="394" t="s">
        <v>177</v>
      </c>
    </row>
    <row r="6" spans="1:6" s="431" customFormat="1" ht="12.75" customHeight="1" thickBot="1">
      <c r="A6" s="388" t="s">
        <v>395</v>
      </c>
      <c r="B6" s="163" t="s">
        <v>396</v>
      </c>
      <c r="C6" s="163" t="s">
        <v>397</v>
      </c>
      <c r="D6" s="100" t="s">
        <v>398</v>
      </c>
      <c r="E6" s="98" t="s">
        <v>399</v>
      </c>
      <c r="F6" s="486"/>
    </row>
    <row r="7" spans="1:6" s="431" customFormat="1" ht="15.75" customHeight="1" thickBot="1">
      <c r="A7" s="565" t="s">
        <v>42</v>
      </c>
      <c r="B7" s="566"/>
      <c r="C7" s="566"/>
      <c r="D7" s="566"/>
      <c r="E7" s="567"/>
      <c r="F7" s="486"/>
    </row>
    <row r="8" spans="1:6" s="431" customFormat="1" ht="12" customHeight="1" thickBot="1">
      <c r="A8" s="267" t="s">
        <v>6</v>
      </c>
      <c r="B8" s="263" t="s">
        <v>279</v>
      </c>
      <c r="C8" s="293">
        <f>SUM(C9:C14)</f>
        <v>25862342</v>
      </c>
      <c r="D8" s="293">
        <f>SUM(D9:D14)</f>
        <v>33338042</v>
      </c>
      <c r="E8" s="293">
        <f>SUM(E9:E14)</f>
        <v>36654042</v>
      </c>
      <c r="F8" s="486" t="s">
        <v>639</v>
      </c>
    </row>
    <row r="9" spans="1:6" s="405" customFormat="1" ht="12" customHeight="1">
      <c r="A9" s="415" t="s">
        <v>66</v>
      </c>
      <c r="B9" s="303" t="s">
        <v>280</v>
      </c>
      <c r="C9" s="295">
        <v>17699342</v>
      </c>
      <c r="D9" s="295">
        <v>17699342</v>
      </c>
      <c r="E9" s="278">
        <v>17699342</v>
      </c>
      <c r="F9" s="486" t="s">
        <v>640</v>
      </c>
    </row>
    <row r="10" spans="1:6" s="432" customFormat="1" ht="12" customHeight="1">
      <c r="A10" s="416" t="s">
        <v>67</v>
      </c>
      <c r="B10" s="304" t="s">
        <v>281</v>
      </c>
      <c r="C10" s="294"/>
      <c r="D10" s="294"/>
      <c r="E10" s="277"/>
      <c r="F10" s="486" t="s">
        <v>641</v>
      </c>
    </row>
    <row r="11" spans="1:6" s="432" customFormat="1" ht="12" customHeight="1">
      <c r="A11" s="416" t="s">
        <v>68</v>
      </c>
      <c r="B11" s="304" t="s">
        <v>282</v>
      </c>
      <c r="C11" s="294">
        <v>6363000</v>
      </c>
      <c r="D11" s="294">
        <v>6363000</v>
      </c>
      <c r="E11" s="294">
        <v>6363000</v>
      </c>
      <c r="F11" s="486" t="s">
        <v>642</v>
      </c>
    </row>
    <row r="12" spans="1:6" s="432" customFormat="1" ht="12" customHeight="1">
      <c r="A12" s="416" t="s">
        <v>69</v>
      </c>
      <c r="B12" s="304" t="s">
        <v>283</v>
      </c>
      <c r="C12" s="294">
        <v>1800000</v>
      </c>
      <c r="D12" s="294">
        <v>1800000</v>
      </c>
      <c r="E12" s="277">
        <v>1800000</v>
      </c>
      <c r="F12" s="486" t="s">
        <v>643</v>
      </c>
    </row>
    <row r="13" spans="1:6" s="432" customFormat="1" ht="12" customHeight="1">
      <c r="A13" s="416" t="s">
        <v>102</v>
      </c>
      <c r="B13" s="304" t="s">
        <v>284</v>
      </c>
      <c r="C13" s="294"/>
      <c r="D13" s="294"/>
      <c r="E13" s="277"/>
      <c r="F13" s="486" t="s">
        <v>644</v>
      </c>
    </row>
    <row r="14" spans="1:6" s="405" customFormat="1" ht="12" customHeight="1" thickBot="1">
      <c r="A14" s="417" t="s">
        <v>70</v>
      </c>
      <c r="B14" s="285" t="s">
        <v>285</v>
      </c>
      <c r="C14" s="296">
        <v>0</v>
      </c>
      <c r="D14" s="296">
        <v>7475700</v>
      </c>
      <c r="E14" s="279">
        <v>10791700</v>
      </c>
      <c r="F14" s="486" t="s">
        <v>645</v>
      </c>
    </row>
    <row r="15" spans="1:6" s="405" customFormat="1" ht="12" customHeight="1" thickBot="1">
      <c r="A15" s="267" t="s">
        <v>7</v>
      </c>
      <c r="B15" s="283" t="s">
        <v>286</v>
      </c>
      <c r="C15" s="293">
        <f>SUM(C16:C21)</f>
        <v>2003945</v>
      </c>
      <c r="D15" s="293">
        <f>SUM(D16:D21)</f>
        <v>11024984</v>
      </c>
      <c r="E15" s="293">
        <f>SUM(E16:E21)</f>
        <v>13469384</v>
      </c>
      <c r="F15" s="486" t="s">
        <v>646</v>
      </c>
    </row>
    <row r="16" spans="1:6" s="405" customFormat="1" ht="12" customHeight="1">
      <c r="A16" s="415" t="s">
        <v>72</v>
      </c>
      <c r="B16" s="303" t="s">
        <v>287</v>
      </c>
      <c r="C16" s="295">
        <v>0</v>
      </c>
      <c r="D16" s="295">
        <v>0</v>
      </c>
      <c r="E16" s="278">
        <v>0</v>
      </c>
      <c r="F16" s="486" t="s">
        <v>647</v>
      </c>
    </row>
    <row r="17" spans="1:6" s="405" customFormat="1" ht="12" customHeight="1">
      <c r="A17" s="416" t="s">
        <v>73</v>
      </c>
      <c r="B17" s="304" t="s">
        <v>288</v>
      </c>
      <c r="C17" s="294">
        <v>0</v>
      </c>
      <c r="D17" s="294">
        <v>0</v>
      </c>
      <c r="E17" s="277">
        <v>0</v>
      </c>
      <c r="F17" s="486" t="s">
        <v>648</v>
      </c>
    </row>
    <row r="18" spans="1:6" s="405" customFormat="1" ht="12" customHeight="1">
      <c r="A18" s="416" t="s">
        <v>74</v>
      </c>
      <c r="B18" s="304" t="s">
        <v>289</v>
      </c>
      <c r="C18" s="294">
        <v>0</v>
      </c>
      <c r="D18" s="294">
        <v>0</v>
      </c>
      <c r="E18" s="277">
        <v>0</v>
      </c>
      <c r="F18" s="486" t="s">
        <v>649</v>
      </c>
    </row>
    <row r="19" spans="1:6" s="405" customFormat="1" ht="12" customHeight="1">
      <c r="A19" s="416" t="s">
        <v>75</v>
      </c>
      <c r="B19" s="304" t="s">
        <v>290</v>
      </c>
      <c r="C19" s="294">
        <v>0</v>
      </c>
      <c r="D19" s="294">
        <v>0</v>
      </c>
      <c r="E19" s="277">
        <v>0</v>
      </c>
      <c r="F19" s="486" t="s">
        <v>650</v>
      </c>
    </row>
    <row r="20" spans="1:6" s="405" customFormat="1" ht="12" customHeight="1">
      <c r="A20" s="416" t="s">
        <v>76</v>
      </c>
      <c r="B20" s="304" t="s">
        <v>291</v>
      </c>
      <c r="C20" s="294">
        <v>2003945</v>
      </c>
      <c r="D20" s="294">
        <v>11024984</v>
      </c>
      <c r="E20" s="277">
        <v>13469384</v>
      </c>
      <c r="F20" s="486" t="s">
        <v>651</v>
      </c>
    </row>
    <row r="21" spans="1:6" s="432" customFormat="1" ht="12" customHeight="1" thickBot="1">
      <c r="A21" s="417" t="s">
        <v>83</v>
      </c>
      <c r="B21" s="285" t="s">
        <v>292</v>
      </c>
      <c r="C21" s="296">
        <v>0</v>
      </c>
      <c r="D21" s="296">
        <v>0</v>
      </c>
      <c r="E21" s="279">
        <v>0</v>
      </c>
      <c r="F21" s="486" t="s">
        <v>652</v>
      </c>
    </row>
    <row r="22" spans="1:6" s="432" customFormat="1" ht="12" customHeight="1" thickBot="1">
      <c r="A22" s="267" t="s">
        <v>8</v>
      </c>
      <c r="B22" s="263" t="s">
        <v>293</v>
      </c>
      <c r="C22" s="293">
        <f>SUM(C23:C28)</f>
        <v>52892673</v>
      </c>
      <c r="D22" s="293">
        <f>SUM(D23:D28)</f>
        <v>53777574</v>
      </c>
      <c r="E22" s="293">
        <f>SUM(E23:E28)</f>
        <v>52735318</v>
      </c>
      <c r="F22" s="486" t="s">
        <v>653</v>
      </c>
    </row>
    <row r="23" spans="1:6" s="432" customFormat="1" ht="12" customHeight="1">
      <c r="A23" s="415" t="s">
        <v>55</v>
      </c>
      <c r="B23" s="303" t="s">
        <v>294</v>
      </c>
      <c r="C23" s="295">
        <v>52892673</v>
      </c>
      <c r="D23" s="295">
        <f>52892673-37129936</f>
        <v>15762737</v>
      </c>
      <c r="E23" s="278">
        <v>14720481</v>
      </c>
      <c r="F23" s="486" t="s">
        <v>654</v>
      </c>
    </row>
    <row r="24" spans="1:6" s="405" customFormat="1" ht="12" customHeight="1">
      <c r="A24" s="416" t="s">
        <v>56</v>
      </c>
      <c r="B24" s="304" t="s">
        <v>295</v>
      </c>
      <c r="C24" s="294">
        <v>0</v>
      </c>
      <c r="D24" s="294">
        <v>0</v>
      </c>
      <c r="E24" s="277">
        <v>0</v>
      </c>
      <c r="F24" s="486" t="s">
        <v>655</v>
      </c>
    </row>
    <row r="25" spans="1:6" s="432" customFormat="1" ht="12" customHeight="1">
      <c r="A25" s="416" t="s">
        <v>57</v>
      </c>
      <c r="B25" s="304" t="s">
        <v>296</v>
      </c>
      <c r="C25" s="294">
        <v>0</v>
      </c>
      <c r="D25" s="294">
        <v>0</v>
      </c>
      <c r="E25" s="277">
        <v>0</v>
      </c>
      <c r="F25" s="486" t="s">
        <v>656</v>
      </c>
    </row>
    <row r="26" spans="1:6" s="432" customFormat="1" ht="12" customHeight="1">
      <c r="A26" s="416" t="s">
        <v>58</v>
      </c>
      <c r="B26" s="304" t="s">
        <v>297</v>
      </c>
      <c r="C26" s="294">
        <v>0</v>
      </c>
      <c r="D26" s="294">
        <v>0</v>
      </c>
      <c r="E26" s="277">
        <v>0</v>
      </c>
      <c r="F26" s="486" t="s">
        <v>657</v>
      </c>
    </row>
    <row r="27" spans="1:6" s="432" customFormat="1" ht="12" customHeight="1">
      <c r="A27" s="416" t="s">
        <v>116</v>
      </c>
      <c r="B27" s="304" t="s">
        <v>298</v>
      </c>
      <c r="C27" s="294">
        <v>0</v>
      </c>
      <c r="D27" s="294">
        <f>884901+37129936</f>
        <v>38014837</v>
      </c>
      <c r="E27" s="277">
        <v>38014837</v>
      </c>
      <c r="F27" s="486" t="s">
        <v>658</v>
      </c>
    </row>
    <row r="28" spans="1:6" s="432" customFormat="1" ht="12" customHeight="1" thickBot="1">
      <c r="A28" s="417" t="s">
        <v>117</v>
      </c>
      <c r="B28" s="305" t="s">
        <v>299</v>
      </c>
      <c r="C28" s="296">
        <v>0</v>
      </c>
      <c r="D28" s="296">
        <v>0</v>
      </c>
      <c r="E28" s="279">
        <v>0</v>
      </c>
      <c r="F28" s="486" t="s">
        <v>659</v>
      </c>
    </row>
    <row r="29" spans="1:6" s="432" customFormat="1" ht="12" customHeight="1" thickBot="1">
      <c r="A29" s="267" t="s">
        <v>118</v>
      </c>
      <c r="B29" s="263" t="s">
        <v>300</v>
      </c>
      <c r="C29" s="299">
        <f>SUM(C30:C35)</f>
        <v>10590000</v>
      </c>
      <c r="D29" s="299">
        <f>SUM(D30:D35)</f>
        <v>12236000</v>
      </c>
      <c r="E29" s="299">
        <f>SUM(E30:E35)</f>
        <v>11214374</v>
      </c>
      <c r="F29" s="486" t="s">
        <v>660</v>
      </c>
    </row>
    <row r="30" spans="1:6" s="432" customFormat="1" ht="12" customHeight="1">
      <c r="A30" s="415" t="s">
        <v>301</v>
      </c>
      <c r="B30" s="303" t="s">
        <v>741</v>
      </c>
      <c r="C30" s="309">
        <v>50000</v>
      </c>
      <c r="D30" s="309">
        <v>50000</v>
      </c>
      <c r="E30" s="309">
        <v>91917</v>
      </c>
      <c r="F30" s="486" t="s">
        <v>661</v>
      </c>
    </row>
    <row r="31" spans="1:6" s="432" customFormat="1" ht="12" customHeight="1">
      <c r="A31" s="416" t="s">
        <v>303</v>
      </c>
      <c r="B31" s="304" t="s">
        <v>312</v>
      </c>
      <c r="C31" s="294">
        <v>450000</v>
      </c>
      <c r="D31" s="294">
        <v>450000</v>
      </c>
      <c r="E31" s="277">
        <v>150945</v>
      </c>
      <c r="F31" s="486" t="s">
        <v>662</v>
      </c>
    </row>
    <row r="32" spans="1:6" s="432" customFormat="1" ht="12" customHeight="1">
      <c r="A32" s="416" t="s">
        <v>305</v>
      </c>
      <c r="B32" s="304" t="s">
        <v>738</v>
      </c>
      <c r="C32" s="294">
        <v>2450000</v>
      </c>
      <c r="D32" s="294">
        <v>2450000</v>
      </c>
      <c r="E32" s="277">
        <v>2279678</v>
      </c>
      <c r="F32" s="486" t="s">
        <v>663</v>
      </c>
    </row>
    <row r="33" spans="1:6" s="432" customFormat="1" ht="12" customHeight="1">
      <c r="A33" s="416" t="s">
        <v>307</v>
      </c>
      <c r="B33" s="304" t="s">
        <v>739</v>
      </c>
      <c r="C33" s="294">
        <v>6000000</v>
      </c>
      <c r="D33" s="294">
        <v>7646000</v>
      </c>
      <c r="E33" s="277">
        <v>6924063</v>
      </c>
      <c r="F33" s="486" t="s">
        <v>664</v>
      </c>
    </row>
    <row r="34" spans="1:6" s="432" customFormat="1" ht="12" customHeight="1">
      <c r="A34" s="416" t="s">
        <v>309</v>
      </c>
      <c r="B34" s="304" t="s">
        <v>308</v>
      </c>
      <c r="C34" s="294">
        <v>1640000</v>
      </c>
      <c r="D34" s="294">
        <v>1640000</v>
      </c>
      <c r="E34" s="277">
        <v>1767771</v>
      </c>
      <c r="F34" s="486" t="s">
        <v>665</v>
      </c>
    </row>
    <row r="35" spans="1:6" s="432" customFormat="1" ht="12" customHeight="1" thickBot="1">
      <c r="A35" s="417" t="s">
        <v>311</v>
      </c>
      <c r="B35" s="285" t="s">
        <v>740</v>
      </c>
      <c r="C35" s="296"/>
      <c r="D35" s="296"/>
      <c r="E35" s="279"/>
      <c r="F35" s="486" t="s">
        <v>666</v>
      </c>
    </row>
    <row r="36" spans="1:6" s="432" customFormat="1" ht="12" customHeight="1" thickBot="1">
      <c r="A36" s="267" t="s">
        <v>10</v>
      </c>
      <c r="B36" s="263" t="s">
        <v>313</v>
      </c>
      <c r="C36" s="293">
        <f>SUM(C37:C46)</f>
        <v>7603000</v>
      </c>
      <c r="D36" s="293">
        <f>SUM(D37:D46)</f>
        <v>18909745</v>
      </c>
      <c r="E36" s="293">
        <f>SUM(E37:E46)</f>
        <v>13735478</v>
      </c>
      <c r="F36" s="486" t="s">
        <v>667</v>
      </c>
    </row>
    <row r="37" spans="1:6" s="432" customFormat="1" ht="12" customHeight="1">
      <c r="A37" s="415" t="s">
        <v>59</v>
      </c>
      <c r="B37" s="303" t="s">
        <v>314</v>
      </c>
      <c r="C37" s="295">
        <v>46000</v>
      </c>
      <c r="D37" s="295">
        <v>0</v>
      </c>
      <c r="E37" s="278">
        <v>0</v>
      </c>
      <c r="F37" s="486" t="s">
        <v>668</v>
      </c>
    </row>
    <row r="38" spans="1:6" s="432" customFormat="1" ht="12" customHeight="1">
      <c r="A38" s="416" t="s">
        <v>60</v>
      </c>
      <c r="B38" s="304" t="s">
        <v>315</v>
      </c>
      <c r="C38" s="294">
        <v>0</v>
      </c>
      <c r="D38" s="294"/>
      <c r="E38" s="277"/>
      <c r="F38" s="486" t="s">
        <v>669</v>
      </c>
    </row>
    <row r="39" spans="1:6" s="432" customFormat="1" ht="12" customHeight="1">
      <c r="A39" s="416" t="s">
        <v>61</v>
      </c>
      <c r="B39" s="304" t="s">
        <v>316</v>
      </c>
      <c r="C39" s="294">
        <v>1596000</v>
      </c>
      <c r="D39" s="294">
        <v>1773890</v>
      </c>
      <c r="E39" s="277">
        <v>1760909</v>
      </c>
      <c r="F39" s="486" t="s">
        <v>670</v>
      </c>
    </row>
    <row r="40" spans="1:6" s="432" customFormat="1" ht="12" customHeight="1">
      <c r="A40" s="416" t="s">
        <v>120</v>
      </c>
      <c r="B40" s="304" t="s">
        <v>317</v>
      </c>
      <c r="C40" s="294">
        <v>5483000</v>
      </c>
      <c r="D40" s="294">
        <v>11733230</v>
      </c>
      <c r="E40" s="277">
        <v>6589143</v>
      </c>
      <c r="F40" s="486" t="s">
        <v>671</v>
      </c>
    </row>
    <row r="41" spans="1:6" s="432" customFormat="1" ht="12" customHeight="1">
      <c r="A41" s="416" t="s">
        <v>121</v>
      </c>
      <c r="B41" s="304" t="s">
        <v>318</v>
      </c>
      <c r="C41" s="294">
        <v>0</v>
      </c>
      <c r="D41" s="294"/>
      <c r="E41" s="277"/>
      <c r="F41" s="486" t="s">
        <v>672</v>
      </c>
    </row>
    <row r="42" spans="1:6" s="432" customFormat="1" ht="12" customHeight="1">
      <c r="A42" s="416" t="s">
        <v>122</v>
      </c>
      <c r="B42" s="304" t="s">
        <v>319</v>
      </c>
      <c r="C42" s="294">
        <v>462000</v>
      </c>
      <c r="D42" s="294">
        <v>1863701</v>
      </c>
      <c r="E42" s="277">
        <v>1860784</v>
      </c>
      <c r="F42" s="486" t="s">
        <v>673</v>
      </c>
    </row>
    <row r="43" spans="1:6" s="432" customFormat="1" ht="12" customHeight="1">
      <c r="A43" s="416" t="s">
        <v>123</v>
      </c>
      <c r="B43" s="304" t="s">
        <v>320</v>
      </c>
      <c r="C43" s="294"/>
      <c r="D43" s="294">
        <v>25000</v>
      </c>
      <c r="E43" s="277">
        <v>25000</v>
      </c>
      <c r="F43" s="486" t="s">
        <v>674</v>
      </c>
    </row>
    <row r="44" spans="1:6" s="432" customFormat="1" ht="12" customHeight="1">
      <c r="A44" s="416" t="s">
        <v>124</v>
      </c>
      <c r="B44" s="304" t="s">
        <v>321</v>
      </c>
      <c r="C44" s="294">
        <v>15000</v>
      </c>
      <c r="D44" s="294">
        <v>16000</v>
      </c>
      <c r="E44" s="277">
        <v>21</v>
      </c>
      <c r="F44" s="486" t="s">
        <v>675</v>
      </c>
    </row>
    <row r="45" spans="1:6" s="432" customFormat="1" ht="12" customHeight="1">
      <c r="A45" s="416" t="s">
        <v>322</v>
      </c>
      <c r="B45" s="304" t="s">
        <v>323</v>
      </c>
      <c r="C45" s="297"/>
      <c r="D45" s="297">
        <v>2960000</v>
      </c>
      <c r="E45" s="280">
        <v>2960000</v>
      </c>
      <c r="F45" s="486" t="s">
        <v>676</v>
      </c>
    </row>
    <row r="46" spans="1:6" s="405" customFormat="1" ht="12" customHeight="1" thickBot="1">
      <c r="A46" s="417" t="s">
        <v>324</v>
      </c>
      <c r="B46" s="305" t="s">
        <v>325</v>
      </c>
      <c r="C46" s="298">
        <v>1000</v>
      </c>
      <c r="D46" s="298">
        <v>537924</v>
      </c>
      <c r="E46" s="281">
        <v>539621</v>
      </c>
      <c r="F46" s="486" t="s">
        <v>677</v>
      </c>
    </row>
    <row r="47" spans="1:6" s="432" customFormat="1" ht="12" customHeight="1" thickBot="1">
      <c r="A47" s="267" t="s">
        <v>11</v>
      </c>
      <c r="B47" s="263" t="s">
        <v>326</v>
      </c>
      <c r="C47" s="293">
        <f>SUM(C48:C52)</f>
        <v>0</v>
      </c>
      <c r="D47" s="293">
        <f>SUM(D48:D52)</f>
        <v>400000</v>
      </c>
      <c r="E47" s="293">
        <f>SUM(E48:E52)</f>
        <v>400000</v>
      </c>
      <c r="F47" s="486" t="s">
        <v>678</v>
      </c>
    </row>
    <row r="48" spans="1:6" s="432" customFormat="1" ht="12" customHeight="1">
      <c r="A48" s="415" t="s">
        <v>62</v>
      </c>
      <c r="B48" s="303" t="s">
        <v>327</v>
      </c>
      <c r="C48" s="311">
        <v>0</v>
      </c>
      <c r="D48" s="311">
        <v>0</v>
      </c>
      <c r="E48" s="282">
        <v>0</v>
      </c>
      <c r="F48" s="486" t="s">
        <v>679</v>
      </c>
    </row>
    <row r="49" spans="1:6" s="432" customFormat="1" ht="12" customHeight="1">
      <c r="A49" s="416" t="s">
        <v>63</v>
      </c>
      <c r="B49" s="304" t="s">
        <v>328</v>
      </c>
      <c r="C49" s="297">
        <v>0</v>
      </c>
      <c r="D49" s="297"/>
      <c r="E49" s="280"/>
      <c r="F49" s="486" t="s">
        <v>680</v>
      </c>
    </row>
    <row r="50" spans="1:6" s="432" customFormat="1" ht="12" customHeight="1">
      <c r="A50" s="416" t="s">
        <v>329</v>
      </c>
      <c r="B50" s="304" t="s">
        <v>330</v>
      </c>
      <c r="C50" s="297">
        <v>0</v>
      </c>
      <c r="D50" s="297">
        <v>0</v>
      </c>
      <c r="E50" s="280">
        <v>0</v>
      </c>
      <c r="F50" s="486" t="s">
        <v>681</v>
      </c>
    </row>
    <row r="51" spans="1:6" s="432" customFormat="1" ht="12" customHeight="1">
      <c r="A51" s="416" t="s">
        <v>331</v>
      </c>
      <c r="B51" s="304" t="s">
        <v>332</v>
      </c>
      <c r="C51" s="297">
        <v>0</v>
      </c>
      <c r="D51" s="297">
        <v>400000</v>
      </c>
      <c r="E51" s="280">
        <v>400000</v>
      </c>
      <c r="F51" s="486" t="s">
        <v>682</v>
      </c>
    </row>
    <row r="52" spans="1:6" s="432" customFormat="1" ht="12" customHeight="1" thickBot="1">
      <c r="A52" s="417" t="s">
        <v>333</v>
      </c>
      <c r="B52" s="305" t="s">
        <v>334</v>
      </c>
      <c r="C52" s="298">
        <v>0</v>
      </c>
      <c r="D52" s="298">
        <v>0</v>
      </c>
      <c r="E52" s="281">
        <v>0</v>
      </c>
      <c r="F52" s="486" t="s">
        <v>683</v>
      </c>
    </row>
    <row r="53" spans="1:6" s="432" customFormat="1" ht="12" customHeight="1" thickBot="1">
      <c r="A53" s="267" t="s">
        <v>125</v>
      </c>
      <c r="B53" s="263" t="s">
        <v>335</v>
      </c>
      <c r="C53" s="293">
        <f>SUM(C54:C57)</f>
        <v>0</v>
      </c>
      <c r="D53" s="293">
        <f>SUM(D54:D57)</f>
        <v>157342</v>
      </c>
      <c r="E53" s="293">
        <f>SUM(E54:E57)</f>
        <v>203565</v>
      </c>
      <c r="F53" s="486" t="s">
        <v>684</v>
      </c>
    </row>
    <row r="54" spans="1:6" s="405" customFormat="1" ht="12" customHeight="1">
      <c r="A54" s="415" t="s">
        <v>64</v>
      </c>
      <c r="B54" s="303" t="s">
        <v>336</v>
      </c>
      <c r="C54" s="295">
        <v>0</v>
      </c>
      <c r="D54" s="295">
        <v>0</v>
      </c>
      <c r="E54" s="278">
        <v>0</v>
      </c>
      <c r="F54" s="486" t="s">
        <v>685</v>
      </c>
    </row>
    <row r="55" spans="1:6" s="405" customFormat="1" ht="12" customHeight="1">
      <c r="A55" s="416" t="s">
        <v>65</v>
      </c>
      <c r="B55" s="304" t="s">
        <v>337</v>
      </c>
      <c r="C55" s="294">
        <v>0</v>
      </c>
      <c r="D55" s="294">
        <v>0</v>
      </c>
      <c r="E55" s="277">
        <v>0</v>
      </c>
      <c r="F55" s="486" t="s">
        <v>686</v>
      </c>
    </row>
    <row r="56" spans="1:6" s="405" customFormat="1" ht="12" customHeight="1">
      <c r="A56" s="416" t="s">
        <v>338</v>
      </c>
      <c r="B56" s="304" t="s">
        <v>339</v>
      </c>
      <c r="C56" s="294">
        <v>0</v>
      </c>
      <c r="D56" s="294">
        <v>157342</v>
      </c>
      <c r="E56" s="277">
        <v>203565</v>
      </c>
      <c r="F56" s="486" t="s">
        <v>687</v>
      </c>
    </row>
    <row r="57" spans="1:6" s="405" customFormat="1" ht="12" customHeight="1" thickBot="1">
      <c r="A57" s="417" t="s">
        <v>340</v>
      </c>
      <c r="B57" s="305" t="s">
        <v>341</v>
      </c>
      <c r="C57" s="296">
        <v>0</v>
      </c>
      <c r="D57" s="296">
        <v>0</v>
      </c>
      <c r="E57" s="279">
        <v>0</v>
      </c>
      <c r="F57" s="486" t="s">
        <v>688</v>
      </c>
    </row>
    <row r="58" spans="1:6" s="432" customFormat="1" ht="12" customHeight="1" thickBot="1">
      <c r="A58" s="267" t="s">
        <v>13</v>
      </c>
      <c r="B58" s="283" t="s">
        <v>342</v>
      </c>
      <c r="C58" s="293">
        <f>SUM(C59:C62)</f>
        <v>0</v>
      </c>
      <c r="D58" s="293">
        <f>SUM(D59:D62)</f>
        <v>0</v>
      </c>
      <c r="E58" s="293">
        <f>SUM(E59:E62)</f>
        <v>0</v>
      </c>
      <c r="F58" s="486" t="s">
        <v>689</v>
      </c>
    </row>
    <row r="59" spans="1:6" s="432" customFormat="1" ht="12" customHeight="1">
      <c r="A59" s="415" t="s">
        <v>126</v>
      </c>
      <c r="B59" s="303" t="s">
        <v>343</v>
      </c>
      <c r="C59" s="297">
        <v>0</v>
      </c>
      <c r="D59" s="297">
        <v>0</v>
      </c>
      <c r="E59" s="280">
        <v>0</v>
      </c>
      <c r="F59" s="486" t="s">
        <v>690</v>
      </c>
    </row>
    <row r="60" spans="1:6" s="432" customFormat="1" ht="12" customHeight="1">
      <c r="A60" s="416" t="s">
        <v>127</v>
      </c>
      <c r="B60" s="304" t="s">
        <v>529</v>
      </c>
      <c r="C60" s="297">
        <v>0</v>
      </c>
      <c r="D60" s="297">
        <v>0</v>
      </c>
      <c r="E60" s="280">
        <v>0</v>
      </c>
      <c r="F60" s="486" t="s">
        <v>691</v>
      </c>
    </row>
    <row r="61" spans="1:6" s="432" customFormat="1" ht="12" customHeight="1">
      <c r="A61" s="416" t="s">
        <v>151</v>
      </c>
      <c r="B61" s="304" t="s">
        <v>345</v>
      </c>
      <c r="C61" s="297">
        <v>0</v>
      </c>
      <c r="D61" s="297"/>
      <c r="E61" s="280"/>
      <c r="F61" s="486" t="s">
        <v>692</v>
      </c>
    </row>
    <row r="62" spans="1:6" s="432" customFormat="1" ht="12" customHeight="1" thickBot="1">
      <c r="A62" s="417" t="s">
        <v>346</v>
      </c>
      <c r="B62" s="305" t="s">
        <v>347</v>
      </c>
      <c r="C62" s="297">
        <v>0</v>
      </c>
      <c r="D62" s="297">
        <v>0</v>
      </c>
      <c r="E62" s="280">
        <v>0</v>
      </c>
      <c r="F62" s="486" t="s">
        <v>693</v>
      </c>
    </row>
    <row r="63" spans="1:6" s="432" customFormat="1" ht="12" customHeight="1" thickBot="1">
      <c r="A63" s="267" t="s">
        <v>14</v>
      </c>
      <c r="B63" s="263" t="s">
        <v>348</v>
      </c>
      <c r="C63" s="299">
        <f>C8+C15+C22+C29+C36+C47+C53+C58</f>
        <v>98951960</v>
      </c>
      <c r="D63" s="299">
        <f>D8+D15+D22+D29+D36+D47+D53+D58</f>
        <v>129843687</v>
      </c>
      <c r="E63" s="299">
        <f>E8+E15+E22+E29+E36+E47+E53+E58</f>
        <v>128412161</v>
      </c>
      <c r="F63" s="486" t="s">
        <v>694</v>
      </c>
    </row>
    <row r="64" spans="1:6" s="432" customFormat="1" ht="12" customHeight="1" thickBot="1">
      <c r="A64" s="418" t="s">
        <v>527</v>
      </c>
      <c r="B64" s="283" t="s">
        <v>350</v>
      </c>
      <c r="C64" s="293">
        <f>SUM(C65:C67)</f>
        <v>0</v>
      </c>
      <c r="D64" s="293">
        <f>SUM(D65:D67)</f>
        <v>0</v>
      </c>
      <c r="E64" s="293">
        <f>SUM(E65:E67)</f>
        <v>0</v>
      </c>
      <c r="F64" s="486" t="s">
        <v>695</v>
      </c>
    </row>
    <row r="65" spans="1:6" s="432" customFormat="1" ht="12" customHeight="1">
      <c r="A65" s="415" t="s">
        <v>351</v>
      </c>
      <c r="B65" s="303" t="s">
        <v>352</v>
      </c>
      <c r="C65" s="297">
        <v>0</v>
      </c>
      <c r="D65" s="297">
        <v>0</v>
      </c>
      <c r="E65" s="280">
        <v>0</v>
      </c>
      <c r="F65" s="486" t="s">
        <v>696</v>
      </c>
    </row>
    <row r="66" spans="1:6" s="432" customFormat="1" ht="12" customHeight="1">
      <c r="A66" s="416" t="s">
        <v>353</v>
      </c>
      <c r="B66" s="304" t="s">
        <v>354</v>
      </c>
      <c r="C66" s="297">
        <v>0</v>
      </c>
      <c r="D66" s="297">
        <v>0</v>
      </c>
      <c r="E66" s="280">
        <v>0</v>
      </c>
      <c r="F66" s="486" t="s">
        <v>697</v>
      </c>
    </row>
    <row r="67" spans="1:6" s="432" customFormat="1" ht="12" customHeight="1" thickBot="1">
      <c r="A67" s="417" t="s">
        <v>355</v>
      </c>
      <c r="B67" s="411" t="s">
        <v>356</v>
      </c>
      <c r="C67" s="297">
        <v>0</v>
      </c>
      <c r="D67" s="297">
        <v>0</v>
      </c>
      <c r="E67" s="280">
        <v>0</v>
      </c>
      <c r="F67" s="486" t="s">
        <v>698</v>
      </c>
    </row>
    <row r="68" spans="1:6" s="432" customFormat="1" ht="12" customHeight="1" thickBot="1">
      <c r="A68" s="418" t="s">
        <v>357</v>
      </c>
      <c r="B68" s="283" t="s">
        <v>358</v>
      </c>
      <c r="C68" s="293">
        <f>SUM(C69:C72)</f>
        <v>0</v>
      </c>
      <c r="D68" s="293">
        <f>SUM(D69:D72)</f>
        <v>0</v>
      </c>
      <c r="E68" s="293">
        <f>SUM(E69:E72)</f>
        <v>0</v>
      </c>
      <c r="F68" s="486" t="s">
        <v>699</v>
      </c>
    </row>
    <row r="69" spans="1:6" s="432" customFormat="1" ht="12" customHeight="1">
      <c r="A69" s="415" t="s">
        <v>103</v>
      </c>
      <c r="B69" s="303" t="s">
        <v>359</v>
      </c>
      <c r="C69" s="297">
        <v>0</v>
      </c>
      <c r="D69" s="297">
        <v>0</v>
      </c>
      <c r="E69" s="280">
        <v>0</v>
      </c>
      <c r="F69" s="486" t="s">
        <v>700</v>
      </c>
    </row>
    <row r="70" spans="1:6" s="432" customFormat="1" ht="12" customHeight="1">
      <c r="A70" s="416" t="s">
        <v>104</v>
      </c>
      <c r="B70" s="304" t="s">
        <v>360</v>
      </c>
      <c r="C70" s="297">
        <v>0</v>
      </c>
      <c r="D70" s="297">
        <v>0</v>
      </c>
      <c r="E70" s="280">
        <v>0</v>
      </c>
      <c r="F70" s="486" t="s">
        <v>701</v>
      </c>
    </row>
    <row r="71" spans="1:6" s="432" customFormat="1" ht="12" customHeight="1">
      <c r="A71" s="416" t="s">
        <v>361</v>
      </c>
      <c r="B71" s="304" t="s">
        <v>362</v>
      </c>
      <c r="C71" s="297">
        <v>0</v>
      </c>
      <c r="D71" s="297">
        <v>0</v>
      </c>
      <c r="E71" s="280">
        <v>0</v>
      </c>
      <c r="F71" s="486" t="s">
        <v>702</v>
      </c>
    </row>
    <row r="72" spans="1:6" s="432" customFormat="1" ht="12" customHeight="1" thickBot="1">
      <c r="A72" s="417" t="s">
        <v>363</v>
      </c>
      <c r="B72" s="305" t="s">
        <v>364</v>
      </c>
      <c r="C72" s="297">
        <v>0</v>
      </c>
      <c r="D72" s="297">
        <v>0</v>
      </c>
      <c r="E72" s="280">
        <v>0</v>
      </c>
      <c r="F72" s="486" t="s">
        <v>703</v>
      </c>
    </row>
    <row r="73" spans="1:6" s="432" customFormat="1" ht="12" customHeight="1" thickBot="1">
      <c r="A73" s="418" t="s">
        <v>365</v>
      </c>
      <c r="B73" s="283" t="s">
        <v>366</v>
      </c>
      <c r="C73" s="293">
        <f>SUM(C74:C75)</f>
        <v>9279075</v>
      </c>
      <c r="D73" s="293">
        <f>SUM(D74:D75)</f>
        <v>10591619</v>
      </c>
      <c r="E73" s="293">
        <f>SUM(E74:E75)</f>
        <v>10591619</v>
      </c>
      <c r="F73" s="486" t="s">
        <v>704</v>
      </c>
    </row>
    <row r="74" spans="1:6" s="432" customFormat="1" ht="12" customHeight="1">
      <c r="A74" s="415" t="s">
        <v>367</v>
      </c>
      <c r="B74" s="303" t="s">
        <v>368</v>
      </c>
      <c r="C74" s="297">
        <v>9279075</v>
      </c>
      <c r="D74" s="297">
        <v>10591619</v>
      </c>
      <c r="E74" s="280">
        <v>10591619</v>
      </c>
      <c r="F74" s="486" t="s">
        <v>705</v>
      </c>
    </row>
    <row r="75" spans="1:6" s="432" customFormat="1" ht="12" customHeight="1" thickBot="1">
      <c r="A75" s="417" t="s">
        <v>369</v>
      </c>
      <c r="B75" s="305" t="s">
        <v>370</v>
      </c>
      <c r="C75" s="297">
        <v>0</v>
      </c>
      <c r="D75" s="297">
        <v>0</v>
      </c>
      <c r="E75" s="280">
        <v>0</v>
      </c>
      <c r="F75" s="486" t="s">
        <v>706</v>
      </c>
    </row>
    <row r="76" spans="1:6" s="432" customFormat="1" ht="12" customHeight="1" thickBot="1">
      <c r="A76" s="418" t="s">
        <v>371</v>
      </c>
      <c r="B76" s="283" t="s">
        <v>372</v>
      </c>
      <c r="C76" s="293">
        <f>SUM(C77:C79)</f>
        <v>0</v>
      </c>
      <c r="D76" s="293">
        <f>SUM(D77:D79)</f>
        <v>24924</v>
      </c>
      <c r="E76" s="293">
        <f>SUM(E77:E79)</f>
        <v>1074366</v>
      </c>
      <c r="F76" s="486" t="s">
        <v>707</v>
      </c>
    </row>
    <row r="77" spans="1:6" s="432" customFormat="1" ht="12" customHeight="1">
      <c r="A77" s="415" t="s">
        <v>373</v>
      </c>
      <c r="B77" s="303" t="s">
        <v>374</v>
      </c>
      <c r="C77" s="297">
        <v>0</v>
      </c>
      <c r="D77" s="297">
        <v>24924</v>
      </c>
      <c r="E77" s="280">
        <v>1074366</v>
      </c>
      <c r="F77" s="486" t="s">
        <v>708</v>
      </c>
    </row>
    <row r="78" spans="1:6" s="432" customFormat="1" ht="12" customHeight="1">
      <c r="A78" s="416" t="s">
        <v>375</v>
      </c>
      <c r="B78" s="304" t="s">
        <v>376</v>
      </c>
      <c r="C78" s="297">
        <v>0</v>
      </c>
      <c r="D78" s="297">
        <v>0</v>
      </c>
      <c r="E78" s="280">
        <v>0</v>
      </c>
      <c r="F78" s="486" t="s">
        <v>709</v>
      </c>
    </row>
    <row r="79" spans="1:6" s="432" customFormat="1" ht="12" customHeight="1" thickBot="1">
      <c r="A79" s="417" t="s">
        <v>377</v>
      </c>
      <c r="B79" s="305" t="s">
        <v>378</v>
      </c>
      <c r="C79" s="297">
        <v>0</v>
      </c>
      <c r="D79" s="297">
        <v>0</v>
      </c>
      <c r="E79" s="280">
        <v>0</v>
      </c>
      <c r="F79" s="486" t="s">
        <v>710</v>
      </c>
    </row>
    <row r="80" spans="1:6" s="432" customFormat="1" ht="12" customHeight="1" thickBot="1">
      <c r="A80" s="418" t="s">
        <v>379</v>
      </c>
      <c r="B80" s="283" t="s">
        <v>380</v>
      </c>
      <c r="C80" s="293">
        <f>SUM(C81:C84)</f>
        <v>0</v>
      </c>
      <c r="D80" s="293">
        <f>SUM(D81:D84)</f>
        <v>0</v>
      </c>
      <c r="E80" s="293">
        <f>SUM(E81:E84)</f>
        <v>0</v>
      </c>
      <c r="F80" s="486" t="s">
        <v>711</v>
      </c>
    </row>
    <row r="81" spans="1:6" s="432" customFormat="1" ht="12" customHeight="1">
      <c r="A81" s="419" t="s">
        <v>381</v>
      </c>
      <c r="B81" s="303" t="s">
        <v>382</v>
      </c>
      <c r="C81" s="297">
        <v>0</v>
      </c>
      <c r="D81" s="297">
        <v>0</v>
      </c>
      <c r="E81" s="280">
        <v>0</v>
      </c>
      <c r="F81" s="486" t="s">
        <v>712</v>
      </c>
    </row>
    <row r="82" spans="1:6" s="432" customFormat="1" ht="12" customHeight="1">
      <c r="A82" s="420" t="s">
        <v>383</v>
      </c>
      <c r="B82" s="304" t="s">
        <v>384</v>
      </c>
      <c r="C82" s="297">
        <v>0</v>
      </c>
      <c r="D82" s="297">
        <v>0</v>
      </c>
      <c r="E82" s="280">
        <v>0</v>
      </c>
      <c r="F82" s="486" t="s">
        <v>713</v>
      </c>
    </row>
    <row r="83" spans="1:6" s="432" customFormat="1" ht="12" customHeight="1">
      <c r="A83" s="420" t="s">
        <v>385</v>
      </c>
      <c r="B83" s="304" t="s">
        <v>386</v>
      </c>
      <c r="C83" s="297">
        <v>0</v>
      </c>
      <c r="D83" s="297">
        <v>0</v>
      </c>
      <c r="E83" s="280">
        <v>0</v>
      </c>
      <c r="F83" s="486" t="s">
        <v>714</v>
      </c>
    </row>
    <row r="84" spans="1:6" s="432" customFormat="1" ht="12" customHeight="1" thickBot="1">
      <c r="A84" s="421" t="s">
        <v>387</v>
      </c>
      <c r="B84" s="305" t="s">
        <v>388</v>
      </c>
      <c r="C84" s="297">
        <v>0</v>
      </c>
      <c r="D84" s="297">
        <v>0</v>
      </c>
      <c r="E84" s="280">
        <v>0</v>
      </c>
      <c r="F84" s="486" t="s">
        <v>715</v>
      </c>
    </row>
    <row r="85" spans="1:6" s="432" customFormat="1" ht="12" customHeight="1" thickBot="1">
      <c r="A85" s="418" t="s">
        <v>389</v>
      </c>
      <c r="B85" s="283" t="s">
        <v>390</v>
      </c>
      <c r="C85" s="315">
        <v>0</v>
      </c>
      <c r="D85" s="315">
        <v>0</v>
      </c>
      <c r="E85" s="316">
        <v>0</v>
      </c>
      <c r="F85" s="486" t="s">
        <v>716</v>
      </c>
    </row>
    <row r="86" spans="1:6" s="432" customFormat="1" ht="12" customHeight="1" thickBot="1">
      <c r="A86" s="418" t="s">
        <v>391</v>
      </c>
      <c r="B86" s="412" t="s">
        <v>392</v>
      </c>
      <c r="C86" s="299">
        <f>C64+C68+C73+C76+C80+C85</f>
        <v>9279075</v>
      </c>
      <c r="D86" s="299">
        <f>D64+D68+D73+D76+D80+D85</f>
        <v>10616543</v>
      </c>
      <c r="E86" s="299">
        <f>E64+E68+E73+E76+E80+E85</f>
        <v>11665985</v>
      </c>
      <c r="F86" s="486" t="s">
        <v>717</v>
      </c>
    </row>
    <row r="87" spans="1:6" s="432" customFormat="1" ht="12" customHeight="1" thickBot="1">
      <c r="A87" s="422" t="s">
        <v>393</v>
      </c>
      <c r="B87" s="413" t="s">
        <v>528</v>
      </c>
      <c r="C87" s="299">
        <f>C63+C86</f>
        <v>108231035</v>
      </c>
      <c r="D87" s="299">
        <f>D63+D86</f>
        <v>140460230</v>
      </c>
      <c r="E87" s="299">
        <f>E63+E86</f>
        <v>140078146</v>
      </c>
      <c r="F87" s="486" t="s">
        <v>718</v>
      </c>
    </row>
    <row r="88" spans="1:6" s="432" customFormat="1" ht="15" customHeight="1">
      <c r="A88" s="395"/>
      <c r="B88" s="396"/>
      <c r="C88" s="403"/>
      <c r="D88" s="403"/>
      <c r="E88" s="403"/>
      <c r="F88" s="487"/>
    </row>
    <row r="89" spans="1:5" ht="13.5" thickBot="1">
      <c r="A89" s="397"/>
      <c r="B89" s="398"/>
      <c r="C89" s="404"/>
      <c r="D89" s="404"/>
      <c r="E89" s="404"/>
    </row>
    <row r="90" spans="1:6" s="431" customFormat="1" ht="16.5" customHeight="1" thickBot="1">
      <c r="A90" s="565" t="s">
        <v>43</v>
      </c>
      <c r="B90" s="566"/>
      <c r="C90" s="566"/>
      <c r="D90" s="566"/>
      <c r="E90" s="567"/>
      <c r="F90" s="486"/>
    </row>
    <row r="91" spans="1:6" s="230" customFormat="1" ht="12" customHeight="1" thickBot="1">
      <c r="A91" s="410" t="s">
        <v>6</v>
      </c>
      <c r="B91" s="266" t="s">
        <v>401</v>
      </c>
      <c r="C91" s="292">
        <f>SUM(C92:C96)</f>
        <v>45913367</v>
      </c>
      <c r="D91" s="292">
        <f>SUM(D92:D96)</f>
        <v>77513092</v>
      </c>
      <c r="E91" s="292">
        <f>SUM(E92:E96)</f>
        <v>60696436</v>
      </c>
      <c r="F91" s="488" t="s">
        <v>639</v>
      </c>
    </row>
    <row r="92" spans="1:6" ht="12" customHeight="1">
      <c r="A92" s="423" t="s">
        <v>66</v>
      </c>
      <c r="B92" s="252" t="s">
        <v>36</v>
      </c>
      <c r="C92" s="90">
        <v>11240094</v>
      </c>
      <c r="D92" s="90">
        <v>18206182</v>
      </c>
      <c r="E92" s="248">
        <v>17725746</v>
      </c>
      <c r="F92" s="488" t="s">
        <v>640</v>
      </c>
    </row>
    <row r="93" spans="1:6" ht="12" customHeight="1">
      <c r="A93" s="416" t="s">
        <v>67</v>
      </c>
      <c r="B93" s="250" t="s">
        <v>128</v>
      </c>
      <c r="C93" s="294">
        <v>2228846</v>
      </c>
      <c r="D93" s="294">
        <v>3784368</v>
      </c>
      <c r="E93" s="277">
        <v>2627234</v>
      </c>
      <c r="F93" s="488" t="s">
        <v>641</v>
      </c>
    </row>
    <row r="94" spans="1:6" ht="12" customHeight="1">
      <c r="A94" s="416" t="s">
        <v>68</v>
      </c>
      <c r="B94" s="250" t="s">
        <v>95</v>
      </c>
      <c r="C94" s="296">
        <v>12466438</v>
      </c>
      <c r="D94" s="296">
        <v>24329987</v>
      </c>
      <c r="E94" s="279">
        <v>16720137</v>
      </c>
      <c r="F94" s="488" t="s">
        <v>642</v>
      </c>
    </row>
    <row r="95" spans="1:6" ht="12" customHeight="1">
      <c r="A95" s="416" t="s">
        <v>69</v>
      </c>
      <c r="B95" s="253" t="s">
        <v>129</v>
      </c>
      <c r="C95" s="296">
        <v>5435000</v>
      </c>
      <c r="D95" s="296">
        <v>5338746</v>
      </c>
      <c r="E95" s="279">
        <v>3875500</v>
      </c>
      <c r="F95" s="488" t="s">
        <v>643</v>
      </c>
    </row>
    <row r="96" spans="1:6" ht="12" customHeight="1">
      <c r="A96" s="416" t="s">
        <v>78</v>
      </c>
      <c r="B96" s="261" t="s">
        <v>130</v>
      </c>
      <c r="C96" s="296">
        <v>14542989</v>
      </c>
      <c r="D96" s="296">
        <v>25853809</v>
      </c>
      <c r="E96" s="279">
        <v>19747819</v>
      </c>
      <c r="F96" s="488" t="s">
        <v>644</v>
      </c>
    </row>
    <row r="97" spans="1:6" ht="12" customHeight="1">
      <c r="A97" s="416" t="s">
        <v>70</v>
      </c>
      <c r="B97" s="250" t="s">
        <v>402</v>
      </c>
      <c r="C97" s="296">
        <v>2595600</v>
      </c>
      <c r="D97" s="296">
        <v>6328313</v>
      </c>
      <c r="E97" s="279">
        <v>5457257</v>
      </c>
      <c r="F97" s="488" t="s">
        <v>645</v>
      </c>
    </row>
    <row r="98" spans="1:6" ht="12" customHeight="1">
      <c r="A98" s="416" t="s">
        <v>71</v>
      </c>
      <c r="B98" s="273" t="s">
        <v>403</v>
      </c>
      <c r="C98" s="296">
        <v>0</v>
      </c>
      <c r="D98" s="296">
        <v>0</v>
      </c>
      <c r="E98" s="279">
        <v>0</v>
      </c>
      <c r="F98" s="488" t="s">
        <v>646</v>
      </c>
    </row>
    <row r="99" spans="1:6" ht="12" customHeight="1">
      <c r="A99" s="416" t="s">
        <v>79</v>
      </c>
      <c r="B99" s="274" t="s">
        <v>404</v>
      </c>
      <c r="C99" s="296">
        <v>0</v>
      </c>
      <c r="D99" s="296">
        <v>0</v>
      </c>
      <c r="E99" s="279">
        <v>0</v>
      </c>
      <c r="F99" s="488" t="s">
        <v>647</v>
      </c>
    </row>
    <row r="100" spans="1:6" ht="12" customHeight="1">
      <c r="A100" s="416" t="s">
        <v>80</v>
      </c>
      <c r="B100" s="274" t="s">
        <v>405</v>
      </c>
      <c r="C100" s="296">
        <v>0</v>
      </c>
      <c r="D100" s="296">
        <v>0</v>
      </c>
      <c r="E100" s="279">
        <v>0</v>
      </c>
      <c r="F100" s="488" t="s">
        <v>648</v>
      </c>
    </row>
    <row r="101" spans="1:6" ht="12" customHeight="1">
      <c r="A101" s="416" t="s">
        <v>81</v>
      </c>
      <c r="B101" s="273" t="s">
        <v>406</v>
      </c>
      <c r="C101" s="296">
        <v>10797389</v>
      </c>
      <c r="D101" s="296">
        <v>12899796</v>
      </c>
      <c r="E101" s="279">
        <v>7684862</v>
      </c>
      <c r="F101" s="488" t="s">
        <v>649</v>
      </c>
    </row>
    <row r="102" spans="1:6" ht="12" customHeight="1">
      <c r="A102" s="416" t="s">
        <v>82</v>
      </c>
      <c r="B102" s="273" t="s">
        <v>407</v>
      </c>
      <c r="C102" s="296">
        <v>0</v>
      </c>
      <c r="D102" s="296">
        <v>0</v>
      </c>
      <c r="E102" s="279">
        <v>0</v>
      </c>
      <c r="F102" s="488" t="s">
        <v>650</v>
      </c>
    </row>
    <row r="103" spans="1:6" ht="12" customHeight="1">
      <c r="A103" s="416" t="s">
        <v>84</v>
      </c>
      <c r="B103" s="274" t="s">
        <v>408</v>
      </c>
      <c r="C103" s="296">
        <v>0</v>
      </c>
      <c r="D103" s="296">
        <v>0</v>
      </c>
      <c r="E103" s="279">
        <v>0</v>
      </c>
      <c r="F103" s="488" t="s">
        <v>651</v>
      </c>
    </row>
    <row r="104" spans="1:6" ht="12" customHeight="1">
      <c r="A104" s="424" t="s">
        <v>131</v>
      </c>
      <c r="B104" s="275" t="s">
        <v>409</v>
      </c>
      <c r="C104" s="296">
        <v>0</v>
      </c>
      <c r="D104" s="296">
        <v>0</v>
      </c>
      <c r="E104" s="279">
        <v>0</v>
      </c>
      <c r="F104" s="488" t="s">
        <v>652</v>
      </c>
    </row>
    <row r="105" spans="1:6" ht="12" customHeight="1">
      <c r="A105" s="416" t="s">
        <v>410</v>
      </c>
      <c r="B105" s="275" t="s">
        <v>411</v>
      </c>
      <c r="C105" s="296">
        <v>0</v>
      </c>
      <c r="D105" s="296">
        <v>0</v>
      </c>
      <c r="E105" s="279">
        <v>0</v>
      </c>
      <c r="F105" s="488" t="s">
        <v>653</v>
      </c>
    </row>
    <row r="106" spans="1:6" s="230" customFormat="1" ht="12" customHeight="1" thickBot="1">
      <c r="A106" s="425" t="s">
        <v>412</v>
      </c>
      <c r="B106" s="276" t="s">
        <v>413</v>
      </c>
      <c r="C106" s="91">
        <v>1150000</v>
      </c>
      <c r="D106" s="91">
        <v>6625700</v>
      </c>
      <c r="E106" s="244">
        <v>6605700</v>
      </c>
      <c r="F106" s="488" t="s">
        <v>654</v>
      </c>
    </row>
    <row r="107" spans="1:6" ht="12" customHeight="1" thickBot="1">
      <c r="A107" s="267" t="s">
        <v>7</v>
      </c>
      <c r="B107" s="265" t="s">
        <v>414</v>
      </c>
      <c r="C107" s="293">
        <f>SUM(C108:C120)</f>
        <v>60803506</v>
      </c>
      <c r="D107" s="293">
        <f>SUM(D108:D120)</f>
        <v>62619042</v>
      </c>
      <c r="E107" s="293">
        <f>SUM(E108:E120)</f>
        <v>19413801</v>
      </c>
      <c r="F107" s="488" t="s">
        <v>655</v>
      </c>
    </row>
    <row r="108" spans="1:6" ht="12" customHeight="1">
      <c r="A108" s="415" t="s">
        <v>72</v>
      </c>
      <c r="B108" s="250" t="s">
        <v>149</v>
      </c>
      <c r="C108" s="295">
        <v>318000</v>
      </c>
      <c r="D108" s="295">
        <v>2133536</v>
      </c>
      <c r="E108" s="278">
        <v>1437887</v>
      </c>
      <c r="F108" s="488" t="s">
        <v>656</v>
      </c>
    </row>
    <row r="109" spans="1:6" ht="12" customHeight="1">
      <c r="A109" s="415" t="s">
        <v>73</v>
      </c>
      <c r="B109" s="254" t="s">
        <v>415</v>
      </c>
      <c r="C109" s="295">
        <v>0</v>
      </c>
      <c r="D109" s="295">
        <v>0</v>
      </c>
      <c r="E109" s="278">
        <v>0</v>
      </c>
      <c r="F109" s="488" t="s">
        <v>657</v>
      </c>
    </row>
    <row r="110" spans="1:6" ht="12" customHeight="1">
      <c r="A110" s="415" t="s">
        <v>74</v>
      </c>
      <c r="B110" s="254" t="s">
        <v>132</v>
      </c>
      <c r="C110" s="294">
        <v>60485506</v>
      </c>
      <c r="D110" s="294">
        <v>60485506</v>
      </c>
      <c r="E110" s="277">
        <v>17975914</v>
      </c>
      <c r="F110" s="488" t="s">
        <v>658</v>
      </c>
    </row>
    <row r="111" spans="1:6" ht="12" customHeight="1">
      <c r="A111" s="415" t="s">
        <v>75</v>
      </c>
      <c r="B111" s="254" t="s">
        <v>416</v>
      </c>
      <c r="C111" s="294">
        <v>0</v>
      </c>
      <c r="D111" s="294">
        <v>0</v>
      </c>
      <c r="E111" s="277">
        <v>0</v>
      </c>
      <c r="F111" s="488" t="s">
        <v>659</v>
      </c>
    </row>
    <row r="112" spans="1:6" ht="12" customHeight="1">
      <c r="A112" s="415" t="s">
        <v>76</v>
      </c>
      <c r="B112" s="285" t="s">
        <v>152</v>
      </c>
      <c r="C112" s="294">
        <v>0</v>
      </c>
      <c r="D112" s="294">
        <v>0</v>
      </c>
      <c r="E112" s="277">
        <v>0</v>
      </c>
      <c r="F112" s="488" t="s">
        <v>660</v>
      </c>
    </row>
    <row r="113" spans="1:6" ht="12" customHeight="1">
      <c r="A113" s="415" t="s">
        <v>83</v>
      </c>
      <c r="B113" s="284" t="s">
        <v>417</v>
      </c>
      <c r="C113" s="294">
        <v>0</v>
      </c>
      <c r="D113" s="294">
        <v>0</v>
      </c>
      <c r="E113" s="277">
        <v>0</v>
      </c>
      <c r="F113" s="488" t="s">
        <v>661</v>
      </c>
    </row>
    <row r="114" spans="1:6" ht="12" customHeight="1">
      <c r="A114" s="415" t="s">
        <v>85</v>
      </c>
      <c r="B114" s="300" t="s">
        <v>418</v>
      </c>
      <c r="C114" s="294">
        <v>0</v>
      </c>
      <c r="D114" s="294">
        <v>0</v>
      </c>
      <c r="E114" s="277">
        <v>0</v>
      </c>
      <c r="F114" s="488" t="s">
        <v>662</v>
      </c>
    </row>
    <row r="115" spans="1:6" ht="12" customHeight="1">
      <c r="A115" s="415" t="s">
        <v>133</v>
      </c>
      <c r="B115" s="274" t="s">
        <v>405</v>
      </c>
      <c r="C115" s="294">
        <v>0</v>
      </c>
      <c r="D115" s="294">
        <v>0</v>
      </c>
      <c r="E115" s="277">
        <v>0</v>
      </c>
      <c r="F115" s="488" t="s">
        <v>663</v>
      </c>
    </row>
    <row r="116" spans="1:6" ht="12" customHeight="1">
      <c r="A116" s="415" t="s">
        <v>134</v>
      </c>
      <c r="B116" s="274" t="s">
        <v>419</v>
      </c>
      <c r="C116" s="294">
        <v>0</v>
      </c>
      <c r="D116" s="294">
        <v>0</v>
      </c>
      <c r="E116" s="277">
        <v>0</v>
      </c>
      <c r="F116" s="488" t="s">
        <v>664</v>
      </c>
    </row>
    <row r="117" spans="1:6" ht="12" customHeight="1">
      <c r="A117" s="415" t="s">
        <v>135</v>
      </c>
      <c r="B117" s="274" t="s">
        <v>420</v>
      </c>
      <c r="C117" s="294">
        <v>0</v>
      </c>
      <c r="D117" s="294">
        <v>0</v>
      </c>
      <c r="E117" s="277">
        <v>0</v>
      </c>
      <c r="F117" s="488" t="s">
        <v>665</v>
      </c>
    </row>
    <row r="118" spans="1:6" ht="12" customHeight="1">
      <c r="A118" s="415" t="s">
        <v>421</v>
      </c>
      <c r="B118" s="274" t="s">
        <v>408</v>
      </c>
      <c r="C118" s="294">
        <v>0</v>
      </c>
      <c r="D118" s="294">
        <v>0</v>
      </c>
      <c r="E118" s="277">
        <v>0</v>
      </c>
      <c r="F118" s="488" t="s">
        <v>666</v>
      </c>
    </row>
    <row r="119" spans="1:6" ht="12" customHeight="1">
      <c r="A119" s="415" t="s">
        <v>422</v>
      </c>
      <c r="B119" s="274" t="s">
        <v>423</v>
      </c>
      <c r="C119" s="294">
        <v>0</v>
      </c>
      <c r="D119" s="294">
        <v>0</v>
      </c>
      <c r="E119" s="277">
        <v>0</v>
      </c>
      <c r="F119" s="488" t="s">
        <v>667</v>
      </c>
    </row>
    <row r="120" spans="1:6" ht="12" customHeight="1" thickBot="1">
      <c r="A120" s="424" t="s">
        <v>424</v>
      </c>
      <c r="B120" s="274" t="s">
        <v>425</v>
      </c>
      <c r="C120" s="296">
        <v>0</v>
      </c>
      <c r="D120" s="296">
        <v>0</v>
      </c>
      <c r="E120" s="279">
        <v>0</v>
      </c>
      <c r="F120" s="488" t="s">
        <v>668</v>
      </c>
    </row>
    <row r="121" spans="1:6" ht="12" customHeight="1" thickBot="1">
      <c r="A121" s="267" t="s">
        <v>8</v>
      </c>
      <c r="B121" s="270" t="s">
        <v>426</v>
      </c>
      <c r="C121" s="293">
        <f>SUM(C122:C123)</f>
        <v>1514162</v>
      </c>
      <c r="D121" s="293">
        <f>SUM(D122:D123)</f>
        <v>222933</v>
      </c>
      <c r="E121" s="293">
        <f>SUM(E122:E123)</f>
        <v>0</v>
      </c>
      <c r="F121" s="488" t="s">
        <v>669</v>
      </c>
    </row>
    <row r="122" spans="1:6" ht="12" customHeight="1">
      <c r="A122" s="415" t="s">
        <v>55</v>
      </c>
      <c r="B122" s="251" t="s">
        <v>44</v>
      </c>
      <c r="C122" s="295">
        <v>1514162</v>
      </c>
      <c r="D122" s="295">
        <v>222933</v>
      </c>
      <c r="E122" s="278">
        <v>0</v>
      </c>
      <c r="F122" s="488" t="s">
        <v>670</v>
      </c>
    </row>
    <row r="123" spans="1:6" ht="12" customHeight="1" thickBot="1">
      <c r="A123" s="417" t="s">
        <v>56</v>
      </c>
      <c r="B123" s="254" t="s">
        <v>45</v>
      </c>
      <c r="C123" s="296">
        <v>0</v>
      </c>
      <c r="D123" s="296"/>
      <c r="E123" s="279">
        <v>0</v>
      </c>
      <c r="F123" s="488" t="s">
        <v>671</v>
      </c>
    </row>
    <row r="124" spans="1:6" ht="12" customHeight="1" thickBot="1">
      <c r="A124" s="267" t="s">
        <v>9</v>
      </c>
      <c r="B124" s="270" t="s">
        <v>427</v>
      </c>
      <c r="C124" s="293">
        <f>C121+C107+C91</f>
        <v>108231035</v>
      </c>
      <c r="D124" s="293">
        <f>D121+D107+D91</f>
        <v>140355067</v>
      </c>
      <c r="E124" s="293">
        <f>E121+E107+E91</f>
        <v>80110237</v>
      </c>
      <c r="F124" s="488" t="s">
        <v>672</v>
      </c>
    </row>
    <row r="125" spans="1:6" ht="12" customHeight="1" thickBot="1">
      <c r="A125" s="267" t="s">
        <v>10</v>
      </c>
      <c r="B125" s="270" t="s">
        <v>530</v>
      </c>
      <c r="C125" s="293">
        <f>SUM(C127:C128)</f>
        <v>0</v>
      </c>
      <c r="D125" s="293">
        <f>SUM(D127:D128)</f>
        <v>0</v>
      </c>
      <c r="E125" s="293">
        <f>SUM(E127:E128)</f>
        <v>0</v>
      </c>
      <c r="F125" s="488" t="s">
        <v>673</v>
      </c>
    </row>
    <row r="126" spans="1:6" ht="12" customHeight="1">
      <c r="A126" s="415" t="s">
        <v>59</v>
      </c>
      <c r="B126" s="251" t="s">
        <v>429</v>
      </c>
      <c r="C126" s="294">
        <v>0</v>
      </c>
      <c r="D126" s="294">
        <v>0</v>
      </c>
      <c r="E126" s="277">
        <v>0</v>
      </c>
      <c r="F126" s="488" t="s">
        <v>674</v>
      </c>
    </row>
    <row r="127" spans="1:6" ht="12" customHeight="1">
      <c r="A127" s="415" t="s">
        <v>60</v>
      </c>
      <c r="B127" s="251" t="s">
        <v>430</v>
      </c>
      <c r="C127" s="294">
        <v>0</v>
      </c>
      <c r="D127" s="294">
        <v>0</v>
      </c>
      <c r="E127" s="277">
        <v>0</v>
      </c>
      <c r="F127" s="488" t="s">
        <v>675</v>
      </c>
    </row>
    <row r="128" spans="1:6" ht="12" customHeight="1" thickBot="1">
      <c r="A128" s="424" t="s">
        <v>61</v>
      </c>
      <c r="B128" s="249" t="s">
        <v>431</v>
      </c>
      <c r="C128" s="294">
        <v>0</v>
      </c>
      <c r="D128" s="294">
        <v>0</v>
      </c>
      <c r="E128" s="277">
        <v>0</v>
      </c>
      <c r="F128" s="488" t="s">
        <v>676</v>
      </c>
    </row>
    <row r="129" spans="1:6" ht="12" customHeight="1" thickBot="1">
      <c r="A129" s="267" t="s">
        <v>11</v>
      </c>
      <c r="B129" s="270" t="s">
        <v>432</v>
      </c>
      <c r="C129" s="293">
        <f>SUM(C131:C133)</f>
        <v>0</v>
      </c>
      <c r="D129" s="293">
        <f>SUM(D131:D133)</f>
        <v>0</v>
      </c>
      <c r="E129" s="293">
        <f>SUM(E131:E133)</f>
        <v>0</v>
      </c>
      <c r="F129" s="488" t="s">
        <v>677</v>
      </c>
    </row>
    <row r="130" spans="1:6" ht="12" customHeight="1">
      <c r="A130" s="415" t="s">
        <v>62</v>
      </c>
      <c r="B130" s="251" t="s">
        <v>433</v>
      </c>
      <c r="C130" s="294">
        <v>0</v>
      </c>
      <c r="D130" s="294">
        <v>0</v>
      </c>
      <c r="E130" s="277">
        <v>0</v>
      </c>
      <c r="F130" s="488" t="s">
        <v>678</v>
      </c>
    </row>
    <row r="131" spans="1:6" ht="12" customHeight="1">
      <c r="A131" s="415" t="s">
        <v>63</v>
      </c>
      <c r="B131" s="251" t="s">
        <v>434</v>
      </c>
      <c r="C131" s="294">
        <v>0</v>
      </c>
      <c r="D131" s="294">
        <v>0</v>
      </c>
      <c r="E131" s="277">
        <v>0</v>
      </c>
      <c r="F131" s="488" t="s">
        <v>679</v>
      </c>
    </row>
    <row r="132" spans="1:6" ht="12" customHeight="1">
      <c r="A132" s="415" t="s">
        <v>329</v>
      </c>
      <c r="B132" s="251" t="s">
        <v>435</v>
      </c>
      <c r="C132" s="294">
        <v>0</v>
      </c>
      <c r="D132" s="294">
        <v>0</v>
      </c>
      <c r="E132" s="277">
        <v>0</v>
      </c>
      <c r="F132" s="488" t="s">
        <v>680</v>
      </c>
    </row>
    <row r="133" spans="1:6" s="230" customFormat="1" ht="12" customHeight="1" thickBot="1">
      <c r="A133" s="424" t="s">
        <v>331</v>
      </c>
      <c r="B133" s="249" t="s">
        <v>436</v>
      </c>
      <c r="C133" s="294">
        <v>0</v>
      </c>
      <c r="D133" s="294">
        <v>0</v>
      </c>
      <c r="E133" s="277">
        <v>0</v>
      </c>
      <c r="F133" s="488" t="s">
        <v>681</v>
      </c>
    </row>
    <row r="134" spans="1:11" ht="13.5" thickBot="1">
      <c r="A134" s="267" t="s">
        <v>12</v>
      </c>
      <c r="B134" s="270" t="s">
        <v>625</v>
      </c>
      <c r="C134" s="299">
        <f>SUM(C135:C139)</f>
        <v>0</v>
      </c>
      <c r="D134" s="299">
        <f>SUM(D135:D139)</f>
        <v>105163</v>
      </c>
      <c r="E134" s="299">
        <f>SUM(E135:E139)</f>
        <v>105163</v>
      </c>
      <c r="F134" s="488" t="s">
        <v>682</v>
      </c>
      <c r="K134" s="387"/>
    </row>
    <row r="135" spans="1:6" ht="12.75">
      <c r="A135" s="415" t="s">
        <v>64</v>
      </c>
      <c r="B135" s="251" t="s">
        <v>438</v>
      </c>
      <c r="C135" s="294">
        <v>0</v>
      </c>
      <c r="D135" s="294">
        <v>0</v>
      </c>
      <c r="E135" s="277">
        <v>0</v>
      </c>
      <c r="F135" s="488" t="s">
        <v>683</v>
      </c>
    </row>
    <row r="136" spans="1:6" ht="12" customHeight="1">
      <c r="A136" s="415" t="s">
        <v>65</v>
      </c>
      <c r="B136" s="251" t="s">
        <v>439</v>
      </c>
      <c r="C136" s="294">
        <v>0</v>
      </c>
      <c r="D136" s="294">
        <v>105163</v>
      </c>
      <c r="E136" s="277">
        <v>105163</v>
      </c>
      <c r="F136" s="488" t="s">
        <v>684</v>
      </c>
    </row>
    <row r="137" spans="1:6" ht="12" customHeight="1">
      <c r="A137" s="415" t="s">
        <v>338</v>
      </c>
      <c r="B137" s="251" t="s">
        <v>624</v>
      </c>
      <c r="C137" s="294"/>
      <c r="D137" s="294"/>
      <c r="E137" s="277"/>
      <c r="F137" s="488" t="s">
        <v>685</v>
      </c>
    </row>
    <row r="138" spans="1:6" s="230" customFormat="1" ht="12" customHeight="1">
      <c r="A138" s="415" t="s">
        <v>340</v>
      </c>
      <c r="B138" s="251" t="s">
        <v>440</v>
      </c>
      <c r="C138" s="294">
        <v>0</v>
      </c>
      <c r="D138" s="294">
        <v>0</v>
      </c>
      <c r="E138" s="277">
        <v>0</v>
      </c>
      <c r="F138" s="488" t="s">
        <v>686</v>
      </c>
    </row>
    <row r="139" spans="1:6" s="230" customFormat="1" ht="12" customHeight="1" thickBot="1">
      <c r="A139" s="424" t="s">
        <v>623</v>
      </c>
      <c r="B139" s="249" t="s">
        <v>441</v>
      </c>
      <c r="C139" s="294">
        <v>0</v>
      </c>
      <c r="D139" s="294">
        <v>0</v>
      </c>
      <c r="E139" s="277">
        <v>0</v>
      </c>
      <c r="F139" s="488" t="s">
        <v>687</v>
      </c>
    </row>
    <row r="140" spans="1:6" s="230" customFormat="1" ht="12" customHeight="1" thickBot="1">
      <c r="A140" s="267" t="s">
        <v>13</v>
      </c>
      <c r="B140" s="270" t="s">
        <v>531</v>
      </c>
      <c r="C140" s="92">
        <f>SUM(C141:C144)</f>
        <v>0</v>
      </c>
      <c r="D140" s="92">
        <f>SUM(D141:D144)</f>
        <v>0</v>
      </c>
      <c r="E140" s="92">
        <f>SUM(E141:E144)</f>
        <v>0</v>
      </c>
      <c r="F140" s="488" t="s">
        <v>688</v>
      </c>
    </row>
    <row r="141" spans="1:6" s="230" customFormat="1" ht="12" customHeight="1">
      <c r="A141" s="415" t="s">
        <v>126</v>
      </c>
      <c r="B141" s="251" t="s">
        <v>720</v>
      </c>
      <c r="C141" s="294"/>
      <c r="D141" s="294"/>
      <c r="E141" s="277"/>
      <c r="F141" s="488" t="s">
        <v>689</v>
      </c>
    </row>
    <row r="142" spans="1:6" s="230" customFormat="1" ht="12" customHeight="1">
      <c r="A142" s="415" t="s">
        <v>127</v>
      </c>
      <c r="B142" s="251" t="s">
        <v>443</v>
      </c>
      <c r="C142" s="294"/>
      <c r="D142" s="294"/>
      <c r="E142" s="277"/>
      <c r="F142" s="488" t="s">
        <v>690</v>
      </c>
    </row>
    <row r="143" spans="1:6" s="230" customFormat="1" ht="12" customHeight="1">
      <c r="A143" s="415" t="s">
        <v>151</v>
      </c>
      <c r="B143" s="251" t="s">
        <v>444</v>
      </c>
      <c r="C143" s="294">
        <v>0</v>
      </c>
      <c r="D143" s="294">
        <v>0</v>
      </c>
      <c r="E143" s="277">
        <v>0</v>
      </c>
      <c r="F143" s="488" t="s">
        <v>691</v>
      </c>
    </row>
    <row r="144" spans="1:6" ht="12.75" customHeight="1" thickBot="1">
      <c r="A144" s="415" t="s">
        <v>346</v>
      </c>
      <c r="B144" s="251" t="s">
        <v>445</v>
      </c>
      <c r="C144" s="294">
        <v>0</v>
      </c>
      <c r="D144" s="294">
        <v>0</v>
      </c>
      <c r="E144" s="277">
        <v>0</v>
      </c>
      <c r="F144" s="488" t="s">
        <v>692</v>
      </c>
    </row>
    <row r="145" spans="1:6" ht="12" customHeight="1" thickBot="1">
      <c r="A145" s="267" t="s">
        <v>14</v>
      </c>
      <c r="B145" s="270" t="s">
        <v>446</v>
      </c>
      <c r="C145" s="247">
        <f>C140+C134+C129+C125</f>
        <v>0</v>
      </c>
      <c r="D145" s="247">
        <f>D140+D134+D129+D125</f>
        <v>105163</v>
      </c>
      <c r="E145" s="247">
        <f>E140+E134+E129+E125</f>
        <v>105163</v>
      </c>
      <c r="F145" s="488" t="s">
        <v>693</v>
      </c>
    </row>
    <row r="146" spans="1:6" ht="15" customHeight="1" thickBot="1">
      <c r="A146" s="426" t="s">
        <v>15</v>
      </c>
      <c r="B146" s="289" t="s">
        <v>447</v>
      </c>
      <c r="C146" s="247">
        <f>C145+C124</f>
        <v>108231035</v>
      </c>
      <c r="D146" s="247">
        <f>D145+D124</f>
        <v>140460230</v>
      </c>
      <c r="E146" s="247">
        <f>E145+E124</f>
        <v>80215400</v>
      </c>
      <c r="F146" s="488" t="s">
        <v>694</v>
      </c>
    </row>
    <row r="147" spans="1:5" ht="13.5" thickBot="1">
      <c r="A147" s="35"/>
      <c r="B147" s="36"/>
      <c r="C147" s="247"/>
      <c r="D147" s="247"/>
      <c r="E147" s="247"/>
    </row>
    <row r="148" spans="1:5" ht="15" customHeight="1" thickBot="1">
      <c r="A148" s="399" t="s">
        <v>626</v>
      </c>
      <c r="B148" s="400"/>
      <c r="C148" s="247"/>
      <c r="D148" s="247"/>
      <c r="E148" s="247">
        <v>10</v>
      </c>
    </row>
    <row r="149" spans="1:5" ht="14.25" customHeight="1" thickBot="1">
      <c r="A149" s="399" t="s">
        <v>142</v>
      </c>
      <c r="B149" s="400"/>
      <c r="C149" s="414"/>
      <c r="D149" s="414"/>
      <c r="E149" s="414">
        <v>8</v>
      </c>
    </row>
    <row r="150" spans="3:5" ht="13.5" thickBot="1">
      <c r="C150" s="101"/>
      <c r="D150" s="102"/>
      <c r="E150" s="99"/>
    </row>
  </sheetData>
  <sheetProtection/>
  <mergeCells count="4">
    <mergeCell ref="B2:D2"/>
    <mergeCell ref="A90:E90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zoomScalePageLayoutView="0" workbookViewId="0" topLeftCell="A16">
      <selection activeCell="I5" sqref="I5"/>
    </sheetView>
  </sheetViews>
  <sheetFormatPr defaultColWidth="9.00390625" defaultRowHeight="12.75"/>
  <cols>
    <col min="1" max="1" width="7.00390625" style="194" customWidth="1"/>
    <col min="2" max="2" width="32.00390625" style="1" customWidth="1"/>
    <col min="3" max="3" width="12.50390625" style="1" customWidth="1"/>
    <col min="4" max="6" width="11.875" style="1" customWidth="1"/>
    <col min="7" max="7" width="12.875" style="1" customWidth="1"/>
    <col min="8" max="16384" width="9.375" style="1" customWidth="1"/>
  </cols>
  <sheetData>
    <row r="1" ht="14.25" thickBot="1">
      <c r="G1" s="33" t="s">
        <v>753</v>
      </c>
    </row>
    <row r="2" spans="1:7" ht="17.25" customHeight="1" thickBot="1">
      <c r="A2" s="580" t="s">
        <v>4</v>
      </c>
      <c r="B2" s="578" t="s">
        <v>278</v>
      </c>
      <c r="C2" s="578" t="s">
        <v>627</v>
      </c>
      <c r="D2" s="578" t="s">
        <v>637</v>
      </c>
      <c r="E2" s="576" t="s">
        <v>628</v>
      </c>
      <c r="F2" s="576"/>
      <c r="G2" s="577"/>
    </row>
    <row r="3" spans="1:7" s="16" customFormat="1" ht="57.75" customHeight="1" thickBot="1">
      <c r="A3" s="581"/>
      <c r="B3" s="579"/>
      <c r="C3" s="579"/>
      <c r="D3" s="579"/>
      <c r="E3" s="25" t="s">
        <v>629</v>
      </c>
      <c r="F3" s="25" t="s">
        <v>630</v>
      </c>
      <c r="G3" s="178" t="s">
        <v>631</v>
      </c>
    </row>
    <row r="4" spans="1:7" s="230" customFormat="1" ht="15" customHeight="1" thickBot="1">
      <c r="A4" s="388" t="s">
        <v>395</v>
      </c>
      <c r="B4" s="163" t="s">
        <v>396</v>
      </c>
      <c r="C4" s="163" t="s">
        <v>397</v>
      </c>
      <c r="D4" s="163" t="s">
        <v>398</v>
      </c>
      <c r="E4" s="163" t="s">
        <v>638</v>
      </c>
      <c r="F4" s="163" t="s">
        <v>474</v>
      </c>
      <c r="G4" s="164" t="s">
        <v>475</v>
      </c>
    </row>
    <row r="5" spans="1:7" ht="15" customHeight="1">
      <c r="A5" s="231" t="s">
        <v>6</v>
      </c>
      <c r="B5" s="232" t="s">
        <v>721</v>
      </c>
      <c r="C5" s="510" t="s">
        <v>800</v>
      </c>
      <c r="D5" s="510"/>
      <c r="E5" s="511">
        <v>59862746</v>
      </c>
      <c r="F5" s="510">
        <f>E5-G5</f>
        <v>22732810</v>
      </c>
      <c r="G5" s="234">
        <v>37129936</v>
      </c>
    </row>
    <row r="6" spans="1:7" ht="15" customHeight="1">
      <c r="A6" s="235" t="s">
        <v>7</v>
      </c>
      <c r="B6" s="236"/>
      <c r="C6" s="512"/>
      <c r="D6" s="512"/>
      <c r="E6" s="511"/>
      <c r="F6" s="512"/>
      <c r="G6" s="159"/>
    </row>
    <row r="7" spans="1:7" ht="15" customHeight="1">
      <c r="A7" s="235" t="s">
        <v>8</v>
      </c>
      <c r="B7" s="236"/>
      <c r="C7" s="2"/>
      <c r="D7" s="2"/>
      <c r="E7" s="233">
        <f aca="true" t="shared" si="0" ref="E7:E29">C7+D7</f>
        <v>0</v>
      </c>
      <c r="F7" s="2"/>
      <c r="G7" s="159"/>
    </row>
    <row r="8" spans="1:7" ht="15" customHeight="1">
      <c r="A8" s="235" t="s">
        <v>9</v>
      </c>
      <c r="B8" s="236"/>
      <c r="C8" s="2"/>
      <c r="D8" s="2"/>
      <c r="E8" s="233">
        <f t="shared" si="0"/>
        <v>0</v>
      </c>
      <c r="F8" s="2"/>
      <c r="G8" s="159"/>
    </row>
    <row r="9" spans="1:7" ht="15" customHeight="1">
      <c r="A9" s="235" t="s">
        <v>10</v>
      </c>
      <c r="B9" s="236"/>
      <c r="C9" s="2"/>
      <c r="D9" s="2"/>
      <c r="E9" s="233">
        <f t="shared" si="0"/>
        <v>0</v>
      </c>
      <c r="F9" s="2"/>
      <c r="G9" s="159"/>
    </row>
    <row r="10" spans="1:7" ht="15" customHeight="1">
      <c r="A10" s="235" t="s">
        <v>11</v>
      </c>
      <c r="B10" s="236"/>
      <c r="C10" s="2"/>
      <c r="D10" s="2"/>
      <c r="E10" s="233">
        <f t="shared" si="0"/>
        <v>0</v>
      </c>
      <c r="F10" s="2"/>
      <c r="G10" s="159"/>
    </row>
    <row r="11" spans="1:7" ht="15" customHeight="1">
      <c r="A11" s="235" t="s">
        <v>12</v>
      </c>
      <c r="B11" s="236"/>
      <c r="C11" s="2"/>
      <c r="D11" s="2"/>
      <c r="E11" s="233">
        <f t="shared" si="0"/>
        <v>0</v>
      </c>
      <c r="F11" s="2"/>
      <c r="G11" s="159"/>
    </row>
    <row r="12" spans="1:7" ht="15" customHeight="1">
      <c r="A12" s="235" t="s">
        <v>13</v>
      </c>
      <c r="B12" s="236"/>
      <c r="C12" s="2"/>
      <c r="D12" s="2"/>
      <c r="E12" s="233">
        <f t="shared" si="0"/>
        <v>0</v>
      </c>
      <c r="F12" s="2"/>
      <c r="G12" s="159"/>
    </row>
    <row r="13" spans="1:7" ht="15" customHeight="1">
      <c r="A13" s="235" t="s">
        <v>14</v>
      </c>
      <c r="B13" s="236"/>
      <c r="C13" s="2"/>
      <c r="D13" s="2"/>
      <c r="E13" s="233">
        <f t="shared" si="0"/>
        <v>0</v>
      </c>
      <c r="F13" s="2"/>
      <c r="G13" s="159"/>
    </row>
    <row r="14" spans="1:7" ht="15" customHeight="1">
      <c r="A14" s="235" t="s">
        <v>15</v>
      </c>
      <c r="B14" s="236"/>
      <c r="C14" s="2"/>
      <c r="D14" s="2"/>
      <c r="E14" s="233">
        <f t="shared" si="0"/>
        <v>0</v>
      </c>
      <c r="F14" s="2"/>
      <c r="G14" s="159"/>
    </row>
    <row r="15" spans="1:7" ht="15" customHeight="1">
      <c r="A15" s="235" t="s">
        <v>16</v>
      </c>
      <c r="B15" s="236"/>
      <c r="C15" s="2"/>
      <c r="D15" s="2"/>
      <c r="E15" s="233">
        <f t="shared" si="0"/>
        <v>0</v>
      </c>
      <c r="F15" s="2"/>
      <c r="G15" s="159"/>
    </row>
    <row r="16" spans="1:7" ht="15" customHeight="1">
      <c r="A16" s="235" t="s">
        <v>17</v>
      </c>
      <c r="B16" s="236"/>
      <c r="C16" s="2"/>
      <c r="D16" s="2"/>
      <c r="E16" s="233">
        <f t="shared" si="0"/>
        <v>0</v>
      </c>
      <c r="F16" s="2"/>
      <c r="G16" s="159"/>
    </row>
    <row r="17" spans="1:7" ht="15" customHeight="1">
      <c r="A17" s="235" t="s">
        <v>18</v>
      </c>
      <c r="B17" s="236"/>
      <c r="C17" s="2"/>
      <c r="D17" s="2"/>
      <c r="E17" s="233">
        <f t="shared" si="0"/>
        <v>0</v>
      </c>
      <c r="F17" s="2"/>
      <c r="G17" s="159"/>
    </row>
    <row r="18" spans="1:7" ht="15" customHeight="1">
      <c r="A18" s="235" t="s">
        <v>19</v>
      </c>
      <c r="B18" s="236"/>
      <c r="C18" s="2"/>
      <c r="D18" s="2"/>
      <c r="E18" s="233">
        <f t="shared" si="0"/>
        <v>0</v>
      </c>
      <c r="F18" s="2"/>
      <c r="G18" s="159"/>
    </row>
    <row r="19" spans="1:7" ht="15" customHeight="1">
      <c r="A19" s="235" t="s">
        <v>20</v>
      </c>
      <c r="B19" s="236"/>
      <c r="C19" s="2"/>
      <c r="D19" s="2"/>
      <c r="E19" s="233">
        <f t="shared" si="0"/>
        <v>0</v>
      </c>
      <c r="F19" s="2"/>
      <c r="G19" s="159"/>
    </row>
    <row r="20" spans="1:7" ht="15" customHeight="1">
      <c r="A20" s="235" t="s">
        <v>21</v>
      </c>
      <c r="B20" s="236"/>
      <c r="C20" s="2"/>
      <c r="D20" s="2"/>
      <c r="E20" s="233">
        <f t="shared" si="0"/>
        <v>0</v>
      </c>
      <c r="F20" s="2"/>
      <c r="G20" s="159"/>
    </row>
    <row r="21" spans="1:7" ht="15" customHeight="1">
      <c r="A21" s="235" t="s">
        <v>22</v>
      </c>
      <c r="B21" s="236"/>
      <c r="C21" s="2"/>
      <c r="D21" s="2"/>
      <c r="E21" s="233">
        <f t="shared" si="0"/>
        <v>0</v>
      </c>
      <c r="F21" s="2"/>
      <c r="G21" s="159"/>
    </row>
    <row r="22" spans="1:7" ht="15" customHeight="1">
      <c r="A22" s="235" t="s">
        <v>23</v>
      </c>
      <c r="B22" s="236"/>
      <c r="C22" s="2"/>
      <c r="D22" s="2"/>
      <c r="E22" s="233">
        <f t="shared" si="0"/>
        <v>0</v>
      </c>
      <c r="F22" s="2"/>
      <c r="G22" s="159"/>
    </row>
    <row r="23" spans="1:7" ht="15" customHeight="1">
      <c r="A23" s="235" t="s">
        <v>24</v>
      </c>
      <c r="B23" s="236"/>
      <c r="C23" s="2"/>
      <c r="D23" s="2"/>
      <c r="E23" s="233">
        <f t="shared" si="0"/>
        <v>0</v>
      </c>
      <c r="F23" s="2"/>
      <c r="G23" s="159"/>
    </row>
    <row r="24" spans="1:7" ht="15" customHeight="1">
      <c r="A24" s="235" t="s">
        <v>25</v>
      </c>
      <c r="B24" s="236"/>
      <c r="C24" s="2"/>
      <c r="D24" s="2"/>
      <c r="E24" s="233">
        <f t="shared" si="0"/>
        <v>0</v>
      </c>
      <c r="F24" s="2"/>
      <c r="G24" s="159"/>
    </row>
    <row r="25" spans="1:7" ht="15" customHeight="1">
      <c r="A25" s="235" t="s">
        <v>26</v>
      </c>
      <c r="B25" s="236"/>
      <c r="C25" s="2"/>
      <c r="D25" s="2"/>
      <c r="E25" s="233">
        <f t="shared" si="0"/>
        <v>0</v>
      </c>
      <c r="F25" s="2"/>
      <c r="G25" s="159"/>
    </row>
    <row r="26" spans="1:7" ht="15" customHeight="1">
      <c r="A26" s="235" t="s">
        <v>27</v>
      </c>
      <c r="B26" s="236"/>
      <c r="C26" s="2"/>
      <c r="D26" s="2"/>
      <c r="E26" s="233">
        <f t="shared" si="0"/>
        <v>0</v>
      </c>
      <c r="F26" s="2"/>
      <c r="G26" s="159"/>
    </row>
    <row r="27" spans="1:7" ht="15" customHeight="1">
      <c r="A27" s="235" t="s">
        <v>28</v>
      </c>
      <c r="B27" s="236"/>
      <c r="C27" s="2"/>
      <c r="D27" s="2"/>
      <c r="E27" s="233">
        <f t="shared" si="0"/>
        <v>0</v>
      </c>
      <c r="F27" s="2"/>
      <c r="G27" s="159"/>
    </row>
    <row r="28" spans="1:7" ht="15" customHeight="1">
      <c r="A28" s="235" t="s">
        <v>29</v>
      </c>
      <c r="B28" s="236"/>
      <c r="C28" s="2"/>
      <c r="D28" s="2"/>
      <c r="E28" s="233">
        <f t="shared" si="0"/>
        <v>0</v>
      </c>
      <c r="F28" s="2"/>
      <c r="G28" s="159"/>
    </row>
    <row r="29" spans="1:7" ht="15" customHeight="1">
      <c r="A29" s="235" t="s">
        <v>30</v>
      </c>
      <c r="B29" s="236"/>
      <c r="C29" s="2"/>
      <c r="D29" s="2"/>
      <c r="E29" s="233">
        <f t="shared" si="0"/>
        <v>0</v>
      </c>
      <c r="F29" s="2"/>
      <c r="G29" s="159"/>
    </row>
    <row r="30" spans="1:7" ht="15" customHeight="1">
      <c r="A30" s="235" t="s">
        <v>31</v>
      </c>
      <c r="B30" s="236"/>
      <c r="C30" s="2"/>
      <c r="D30" s="2"/>
      <c r="E30" s="233"/>
      <c r="F30" s="2"/>
      <c r="G30" s="159"/>
    </row>
    <row r="31" spans="1:7" ht="15" customHeight="1">
      <c r="A31" s="235" t="s">
        <v>32</v>
      </c>
      <c r="B31" s="236"/>
      <c r="C31" s="2"/>
      <c r="D31" s="2"/>
      <c r="E31" s="233">
        <f>C31+D31</f>
        <v>0</v>
      </c>
      <c r="F31" s="2"/>
      <c r="G31" s="159"/>
    </row>
    <row r="32" spans="1:7" ht="15" customHeight="1">
      <c r="A32" s="235" t="s">
        <v>33</v>
      </c>
      <c r="B32" s="236"/>
      <c r="C32" s="2"/>
      <c r="D32" s="2"/>
      <c r="E32" s="233">
        <f>C32+D32</f>
        <v>0</v>
      </c>
      <c r="F32" s="2"/>
      <c r="G32" s="159"/>
    </row>
    <row r="33" spans="1:7" ht="15" customHeight="1">
      <c r="A33" s="235" t="s">
        <v>34</v>
      </c>
      <c r="B33" s="236"/>
      <c r="C33" s="2"/>
      <c r="D33" s="2"/>
      <c r="E33" s="233">
        <f>C33+D33</f>
        <v>0</v>
      </c>
      <c r="F33" s="2"/>
      <c r="G33" s="159"/>
    </row>
    <row r="34" spans="1:7" ht="15" customHeight="1">
      <c r="A34" s="235" t="s">
        <v>86</v>
      </c>
      <c r="B34" s="236"/>
      <c r="C34" s="2"/>
      <c r="D34" s="2"/>
      <c r="E34" s="233">
        <f>C34+D34</f>
        <v>0</v>
      </c>
      <c r="F34" s="2"/>
      <c r="G34" s="159"/>
    </row>
    <row r="35" spans="1:7" ht="15" customHeight="1" thickBot="1">
      <c r="A35" s="235" t="s">
        <v>180</v>
      </c>
      <c r="B35" s="237"/>
      <c r="C35" s="3"/>
      <c r="D35" s="3"/>
      <c r="E35" s="233">
        <f>C35+D35</f>
        <v>0</v>
      </c>
      <c r="F35" s="3"/>
      <c r="G35" s="238"/>
    </row>
    <row r="36" spans="1:7" ht="15" customHeight="1" thickBot="1">
      <c r="A36" s="574" t="s">
        <v>39</v>
      </c>
      <c r="B36" s="575"/>
      <c r="C36" s="10">
        <f>SUM(C5:C35)</f>
        <v>0</v>
      </c>
      <c r="D36" s="10">
        <f>SUM(D5:D35)</f>
        <v>0</v>
      </c>
      <c r="E36" s="10">
        <f>SUM(E5:E35)</f>
        <v>59862746</v>
      </c>
      <c r="F36" s="10">
        <f>SUM(F5:F35)</f>
        <v>22732810</v>
      </c>
      <c r="G36" s="11">
        <f>SUM(G5:G35)</f>
        <v>37129936</v>
      </c>
    </row>
  </sheetData>
  <sheetProtection/>
  <mergeCells count="6">
    <mergeCell ref="A36:B36"/>
    <mergeCell ref="E2:G2"/>
    <mergeCell ref="D2:D3"/>
    <mergeCell ref="C2:C3"/>
    <mergeCell ref="B2:B3"/>
    <mergeCell ref="A2:A3"/>
  </mergeCells>
  <printOptions horizontalCentered="1"/>
  <pageMargins left="0.3937007874015748" right="0.3937007874015748" top="1.5748031496062993" bottom="0.1968503937007874" header="0.5118110236220472" footer="0.5118110236220472"/>
  <pageSetup horizontalDpi="600" verticalDpi="600" orientation="portrait" paperSize="9" scale="85" r:id="rId1"/>
  <headerFooter alignWithMargins="0">
    <oddHeader>&amp;C&amp;"Times New Roman CE,Félkövér"&amp;12
KÖLTSÉGVETÉSI SZERVEK PÉNZMARADVÁNYÁNAK ALAKULÁSA&amp;R&amp;"Times New Roman CE,Félkövér dőlt"&amp;12 9. melléklet a 4/2018. (IV.20.) önkormányzati rendelethez&amp;"Times New Roman CE,Dőlt"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I149"/>
  <sheetViews>
    <sheetView zoomScale="120" zoomScaleNormal="120" zoomScaleSheetLayoutView="100" zoomScalePageLayoutView="0" workbookViewId="0" topLeftCell="A127">
      <selection activeCell="D95" sqref="D95"/>
    </sheetView>
  </sheetViews>
  <sheetFormatPr defaultColWidth="9.00390625" defaultRowHeight="12.75"/>
  <cols>
    <col min="1" max="1" width="9.00390625" style="290" customWidth="1"/>
    <col min="2" max="2" width="64.875" style="290" customWidth="1"/>
    <col min="3" max="3" width="17.375" style="507" customWidth="1"/>
    <col min="4" max="5" width="17.375" style="291" customWidth="1"/>
    <col min="6" max="6" width="0" style="477" hidden="1" customWidth="1"/>
    <col min="7" max="16384" width="9.375" style="290" customWidth="1"/>
  </cols>
  <sheetData>
    <row r="1" spans="1:5" ht="15.75" customHeight="1">
      <c r="A1" s="521" t="s">
        <v>3</v>
      </c>
      <c r="B1" s="521"/>
      <c r="C1" s="521"/>
      <c r="D1" s="521"/>
      <c r="E1" s="521"/>
    </row>
    <row r="2" spans="1:5" ht="15.75" customHeight="1" thickBot="1">
      <c r="A2" s="38" t="s">
        <v>106</v>
      </c>
      <c r="B2" s="38"/>
      <c r="C2" s="504" t="s">
        <v>759</v>
      </c>
      <c r="D2" s="288"/>
      <c r="E2" s="288" t="s">
        <v>763</v>
      </c>
    </row>
    <row r="3" spans="1:5" ht="15.75" customHeight="1">
      <c r="A3" s="527" t="s">
        <v>54</v>
      </c>
      <c r="B3" s="524" t="s">
        <v>5</v>
      </c>
      <c r="C3" s="582" t="s">
        <v>791</v>
      </c>
      <c r="D3" s="522" t="s">
        <v>776</v>
      </c>
      <c r="E3" s="523"/>
    </row>
    <row r="4" spans="1:5" ht="37.5" customHeight="1" thickBot="1">
      <c r="A4" s="528"/>
      <c r="B4" s="525"/>
      <c r="C4" s="583"/>
      <c r="D4" s="40" t="s">
        <v>176</v>
      </c>
      <c r="E4" s="41" t="s">
        <v>177</v>
      </c>
    </row>
    <row r="5" spans="1:6" s="301" customFormat="1" ht="12" customHeight="1" thickBot="1">
      <c r="A5" s="267" t="s">
        <v>395</v>
      </c>
      <c r="B5" s="268" t="s">
        <v>396</v>
      </c>
      <c r="C5" s="505" t="s">
        <v>397</v>
      </c>
      <c r="D5" s="268" t="s">
        <v>399</v>
      </c>
      <c r="E5" s="269" t="s">
        <v>474</v>
      </c>
      <c r="F5" s="478"/>
    </row>
    <row r="6" spans="1:6" s="302" customFormat="1" ht="12" customHeight="1" thickBot="1">
      <c r="A6" s="262" t="s">
        <v>6</v>
      </c>
      <c r="B6" s="439" t="s">
        <v>279</v>
      </c>
      <c r="C6" s="293">
        <f>SUM(C7:C12)</f>
        <v>43943930</v>
      </c>
      <c r="D6" s="293">
        <f>SUM(D7:D12)</f>
        <v>36654042</v>
      </c>
      <c r="E6" s="293">
        <f>SUM(E7:E12)</f>
        <v>36654042</v>
      </c>
      <c r="F6" s="479" t="s">
        <v>639</v>
      </c>
    </row>
    <row r="7" spans="1:6" s="302" customFormat="1" ht="12" customHeight="1">
      <c r="A7" s="257" t="s">
        <v>66</v>
      </c>
      <c r="B7" s="440" t="s">
        <v>280</v>
      </c>
      <c r="C7" s="278">
        <v>16503007</v>
      </c>
      <c r="D7" s="295">
        <v>17699342</v>
      </c>
      <c r="E7" s="278">
        <v>17699342</v>
      </c>
      <c r="F7" s="479" t="s">
        <v>640</v>
      </c>
    </row>
    <row r="8" spans="1:6" s="302" customFormat="1" ht="12" customHeight="1">
      <c r="A8" s="256" t="s">
        <v>67</v>
      </c>
      <c r="B8" s="441" t="s">
        <v>281</v>
      </c>
      <c r="C8" s="277">
        <v>7177183</v>
      </c>
      <c r="D8" s="294"/>
      <c r="E8" s="277"/>
      <c r="F8" s="479" t="s">
        <v>641</v>
      </c>
    </row>
    <row r="9" spans="1:6" s="302" customFormat="1" ht="12" customHeight="1">
      <c r="A9" s="256" t="s">
        <v>68</v>
      </c>
      <c r="B9" s="441" t="s">
        <v>282</v>
      </c>
      <c r="C9" s="277">
        <v>7368142</v>
      </c>
      <c r="D9" s="294">
        <v>6363000</v>
      </c>
      <c r="E9" s="294">
        <v>6363000</v>
      </c>
      <c r="F9" s="479" t="s">
        <v>642</v>
      </c>
    </row>
    <row r="10" spans="1:6" s="302" customFormat="1" ht="12" customHeight="1">
      <c r="A10" s="256" t="s">
        <v>69</v>
      </c>
      <c r="B10" s="441" t="s">
        <v>283</v>
      </c>
      <c r="C10" s="277">
        <v>1200000</v>
      </c>
      <c r="D10" s="294">
        <v>1800000</v>
      </c>
      <c r="E10" s="277">
        <v>1800000</v>
      </c>
      <c r="F10" s="479" t="s">
        <v>643</v>
      </c>
    </row>
    <row r="11" spans="1:6" s="302" customFormat="1" ht="12" customHeight="1">
      <c r="A11" s="256" t="s">
        <v>102</v>
      </c>
      <c r="B11" s="441" t="s">
        <v>284</v>
      </c>
      <c r="C11" s="277"/>
      <c r="D11" s="294"/>
      <c r="E11" s="277"/>
      <c r="F11" s="479" t="s">
        <v>644</v>
      </c>
    </row>
    <row r="12" spans="1:6" s="302" customFormat="1" ht="12" customHeight="1" thickBot="1">
      <c r="A12" s="258" t="s">
        <v>70</v>
      </c>
      <c r="B12" s="442" t="s">
        <v>285</v>
      </c>
      <c r="C12" s="279">
        <v>11695598</v>
      </c>
      <c r="D12" s="296">
        <v>10791700</v>
      </c>
      <c r="E12" s="279">
        <v>10791700</v>
      </c>
      <c r="F12" s="479" t="s">
        <v>645</v>
      </c>
    </row>
    <row r="13" spans="1:6" s="302" customFormat="1" ht="12" customHeight="1" thickBot="1">
      <c r="A13" s="262" t="s">
        <v>7</v>
      </c>
      <c r="B13" s="443" t="s">
        <v>286</v>
      </c>
      <c r="C13" s="293">
        <f>SUM(C14:C19)</f>
        <v>10549613</v>
      </c>
      <c r="D13" s="293">
        <f>SUM(D14:D19)</f>
        <v>11024984</v>
      </c>
      <c r="E13" s="293">
        <f>SUM(E14:E19)</f>
        <v>13469384</v>
      </c>
      <c r="F13" s="479" t="s">
        <v>646</v>
      </c>
    </row>
    <row r="14" spans="1:6" s="302" customFormat="1" ht="12" customHeight="1">
      <c r="A14" s="257" t="s">
        <v>72</v>
      </c>
      <c r="B14" s="440" t="s">
        <v>287</v>
      </c>
      <c r="C14" s="278">
        <v>0</v>
      </c>
      <c r="D14" s="295">
        <v>0</v>
      </c>
      <c r="E14" s="278">
        <v>0</v>
      </c>
      <c r="F14" s="479" t="s">
        <v>647</v>
      </c>
    </row>
    <row r="15" spans="1:6" s="302" customFormat="1" ht="12" customHeight="1">
      <c r="A15" s="256" t="s">
        <v>73</v>
      </c>
      <c r="B15" s="441" t="s">
        <v>288</v>
      </c>
      <c r="C15" s="277">
        <v>0</v>
      </c>
      <c r="D15" s="294">
        <v>0</v>
      </c>
      <c r="E15" s="277">
        <v>0</v>
      </c>
      <c r="F15" s="479" t="s">
        <v>648</v>
      </c>
    </row>
    <row r="16" spans="1:6" s="302" customFormat="1" ht="12" customHeight="1">
      <c r="A16" s="256" t="s">
        <v>74</v>
      </c>
      <c r="B16" s="441" t="s">
        <v>289</v>
      </c>
      <c r="C16" s="277">
        <v>0</v>
      </c>
      <c r="D16" s="294">
        <v>0</v>
      </c>
      <c r="E16" s="277">
        <v>0</v>
      </c>
      <c r="F16" s="479" t="s">
        <v>649</v>
      </c>
    </row>
    <row r="17" spans="1:6" s="302" customFormat="1" ht="12" customHeight="1">
      <c r="A17" s="256" t="s">
        <v>75</v>
      </c>
      <c r="B17" s="441" t="s">
        <v>290</v>
      </c>
      <c r="C17" s="277">
        <v>0</v>
      </c>
      <c r="D17" s="294">
        <v>0</v>
      </c>
      <c r="E17" s="277">
        <v>0</v>
      </c>
      <c r="F17" s="479" t="s">
        <v>650</v>
      </c>
    </row>
    <row r="18" spans="1:6" s="302" customFormat="1" ht="12" customHeight="1">
      <c r="A18" s="256" t="s">
        <v>76</v>
      </c>
      <c r="B18" s="441" t="s">
        <v>291</v>
      </c>
      <c r="C18" s="277">
        <v>10549613</v>
      </c>
      <c r="D18" s="294">
        <v>11024984</v>
      </c>
      <c r="E18" s="277">
        <v>13469384</v>
      </c>
      <c r="F18" s="479" t="s">
        <v>651</v>
      </c>
    </row>
    <row r="19" spans="1:6" s="302" customFormat="1" ht="12" customHeight="1" thickBot="1">
      <c r="A19" s="258" t="s">
        <v>83</v>
      </c>
      <c r="B19" s="442" t="s">
        <v>292</v>
      </c>
      <c r="C19" s="279">
        <v>0</v>
      </c>
      <c r="D19" s="296">
        <v>0</v>
      </c>
      <c r="E19" s="279">
        <v>0</v>
      </c>
      <c r="F19" s="479" t="s">
        <v>652</v>
      </c>
    </row>
    <row r="20" spans="1:6" s="302" customFormat="1" ht="12" customHeight="1" thickBot="1">
      <c r="A20" s="262" t="s">
        <v>8</v>
      </c>
      <c r="B20" s="439" t="s">
        <v>293</v>
      </c>
      <c r="C20" s="293">
        <f>SUM(C21:C26)</f>
        <v>1577252</v>
      </c>
      <c r="D20" s="293">
        <f>SUM(D21:D26)</f>
        <v>52735318</v>
      </c>
      <c r="E20" s="293">
        <f>SUM(E21:E26)</f>
        <v>52735318</v>
      </c>
      <c r="F20" s="479" t="s">
        <v>653</v>
      </c>
    </row>
    <row r="21" spans="1:6" s="302" customFormat="1" ht="12" customHeight="1">
      <c r="A21" s="257" t="s">
        <v>55</v>
      </c>
      <c r="B21" s="440" t="s">
        <v>294</v>
      </c>
      <c r="C21" s="278">
        <v>1249845</v>
      </c>
      <c r="D21" s="295">
        <v>14720481</v>
      </c>
      <c r="E21" s="278">
        <v>14720481</v>
      </c>
      <c r="F21" s="479" t="s">
        <v>654</v>
      </c>
    </row>
    <row r="22" spans="1:6" s="302" customFormat="1" ht="12" customHeight="1">
      <c r="A22" s="256" t="s">
        <v>56</v>
      </c>
      <c r="B22" s="441" t="s">
        <v>295</v>
      </c>
      <c r="C22" s="277">
        <v>0</v>
      </c>
      <c r="D22" s="294">
        <v>0</v>
      </c>
      <c r="E22" s="277">
        <v>0</v>
      </c>
      <c r="F22" s="479" t="s">
        <v>655</v>
      </c>
    </row>
    <row r="23" spans="1:6" s="302" customFormat="1" ht="12" customHeight="1">
      <c r="A23" s="256" t="s">
        <v>57</v>
      </c>
      <c r="B23" s="441" t="s">
        <v>296</v>
      </c>
      <c r="C23" s="277">
        <v>0</v>
      </c>
      <c r="D23" s="294">
        <v>0</v>
      </c>
      <c r="E23" s="277">
        <v>0</v>
      </c>
      <c r="F23" s="479" t="s">
        <v>656</v>
      </c>
    </row>
    <row r="24" spans="1:6" s="302" customFormat="1" ht="12" customHeight="1">
      <c r="A24" s="256" t="s">
        <v>58</v>
      </c>
      <c r="B24" s="441" t="s">
        <v>297</v>
      </c>
      <c r="C24" s="277">
        <v>0</v>
      </c>
      <c r="D24" s="294">
        <v>0</v>
      </c>
      <c r="E24" s="277">
        <v>0</v>
      </c>
      <c r="F24" s="479" t="s">
        <v>657</v>
      </c>
    </row>
    <row r="25" spans="1:6" s="302" customFormat="1" ht="12" customHeight="1">
      <c r="A25" s="256" t="s">
        <v>116</v>
      </c>
      <c r="B25" s="441" t="s">
        <v>298</v>
      </c>
      <c r="C25" s="277">
        <v>327407</v>
      </c>
      <c r="D25" s="294">
        <f>884901+37129936</f>
        <v>38014837</v>
      </c>
      <c r="E25" s="277">
        <v>38014837</v>
      </c>
      <c r="F25" s="479" t="s">
        <v>658</v>
      </c>
    </row>
    <row r="26" spans="1:6" s="302" customFormat="1" ht="12" customHeight="1" thickBot="1">
      <c r="A26" s="258" t="s">
        <v>117</v>
      </c>
      <c r="B26" s="442" t="s">
        <v>299</v>
      </c>
      <c r="C26" s="279">
        <v>0</v>
      </c>
      <c r="D26" s="296">
        <v>0</v>
      </c>
      <c r="E26" s="279">
        <v>0</v>
      </c>
      <c r="F26" s="479" t="s">
        <v>659</v>
      </c>
    </row>
    <row r="27" spans="1:6" s="302" customFormat="1" ht="12" customHeight="1" thickBot="1">
      <c r="A27" s="262" t="s">
        <v>118</v>
      </c>
      <c r="B27" s="439" t="s">
        <v>300</v>
      </c>
      <c r="C27" s="299">
        <f>SUM(C28:C33)</f>
        <v>8729649</v>
      </c>
      <c r="D27" s="299">
        <f>SUM(D28:D33)</f>
        <v>12236000</v>
      </c>
      <c r="E27" s="299">
        <f>SUM(E28:E33)</f>
        <v>11214374</v>
      </c>
      <c r="F27" s="479" t="s">
        <v>660</v>
      </c>
    </row>
    <row r="28" spans="1:6" s="302" customFormat="1" ht="12" customHeight="1">
      <c r="A28" s="257" t="s">
        <v>301</v>
      </c>
      <c r="B28" s="440" t="s">
        <v>302</v>
      </c>
      <c r="C28" s="309">
        <v>28456</v>
      </c>
      <c r="D28" s="309">
        <v>50000</v>
      </c>
      <c r="E28" s="309">
        <v>91917</v>
      </c>
      <c r="F28" s="479" t="s">
        <v>661</v>
      </c>
    </row>
    <row r="29" spans="1:6" s="302" customFormat="1" ht="12" customHeight="1">
      <c r="A29" s="256" t="s">
        <v>303</v>
      </c>
      <c r="B29" s="441" t="s">
        <v>304</v>
      </c>
      <c r="C29" s="277">
        <v>277375</v>
      </c>
      <c r="D29" s="294">
        <v>450000</v>
      </c>
      <c r="E29" s="277">
        <v>150945</v>
      </c>
      <c r="F29" s="479" t="s">
        <v>662</v>
      </c>
    </row>
    <row r="30" spans="1:6" s="302" customFormat="1" ht="12" customHeight="1">
      <c r="A30" s="256" t="s">
        <v>305</v>
      </c>
      <c r="B30" s="441" t="s">
        <v>306</v>
      </c>
      <c r="C30" s="277">
        <v>2218006</v>
      </c>
      <c r="D30" s="294">
        <v>2450000</v>
      </c>
      <c r="E30" s="277">
        <v>2279678</v>
      </c>
      <c r="F30" s="479" t="s">
        <v>663</v>
      </c>
    </row>
    <row r="31" spans="1:6" s="302" customFormat="1" ht="12" customHeight="1">
      <c r="A31" s="256" t="s">
        <v>307</v>
      </c>
      <c r="B31" s="441" t="s">
        <v>308</v>
      </c>
      <c r="C31" s="277">
        <v>4564479</v>
      </c>
      <c r="D31" s="294">
        <v>7646000</v>
      </c>
      <c r="E31" s="277">
        <v>6924063</v>
      </c>
      <c r="F31" s="479" t="s">
        <v>664</v>
      </c>
    </row>
    <row r="32" spans="1:6" s="302" customFormat="1" ht="12" customHeight="1">
      <c r="A32" s="256" t="s">
        <v>309</v>
      </c>
      <c r="B32" s="441" t="s">
        <v>310</v>
      </c>
      <c r="C32" s="277">
        <v>1641333</v>
      </c>
      <c r="D32" s="294">
        <v>1640000</v>
      </c>
      <c r="E32" s="277">
        <v>1767771</v>
      </c>
      <c r="F32" s="479" t="s">
        <v>665</v>
      </c>
    </row>
    <row r="33" spans="1:6" s="302" customFormat="1" ht="12" customHeight="1" thickBot="1">
      <c r="A33" s="258" t="s">
        <v>311</v>
      </c>
      <c r="B33" s="442" t="s">
        <v>312</v>
      </c>
      <c r="C33" s="279"/>
      <c r="D33" s="296"/>
      <c r="E33" s="279"/>
      <c r="F33" s="479" t="s">
        <v>666</v>
      </c>
    </row>
    <row r="34" spans="1:6" s="302" customFormat="1" ht="12" customHeight="1" thickBot="1">
      <c r="A34" s="262" t="s">
        <v>10</v>
      </c>
      <c r="B34" s="439" t="s">
        <v>313</v>
      </c>
      <c r="C34" s="293">
        <f>SUM(C35:C44)</f>
        <v>2031406</v>
      </c>
      <c r="D34" s="293">
        <f>SUM(D35:D44)</f>
        <v>18909745</v>
      </c>
      <c r="E34" s="293">
        <f>SUM(E35:E44)</f>
        <v>13735478</v>
      </c>
      <c r="F34" s="479" t="s">
        <v>667</v>
      </c>
    </row>
    <row r="35" spans="1:6" s="302" customFormat="1" ht="12" customHeight="1">
      <c r="A35" s="257" t="s">
        <v>59</v>
      </c>
      <c r="B35" s="440" t="s">
        <v>314</v>
      </c>
      <c r="C35" s="278">
        <v>1850</v>
      </c>
      <c r="D35" s="295">
        <v>0</v>
      </c>
      <c r="E35" s="278">
        <v>0</v>
      </c>
      <c r="F35" s="479" t="s">
        <v>668</v>
      </c>
    </row>
    <row r="36" spans="1:6" s="302" customFormat="1" ht="12" customHeight="1">
      <c r="A36" s="256" t="s">
        <v>60</v>
      </c>
      <c r="B36" s="441" t="s">
        <v>315</v>
      </c>
      <c r="C36" s="277"/>
      <c r="D36" s="294"/>
      <c r="E36" s="277"/>
      <c r="F36" s="479" t="s">
        <v>669</v>
      </c>
    </row>
    <row r="37" spans="1:6" s="302" customFormat="1" ht="12" customHeight="1">
      <c r="A37" s="256" t="s">
        <v>61</v>
      </c>
      <c r="B37" s="441" t="s">
        <v>316</v>
      </c>
      <c r="C37" s="277">
        <v>980729</v>
      </c>
      <c r="D37" s="294">
        <v>1773890</v>
      </c>
      <c r="E37" s="277">
        <v>1760909</v>
      </c>
      <c r="F37" s="479" t="s">
        <v>670</v>
      </c>
    </row>
    <row r="38" spans="1:6" s="302" customFormat="1" ht="12" customHeight="1">
      <c r="A38" s="256" t="s">
        <v>120</v>
      </c>
      <c r="B38" s="441" t="s">
        <v>317</v>
      </c>
      <c r="C38" s="277">
        <v>698654</v>
      </c>
      <c r="D38" s="294">
        <v>11733230</v>
      </c>
      <c r="E38" s="277">
        <v>6589143</v>
      </c>
      <c r="F38" s="479" t="s">
        <v>671</v>
      </c>
    </row>
    <row r="39" spans="1:6" s="302" customFormat="1" ht="12" customHeight="1">
      <c r="A39" s="256" t="s">
        <v>121</v>
      </c>
      <c r="B39" s="441" t="s">
        <v>318</v>
      </c>
      <c r="C39" s="277"/>
      <c r="D39" s="294"/>
      <c r="E39" s="277"/>
      <c r="F39" s="479" t="s">
        <v>672</v>
      </c>
    </row>
    <row r="40" spans="1:6" s="302" customFormat="1" ht="12" customHeight="1">
      <c r="A40" s="256" t="s">
        <v>122</v>
      </c>
      <c r="B40" s="441" t="s">
        <v>319</v>
      </c>
      <c r="C40" s="277">
        <v>262259</v>
      </c>
      <c r="D40" s="294">
        <v>1863701</v>
      </c>
      <c r="E40" s="277">
        <v>1860784</v>
      </c>
      <c r="F40" s="479" t="s">
        <v>673</v>
      </c>
    </row>
    <row r="41" spans="1:6" s="302" customFormat="1" ht="12" customHeight="1">
      <c r="A41" s="256" t="s">
        <v>123</v>
      </c>
      <c r="B41" s="441" t="s">
        <v>731</v>
      </c>
      <c r="C41" s="277"/>
      <c r="D41" s="294">
        <v>25000</v>
      </c>
      <c r="E41" s="277">
        <v>25000</v>
      </c>
      <c r="F41" s="479" t="s">
        <v>674</v>
      </c>
    </row>
    <row r="42" spans="1:6" s="302" customFormat="1" ht="12" customHeight="1">
      <c r="A42" s="256" t="s">
        <v>124</v>
      </c>
      <c r="B42" s="441" t="s">
        <v>321</v>
      </c>
      <c r="C42" s="277">
        <v>450</v>
      </c>
      <c r="D42" s="294">
        <v>16000</v>
      </c>
      <c r="E42" s="277">
        <v>21</v>
      </c>
      <c r="F42" s="479" t="s">
        <v>675</v>
      </c>
    </row>
    <row r="43" spans="1:6" s="302" customFormat="1" ht="12" customHeight="1">
      <c r="A43" s="256" t="s">
        <v>322</v>
      </c>
      <c r="B43" s="441" t="s">
        <v>725</v>
      </c>
      <c r="C43" s="280"/>
      <c r="D43" s="297">
        <v>2960000</v>
      </c>
      <c r="E43" s="280">
        <v>2960000</v>
      </c>
      <c r="F43" s="479" t="s">
        <v>676</v>
      </c>
    </row>
    <row r="44" spans="1:6" s="302" customFormat="1" ht="12" customHeight="1" thickBot="1">
      <c r="A44" s="258" t="s">
        <v>324</v>
      </c>
      <c r="B44" s="442" t="s">
        <v>325</v>
      </c>
      <c r="C44" s="281">
        <v>87464</v>
      </c>
      <c r="D44" s="298">
        <v>537924</v>
      </c>
      <c r="E44" s="281">
        <v>539621</v>
      </c>
      <c r="F44" s="479" t="s">
        <v>677</v>
      </c>
    </row>
    <row r="45" spans="1:6" s="302" customFormat="1" ht="12" customHeight="1" thickBot="1">
      <c r="A45" s="262" t="s">
        <v>11</v>
      </c>
      <c r="B45" s="439" t="s">
        <v>326</v>
      </c>
      <c r="C45" s="293">
        <f>SUM(C46:C50)</f>
        <v>0</v>
      </c>
      <c r="D45" s="293">
        <f>SUM(D46:D50)</f>
        <v>400000</v>
      </c>
      <c r="E45" s="293">
        <f>SUM(E46:E50)</f>
        <v>400000</v>
      </c>
      <c r="F45" s="479" t="s">
        <v>678</v>
      </c>
    </row>
    <row r="46" spans="1:6" s="302" customFormat="1" ht="12" customHeight="1">
      <c r="A46" s="257" t="s">
        <v>62</v>
      </c>
      <c r="B46" s="440" t="s">
        <v>327</v>
      </c>
      <c r="C46" s="282">
        <v>0</v>
      </c>
      <c r="D46" s="311">
        <v>0</v>
      </c>
      <c r="E46" s="282">
        <v>0</v>
      </c>
      <c r="F46" s="479" t="s">
        <v>679</v>
      </c>
    </row>
    <row r="47" spans="1:6" s="302" customFormat="1" ht="12" customHeight="1">
      <c r="A47" s="256" t="s">
        <v>63</v>
      </c>
      <c r="B47" s="441" t="s">
        <v>726</v>
      </c>
      <c r="C47" s="280"/>
      <c r="D47" s="297"/>
      <c r="E47" s="280"/>
      <c r="F47" s="479" t="s">
        <v>680</v>
      </c>
    </row>
    <row r="48" spans="1:6" s="302" customFormat="1" ht="12" customHeight="1">
      <c r="A48" s="256" t="s">
        <v>329</v>
      </c>
      <c r="B48" s="441" t="s">
        <v>330</v>
      </c>
      <c r="C48" s="280">
        <v>0</v>
      </c>
      <c r="D48" s="297">
        <v>0</v>
      </c>
      <c r="E48" s="280">
        <v>0</v>
      </c>
      <c r="F48" s="479" t="s">
        <v>681</v>
      </c>
    </row>
    <row r="49" spans="1:6" s="302" customFormat="1" ht="12" customHeight="1">
      <c r="A49" s="256" t="s">
        <v>331</v>
      </c>
      <c r="B49" s="441" t="s">
        <v>725</v>
      </c>
      <c r="C49" s="280">
        <v>0</v>
      </c>
      <c r="D49" s="297">
        <v>400000</v>
      </c>
      <c r="E49" s="280">
        <v>400000</v>
      </c>
      <c r="F49" s="479" t="s">
        <v>682</v>
      </c>
    </row>
    <row r="50" spans="1:6" s="302" customFormat="1" ht="12" customHeight="1" thickBot="1">
      <c r="A50" s="258" t="s">
        <v>333</v>
      </c>
      <c r="B50" s="442" t="s">
        <v>334</v>
      </c>
      <c r="C50" s="281">
        <v>0</v>
      </c>
      <c r="D50" s="298">
        <v>0</v>
      </c>
      <c r="E50" s="281">
        <v>0</v>
      </c>
      <c r="F50" s="479" t="s">
        <v>683</v>
      </c>
    </row>
    <row r="51" spans="1:6" s="302" customFormat="1" ht="13.5" thickBot="1">
      <c r="A51" s="262" t="s">
        <v>125</v>
      </c>
      <c r="B51" s="439" t="s">
        <v>335</v>
      </c>
      <c r="C51" s="293">
        <f>SUM(C52:C55)</f>
        <v>107526</v>
      </c>
      <c r="D51" s="293">
        <f>SUM(D52:D55)</f>
        <v>157342</v>
      </c>
      <c r="E51" s="293">
        <f>SUM(E52:E55)</f>
        <v>203565</v>
      </c>
      <c r="F51" s="479" t="s">
        <v>684</v>
      </c>
    </row>
    <row r="52" spans="1:6" s="302" customFormat="1" ht="12.75">
      <c r="A52" s="257" t="s">
        <v>64</v>
      </c>
      <c r="B52" s="440" t="s">
        <v>336</v>
      </c>
      <c r="C52" s="278">
        <v>0</v>
      </c>
      <c r="D52" s="295">
        <v>0</v>
      </c>
      <c r="E52" s="278">
        <v>0</v>
      </c>
      <c r="F52" s="479" t="s">
        <v>685</v>
      </c>
    </row>
    <row r="53" spans="1:6" s="302" customFormat="1" ht="14.25" customHeight="1">
      <c r="A53" s="256" t="s">
        <v>65</v>
      </c>
      <c r="B53" s="441" t="s">
        <v>532</v>
      </c>
      <c r="C53" s="277">
        <v>0</v>
      </c>
      <c r="D53" s="294">
        <v>0</v>
      </c>
      <c r="E53" s="277">
        <v>0</v>
      </c>
      <c r="F53" s="479" t="s">
        <v>686</v>
      </c>
    </row>
    <row r="54" spans="1:6" s="302" customFormat="1" ht="12.75">
      <c r="A54" s="256" t="s">
        <v>338</v>
      </c>
      <c r="B54" s="441" t="s">
        <v>339</v>
      </c>
      <c r="C54" s="277">
        <v>107526</v>
      </c>
      <c r="D54" s="294">
        <v>157342</v>
      </c>
      <c r="E54" s="277">
        <v>203565</v>
      </c>
      <c r="F54" s="479" t="s">
        <v>687</v>
      </c>
    </row>
    <row r="55" spans="1:6" s="302" customFormat="1" ht="13.5" thickBot="1">
      <c r="A55" s="258" t="s">
        <v>340</v>
      </c>
      <c r="B55" s="442" t="s">
        <v>341</v>
      </c>
      <c r="C55" s="279">
        <v>0</v>
      </c>
      <c r="D55" s="296">
        <v>0</v>
      </c>
      <c r="E55" s="279">
        <v>0</v>
      </c>
      <c r="F55" s="479" t="s">
        <v>688</v>
      </c>
    </row>
    <row r="56" spans="1:6" s="302" customFormat="1" ht="13.5" thickBot="1">
      <c r="A56" s="262" t="s">
        <v>13</v>
      </c>
      <c r="B56" s="443" t="s">
        <v>342</v>
      </c>
      <c r="C56" s="293">
        <f>SUM(C57:C60)</f>
        <v>3499999</v>
      </c>
      <c r="D56" s="293">
        <f>SUM(D57:D60)</f>
        <v>0</v>
      </c>
      <c r="E56" s="293">
        <f>SUM(E57:E60)</f>
        <v>0</v>
      </c>
      <c r="F56" s="479" t="s">
        <v>689</v>
      </c>
    </row>
    <row r="57" spans="1:6" s="302" customFormat="1" ht="12.75">
      <c r="A57" s="256" t="s">
        <v>126</v>
      </c>
      <c r="B57" s="440" t="s">
        <v>343</v>
      </c>
      <c r="C57" s="280">
        <v>0</v>
      </c>
      <c r="D57" s="297">
        <v>0</v>
      </c>
      <c r="E57" s="280">
        <v>0</v>
      </c>
      <c r="F57" s="479" t="s">
        <v>690</v>
      </c>
    </row>
    <row r="58" spans="1:6" s="302" customFormat="1" ht="12.75" customHeight="1">
      <c r="A58" s="256" t="s">
        <v>127</v>
      </c>
      <c r="B58" s="441" t="s">
        <v>533</v>
      </c>
      <c r="C58" s="280">
        <v>0</v>
      </c>
      <c r="D58" s="297">
        <v>0</v>
      </c>
      <c r="E58" s="280">
        <v>0</v>
      </c>
      <c r="F58" s="479" t="s">
        <v>691</v>
      </c>
    </row>
    <row r="59" spans="1:6" s="302" customFormat="1" ht="12.75">
      <c r="A59" s="256" t="s">
        <v>151</v>
      </c>
      <c r="B59" s="441" t="s">
        <v>345</v>
      </c>
      <c r="C59" s="280">
        <v>3499999</v>
      </c>
      <c r="D59" s="297"/>
      <c r="E59" s="280"/>
      <c r="F59" s="479" t="s">
        <v>692</v>
      </c>
    </row>
    <row r="60" spans="1:6" s="302" customFormat="1" ht="13.5" thickBot="1">
      <c r="A60" s="256" t="s">
        <v>346</v>
      </c>
      <c r="B60" s="442" t="s">
        <v>347</v>
      </c>
      <c r="C60" s="280">
        <v>0</v>
      </c>
      <c r="D60" s="297">
        <v>0</v>
      </c>
      <c r="E60" s="280">
        <v>0</v>
      </c>
      <c r="F60" s="479" t="s">
        <v>693</v>
      </c>
    </row>
    <row r="61" spans="1:6" s="302" customFormat="1" ht="13.5" thickBot="1">
      <c r="A61" s="262" t="s">
        <v>14</v>
      </c>
      <c r="B61" s="439" t="s">
        <v>348</v>
      </c>
      <c r="C61" s="299">
        <f>C6+C13+C20+C27+C34+C45+C51+C56</f>
        <v>70439375</v>
      </c>
      <c r="D61" s="299">
        <f>D6+D13+D20+D27+D34+D45+D51+D56</f>
        <v>132117431</v>
      </c>
      <c r="E61" s="299">
        <f>E6+E13+E20+E27+E34+E45+E51+E56</f>
        <v>128412161</v>
      </c>
      <c r="F61" s="479" t="s">
        <v>694</v>
      </c>
    </row>
    <row r="62" spans="1:6" s="302" customFormat="1" ht="13.5" thickBot="1">
      <c r="A62" s="312" t="s">
        <v>349</v>
      </c>
      <c r="B62" s="443" t="s">
        <v>633</v>
      </c>
      <c r="C62" s="293">
        <f>SUM(C63:C65)</f>
        <v>0</v>
      </c>
      <c r="D62" s="293">
        <f>SUM(D63:D65)</f>
        <v>0</v>
      </c>
      <c r="E62" s="293">
        <f>SUM(E63:E65)</f>
        <v>0</v>
      </c>
      <c r="F62" s="479" t="s">
        <v>695</v>
      </c>
    </row>
    <row r="63" spans="1:6" s="302" customFormat="1" ht="12.75">
      <c r="A63" s="256" t="s">
        <v>351</v>
      </c>
      <c r="B63" s="440" t="s">
        <v>352</v>
      </c>
      <c r="C63" s="280">
        <v>0</v>
      </c>
      <c r="D63" s="297">
        <v>0</v>
      </c>
      <c r="E63" s="280">
        <v>0</v>
      </c>
      <c r="F63" s="479" t="s">
        <v>696</v>
      </c>
    </row>
    <row r="64" spans="1:6" s="302" customFormat="1" ht="12.75">
      <c r="A64" s="256" t="s">
        <v>353</v>
      </c>
      <c r="B64" s="441" t="s">
        <v>354</v>
      </c>
      <c r="C64" s="280">
        <v>0</v>
      </c>
      <c r="D64" s="297">
        <v>0</v>
      </c>
      <c r="E64" s="280">
        <v>0</v>
      </c>
      <c r="F64" s="479" t="s">
        <v>697</v>
      </c>
    </row>
    <row r="65" spans="1:6" s="302" customFormat="1" ht="13.5" thickBot="1">
      <c r="A65" s="256" t="s">
        <v>355</v>
      </c>
      <c r="B65" s="245" t="s">
        <v>400</v>
      </c>
      <c r="C65" s="280">
        <v>0</v>
      </c>
      <c r="D65" s="297">
        <v>0</v>
      </c>
      <c r="E65" s="280">
        <v>0</v>
      </c>
      <c r="F65" s="479" t="s">
        <v>698</v>
      </c>
    </row>
    <row r="66" spans="1:6" s="302" customFormat="1" ht="13.5" thickBot="1">
      <c r="A66" s="312" t="s">
        <v>357</v>
      </c>
      <c r="B66" s="443" t="s">
        <v>358</v>
      </c>
      <c r="C66" s="293">
        <f>SUM(C67:C70)</f>
        <v>0</v>
      </c>
      <c r="D66" s="293">
        <f>SUM(D67:D70)</f>
        <v>0</v>
      </c>
      <c r="E66" s="293">
        <f>SUM(E67:E70)</f>
        <v>0</v>
      </c>
      <c r="F66" s="479" t="s">
        <v>699</v>
      </c>
    </row>
    <row r="67" spans="1:6" s="302" customFormat="1" ht="12.75">
      <c r="A67" s="256" t="s">
        <v>103</v>
      </c>
      <c r="B67" s="440" t="s">
        <v>359</v>
      </c>
      <c r="C67" s="280">
        <v>0</v>
      </c>
      <c r="D67" s="297">
        <v>0</v>
      </c>
      <c r="E67" s="280">
        <v>0</v>
      </c>
      <c r="F67" s="479" t="s">
        <v>700</v>
      </c>
    </row>
    <row r="68" spans="1:6" s="302" customFormat="1" ht="12.75">
      <c r="A68" s="256" t="s">
        <v>104</v>
      </c>
      <c r="B68" s="441" t="s">
        <v>360</v>
      </c>
      <c r="C68" s="280">
        <v>0</v>
      </c>
      <c r="D68" s="297">
        <v>0</v>
      </c>
      <c r="E68" s="280">
        <v>0</v>
      </c>
      <c r="F68" s="479" t="s">
        <v>701</v>
      </c>
    </row>
    <row r="69" spans="1:6" s="302" customFormat="1" ht="12" customHeight="1">
      <c r="A69" s="256" t="s">
        <v>361</v>
      </c>
      <c r="B69" s="441" t="s">
        <v>362</v>
      </c>
      <c r="C69" s="280">
        <v>0</v>
      </c>
      <c r="D69" s="297">
        <v>0</v>
      </c>
      <c r="E69" s="280">
        <v>0</v>
      </c>
      <c r="F69" s="479" t="s">
        <v>702</v>
      </c>
    </row>
    <row r="70" spans="1:6" s="302" customFormat="1" ht="12" customHeight="1" thickBot="1">
      <c r="A70" s="256" t="s">
        <v>363</v>
      </c>
      <c r="B70" s="442" t="s">
        <v>364</v>
      </c>
      <c r="C70" s="280">
        <v>0</v>
      </c>
      <c r="D70" s="297">
        <v>0</v>
      </c>
      <c r="E70" s="280">
        <v>0</v>
      </c>
      <c r="F70" s="479" t="s">
        <v>703</v>
      </c>
    </row>
    <row r="71" spans="1:6" s="302" customFormat="1" ht="12" customHeight="1" thickBot="1">
      <c r="A71" s="312" t="s">
        <v>365</v>
      </c>
      <c r="B71" s="443" t="s">
        <v>366</v>
      </c>
      <c r="C71" s="293">
        <f>SUM(C72:C73)</f>
        <v>14312320</v>
      </c>
      <c r="D71" s="293">
        <f>SUM(D72:D73)</f>
        <v>10591619</v>
      </c>
      <c r="E71" s="293">
        <f>SUM(E72:E73)</f>
        <v>10591619</v>
      </c>
      <c r="F71" s="479" t="s">
        <v>704</v>
      </c>
    </row>
    <row r="72" spans="1:6" s="302" customFormat="1" ht="12" customHeight="1">
      <c r="A72" s="256" t="s">
        <v>367</v>
      </c>
      <c r="B72" s="440" t="s">
        <v>368</v>
      </c>
      <c r="C72" s="280">
        <v>14312320</v>
      </c>
      <c r="D72" s="297">
        <v>10591619</v>
      </c>
      <c r="E72" s="280">
        <v>10591619</v>
      </c>
      <c r="F72" s="479" t="s">
        <v>705</v>
      </c>
    </row>
    <row r="73" spans="1:6" s="302" customFormat="1" ht="12" customHeight="1" thickBot="1">
      <c r="A73" s="256" t="s">
        <v>369</v>
      </c>
      <c r="B73" s="442" t="s">
        <v>370</v>
      </c>
      <c r="C73" s="280">
        <v>0</v>
      </c>
      <c r="D73" s="297">
        <v>0</v>
      </c>
      <c r="E73" s="280">
        <v>0</v>
      </c>
      <c r="F73" s="479" t="s">
        <v>706</v>
      </c>
    </row>
    <row r="74" spans="1:6" s="302" customFormat="1" ht="12" customHeight="1" thickBot="1">
      <c r="A74" s="312" t="s">
        <v>371</v>
      </c>
      <c r="B74" s="443" t="s">
        <v>372</v>
      </c>
      <c r="C74" s="293">
        <f>SUM(C75:C77)</f>
        <v>80239</v>
      </c>
      <c r="D74" s="293">
        <f>SUM(D75:D77)</f>
        <v>24924</v>
      </c>
      <c r="E74" s="293">
        <f>SUM(E75:E77)</f>
        <v>1074366</v>
      </c>
      <c r="F74" s="479" t="s">
        <v>707</v>
      </c>
    </row>
    <row r="75" spans="1:6" s="302" customFormat="1" ht="12" customHeight="1">
      <c r="A75" s="256" t="s">
        <v>373</v>
      </c>
      <c r="B75" s="440" t="s">
        <v>374</v>
      </c>
      <c r="C75" s="280">
        <v>80239</v>
      </c>
      <c r="D75" s="297">
        <v>24924</v>
      </c>
      <c r="E75" s="280">
        <v>1074366</v>
      </c>
      <c r="F75" s="479" t="s">
        <v>708</v>
      </c>
    </row>
    <row r="76" spans="1:6" s="302" customFormat="1" ht="12" customHeight="1">
      <c r="A76" s="256" t="s">
        <v>375</v>
      </c>
      <c r="B76" s="441" t="s">
        <v>376</v>
      </c>
      <c r="C76" s="280">
        <v>0</v>
      </c>
      <c r="D76" s="297">
        <v>0</v>
      </c>
      <c r="E76" s="280">
        <v>0</v>
      </c>
      <c r="F76" s="479" t="s">
        <v>709</v>
      </c>
    </row>
    <row r="77" spans="1:6" s="302" customFormat="1" ht="12" customHeight="1" thickBot="1">
      <c r="A77" s="256" t="s">
        <v>377</v>
      </c>
      <c r="B77" s="442" t="s">
        <v>378</v>
      </c>
      <c r="C77" s="280">
        <v>0</v>
      </c>
      <c r="D77" s="297">
        <v>0</v>
      </c>
      <c r="E77" s="280">
        <v>0</v>
      </c>
      <c r="F77" s="479" t="s">
        <v>710</v>
      </c>
    </row>
    <row r="78" spans="1:6" s="302" customFormat="1" ht="12" customHeight="1" thickBot="1">
      <c r="A78" s="312" t="s">
        <v>379</v>
      </c>
      <c r="B78" s="443" t="s">
        <v>380</v>
      </c>
      <c r="C78" s="293">
        <f>SUM(C79:C82)</f>
        <v>0</v>
      </c>
      <c r="D78" s="293">
        <f>SUM(D79:D82)</f>
        <v>0</v>
      </c>
      <c r="E78" s="293">
        <f>SUM(E79:E82)</f>
        <v>0</v>
      </c>
      <c r="F78" s="479" t="s">
        <v>711</v>
      </c>
    </row>
    <row r="79" spans="1:6" s="302" customFormat="1" ht="12" customHeight="1">
      <c r="A79" s="437" t="s">
        <v>381</v>
      </c>
      <c r="B79" s="440" t="s">
        <v>382</v>
      </c>
      <c r="C79" s="280">
        <v>0</v>
      </c>
      <c r="D79" s="297">
        <v>0</v>
      </c>
      <c r="E79" s="280">
        <v>0</v>
      </c>
      <c r="F79" s="479" t="s">
        <v>712</v>
      </c>
    </row>
    <row r="80" spans="1:6" s="302" customFormat="1" ht="12" customHeight="1">
      <c r="A80" s="438" t="s">
        <v>383</v>
      </c>
      <c r="B80" s="441" t="s">
        <v>384</v>
      </c>
      <c r="C80" s="280">
        <v>0</v>
      </c>
      <c r="D80" s="297">
        <v>0</v>
      </c>
      <c r="E80" s="280">
        <v>0</v>
      </c>
      <c r="F80" s="479" t="s">
        <v>713</v>
      </c>
    </row>
    <row r="81" spans="1:6" s="302" customFormat="1" ht="12" customHeight="1">
      <c r="A81" s="438" t="s">
        <v>385</v>
      </c>
      <c r="B81" s="441" t="s">
        <v>386</v>
      </c>
      <c r="C81" s="280">
        <v>0</v>
      </c>
      <c r="D81" s="297">
        <v>0</v>
      </c>
      <c r="E81" s="280">
        <v>0</v>
      </c>
      <c r="F81" s="479" t="s">
        <v>714</v>
      </c>
    </row>
    <row r="82" spans="1:6" s="302" customFormat="1" ht="12" customHeight="1" thickBot="1">
      <c r="A82" s="313" t="s">
        <v>387</v>
      </c>
      <c r="B82" s="442" t="s">
        <v>388</v>
      </c>
      <c r="C82" s="280">
        <v>0</v>
      </c>
      <c r="D82" s="297">
        <v>0</v>
      </c>
      <c r="E82" s="280">
        <v>0</v>
      </c>
      <c r="F82" s="479" t="s">
        <v>715</v>
      </c>
    </row>
    <row r="83" spans="1:6" s="302" customFormat="1" ht="12" customHeight="1" thickBot="1">
      <c r="A83" s="312" t="s">
        <v>389</v>
      </c>
      <c r="B83" s="443" t="s">
        <v>390</v>
      </c>
      <c r="C83" s="316">
        <v>0</v>
      </c>
      <c r="D83" s="315">
        <v>0</v>
      </c>
      <c r="E83" s="316">
        <v>0</v>
      </c>
      <c r="F83" s="479" t="s">
        <v>716</v>
      </c>
    </row>
    <row r="84" spans="1:6" s="302" customFormat="1" ht="13.5" customHeight="1" thickBot="1">
      <c r="A84" s="312" t="s">
        <v>391</v>
      </c>
      <c r="B84" s="243" t="s">
        <v>392</v>
      </c>
      <c r="C84" s="299">
        <f>C62+C66+C71+C74+C78+C83</f>
        <v>14392559</v>
      </c>
      <c r="D84" s="299">
        <f>D62+D66+D71+D74+D78+D83</f>
        <v>10616543</v>
      </c>
      <c r="E84" s="299">
        <f>E62+E66+E71+E74+E78+E83</f>
        <v>11665985</v>
      </c>
      <c r="F84" s="479" t="s">
        <v>717</v>
      </c>
    </row>
    <row r="85" spans="1:6" s="302" customFormat="1" ht="12" customHeight="1" thickBot="1">
      <c r="A85" s="314" t="s">
        <v>393</v>
      </c>
      <c r="B85" s="246" t="s">
        <v>394</v>
      </c>
      <c r="C85" s="299">
        <f>C61+C84</f>
        <v>84831934</v>
      </c>
      <c r="D85" s="299">
        <f>D61+D84</f>
        <v>142733974</v>
      </c>
      <c r="E85" s="299">
        <f>E61+E84</f>
        <v>140078146</v>
      </c>
      <c r="F85" s="479" t="s">
        <v>718</v>
      </c>
    </row>
    <row r="86" spans="1:5" ht="16.5" customHeight="1">
      <c r="A86" s="521" t="s">
        <v>35</v>
      </c>
      <c r="B86" s="521"/>
      <c r="C86" s="521"/>
      <c r="D86" s="521"/>
      <c r="E86" s="521"/>
    </row>
    <row r="87" spans="1:5" ht="16.5" customHeight="1" thickBot="1">
      <c r="A87" s="39" t="s">
        <v>107</v>
      </c>
      <c r="B87" s="39"/>
      <c r="C87" s="506"/>
      <c r="D87" s="271"/>
      <c r="E87" s="271" t="s">
        <v>751</v>
      </c>
    </row>
    <row r="88" spans="1:5" ht="16.5" customHeight="1">
      <c r="A88" s="527" t="s">
        <v>54</v>
      </c>
      <c r="B88" s="524" t="s">
        <v>171</v>
      </c>
      <c r="C88" s="582" t="str">
        <f>+C3</f>
        <v>2017.évi tény</v>
      </c>
      <c r="D88" s="522" t="str">
        <f>+D3</f>
        <v>2018.évi</v>
      </c>
      <c r="E88" s="523"/>
    </row>
    <row r="89" spans="1:5" ht="37.5" customHeight="1" thickBot="1">
      <c r="A89" s="528"/>
      <c r="B89" s="525"/>
      <c r="C89" s="583"/>
      <c r="D89" s="40" t="s">
        <v>176</v>
      </c>
      <c r="E89" s="41" t="s">
        <v>177</v>
      </c>
    </row>
    <row r="90" spans="1:6" s="301" customFormat="1" ht="12" customHeight="1" thickBot="1">
      <c r="A90" s="267" t="s">
        <v>395</v>
      </c>
      <c r="B90" s="268" t="s">
        <v>396</v>
      </c>
      <c r="C90" s="505" t="s">
        <v>397</v>
      </c>
      <c r="D90" s="268" t="s">
        <v>399</v>
      </c>
      <c r="E90" s="310" t="s">
        <v>474</v>
      </c>
      <c r="F90" s="478"/>
    </row>
    <row r="91" spans="1:6" ht="12" customHeight="1" thickBot="1">
      <c r="A91" s="264" t="s">
        <v>6</v>
      </c>
      <c r="B91" s="266" t="s">
        <v>534</v>
      </c>
      <c r="C91" s="292">
        <f>SUM(C92:C96)</f>
        <v>54415003</v>
      </c>
      <c r="D91" s="292">
        <f>SUM(D92:D96)</f>
        <v>79786836</v>
      </c>
      <c r="E91" s="292">
        <f>SUM(E92:E96)</f>
        <v>60696436</v>
      </c>
      <c r="F91" s="477" t="s">
        <v>639</v>
      </c>
    </row>
    <row r="92" spans="1:6" ht="12" customHeight="1">
      <c r="A92" s="259" t="s">
        <v>66</v>
      </c>
      <c r="B92" s="444" t="s">
        <v>36</v>
      </c>
      <c r="C92" s="248">
        <v>17040471</v>
      </c>
      <c r="D92" s="90">
        <v>18206182</v>
      </c>
      <c r="E92" s="248">
        <v>17725746</v>
      </c>
      <c r="F92" s="477" t="s">
        <v>640</v>
      </c>
    </row>
    <row r="93" spans="1:6" ht="12" customHeight="1">
      <c r="A93" s="256" t="s">
        <v>67</v>
      </c>
      <c r="B93" s="445" t="s">
        <v>128</v>
      </c>
      <c r="C93" s="277">
        <v>3349313</v>
      </c>
      <c r="D93" s="294">
        <v>3784368</v>
      </c>
      <c r="E93" s="277">
        <v>2627234</v>
      </c>
      <c r="F93" s="477" t="s">
        <v>641</v>
      </c>
    </row>
    <row r="94" spans="1:6" ht="12" customHeight="1">
      <c r="A94" s="256" t="s">
        <v>68</v>
      </c>
      <c r="B94" s="445" t="s">
        <v>95</v>
      </c>
      <c r="C94" s="279">
        <v>15639140</v>
      </c>
      <c r="D94" s="296">
        <v>26603731</v>
      </c>
      <c r="E94" s="279">
        <v>16720137</v>
      </c>
      <c r="F94" s="477" t="s">
        <v>642</v>
      </c>
    </row>
    <row r="95" spans="1:6" ht="12" customHeight="1">
      <c r="A95" s="256" t="s">
        <v>69</v>
      </c>
      <c r="B95" s="446" t="s">
        <v>129</v>
      </c>
      <c r="C95" s="279">
        <v>5466417</v>
      </c>
      <c r="D95" s="296">
        <v>5338746</v>
      </c>
      <c r="E95" s="279">
        <v>3875500</v>
      </c>
      <c r="F95" s="477" t="s">
        <v>643</v>
      </c>
    </row>
    <row r="96" spans="1:6" ht="12" customHeight="1">
      <c r="A96" s="256" t="s">
        <v>78</v>
      </c>
      <c r="B96" s="447" t="s">
        <v>130</v>
      </c>
      <c r="C96" s="279">
        <v>12919662</v>
      </c>
      <c r="D96" s="296">
        <v>25853809</v>
      </c>
      <c r="E96" s="279">
        <v>19747819</v>
      </c>
      <c r="F96" s="477" t="s">
        <v>644</v>
      </c>
    </row>
    <row r="97" spans="1:6" ht="12" customHeight="1">
      <c r="A97" s="256" t="s">
        <v>70</v>
      </c>
      <c r="B97" s="445" t="s">
        <v>402</v>
      </c>
      <c r="C97" s="279">
        <v>911706</v>
      </c>
      <c r="D97" s="296">
        <v>6328313</v>
      </c>
      <c r="E97" s="279">
        <v>5457257</v>
      </c>
      <c r="F97" s="477" t="s">
        <v>645</v>
      </c>
    </row>
    <row r="98" spans="1:6" ht="12" customHeight="1">
      <c r="A98" s="256" t="s">
        <v>71</v>
      </c>
      <c r="B98" s="448" t="s">
        <v>403</v>
      </c>
      <c r="C98" s="279">
        <v>0</v>
      </c>
      <c r="D98" s="296">
        <v>0</v>
      </c>
      <c r="E98" s="279">
        <v>0</v>
      </c>
      <c r="F98" s="477" t="s">
        <v>646</v>
      </c>
    </row>
    <row r="99" spans="1:6" ht="12" customHeight="1">
      <c r="A99" s="256" t="s">
        <v>79</v>
      </c>
      <c r="B99" s="445" t="s">
        <v>404</v>
      </c>
      <c r="C99" s="279">
        <v>0</v>
      </c>
      <c r="D99" s="296">
        <v>0</v>
      </c>
      <c r="E99" s="279">
        <v>0</v>
      </c>
      <c r="F99" s="477" t="s">
        <v>647</v>
      </c>
    </row>
    <row r="100" spans="1:6" ht="12" customHeight="1">
      <c r="A100" s="256" t="s">
        <v>80</v>
      </c>
      <c r="B100" s="445" t="s">
        <v>405</v>
      </c>
      <c r="C100" s="279">
        <v>0</v>
      </c>
      <c r="D100" s="296">
        <v>0</v>
      </c>
      <c r="E100" s="279">
        <v>0</v>
      </c>
      <c r="F100" s="477" t="s">
        <v>648</v>
      </c>
    </row>
    <row r="101" spans="1:6" ht="12" customHeight="1">
      <c r="A101" s="256" t="s">
        <v>81</v>
      </c>
      <c r="B101" s="448" t="s">
        <v>406</v>
      </c>
      <c r="C101" s="279">
        <v>4064856</v>
      </c>
      <c r="D101" s="296">
        <v>12899796</v>
      </c>
      <c r="E101" s="279">
        <v>7684862</v>
      </c>
      <c r="F101" s="477" t="s">
        <v>649</v>
      </c>
    </row>
    <row r="102" spans="1:6" ht="12" customHeight="1">
      <c r="A102" s="256" t="s">
        <v>82</v>
      </c>
      <c r="B102" s="448" t="s">
        <v>407</v>
      </c>
      <c r="C102" s="279">
        <v>0</v>
      </c>
      <c r="D102" s="296">
        <v>0</v>
      </c>
      <c r="E102" s="279">
        <v>0</v>
      </c>
      <c r="F102" s="477" t="s">
        <v>650</v>
      </c>
    </row>
    <row r="103" spans="1:6" ht="12" customHeight="1">
      <c r="A103" s="256" t="s">
        <v>84</v>
      </c>
      <c r="B103" s="445" t="s">
        <v>408</v>
      </c>
      <c r="C103" s="279">
        <v>0</v>
      </c>
      <c r="D103" s="296">
        <v>0</v>
      </c>
      <c r="E103" s="279">
        <v>0</v>
      </c>
      <c r="F103" s="477" t="s">
        <v>651</v>
      </c>
    </row>
    <row r="104" spans="1:6" ht="12" customHeight="1">
      <c r="A104" s="255" t="s">
        <v>131</v>
      </c>
      <c r="B104" s="449" t="s">
        <v>409</v>
      </c>
      <c r="C104" s="279">
        <v>0</v>
      </c>
      <c r="D104" s="296">
        <v>0</v>
      </c>
      <c r="E104" s="279">
        <v>0</v>
      </c>
      <c r="F104" s="477" t="s">
        <v>652</v>
      </c>
    </row>
    <row r="105" spans="1:6" ht="12" customHeight="1">
      <c r="A105" s="256" t="s">
        <v>410</v>
      </c>
      <c r="B105" s="449" t="s">
        <v>411</v>
      </c>
      <c r="C105" s="279">
        <v>0</v>
      </c>
      <c r="D105" s="296">
        <v>0</v>
      </c>
      <c r="E105" s="279">
        <v>0</v>
      </c>
      <c r="F105" s="477" t="s">
        <v>653</v>
      </c>
    </row>
    <row r="106" spans="1:6" ht="12" customHeight="1" thickBot="1">
      <c r="A106" s="260" t="s">
        <v>412</v>
      </c>
      <c r="B106" s="450" t="s">
        <v>413</v>
      </c>
      <c r="C106" s="244">
        <v>7943100</v>
      </c>
      <c r="D106" s="91">
        <v>6625700</v>
      </c>
      <c r="E106" s="244">
        <v>6605700</v>
      </c>
      <c r="F106" s="477" t="s">
        <v>654</v>
      </c>
    </row>
    <row r="107" spans="1:6" ht="12" customHeight="1" thickBot="1">
      <c r="A107" s="262" t="s">
        <v>7</v>
      </c>
      <c r="B107" s="265" t="s">
        <v>535</v>
      </c>
      <c r="C107" s="293">
        <f>SUM(C108:C120)</f>
        <v>9224694</v>
      </c>
      <c r="D107" s="293">
        <f>SUM(D108:D120)</f>
        <v>62619042</v>
      </c>
      <c r="E107" s="293">
        <f>SUM(E108:E120)</f>
        <v>19413801</v>
      </c>
      <c r="F107" s="477" t="s">
        <v>655</v>
      </c>
    </row>
    <row r="108" spans="1:6" ht="12" customHeight="1">
      <c r="A108" s="257" t="s">
        <v>72</v>
      </c>
      <c r="B108" s="445" t="s">
        <v>149</v>
      </c>
      <c r="C108" s="278">
        <v>7645681</v>
      </c>
      <c r="D108" s="295">
        <v>2133536</v>
      </c>
      <c r="E108" s="278">
        <v>1437887</v>
      </c>
      <c r="F108" s="477" t="s">
        <v>656</v>
      </c>
    </row>
    <row r="109" spans="1:6" ht="12" customHeight="1">
      <c r="A109" s="257" t="s">
        <v>73</v>
      </c>
      <c r="B109" s="449" t="s">
        <v>415</v>
      </c>
      <c r="C109" s="278">
        <v>0</v>
      </c>
      <c r="D109" s="295">
        <v>0</v>
      </c>
      <c r="E109" s="278">
        <v>0</v>
      </c>
      <c r="F109" s="477" t="s">
        <v>657</v>
      </c>
    </row>
    <row r="110" spans="1:6" ht="15.75">
      <c r="A110" s="257" t="s">
        <v>74</v>
      </c>
      <c r="B110" s="449" t="s">
        <v>132</v>
      </c>
      <c r="C110" s="277">
        <v>1579013</v>
      </c>
      <c r="D110" s="294">
        <v>60485506</v>
      </c>
      <c r="E110" s="277">
        <v>17975914</v>
      </c>
      <c r="F110" s="477" t="s">
        <v>658</v>
      </c>
    </row>
    <row r="111" spans="1:6" ht="12" customHeight="1">
      <c r="A111" s="257" t="s">
        <v>75</v>
      </c>
      <c r="B111" s="449" t="s">
        <v>416</v>
      </c>
      <c r="C111" s="277">
        <v>0</v>
      </c>
      <c r="D111" s="294">
        <v>0</v>
      </c>
      <c r="E111" s="277">
        <v>0</v>
      </c>
      <c r="F111" s="477" t="s">
        <v>659</v>
      </c>
    </row>
    <row r="112" spans="1:6" ht="12" customHeight="1">
      <c r="A112" s="257" t="s">
        <v>76</v>
      </c>
      <c r="B112" s="442" t="s">
        <v>152</v>
      </c>
      <c r="C112" s="277">
        <v>0</v>
      </c>
      <c r="D112" s="294">
        <v>0</v>
      </c>
      <c r="E112" s="277">
        <v>0</v>
      </c>
      <c r="F112" s="477" t="s">
        <v>660</v>
      </c>
    </row>
    <row r="113" spans="1:6" ht="15.75">
      <c r="A113" s="257" t="s">
        <v>83</v>
      </c>
      <c r="B113" s="441" t="s">
        <v>417</v>
      </c>
      <c r="C113" s="277">
        <v>0</v>
      </c>
      <c r="D113" s="294">
        <v>0</v>
      </c>
      <c r="E113" s="277">
        <v>0</v>
      </c>
      <c r="F113" s="477" t="s">
        <v>661</v>
      </c>
    </row>
    <row r="114" spans="1:6" ht="15.75">
      <c r="A114" s="257" t="s">
        <v>85</v>
      </c>
      <c r="B114" s="451" t="s">
        <v>418</v>
      </c>
      <c r="C114" s="277">
        <v>0</v>
      </c>
      <c r="D114" s="294">
        <v>0</v>
      </c>
      <c r="E114" s="277">
        <v>0</v>
      </c>
      <c r="F114" s="477" t="s">
        <v>662</v>
      </c>
    </row>
    <row r="115" spans="1:6" ht="12" customHeight="1">
      <c r="A115" s="257" t="s">
        <v>133</v>
      </c>
      <c r="B115" s="445" t="s">
        <v>405</v>
      </c>
      <c r="C115" s="277">
        <v>0</v>
      </c>
      <c r="D115" s="294">
        <v>0</v>
      </c>
      <c r="E115" s="277">
        <v>0</v>
      </c>
      <c r="F115" s="477" t="s">
        <v>663</v>
      </c>
    </row>
    <row r="116" spans="1:6" ht="12" customHeight="1">
      <c r="A116" s="257" t="s">
        <v>134</v>
      </c>
      <c r="B116" s="445" t="s">
        <v>727</v>
      </c>
      <c r="C116" s="277">
        <v>0</v>
      </c>
      <c r="D116" s="294">
        <v>0</v>
      </c>
      <c r="E116" s="277">
        <v>0</v>
      </c>
      <c r="F116" s="477" t="s">
        <v>664</v>
      </c>
    </row>
    <row r="117" spans="1:6" ht="12" customHeight="1">
      <c r="A117" s="257" t="s">
        <v>135</v>
      </c>
      <c r="B117" s="445" t="s">
        <v>728</v>
      </c>
      <c r="C117" s="277">
        <v>0</v>
      </c>
      <c r="D117" s="294">
        <v>0</v>
      </c>
      <c r="E117" s="277">
        <v>0</v>
      </c>
      <c r="F117" s="477" t="s">
        <v>665</v>
      </c>
    </row>
    <row r="118" spans="1:6" s="317" customFormat="1" ht="12" customHeight="1">
      <c r="A118" s="257" t="s">
        <v>421</v>
      </c>
      <c r="B118" s="445" t="s">
        <v>729</v>
      </c>
      <c r="C118" s="277">
        <v>0</v>
      </c>
      <c r="D118" s="294">
        <v>0</v>
      </c>
      <c r="E118" s="277">
        <v>0</v>
      </c>
      <c r="F118" s="477" t="s">
        <v>666</v>
      </c>
    </row>
    <row r="119" spans="1:6" ht="12" customHeight="1">
      <c r="A119" s="257" t="s">
        <v>422</v>
      </c>
      <c r="B119" s="445" t="s">
        <v>423</v>
      </c>
      <c r="C119" s="277">
        <v>0</v>
      </c>
      <c r="D119" s="294">
        <v>0</v>
      </c>
      <c r="E119" s="277">
        <v>0</v>
      </c>
      <c r="F119" s="477" t="s">
        <v>667</v>
      </c>
    </row>
    <row r="120" spans="1:6" ht="12" customHeight="1" thickBot="1">
      <c r="A120" s="255" t="s">
        <v>424</v>
      </c>
      <c r="B120" s="445" t="s">
        <v>425</v>
      </c>
      <c r="C120" s="279">
        <v>0</v>
      </c>
      <c r="D120" s="296">
        <v>0</v>
      </c>
      <c r="E120" s="279">
        <v>0</v>
      </c>
      <c r="F120" s="477" t="s">
        <v>668</v>
      </c>
    </row>
    <row r="121" spans="1:6" ht="12" customHeight="1" thickBot="1">
      <c r="A121" s="262" t="s">
        <v>8</v>
      </c>
      <c r="B121" s="433" t="s">
        <v>426</v>
      </c>
      <c r="C121" s="293">
        <f>SUM(C122:C123)</f>
        <v>0</v>
      </c>
      <c r="D121" s="293">
        <f>SUM(D122:D123)</f>
        <v>222933</v>
      </c>
      <c r="E121" s="293">
        <f>SUM(E122:E123)</f>
        <v>0</v>
      </c>
      <c r="F121" s="477" t="s">
        <v>669</v>
      </c>
    </row>
    <row r="122" spans="1:6" ht="12" customHeight="1">
      <c r="A122" s="257" t="s">
        <v>55</v>
      </c>
      <c r="B122" s="451" t="s">
        <v>44</v>
      </c>
      <c r="C122" s="278">
        <v>0</v>
      </c>
      <c r="D122" s="295">
        <v>222933</v>
      </c>
      <c r="E122" s="278">
        <v>0</v>
      </c>
      <c r="F122" s="477" t="s">
        <v>670</v>
      </c>
    </row>
    <row r="123" spans="1:6" ht="12" customHeight="1" thickBot="1">
      <c r="A123" s="258" t="s">
        <v>56</v>
      </c>
      <c r="B123" s="449" t="s">
        <v>45</v>
      </c>
      <c r="C123" s="279">
        <v>0</v>
      </c>
      <c r="D123" s="296"/>
      <c r="E123" s="279">
        <v>0</v>
      </c>
      <c r="F123" s="477" t="s">
        <v>671</v>
      </c>
    </row>
    <row r="124" spans="1:6" ht="12" customHeight="1" thickBot="1">
      <c r="A124" s="262" t="s">
        <v>9</v>
      </c>
      <c r="B124" s="433" t="s">
        <v>427</v>
      </c>
      <c r="C124" s="293">
        <f>C121+C107+C91</f>
        <v>63639697</v>
      </c>
      <c r="D124" s="293">
        <f>D121+D107+D91</f>
        <v>142628811</v>
      </c>
      <c r="E124" s="293">
        <f>E121+E107+E91</f>
        <v>80110237</v>
      </c>
      <c r="F124" s="477" t="s">
        <v>672</v>
      </c>
    </row>
    <row r="125" spans="1:6" ht="12" customHeight="1" thickBot="1">
      <c r="A125" s="262" t="s">
        <v>10</v>
      </c>
      <c r="B125" s="433" t="s">
        <v>428</v>
      </c>
      <c r="C125" s="293">
        <f>SUM(C127:C128)</f>
        <v>0</v>
      </c>
      <c r="D125" s="293">
        <f>SUM(D127:D128)</f>
        <v>0</v>
      </c>
      <c r="E125" s="293">
        <f>SUM(E127:E128)</f>
        <v>0</v>
      </c>
      <c r="F125" s="477" t="s">
        <v>673</v>
      </c>
    </row>
    <row r="126" spans="1:6" ht="12" customHeight="1">
      <c r="A126" s="257" t="s">
        <v>59</v>
      </c>
      <c r="B126" s="451" t="s">
        <v>536</v>
      </c>
      <c r="C126" s="277">
        <v>0</v>
      </c>
      <c r="D126" s="294">
        <v>0</v>
      </c>
      <c r="E126" s="277">
        <v>0</v>
      </c>
      <c r="F126" s="477" t="s">
        <v>674</v>
      </c>
    </row>
    <row r="127" spans="1:6" ht="12" customHeight="1">
      <c r="A127" s="257" t="s">
        <v>60</v>
      </c>
      <c r="B127" s="451" t="s">
        <v>537</v>
      </c>
      <c r="C127" s="277">
        <v>0</v>
      </c>
      <c r="D127" s="294">
        <v>0</v>
      </c>
      <c r="E127" s="277">
        <v>0</v>
      </c>
      <c r="F127" s="477" t="s">
        <v>675</v>
      </c>
    </row>
    <row r="128" spans="1:6" ht="12" customHeight="1" thickBot="1">
      <c r="A128" s="255" t="s">
        <v>61</v>
      </c>
      <c r="B128" s="452" t="s">
        <v>538</v>
      </c>
      <c r="C128" s="277">
        <v>0</v>
      </c>
      <c r="D128" s="294">
        <v>0</v>
      </c>
      <c r="E128" s="277">
        <v>0</v>
      </c>
      <c r="F128" s="477" t="s">
        <v>676</v>
      </c>
    </row>
    <row r="129" spans="1:6" ht="12" customHeight="1" thickBot="1">
      <c r="A129" s="262" t="s">
        <v>11</v>
      </c>
      <c r="B129" s="433" t="s">
        <v>432</v>
      </c>
      <c r="C129" s="293">
        <f>SUM(C131:C133)</f>
        <v>0</v>
      </c>
      <c r="D129" s="293">
        <f>SUM(D131:D133)</f>
        <v>0</v>
      </c>
      <c r="E129" s="293">
        <f>SUM(E131:E133)</f>
        <v>0</v>
      </c>
      <c r="F129" s="477" t="s">
        <v>677</v>
      </c>
    </row>
    <row r="130" spans="1:6" ht="12" customHeight="1">
      <c r="A130" s="257" t="s">
        <v>62</v>
      </c>
      <c r="B130" s="451" t="s">
        <v>539</v>
      </c>
      <c r="C130" s="277">
        <v>0</v>
      </c>
      <c r="D130" s="294">
        <v>0</v>
      </c>
      <c r="E130" s="277">
        <v>0</v>
      </c>
      <c r="F130" s="477" t="s">
        <v>678</v>
      </c>
    </row>
    <row r="131" spans="1:6" ht="12" customHeight="1">
      <c r="A131" s="257" t="s">
        <v>63</v>
      </c>
      <c r="B131" s="451" t="s">
        <v>540</v>
      </c>
      <c r="C131" s="277">
        <v>0</v>
      </c>
      <c r="D131" s="294">
        <v>0</v>
      </c>
      <c r="E131" s="277">
        <v>0</v>
      </c>
      <c r="F131" s="477" t="s">
        <v>679</v>
      </c>
    </row>
    <row r="132" spans="1:6" ht="12" customHeight="1">
      <c r="A132" s="257" t="s">
        <v>329</v>
      </c>
      <c r="B132" s="451" t="s">
        <v>541</v>
      </c>
      <c r="C132" s="277">
        <v>0</v>
      </c>
      <c r="D132" s="294">
        <v>0</v>
      </c>
      <c r="E132" s="277">
        <v>0</v>
      </c>
      <c r="F132" s="477" t="s">
        <v>680</v>
      </c>
    </row>
    <row r="133" spans="1:6" ht="12" customHeight="1" thickBot="1">
      <c r="A133" s="255" t="s">
        <v>331</v>
      </c>
      <c r="B133" s="452" t="s">
        <v>542</v>
      </c>
      <c r="C133" s="277">
        <v>0</v>
      </c>
      <c r="D133" s="294">
        <v>0</v>
      </c>
      <c r="E133" s="277">
        <v>0</v>
      </c>
      <c r="F133" s="477" t="s">
        <v>681</v>
      </c>
    </row>
    <row r="134" spans="1:6" ht="12" customHeight="1" thickBot="1">
      <c r="A134" s="262" t="s">
        <v>12</v>
      </c>
      <c r="B134" s="433" t="s">
        <v>437</v>
      </c>
      <c r="C134" s="299">
        <f>SUM(C135:C139)</f>
        <v>10600618</v>
      </c>
      <c r="D134" s="299">
        <f>SUM(D135:D138)</f>
        <v>105163</v>
      </c>
      <c r="E134" s="299">
        <f>SUM(E135:E138)</f>
        <v>105163</v>
      </c>
      <c r="F134" s="477" t="s">
        <v>682</v>
      </c>
    </row>
    <row r="135" spans="1:6" ht="12" customHeight="1">
      <c r="A135" s="257" t="s">
        <v>64</v>
      </c>
      <c r="B135" s="451" t="s">
        <v>438</v>
      </c>
      <c r="C135" s="277">
        <v>0</v>
      </c>
      <c r="D135" s="294">
        <v>0</v>
      </c>
      <c r="E135" s="277">
        <v>0</v>
      </c>
      <c r="F135" s="477" t="s">
        <v>683</v>
      </c>
    </row>
    <row r="136" spans="1:6" ht="12" customHeight="1">
      <c r="A136" s="257" t="s">
        <v>65</v>
      </c>
      <c r="B136" s="451" t="s">
        <v>439</v>
      </c>
      <c r="C136" s="277">
        <v>1199508</v>
      </c>
      <c r="D136" s="294">
        <v>105163</v>
      </c>
      <c r="E136" s="277">
        <v>105163</v>
      </c>
      <c r="F136" s="477" t="s">
        <v>684</v>
      </c>
    </row>
    <row r="137" spans="1:6" ht="12" customHeight="1">
      <c r="A137" s="257" t="s">
        <v>338</v>
      </c>
      <c r="B137" s="451" t="s">
        <v>724</v>
      </c>
      <c r="C137" s="277">
        <v>9401110</v>
      </c>
      <c r="D137" s="294"/>
      <c r="E137" s="277"/>
      <c r="F137" s="477" t="s">
        <v>685</v>
      </c>
    </row>
    <row r="138" spans="1:6" ht="12" customHeight="1" thickBot="1">
      <c r="A138" s="255" t="s">
        <v>340</v>
      </c>
      <c r="B138" s="452" t="s">
        <v>481</v>
      </c>
      <c r="C138" s="277"/>
      <c r="D138" s="294">
        <v>0</v>
      </c>
      <c r="E138" s="277">
        <v>0</v>
      </c>
      <c r="F138" s="477" t="s">
        <v>686</v>
      </c>
    </row>
    <row r="139" spans="1:9" ht="15" customHeight="1" thickBot="1">
      <c r="A139" s="262" t="s">
        <v>13</v>
      </c>
      <c r="B139" s="433" t="s">
        <v>531</v>
      </c>
      <c r="C139" s="277">
        <v>0</v>
      </c>
      <c r="D139" s="92">
        <f>SUM(D140:D143)</f>
        <v>0</v>
      </c>
      <c r="E139" s="92">
        <f>SUM(E140:E143)</f>
        <v>0</v>
      </c>
      <c r="F139" s="477" t="s">
        <v>687</v>
      </c>
      <c r="G139" s="308"/>
      <c r="H139" s="308"/>
      <c r="I139" s="308"/>
    </row>
    <row r="140" spans="1:6" s="302" customFormat="1" ht="12.75" customHeight="1">
      <c r="A140" s="257" t="s">
        <v>126</v>
      </c>
      <c r="B140" s="451" t="s">
        <v>724</v>
      </c>
      <c r="C140" s="277"/>
      <c r="D140" s="294"/>
      <c r="E140" s="277"/>
      <c r="F140" s="477" t="s">
        <v>688</v>
      </c>
    </row>
    <row r="141" spans="1:6" ht="13.5" customHeight="1">
      <c r="A141" s="257" t="s">
        <v>127</v>
      </c>
      <c r="B141" s="451" t="s">
        <v>443</v>
      </c>
      <c r="C141" s="277">
        <v>0</v>
      </c>
      <c r="D141" s="294"/>
      <c r="E141" s="277"/>
      <c r="F141" s="477" t="s">
        <v>689</v>
      </c>
    </row>
    <row r="142" spans="1:6" ht="13.5" customHeight="1">
      <c r="A142" s="257" t="s">
        <v>151</v>
      </c>
      <c r="B142" s="451" t="s">
        <v>444</v>
      </c>
      <c r="C142" s="277">
        <v>0</v>
      </c>
      <c r="D142" s="294">
        <v>0</v>
      </c>
      <c r="E142" s="277">
        <v>0</v>
      </c>
      <c r="F142" s="477" t="s">
        <v>690</v>
      </c>
    </row>
    <row r="143" spans="1:6" ht="13.5" customHeight="1" thickBot="1">
      <c r="A143" s="257" t="s">
        <v>346</v>
      </c>
      <c r="B143" s="451" t="s">
        <v>730</v>
      </c>
      <c r="C143" s="277">
        <v>0</v>
      </c>
      <c r="D143" s="294">
        <v>0</v>
      </c>
      <c r="E143" s="277">
        <v>0</v>
      </c>
      <c r="F143" s="477" t="s">
        <v>691</v>
      </c>
    </row>
    <row r="144" spans="1:6" ht="12.75" customHeight="1" thickBot="1">
      <c r="A144" s="262" t="s">
        <v>14</v>
      </c>
      <c r="B144" s="433" t="s">
        <v>446</v>
      </c>
      <c r="C144" s="247">
        <f>C139+C134+C129+C125</f>
        <v>10600618</v>
      </c>
      <c r="D144" s="247">
        <f>D139+D134+D129+D125</f>
        <v>105163</v>
      </c>
      <c r="E144" s="247">
        <f>E139+E134+E129+E125</f>
        <v>105163</v>
      </c>
      <c r="F144" s="477" t="s">
        <v>692</v>
      </c>
    </row>
    <row r="145" spans="1:6" ht="13.5" customHeight="1" thickBot="1">
      <c r="A145" s="286" t="s">
        <v>15</v>
      </c>
      <c r="B145" s="453" t="s">
        <v>447</v>
      </c>
      <c r="C145" s="247">
        <f>C144+C124</f>
        <v>74240315</v>
      </c>
      <c r="D145" s="247">
        <f>D144+D124</f>
        <v>142733974</v>
      </c>
      <c r="E145" s="247">
        <f>E144+E124</f>
        <v>80215400</v>
      </c>
      <c r="F145" s="477" t="s">
        <v>693</v>
      </c>
    </row>
    <row r="146" spans="4:6" ht="13.5" customHeight="1" thickBot="1">
      <c r="D146" s="247"/>
      <c r="E146" s="247"/>
      <c r="F146" s="290"/>
    </row>
    <row r="147" spans="4:6" ht="7.5" customHeight="1">
      <c r="D147" s="290"/>
      <c r="E147" s="290"/>
      <c r="F147" s="290"/>
    </row>
    <row r="148" spans="4:6" ht="15.75">
      <c r="D148" s="290"/>
      <c r="E148" s="290"/>
      <c r="F148" s="290"/>
    </row>
    <row r="149" spans="4:6" ht="12.75" customHeight="1">
      <c r="D149" s="290"/>
      <c r="E149" s="290"/>
      <c r="F149" s="290"/>
    </row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</sheetData>
  <sheetProtection/>
  <mergeCells count="10">
    <mergeCell ref="A1:E1"/>
    <mergeCell ref="B88:B89"/>
    <mergeCell ref="D88:E88"/>
    <mergeCell ref="A88:A89"/>
    <mergeCell ref="A86:E86"/>
    <mergeCell ref="D3:E3"/>
    <mergeCell ref="C3:C4"/>
    <mergeCell ref="B3:B4"/>
    <mergeCell ref="A3:A4"/>
    <mergeCell ref="C88:C89"/>
  </mergeCells>
  <printOptions horizontalCentered="1"/>
  <pageMargins left="0" right="0" top="1.4566929133858268" bottom="0" header="0.5118110236220472" footer="0.5118110236220472"/>
  <pageSetup horizontalDpi="600" verticalDpi="600" orientation="portrait" paperSize="9" scale="80" r:id="rId1"/>
  <headerFooter alignWithMargins="0">
    <oddHeader>&amp;C&amp;"Times New Roman CE,Félkövér"&amp;12
Karancsberény Önkormányzat
2017. ÉVI ZÁRSZÁMADÁSÁNAK PÉNZÜGYI MÉRLEGE&amp;10
&amp;R&amp;"Times New Roman CE,Félkövér dőlt"&amp;11 1. tájékoztató tábla a 4/2018. (IV.20.) önkormányzati rendelethez</oddHeader>
  </headerFooter>
  <rowBreaks count="1" manualBreakCount="1">
    <brk id="85" min="1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9"/>
  <sheetViews>
    <sheetView zoomScalePageLayoutView="0" workbookViewId="0" topLeftCell="A7">
      <selection activeCell="D16" sqref="D16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05"/>
      <c r="B1" s="106"/>
      <c r="C1" s="106"/>
      <c r="D1" s="106"/>
      <c r="E1" s="106"/>
      <c r="F1" s="106"/>
      <c r="G1" s="106"/>
      <c r="H1" s="106"/>
      <c r="I1" s="106"/>
      <c r="J1" s="107" t="s">
        <v>753</v>
      </c>
      <c r="K1" s="533" t="str">
        <f>+CONCATENATE("2. tájékoztató tábla a 4./",LEFT(ÖSSZEFÜGGÉSEK!A4,4)+1,". (IV.20.) önkormányzati rendelethez")</f>
        <v>2. tájékoztató tábla a 4./2018. (IV.20.) önkormányzati rendelethez</v>
      </c>
    </row>
    <row r="2" spans="1:11" s="111" customFormat="1" ht="26.25" customHeight="1">
      <c r="A2" s="584" t="s">
        <v>54</v>
      </c>
      <c r="B2" s="587" t="s">
        <v>742</v>
      </c>
      <c r="C2" s="587" t="s">
        <v>181</v>
      </c>
      <c r="D2" s="587" t="s">
        <v>182</v>
      </c>
      <c r="E2" s="587" t="s">
        <v>792</v>
      </c>
      <c r="F2" s="108" t="s">
        <v>183</v>
      </c>
      <c r="G2" s="109"/>
      <c r="H2" s="109"/>
      <c r="I2" s="110"/>
      <c r="J2" s="555" t="s">
        <v>184</v>
      </c>
      <c r="K2" s="533"/>
    </row>
    <row r="3" spans="1:11" s="115" customFormat="1" ht="32.25" customHeight="1" thickBot="1">
      <c r="A3" s="585"/>
      <c r="B3" s="589"/>
      <c r="C3" s="589"/>
      <c r="D3" s="588"/>
      <c r="E3" s="588"/>
      <c r="F3" s="112" t="s">
        <v>793</v>
      </c>
      <c r="G3" s="113">
        <v>2020</v>
      </c>
      <c r="H3" s="113">
        <v>2021</v>
      </c>
      <c r="I3" s="114" t="s">
        <v>794</v>
      </c>
      <c r="J3" s="586"/>
      <c r="K3" s="533"/>
    </row>
    <row r="4" spans="1:11" s="117" customFormat="1" ht="13.5" customHeight="1" thickBot="1">
      <c r="A4" s="434" t="s">
        <v>395</v>
      </c>
      <c r="B4" s="116" t="s">
        <v>543</v>
      </c>
      <c r="C4" s="435" t="s">
        <v>397</v>
      </c>
      <c r="D4" s="435" t="s">
        <v>398</v>
      </c>
      <c r="E4" s="435" t="s">
        <v>399</v>
      </c>
      <c r="F4" s="435" t="s">
        <v>474</v>
      </c>
      <c r="G4" s="435" t="s">
        <v>475</v>
      </c>
      <c r="H4" s="435" t="s">
        <v>476</v>
      </c>
      <c r="I4" s="435" t="s">
        <v>477</v>
      </c>
      <c r="J4" s="436" t="s">
        <v>634</v>
      </c>
      <c r="K4" s="533"/>
    </row>
    <row r="5" spans="1:11" ht="33.75" customHeight="1">
      <c r="A5" s="118" t="s">
        <v>6</v>
      </c>
      <c r="B5" s="119" t="s">
        <v>185</v>
      </c>
      <c r="C5" s="120"/>
      <c r="D5" s="121">
        <f aca="true" t="shared" si="0" ref="D5:I5">SUM(D6:D7)</f>
        <v>0</v>
      </c>
      <c r="E5" s="121">
        <f t="shared" si="0"/>
        <v>0</v>
      </c>
      <c r="F5" s="121">
        <f t="shared" si="0"/>
        <v>0</v>
      </c>
      <c r="G5" s="121">
        <f t="shared" si="0"/>
        <v>0</v>
      </c>
      <c r="H5" s="121">
        <f t="shared" si="0"/>
        <v>0</v>
      </c>
      <c r="I5" s="122">
        <f t="shared" si="0"/>
        <v>0</v>
      </c>
      <c r="J5" s="123">
        <f aca="true" t="shared" si="1" ref="J5:J17">SUM(F5:I5)</f>
        <v>0</v>
      </c>
      <c r="K5" s="533"/>
    </row>
    <row r="6" spans="1:11" ht="21" customHeight="1">
      <c r="A6" s="124" t="s">
        <v>7</v>
      </c>
      <c r="B6" s="125" t="s">
        <v>186</v>
      </c>
      <c r="C6" s="126"/>
      <c r="D6" s="2"/>
      <c r="E6" s="2"/>
      <c r="F6" s="2"/>
      <c r="G6" s="2"/>
      <c r="H6" s="2"/>
      <c r="I6" s="43"/>
      <c r="J6" s="127">
        <f t="shared" si="1"/>
        <v>0</v>
      </c>
      <c r="K6" s="533"/>
    </row>
    <row r="7" spans="1:11" ht="21" customHeight="1">
      <c r="A7" s="124" t="s">
        <v>8</v>
      </c>
      <c r="B7" s="125" t="s">
        <v>186</v>
      </c>
      <c r="C7" s="126"/>
      <c r="D7" s="2"/>
      <c r="E7" s="2"/>
      <c r="F7" s="2"/>
      <c r="G7" s="2"/>
      <c r="H7" s="2"/>
      <c r="I7" s="43"/>
      <c r="J7" s="127">
        <f t="shared" si="1"/>
        <v>0</v>
      </c>
      <c r="K7" s="533"/>
    </row>
    <row r="8" spans="1:11" ht="36" customHeight="1">
      <c r="A8" s="124" t="s">
        <v>9</v>
      </c>
      <c r="B8" s="128" t="s">
        <v>187</v>
      </c>
      <c r="C8" s="129"/>
      <c r="D8" s="130">
        <f aca="true" t="shared" si="2" ref="D8:I8">SUM(D9:D10)</f>
        <v>0</v>
      </c>
      <c r="E8" s="130">
        <f t="shared" si="2"/>
        <v>0</v>
      </c>
      <c r="F8" s="130">
        <f t="shared" si="2"/>
        <v>0</v>
      </c>
      <c r="G8" s="130">
        <f t="shared" si="2"/>
        <v>0</v>
      </c>
      <c r="H8" s="130">
        <f t="shared" si="2"/>
        <v>0</v>
      </c>
      <c r="I8" s="131">
        <f t="shared" si="2"/>
        <v>0</v>
      </c>
      <c r="J8" s="132">
        <f t="shared" si="1"/>
        <v>0</v>
      </c>
      <c r="K8" s="533"/>
    </row>
    <row r="9" spans="1:11" ht="21" customHeight="1">
      <c r="A9" s="124" t="s">
        <v>10</v>
      </c>
      <c r="B9" s="125" t="s">
        <v>186</v>
      </c>
      <c r="C9" s="126"/>
      <c r="D9" s="2"/>
      <c r="E9" s="2"/>
      <c r="F9" s="2"/>
      <c r="G9" s="2"/>
      <c r="H9" s="2"/>
      <c r="I9" s="43"/>
      <c r="J9" s="127">
        <f t="shared" si="1"/>
        <v>0</v>
      </c>
      <c r="K9" s="533"/>
    </row>
    <row r="10" spans="1:11" ht="18" customHeight="1">
      <c r="A10" s="124" t="s">
        <v>11</v>
      </c>
      <c r="B10" s="125" t="s">
        <v>186</v>
      </c>
      <c r="C10" s="126"/>
      <c r="D10" s="2"/>
      <c r="E10" s="2"/>
      <c r="F10" s="2"/>
      <c r="G10" s="2"/>
      <c r="H10" s="2"/>
      <c r="I10" s="43"/>
      <c r="J10" s="127">
        <f t="shared" si="1"/>
        <v>0</v>
      </c>
      <c r="K10" s="533"/>
    </row>
    <row r="11" spans="1:11" ht="21" customHeight="1">
      <c r="A11" s="124" t="s">
        <v>12</v>
      </c>
      <c r="B11" s="133" t="s">
        <v>188</v>
      </c>
      <c r="C11" s="129"/>
      <c r="D11" s="130">
        <f aca="true" t="shared" si="3" ref="D11:I11">SUM(D12:D12)</f>
        <v>0</v>
      </c>
      <c r="E11" s="130">
        <f t="shared" si="3"/>
        <v>0</v>
      </c>
      <c r="F11" s="130">
        <f t="shared" si="3"/>
        <v>0</v>
      </c>
      <c r="G11" s="130">
        <f t="shared" si="3"/>
        <v>0</v>
      </c>
      <c r="H11" s="130">
        <f t="shared" si="3"/>
        <v>0</v>
      </c>
      <c r="I11" s="131">
        <f t="shared" si="3"/>
        <v>0</v>
      </c>
      <c r="J11" s="132">
        <f t="shared" si="1"/>
        <v>0</v>
      </c>
      <c r="K11" s="533"/>
    </row>
    <row r="12" spans="1:11" ht="21" customHeight="1">
      <c r="A12" s="124" t="s">
        <v>13</v>
      </c>
      <c r="B12" s="125" t="s">
        <v>186</v>
      </c>
      <c r="C12" s="126"/>
      <c r="D12" s="2"/>
      <c r="E12" s="2"/>
      <c r="F12" s="2"/>
      <c r="G12" s="2"/>
      <c r="H12" s="2"/>
      <c r="I12" s="43"/>
      <c r="J12" s="127">
        <f t="shared" si="1"/>
        <v>0</v>
      </c>
      <c r="K12" s="533"/>
    </row>
    <row r="13" spans="1:11" ht="21" customHeight="1">
      <c r="A13" s="124" t="s">
        <v>14</v>
      </c>
      <c r="B13" s="133" t="s">
        <v>189</v>
      </c>
      <c r="C13" s="129"/>
      <c r="D13" s="130">
        <f aca="true" t="shared" si="4" ref="D13:I13">SUM(D14:D14)</f>
        <v>0</v>
      </c>
      <c r="E13" s="130">
        <f t="shared" si="4"/>
        <v>0</v>
      </c>
      <c r="F13" s="130">
        <f t="shared" si="4"/>
        <v>0</v>
      </c>
      <c r="G13" s="130">
        <f t="shared" si="4"/>
        <v>0</v>
      </c>
      <c r="H13" s="130">
        <f t="shared" si="4"/>
        <v>0</v>
      </c>
      <c r="I13" s="131">
        <f t="shared" si="4"/>
        <v>0</v>
      </c>
      <c r="J13" s="132">
        <f t="shared" si="1"/>
        <v>0</v>
      </c>
      <c r="K13" s="533"/>
    </row>
    <row r="14" spans="1:11" ht="21" customHeight="1">
      <c r="A14" s="124" t="s">
        <v>15</v>
      </c>
      <c r="B14" s="125" t="s">
        <v>186</v>
      </c>
      <c r="C14" s="126"/>
      <c r="D14" s="2"/>
      <c r="E14" s="2"/>
      <c r="F14" s="2"/>
      <c r="G14" s="2"/>
      <c r="H14" s="2"/>
      <c r="I14" s="43"/>
      <c r="J14" s="127">
        <f t="shared" si="1"/>
        <v>0</v>
      </c>
      <c r="K14" s="533"/>
    </row>
    <row r="15" spans="1:11" ht="21" customHeight="1">
      <c r="A15" s="134" t="s">
        <v>16</v>
      </c>
      <c r="B15" s="135" t="s">
        <v>190</v>
      </c>
      <c r="C15" s="136"/>
      <c r="D15" s="137">
        <f>SUM(D16:D18)</f>
        <v>24022093</v>
      </c>
      <c r="E15" s="137">
        <f aca="true" t="shared" si="5" ref="E15:J15">SUM(E16:E18)</f>
        <v>0</v>
      </c>
      <c r="F15" s="137">
        <f t="shared" si="5"/>
        <v>8552094</v>
      </c>
      <c r="G15" s="137">
        <f t="shared" si="5"/>
        <v>7729000</v>
      </c>
      <c r="H15" s="137">
        <f t="shared" si="5"/>
        <v>7740999</v>
      </c>
      <c r="I15" s="137">
        <f t="shared" si="5"/>
        <v>0</v>
      </c>
      <c r="J15" s="137">
        <f t="shared" si="5"/>
        <v>22972651</v>
      </c>
      <c r="K15" s="533"/>
    </row>
    <row r="16" spans="1:11" ht="21" customHeight="1">
      <c r="A16" s="134" t="s">
        <v>17</v>
      </c>
      <c r="B16" s="125" t="s">
        <v>723</v>
      </c>
      <c r="C16" s="126">
        <v>2018</v>
      </c>
      <c r="D16" s="2">
        <f>SUM(E16:H16)</f>
        <v>16801652</v>
      </c>
      <c r="E16" s="2"/>
      <c r="F16" s="2">
        <v>5597652</v>
      </c>
      <c r="G16" s="2">
        <v>5596000</v>
      </c>
      <c r="H16" s="2">
        <v>5608000</v>
      </c>
      <c r="I16" s="43"/>
      <c r="J16" s="127">
        <f t="shared" si="1"/>
        <v>16801652</v>
      </c>
      <c r="K16" s="533"/>
    </row>
    <row r="17" spans="1:11" ht="21" customHeight="1">
      <c r="A17" s="134" t="s">
        <v>18</v>
      </c>
      <c r="B17" s="125" t="s">
        <v>722</v>
      </c>
      <c r="C17" s="138">
        <v>2018</v>
      </c>
      <c r="D17" s="139">
        <f>SUM(E17:H17)</f>
        <v>6170999</v>
      </c>
      <c r="E17" s="139"/>
      <c r="F17" s="139">
        <v>1905000</v>
      </c>
      <c r="G17" s="139">
        <v>2133000</v>
      </c>
      <c r="H17" s="139">
        <v>2132999</v>
      </c>
      <c r="I17" s="140"/>
      <c r="J17" s="127">
        <f t="shared" si="1"/>
        <v>6170999</v>
      </c>
      <c r="K17" s="533"/>
    </row>
    <row r="18" spans="1:11" ht="21" customHeight="1" thickBot="1">
      <c r="A18" s="134" t="s">
        <v>19</v>
      </c>
      <c r="B18" s="514" t="s">
        <v>795</v>
      </c>
      <c r="C18" s="138">
        <v>2018</v>
      </c>
      <c r="D18" s="139">
        <v>1049442</v>
      </c>
      <c r="E18" s="139"/>
      <c r="F18" s="139">
        <v>1049442</v>
      </c>
      <c r="G18" s="139"/>
      <c r="H18" s="139"/>
      <c r="I18" s="140"/>
      <c r="J18" s="518"/>
      <c r="K18" s="533"/>
    </row>
    <row r="19" spans="1:11" ht="21" customHeight="1" thickBot="1">
      <c r="A19" s="141" t="s">
        <v>19</v>
      </c>
      <c r="B19" s="142" t="s">
        <v>191</v>
      </c>
      <c r="C19" s="143"/>
      <c r="D19" s="144">
        <f aca="true" t="shared" si="6" ref="D19:J19">D5+D8+D11+D13+D15</f>
        <v>24022093</v>
      </c>
      <c r="E19" s="144">
        <f t="shared" si="6"/>
        <v>0</v>
      </c>
      <c r="F19" s="144">
        <f t="shared" si="6"/>
        <v>8552094</v>
      </c>
      <c r="G19" s="144">
        <f t="shared" si="6"/>
        <v>7729000</v>
      </c>
      <c r="H19" s="144">
        <f t="shared" si="6"/>
        <v>7740999</v>
      </c>
      <c r="I19" s="144">
        <f t="shared" si="6"/>
        <v>0</v>
      </c>
      <c r="J19" s="144">
        <f t="shared" si="6"/>
        <v>22972651</v>
      </c>
      <c r="K19" s="533"/>
    </row>
  </sheetData>
  <sheetProtection/>
  <mergeCells count="7">
    <mergeCell ref="A2:A3"/>
    <mergeCell ref="J2:J3"/>
    <mergeCell ref="K1:K19"/>
    <mergeCell ref="E2:E3"/>
    <mergeCell ref="D2:D3"/>
    <mergeCell ref="C2:C3"/>
    <mergeCell ref="B2:B3"/>
  </mergeCells>
  <printOptions horizontalCentered="1"/>
  <pageMargins left="0" right="0" top="1.3779527559055118" bottom="0.3937007874015748" header="0.5118110236220472" footer="0.5118110236220472"/>
  <pageSetup horizontalDpi="600" verticalDpi="600" orientation="landscape" paperSize="9" scale="80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I19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5" customFormat="1" ht="15.75" thickBot="1">
      <c r="A1" s="145"/>
      <c r="H1" s="33" t="s">
        <v>753</v>
      </c>
      <c r="I1" s="592" t="str">
        <f>+CONCATENATE("3. tájékoztató tábla a 4/",LEFT(ÖSSZEFÜGGÉSEK!A4,4)+1,". (IV.20.) önkormányzati rendelethez")</f>
        <v>3. tájékoztató tábla a 4/2018. (IV.20.) önkormányzati rendelethez</v>
      </c>
    </row>
    <row r="2" spans="1:9" s="111" customFormat="1" ht="26.25" customHeight="1">
      <c r="A2" s="555" t="s">
        <v>54</v>
      </c>
      <c r="B2" s="598" t="s">
        <v>192</v>
      </c>
      <c r="C2" s="555" t="s">
        <v>193</v>
      </c>
      <c r="D2" s="555" t="s">
        <v>194</v>
      </c>
      <c r="E2" s="595" t="str">
        <f>+CONCATENATE("Hitel, kölcsön állomány ",LEFT(ÖSSZEFÜGGÉSEK!A4,4),". dec. 31-én")</f>
        <v>Hitel, kölcsön állomány 2017. dec. 31-én</v>
      </c>
      <c r="F2" s="593" t="s">
        <v>195</v>
      </c>
      <c r="G2" s="594"/>
      <c r="H2" s="590" t="str">
        <f>+CONCATENATE(LEFT(ÖSSZEFÜGGÉSEK!A4,4)+2,". után")</f>
        <v>2019. után</v>
      </c>
      <c r="I2" s="592"/>
    </row>
    <row r="3" spans="1:9" s="115" customFormat="1" ht="40.5" customHeight="1" thickBot="1">
      <c r="A3" s="586"/>
      <c r="B3" s="597"/>
      <c r="C3" s="597"/>
      <c r="D3" s="586"/>
      <c r="E3" s="596"/>
      <c r="F3" s="113" t="str">
        <f>+CONCATENATE(LEFT(ÖSSZEFÜGGÉSEK!A4,4)+1,".")</f>
        <v>2018.</v>
      </c>
      <c r="G3" s="146" t="str">
        <f>+CONCATENATE(LEFT(ÖSSZEFÜGGÉSEK!A4,4)+2,".")</f>
        <v>2019.</v>
      </c>
      <c r="H3" s="591"/>
      <c r="I3" s="592"/>
    </row>
    <row r="4" spans="1:9" s="150" customFormat="1" ht="12.75" customHeight="1" thickBot="1">
      <c r="A4" s="147" t="s">
        <v>395</v>
      </c>
      <c r="B4" s="104" t="s">
        <v>396</v>
      </c>
      <c r="C4" s="104" t="s">
        <v>397</v>
      </c>
      <c r="D4" s="148" t="s">
        <v>398</v>
      </c>
      <c r="E4" s="147" t="s">
        <v>399</v>
      </c>
      <c r="F4" s="148" t="s">
        <v>474</v>
      </c>
      <c r="G4" s="148" t="s">
        <v>475</v>
      </c>
      <c r="H4" s="149" t="s">
        <v>476</v>
      </c>
      <c r="I4" s="592"/>
    </row>
    <row r="5" spans="1:9" ht="22.5" customHeight="1" thickBot="1">
      <c r="A5" s="141" t="s">
        <v>6</v>
      </c>
      <c r="B5" s="151" t="s">
        <v>196</v>
      </c>
      <c r="C5" s="152"/>
      <c r="D5" s="153"/>
      <c r="E5" s="154">
        <f>SUM(E6:E11)</f>
        <v>0</v>
      </c>
      <c r="F5" s="10">
        <f>SUM(F6:F11)</f>
        <v>0</v>
      </c>
      <c r="G5" s="10">
        <f>SUM(G6:G11)</f>
        <v>0</v>
      </c>
      <c r="H5" s="11">
        <f>SUM(H6:H11)</f>
        <v>0</v>
      </c>
      <c r="I5" s="592"/>
    </row>
    <row r="6" spans="1:9" ht="22.5" customHeight="1">
      <c r="A6" s="124" t="s">
        <v>7</v>
      </c>
      <c r="B6" s="155" t="s">
        <v>186</v>
      </c>
      <c r="C6" s="156"/>
      <c r="D6" s="157"/>
      <c r="E6" s="158"/>
      <c r="F6" s="2"/>
      <c r="G6" s="2"/>
      <c r="H6" s="159"/>
      <c r="I6" s="592"/>
    </row>
    <row r="7" spans="1:9" ht="22.5" customHeight="1">
      <c r="A7" s="124" t="s">
        <v>8</v>
      </c>
      <c r="B7" s="155" t="s">
        <v>186</v>
      </c>
      <c r="C7" s="156"/>
      <c r="D7" s="157"/>
      <c r="E7" s="158"/>
      <c r="F7" s="2"/>
      <c r="G7" s="2"/>
      <c r="H7" s="159"/>
      <c r="I7" s="592"/>
    </row>
    <row r="8" spans="1:9" ht="22.5" customHeight="1">
      <c r="A8" s="124" t="s">
        <v>9</v>
      </c>
      <c r="B8" s="155" t="s">
        <v>186</v>
      </c>
      <c r="C8" s="156"/>
      <c r="D8" s="157"/>
      <c r="E8" s="158"/>
      <c r="F8" s="2"/>
      <c r="G8" s="2"/>
      <c r="H8" s="159"/>
      <c r="I8" s="592"/>
    </row>
    <row r="9" spans="1:9" ht="22.5" customHeight="1">
      <c r="A9" s="124" t="s">
        <v>10</v>
      </c>
      <c r="B9" s="155" t="s">
        <v>186</v>
      </c>
      <c r="C9" s="156"/>
      <c r="D9" s="157"/>
      <c r="E9" s="158"/>
      <c r="F9" s="2"/>
      <c r="G9" s="2"/>
      <c r="H9" s="159"/>
      <c r="I9" s="592"/>
    </row>
    <row r="10" spans="1:9" ht="22.5" customHeight="1">
      <c r="A10" s="124" t="s">
        <v>11</v>
      </c>
      <c r="B10" s="155" t="s">
        <v>186</v>
      </c>
      <c r="C10" s="156"/>
      <c r="D10" s="157"/>
      <c r="E10" s="158"/>
      <c r="F10" s="2"/>
      <c r="G10" s="2"/>
      <c r="H10" s="159"/>
      <c r="I10" s="592"/>
    </row>
    <row r="11" spans="1:9" ht="22.5" customHeight="1" thickBot="1">
      <c r="A11" s="124" t="s">
        <v>12</v>
      </c>
      <c r="B11" s="155" t="s">
        <v>186</v>
      </c>
      <c r="C11" s="156"/>
      <c r="D11" s="157"/>
      <c r="E11" s="158"/>
      <c r="F11" s="2"/>
      <c r="G11" s="2"/>
      <c r="H11" s="159"/>
      <c r="I11" s="592"/>
    </row>
    <row r="12" spans="1:9" ht="22.5" customHeight="1" thickBot="1">
      <c r="A12" s="141" t="s">
        <v>13</v>
      </c>
      <c r="B12" s="151" t="s">
        <v>197</v>
      </c>
      <c r="C12" s="160"/>
      <c r="D12" s="161"/>
      <c r="E12" s="154">
        <f>SUM(E13:E18)</f>
        <v>0</v>
      </c>
      <c r="F12" s="10">
        <f>SUM(F13:F18)</f>
        <v>0</v>
      </c>
      <c r="G12" s="10">
        <f>SUM(G13:G18)</f>
        <v>0</v>
      </c>
      <c r="H12" s="11">
        <f>SUM(H13:H18)</f>
        <v>0</v>
      </c>
      <c r="I12" s="592"/>
    </row>
    <row r="13" spans="1:9" ht="22.5" customHeight="1">
      <c r="A13" s="124" t="s">
        <v>14</v>
      </c>
      <c r="B13" s="155" t="s">
        <v>186</v>
      </c>
      <c r="C13" s="156"/>
      <c r="D13" s="157"/>
      <c r="E13" s="158"/>
      <c r="F13" s="2"/>
      <c r="G13" s="2"/>
      <c r="H13" s="159"/>
      <c r="I13" s="592"/>
    </row>
    <row r="14" spans="1:9" ht="22.5" customHeight="1">
      <c r="A14" s="124" t="s">
        <v>15</v>
      </c>
      <c r="B14" s="155" t="s">
        <v>186</v>
      </c>
      <c r="C14" s="156"/>
      <c r="D14" s="157"/>
      <c r="E14" s="158"/>
      <c r="F14" s="2"/>
      <c r="G14" s="2"/>
      <c r="H14" s="159"/>
      <c r="I14" s="592"/>
    </row>
    <row r="15" spans="1:9" ht="22.5" customHeight="1">
      <c r="A15" s="124" t="s">
        <v>16</v>
      </c>
      <c r="B15" s="155" t="s">
        <v>186</v>
      </c>
      <c r="C15" s="156"/>
      <c r="D15" s="157"/>
      <c r="E15" s="158"/>
      <c r="F15" s="2"/>
      <c r="G15" s="2"/>
      <c r="H15" s="159"/>
      <c r="I15" s="592"/>
    </row>
    <row r="16" spans="1:9" ht="22.5" customHeight="1">
      <c r="A16" s="124" t="s">
        <v>17</v>
      </c>
      <c r="B16" s="155" t="s">
        <v>186</v>
      </c>
      <c r="C16" s="156"/>
      <c r="D16" s="157"/>
      <c r="E16" s="158"/>
      <c r="F16" s="2"/>
      <c r="G16" s="2"/>
      <c r="H16" s="159"/>
      <c r="I16" s="592"/>
    </row>
    <row r="17" spans="1:9" ht="22.5" customHeight="1">
      <c r="A17" s="124" t="s">
        <v>18</v>
      </c>
      <c r="B17" s="155" t="s">
        <v>186</v>
      </c>
      <c r="C17" s="156"/>
      <c r="D17" s="157"/>
      <c r="E17" s="158"/>
      <c r="F17" s="2"/>
      <c r="G17" s="2"/>
      <c r="H17" s="159"/>
      <c r="I17" s="592"/>
    </row>
    <row r="18" spans="1:9" ht="22.5" customHeight="1" thickBot="1">
      <c r="A18" s="124" t="s">
        <v>19</v>
      </c>
      <c r="B18" s="155" t="s">
        <v>186</v>
      </c>
      <c r="C18" s="156"/>
      <c r="D18" s="157"/>
      <c r="E18" s="158"/>
      <c r="F18" s="2"/>
      <c r="G18" s="2"/>
      <c r="H18" s="159"/>
      <c r="I18" s="592"/>
    </row>
    <row r="19" spans="1:9" ht="22.5" customHeight="1" thickBot="1">
      <c r="A19" s="141" t="s">
        <v>20</v>
      </c>
      <c r="B19" s="151" t="s">
        <v>635</v>
      </c>
      <c r="C19" s="152"/>
      <c r="D19" s="153"/>
      <c r="E19" s="154">
        <f>E5+E12</f>
        <v>0</v>
      </c>
      <c r="F19" s="10">
        <f>F5+F12</f>
        <v>0</v>
      </c>
      <c r="G19" s="10">
        <f>G5+G12</f>
        <v>0</v>
      </c>
      <c r="H19" s="11">
        <f>H5+H12</f>
        <v>0</v>
      </c>
      <c r="I19" s="592"/>
    </row>
    <row r="20" ht="19.5" customHeight="1"/>
  </sheetData>
  <sheetProtection/>
  <mergeCells count="8">
    <mergeCell ref="A2:A3"/>
    <mergeCell ref="H2:H3"/>
    <mergeCell ref="I1:I19"/>
    <mergeCell ref="F2:G2"/>
    <mergeCell ref="E2:E3"/>
    <mergeCell ref="D2:D3"/>
    <mergeCell ref="C2:C3"/>
    <mergeCell ref="B2:B3"/>
  </mergeCells>
  <printOptions horizontalCentered="1"/>
  <pageMargins left="0.7874015748031497" right="0.7874015748031497" top="1.5748031496062993" bottom="0.984251968503937" header="0.5118110236220472" footer="0.5118110236220472"/>
  <pageSetup horizontalDpi="600" verticalDpi="600" orientation="landscape" paperSize="9" scale="85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zoomScalePageLayoutView="0" workbookViewId="0" topLeftCell="A13">
      <selection activeCell="D14" sqref="D14"/>
    </sheetView>
  </sheetViews>
  <sheetFormatPr defaultColWidth="9.00390625" defaultRowHeight="12.75"/>
  <cols>
    <col min="1" max="1" width="5.50390625" style="0" customWidth="1"/>
    <col min="2" max="2" width="36.875" style="0" customWidth="1"/>
    <col min="3" max="8" width="13.875" style="0" customWidth="1"/>
    <col min="9" max="9" width="15.125" style="0" customWidth="1"/>
    <col min="10" max="10" width="5.00390625" style="0" customWidth="1"/>
  </cols>
  <sheetData>
    <row r="1" spans="1:10" ht="34.5" customHeight="1">
      <c r="A1" s="615" t="s">
        <v>799</v>
      </c>
      <c r="B1" s="615"/>
      <c r="C1" s="615"/>
      <c r="D1" s="615"/>
      <c r="E1" s="615"/>
      <c r="F1" s="615"/>
      <c r="G1" s="615"/>
      <c r="H1" s="615"/>
      <c r="I1" s="615"/>
      <c r="J1" s="592" t="str">
        <f>+CONCATENATE("4. tájékoztató tábla a 4./",LEFT(ÖSSZEFÜGGÉSEK!A4,4)+1,". (IV.20) önkormányzati rendelethez")</f>
        <v>4. tájékoztató tábla a 4./2018. (IV.20) önkormányzati rendelethez</v>
      </c>
    </row>
    <row r="2" spans="8:10" ht="14.25" thickBot="1">
      <c r="H2" s="607" t="s">
        <v>744</v>
      </c>
      <c r="I2" s="607"/>
      <c r="J2" s="592"/>
    </row>
    <row r="3" spans="1:10" ht="13.5" thickBot="1">
      <c r="A3" s="605" t="s">
        <v>4</v>
      </c>
      <c r="B3" s="578" t="s">
        <v>198</v>
      </c>
      <c r="C3" s="603" t="s">
        <v>199</v>
      </c>
      <c r="D3" s="601" t="s">
        <v>200</v>
      </c>
      <c r="E3" s="602"/>
      <c r="F3" s="602"/>
      <c r="G3" s="602"/>
      <c r="H3" s="602"/>
      <c r="I3" s="599" t="s">
        <v>201</v>
      </c>
      <c r="J3" s="592"/>
    </row>
    <row r="4" spans="1:10" s="16" customFormat="1" ht="42" customHeight="1" thickBot="1">
      <c r="A4" s="606"/>
      <c r="B4" s="579"/>
      <c r="C4" s="604"/>
      <c r="D4" s="25" t="s">
        <v>202</v>
      </c>
      <c r="E4" s="25" t="s">
        <v>203</v>
      </c>
      <c r="F4" s="25" t="s">
        <v>204</v>
      </c>
      <c r="G4" s="162" t="s">
        <v>205</v>
      </c>
      <c r="H4" s="162" t="s">
        <v>206</v>
      </c>
      <c r="I4" s="600"/>
      <c r="J4" s="592"/>
    </row>
    <row r="5" spans="1:10" s="16" customFormat="1" ht="12" customHeight="1" thickBot="1">
      <c r="A5" s="388" t="s">
        <v>395</v>
      </c>
      <c r="B5" s="163" t="s">
        <v>396</v>
      </c>
      <c r="C5" s="163" t="s">
        <v>397</v>
      </c>
      <c r="D5" s="163" t="s">
        <v>398</v>
      </c>
      <c r="E5" s="163" t="s">
        <v>399</v>
      </c>
      <c r="F5" s="163" t="s">
        <v>474</v>
      </c>
      <c r="G5" s="163" t="s">
        <v>475</v>
      </c>
      <c r="H5" s="163" t="s">
        <v>544</v>
      </c>
      <c r="I5" s="164" t="s">
        <v>545</v>
      </c>
      <c r="J5" s="592"/>
    </row>
    <row r="6" spans="1:10" s="16" customFormat="1" ht="18" customHeight="1">
      <c r="A6" s="608" t="s">
        <v>207</v>
      </c>
      <c r="B6" s="609"/>
      <c r="C6" s="609"/>
      <c r="D6" s="609"/>
      <c r="E6" s="609"/>
      <c r="F6" s="609"/>
      <c r="G6" s="609"/>
      <c r="H6" s="609"/>
      <c r="I6" s="610"/>
      <c r="J6" s="592"/>
    </row>
    <row r="7" spans="1:10" ht="15.75" customHeight="1">
      <c r="A7" s="27" t="s">
        <v>6</v>
      </c>
      <c r="B7" s="26" t="s">
        <v>208</v>
      </c>
      <c r="C7" s="19"/>
      <c r="D7" s="19"/>
      <c r="E7" s="19"/>
      <c r="F7" s="19"/>
      <c r="G7" s="166"/>
      <c r="H7" s="167">
        <f aca="true" t="shared" si="0" ref="H7:H13">SUM(D7:G7)</f>
        <v>0</v>
      </c>
      <c r="I7" s="28">
        <f aca="true" t="shared" si="1" ref="I7:I13">C7+H7</f>
        <v>0</v>
      </c>
      <c r="J7" s="592"/>
    </row>
    <row r="8" spans="1:10" ht="22.5">
      <c r="A8" s="27" t="s">
        <v>7</v>
      </c>
      <c r="B8" s="26" t="s">
        <v>143</v>
      </c>
      <c r="C8" s="19"/>
      <c r="D8" s="19"/>
      <c r="E8" s="19"/>
      <c r="F8" s="19"/>
      <c r="G8" s="166"/>
      <c r="H8" s="167">
        <f t="shared" si="0"/>
        <v>0</v>
      </c>
      <c r="I8" s="28">
        <f t="shared" si="1"/>
        <v>0</v>
      </c>
      <c r="J8" s="592"/>
    </row>
    <row r="9" spans="1:10" ht="22.5">
      <c r="A9" s="27" t="s">
        <v>8</v>
      </c>
      <c r="B9" s="26" t="s">
        <v>144</v>
      </c>
      <c r="C9" s="19"/>
      <c r="D9" s="19"/>
      <c r="E9" s="19"/>
      <c r="F9" s="19"/>
      <c r="G9" s="166"/>
      <c r="H9" s="167">
        <f t="shared" si="0"/>
        <v>0</v>
      </c>
      <c r="I9" s="28">
        <f t="shared" si="1"/>
        <v>0</v>
      </c>
      <c r="J9" s="592"/>
    </row>
    <row r="10" spans="1:10" ht="15.75" customHeight="1">
      <c r="A10" s="27" t="s">
        <v>9</v>
      </c>
      <c r="B10" s="26" t="s">
        <v>145</v>
      </c>
      <c r="C10" s="19"/>
      <c r="D10" s="19"/>
      <c r="E10" s="19"/>
      <c r="F10" s="19"/>
      <c r="G10" s="166"/>
      <c r="H10" s="167">
        <f t="shared" si="0"/>
        <v>0</v>
      </c>
      <c r="I10" s="28">
        <f t="shared" si="1"/>
        <v>0</v>
      </c>
      <c r="J10" s="592"/>
    </row>
    <row r="11" spans="1:10" ht="22.5">
      <c r="A11" s="27" t="s">
        <v>10</v>
      </c>
      <c r="B11" s="26" t="s">
        <v>146</v>
      </c>
      <c r="C11" s="19"/>
      <c r="D11" s="19"/>
      <c r="E11" s="19"/>
      <c r="F11" s="19"/>
      <c r="G11" s="166"/>
      <c r="H11" s="167"/>
      <c r="I11" s="28"/>
      <c r="J11" s="592"/>
    </row>
    <row r="12" spans="1:10" ht="15.75" customHeight="1">
      <c r="A12" s="29" t="s">
        <v>11</v>
      </c>
      <c r="B12" s="30" t="s">
        <v>209</v>
      </c>
      <c r="C12" s="20"/>
      <c r="D12" s="20"/>
      <c r="E12" s="20"/>
      <c r="F12" s="20"/>
      <c r="G12" s="168"/>
      <c r="H12" s="167">
        <f t="shared" si="0"/>
        <v>0</v>
      </c>
      <c r="I12" s="28">
        <f t="shared" si="1"/>
        <v>0</v>
      </c>
      <c r="J12" s="592"/>
    </row>
    <row r="13" spans="1:10" ht="15.75" customHeight="1" thickBot="1">
      <c r="A13" s="169" t="s">
        <v>12</v>
      </c>
      <c r="B13" s="170" t="s">
        <v>210</v>
      </c>
      <c r="C13" s="172"/>
      <c r="D13" s="172"/>
      <c r="E13" s="172"/>
      <c r="F13" s="172"/>
      <c r="G13" s="173"/>
      <c r="H13" s="167">
        <f t="shared" si="0"/>
        <v>0</v>
      </c>
      <c r="I13" s="28">
        <f t="shared" si="1"/>
        <v>0</v>
      </c>
      <c r="J13" s="592"/>
    </row>
    <row r="14" spans="1:10" s="21" customFormat="1" ht="18" customHeight="1" thickBot="1">
      <c r="A14" s="613" t="s">
        <v>211</v>
      </c>
      <c r="B14" s="614"/>
      <c r="C14" s="31">
        <f aca="true" t="shared" si="2" ref="C14:I14">SUM(C7:C13)</f>
        <v>0</v>
      </c>
      <c r="D14" s="31">
        <f t="shared" si="2"/>
        <v>0</v>
      </c>
      <c r="E14" s="31">
        <f t="shared" si="2"/>
        <v>0</v>
      </c>
      <c r="F14" s="31">
        <f t="shared" si="2"/>
        <v>0</v>
      </c>
      <c r="G14" s="174">
        <f t="shared" si="2"/>
        <v>0</v>
      </c>
      <c r="H14" s="174">
        <f t="shared" si="2"/>
        <v>0</v>
      </c>
      <c r="I14" s="32">
        <f t="shared" si="2"/>
        <v>0</v>
      </c>
      <c r="J14" s="592"/>
    </row>
    <row r="15" spans="1:10" s="18" customFormat="1" ht="18" customHeight="1">
      <c r="A15" s="608" t="s">
        <v>212</v>
      </c>
      <c r="B15" s="609"/>
      <c r="C15" s="609"/>
      <c r="D15" s="609"/>
      <c r="E15" s="609"/>
      <c r="F15" s="609"/>
      <c r="G15" s="609"/>
      <c r="H15" s="609"/>
      <c r="I15" s="610"/>
      <c r="J15" s="592"/>
    </row>
    <row r="16" spans="1:10" s="18" customFormat="1" ht="12.75">
      <c r="A16" s="27" t="s">
        <v>6</v>
      </c>
      <c r="B16" s="26" t="s">
        <v>213</v>
      </c>
      <c r="C16" s="19"/>
      <c r="D16" s="19"/>
      <c r="E16" s="19"/>
      <c r="F16" s="19"/>
      <c r="G16" s="166"/>
      <c r="H16" s="167">
        <f>SUM(D16:G16)</f>
        <v>0</v>
      </c>
      <c r="I16" s="28">
        <f>C16+H16</f>
        <v>0</v>
      </c>
      <c r="J16" s="592"/>
    </row>
    <row r="17" spans="1:10" ht="13.5" thickBot="1">
      <c r="A17" s="169" t="s">
        <v>7</v>
      </c>
      <c r="B17" s="170" t="s">
        <v>210</v>
      </c>
      <c r="C17" s="172"/>
      <c r="D17" s="172"/>
      <c r="E17" s="172"/>
      <c r="F17" s="172"/>
      <c r="G17" s="173"/>
      <c r="H17" s="167">
        <f>SUM(D17:G17)</f>
        <v>0</v>
      </c>
      <c r="I17" s="175">
        <f>C17+H17</f>
        <v>0</v>
      </c>
      <c r="J17" s="592"/>
    </row>
    <row r="18" spans="1:10" ht="15.75" customHeight="1" thickBot="1">
      <c r="A18" s="613" t="s">
        <v>214</v>
      </c>
      <c r="B18" s="614"/>
      <c r="C18" s="31">
        <f aca="true" t="shared" si="3" ref="C18:I18">SUM(C16:C17)</f>
        <v>0</v>
      </c>
      <c r="D18" s="31">
        <f t="shared" si="3"/>
        <v>0</v>
      </c>
      <c r="E18" s="31">
        <f t="shared" si="3"/>
        <v>0</v>
      </c>
      <c r="F18" s="31">
        <f t="shared" si="3"/>
        <v>0</v>
      </c>
      <c r="G18" s="174">
        <f t="shared" si="3"/>
        <v>0</v>
      </c>
      <c r="H18" s="174">
        <f t="shared" si="3"/>
        <v>0</v>
      </c>
      <c r="I18" s="32">
        <f t="shared" si="3"/>
        <v>0</v>
      </c>
      <c r="J18" s="592"/>
    </row>
    <row r="19" spans="1:10" ht="18" customHeight="1" thickBot="1">
      <c r="A19" s="611" t="s">
        <v>215</v>
      </c>
      <c r="B19" s="612"/>
      <c r="C19" s="176">
        <f aca="true" t="shared" si="4" ref="C19:I19">C14+C18</f>
        <v>0</v>
      </c>
      <c r="D19" s="176">
        <f t="shared" si="4"/>
        <v>0</v>
      </c>
      <c r="E19" s="176">
        <f t="shared" si="4"/>
        <v>0</v>
      </c>
      <c r="F19" s="176">
        <f t="shared" si="4"/>
        <v>0</v>
      </c>
      <c r="G19" s="176">
        <f t="shared" si="4"/>
        <v>0</v>
      </c>
      <c r="H19" s="176">
        <f t="shared" si="4"/>
        <v>0</v>
      </c>
      <c r="I19" s="32">
        <f t="shared" si="4"/>
        <v>0</v>
      </c>
      <c r="J19" s="592"/>
    </row>
  </sheetData>
  <sheetProtection/>
  <mergeCells count="13">
    <mergeCell ref="A15:I15"/>
    <mergeCell ref="A19:B19"/>
    <mergeCell ref="J1:J19"/>
    <mergeCell ref="A6:I6"/>
    <mergeCell ref="A14:B14"/>
    <mergeCell ref="A18:B18"/>
    <mergeCell ref="A1:I1"/>
    <mergeCell ref="I3:I4"/>
    <mergeCell ref="D3:H3"/>
    <mergeCell ref="C3:C4"/>
    <mergeCell ref="B3:B4"/>
    <mergeCell ref="A3:A4"/>
    <mergeCell ref="H2:I2"/>
  </mergeCells>
  <printOptions horizontalCentered="1"/>
  <pageMargins left="0.3937007874015748" right="0.1968503937007874" top="1.1811023622047245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 dőlt"&amp;12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zoomScalePageLayoutView="0" workbookViewId="0" topLeftCell="A10">
      <selection activeCell="C13" sqref="C13"/>
    </sheetView>
  </sheetViews>
  <sheetFormatPr defaultColWidth="9.00390625" defaultRowHeight="12.75"/>
  <cols>
    <col min="1" max="1" width="5.875" style="194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5" customFormat="1" ht="15.75" thickBot="1">
      <c r="A1" s="145"/>
      <c r="D1" s="33" t="s">
        <v>749</v>
      </c>
    </row>
    <row r="2" spans="1:4" s="16" customFormat="1" ht="48" customHeight="1" thickBot="1">
      <c r="A2" s="177" t="s">
        <v>4</v>
      </c>
      <c r="B2" s="25" t="s">
        <v>5</v>
      </c>
      <c r="C2" s="25" t="s">
        <v>216</v>
      </c>
      <c r="D2" s="178" t="s">
        <v>217</v>
      </c>
    </row>
    <row r="3" spans="1:4" s="16" customFormat="1" ht="13.5" customHeight="1" thickBot="1">
      <c r="A3" s="179" t="s">
        <v>395</v>
      </c>
      <c r="B3" s="180" t="s">
        <v>396</v>
      </c>
      <c r="C3" s="180" t="s">
        <v>397</v>
      </c>
      <c r="D3" s="181" t="s">
        <v>398</v>
      </c>
    </row>
    <row r="4" spans="1:4" ht="18" customHeight="1">
      <c r="A4" s="182" t="s">
        <v>6</v>
      </c>
      <c r="B4" s="183" t="s">
        <v>218</v>
      </c>
      <c r="C4" s="184"/>
      <c r="D4" s="185"/>
    </row>
    <row r="5" spans="1:4" ht="18" customHeight="1">
      <c r="A5" s="186" t="s">
        <v>7</v>
      </c>
      <c r="B5" s="187" t="s">
        <v>219</v>
      </c>
      <c r="C5" s="188"/>
      <c r="D5" s="189"/>
    </row>
    <row r="6" spans="1:4" ht="18" customHeight="1">
      <c r="A6" s="186" t="s">
        <v>8</v>
      </c>
      <c r="B6" s="187" t="s">
        <v>220</v>
      </c>
      <c r="C6" s="188"/>
      <c r="D6" s="189"/>
    </row>
    <row r="7" spans="1:4" ht="18" customHeight="1">
      <c r="A7" s="186" t="s">
        <v>9</v>
      </c>
      <c r="B7" s="508" t="s">
        <v>221</v>
      </c>
      <c r="C7" s="188"/>
      <c r="D7" s="189"/>
    </row>
    <row r="8" spans="1:4" ht="18" customHeight="1">
      <c r="A8" s="186" t="s">
        <v>10</v>
      </c>
      <c r="B8" s="508" t="s">
        <v>222</v>
      </c>
      <c r="C8" s="188">
        <f>SUM(C9:C13)</f>
        <v>221000</v>
      </c>
      <c r="D8" s="188">
        <f>SUM(D9:D13)</f>
        <v>210000</v>
      </c>
    </row>
    <row r="9" spans="1:4" ht="18" customHeight="1">
      <c r="A9" s="186" t="s">
        <v>11</v>
      </c>
      <c r="B9" s="508" t="s">
        <v>223</v>
      </c>
      <c r="C9" s="188"/>
      <c r="D9" s="189"/>
    </row>
    <row r="10" spans="1:4" ht="18" customHeight="1">
      <c r="A10" s="186" t="s">
        <v>12</v>
      </c>
      <c r="B10" s="509" t="s">
        <v>765</v>
      </c>
      <c r="C10" s="188">
        <v>35000</v>
      </c>
      <c r="D10" s="189">
        <v>35000</v>
      </c>
    </row>
    <row r="11" spans="1:4" ht="22.5">
      <c r="A11" s="186" t="s">
        <v>13</v>
      </c>
      <c r="B11" s="509" t="s">
        <v>761</v>
      </c>
      <c r="C11" s="188">
        <v>133000</v>
      </c>
      <c r="D11" s="189">
        <v>98000</v>
      </c>
    </row>
    <row r="12" spans="1:4" ht="31.5" customHeight="1">
      <c r="A12" s="186" t="s">
        <v>14</v>
      </c>
      <c r="B12" s="509" t="s">
        <v>760</v>
      </c>
      <c r="C12" s="188">
        <v>53000</v>
      </c>
      <c r="D12" s="189">
        <v>77000</v>
      </c>
    </row>
    <row r="13" spans="1:4" ht="18" customHeight="1">
      <c r="A13" s="186" t="s">
        <v>15</v>
      </c>
      <c r="B13" s="509" t="s">
        <v>224</v>
      </c>
      <c r="C13" s="188"/>
      <c r="D13" s="189"/>
    </row>
    <row r="14" spans="1:4" ht="22.5">
      <c r="A14" s="186" t="s">
        <v>16</v>
      </c>
      <c r="B14" s="509" t="s">
        <v>225</v>
      </c>
      <c r="C14" s="188"/>
      <c r="D14" s="189"/>
    </row>
    <row r="15" spans="1:4" ht="18" customHeight="1">
      <c r="A15" s="186" t="s">
        <v>17</v>
      </c>
      <c r="B15" s="508" t="s">
        <v>226</v>
      </c>
      <c r="C15" s="188">
        <v>39000</v>
      </c>
      <c r="D15" s="189">
        <v>31110</v>
      </c>
    </row>
    <row r="16" spans="1:4" ht="18" customHeight="1">
      <c r="A16" s="186" t="s">
        <v>18</v>
      </c>
      <c r="B16" s="508" t="s">
        <v>227</v>
      </c>
      <c r="C16" s="188"/>
      <c r="D16" s="189"/>
    </row>
    <row r="17" spans="1:4" ht="18" customHeight="1">
      <c r="A17" s="186" t="s">
        <v>19</v>
      </c>
      <c r="B17" s="187" t="s">
        <v>228</v>
      </c>
      <c r="C17" s="188"/>
      <c r="D17" s="189"/>
    </row>
    <row r="18" spans="1:4" ht="18" customHeight="1">
      <c r="A18" s="186" t="s">
        <v>20</v>
      </c>
      <c r="B18" s="187" t="s">
        <v>743</v>
      </c>
      <c r="C18" s="188"/>
      <c r="D18" s="189"/>
    </row>
    <row r="19" spans="1:4" ht="18" customHeight="1">
      <c r="A19" s="186" t="s">
        <v>21</v>
      </c>
      <c r="B19" s="187" t="s">
        <v>762</v>
      </c>
      <c r="C19" s="188">
        <v>0</v>
      </c>
      <c r="D19" s="189">
        <v>8100</v>
      </c>
    </row>
    <row r="20" spans="1:4" ht="18" customHeight="1">
      <c r="A20" s="186" t="s">
        <v>22</v>
      </c>
      <c r="B20" s="165"/>
      <c r="C20" s="188"/>
      <c r="D20" s="189"/>
    </row>
    <row r="21" spans="1:4" ht="18" customHeight="1">
      <c r="A21" s="186" t="s">
        <v>23</v>
      </c>
      <c r="B21" s="165"/>
      <c r="C21" s="188"/>
      <c r="D21" s="189"/>
    </row>
    <row r="22" spans="1:4" ht="18" customHeight="1">
      <c r="A22" s="186" t="s">
        <v>24</v>
      </c>
      <c r="B22" s="165"/>
      <c r="C22" s="188"/>
      <c r="D22" s="189"/>
    </row>
    <row r="23" spans="1:4" ht="18" customHeight="1">
      <c r="A23" s="186" t="s">
        <v>25</v>
      </c>
      <c r="B23" s="165"/>
      <c r="C23" s="188"/>
      <c r="D23" s="189"/>
    </row>
    <row r="24" spans="1:4" ht="18" customHeight="1">
      <c r="A24" s="186" t="s">
        <v>26</v>
      </c>
      <c r="B24" s="165"/>
      <c r="C24" s="188"/>
      <c r="D24" s="189"/>
    </row>
    <row r="25" spans="1:4" ht="18" customHeight="1">
      <c r="A25" s="186" t="s">
        <v>27</v>
      </c>
      <c r="B25" s="165"/>
      <c r="C25" s="188"/>
      <c r="D25" s="189"/>
    </row>
    <row r="26" spans="1:4" ht="18" customHeight="1">
      <c r="A26" s="186" t="s">
        <v>28</v>
      </c>
      <c r="B26" s="165"/>
      <c r="C26" s="188"/>
      <c r="D26" s="189"/>
    </row>
    <row r="27" spans="1:4" ht="18" customHeight="1">
      <c r="A27" s="186" t="s">
        <v>29</v>
      </c>
      <c r="B27" s="165"/>
      <c r="C27" s="188"/>
      <c r="D27" s="189"/>
    </row>
    <row r="28" spans="1:4" ht="18" customHeight="1" thickBot="1">
      <c r="A28" s="190" t="s">
        <v>30</v>
      </c>
      <c r="B28" s="171"/>
      <c r="C28" s="191"/>
      <c r="D28" s="192"/>
    </row>
    <row r="29" spans="1:4" ht="18" customHeight="1" thickBot="1">
      <c r="A29" s="224" t="s">
        <v>31</v>
      </c>
      <c r="B29" s="225" t="s">
        <v>39</v>
      </c>
      <c r="C29" s="226">
        <f>+C4+C5+C6+C7+C8+C15+C16+C17+C18+C19+C20+C21+C22+C23+C24+C25+C26+C27+C28</f>
        <v>260000</v>
      </c>
      <c r="D29" s="227">
        <f>+D4+D5+D6+D7+D8+D15+D16+D17+D18+D19+D20+D21+D22+D23+D24+D25+D26+D27+D28</f>
        <v>249210</v>
      </c>
    </row>
    <row r="30" spans="1:4" ht="25.5" customHeight="1">
      <c r="A30" s="193"/>
      <c r="B30" s="616" t="s">
        <v>229</v>
      </c>
      <c r="C30" s="616"/>
      <c r="D30" s="616"/>
    </row>
  </sheetData>
  <sheetProtection/>
  <mergeCells count="1">
    <mergeCell ref="B30:D30"/>
  </mergeCells>
  <printOptions horizontalCentered="1"/>
  <pageMargins left="0.7874015748031497" right="0.7874015748031497" top="1.7716535433070868" bottom="0.984251968503937" header="0.5118110236220472" footer="0.5118110236220472"/>
  <pageSetup horizontalDpi="600" verticalDpi="600" orientation="portrait" paperSize="9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4/2018. (IV.20.)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30"/>
  <sheetViews>
    <sheetView zoomScalePageLayoutView="0" workbookViewId="0" topLeftCell="A19">
      <selection activeCell="D5" sqref="D5"/>
    </sheetView>
  </sheetViews>
  <sheetFormatPr defaultColWidth="9.00390625" defaultRowHeight="12.75"/>
  <cols>
    <col min="1" max="1" width="6.625" style="0" customWidth="1"/>
    <col min="2" max="2" width="32.875" style="0" customWidth="1"/>
    <col min="3" max="3" width="20.875" style="0" customWidth="1"/>
    <col min="4" max="5" width="12.875" style="0" customWidth="1"/>
  </cols>
  <sheetData>
    <row r="1" spans="3:5" ht="14.25" thickBot="1">
      <c r="C1" s="195"/>
      <c r="D1" s="195"/>
      <c r="E1" s="195" t="s">
        <v>744</v>
      </c>
    </row>
    <row r="2" spans="1:5" ht="42.75" customHeight="1" thickBot="1">
      <c r="A2" s="196" t="s">
        <v>54</v>
      </c>
      <c r="B2" s="197" t="s">
        <v>230</v>
      </c>
      <c r="C2" s="197" t="s">
        <v>231</v>
      </c>
      <c r="D2" s="198" t="s">
        <v>745</v>
      </c>
      <c r="E2" s="199" t="s">
        <v>746</v>
      </c>
    </row>
    <row r="3" spans="1:5" ht="15.75" customHeight="1">
      <c r="A3" s="200" t="s">
        <v>6</v>
      </c>
      <c r="B3" s="491" t="s">
        <v>736</v>
      </c>
      <c r="C3" s="491" t="s">
        <v>737</v>
      </c>
      <c r="D3" s="492">
        <v>850000</v>
      </c>
      <c r="E3" s="201">
        <v>850000</v>
      </c>
    </row>
    <row r="4" spans="1:5" ht="15.75" customHeight="1">
      <c r="A4" s="202" t="s">
        <v>7</v>
      </c>
      <c r="B4" s="203" t="s">
        <v>747</v>
      </c>
      <c r="C4" s="203" t="s">
        <v>737</v>
      </c>
      <c r="D4" s="493">
        <v>0</v>
      </c>
      <c r="E4" s="205">
        <v>100000</v>
      </c>
    </row>
    <row r="5" spans="1:5" ht="15.75" customHeight="1">
      <c r="A5" s="202" t="s">
        <v>8</v>
      </c>
      <c r="B5" s="203" t="s">
        <v>748</v>
      </c>
      <c r="C5" s="203" t="s">
        <v>737</v>
      </c>
      <c r="D5" s="493">
        <v>100000</v>
      </c>
      <c r="E5" s="205">
        <v>160000</v>
      </c>
    </row>
    <row r="6" spans="1:5" ht="15.75" customHeight="1">
      <c r="A6" s="202" t="s">
        <v>9</v>
      </c>
      <c r="B6" s="203" t="s">
        <v>796</v>
      </c>
      <c r="C6" s="203" t="s">
        <v>737</v>
      </c>
      <c r="D6" s="204">
        <v>0</v>
      </c>
      <c r="E6" s="205">
        <v>20000</v>
      </c>
    </row>
    <row r="7" spans="1:5" ht="15.75" customHeight="1">
      <c r="A7" s="202" t="s">
        <v>10</v>
      </c>
      <c r="B7" s="203"/>
      <c r="C7" s="203"/>
      <c r="D7" s="204"/>
      <c r="E7" s="205"/>
    </row>
    <row r="8" spans="1:5" ht="15.75" customHeight="1">
      <c r="A8" s="202" t="s">
        <v>11</v>
      </c>
      <c r="B8" s="203"/>
      <c r="C8" s="203"/>
      <c r="D8" s="204"/>
      <c r="E8" s="205"/>
    </row>
    <row r="9" spans="1:5" ht="15.75" customHeight="1">
      <c r="A9" s="202" t="s">
        <v>12</v>
      </c>
      <c r="B9" s="203"/>
      <c r="C9" s="203"/>
      <c r="D9" s="204"/>
      <c r="E9" s="205"/>
    </row>
    <row r="10" spans="1:5" ht="15.75" customHeight="1">
      <c r="A10" s="202" t="s">
        <v>13</v>
      </c>
      <c r="B10" s="203"/>
      <c r="C10" s="203"/>
      <c r="D10" s="204"/>
      <c r="E10" s="205"/>
    </row>
    <row r="11" spans="1:5" ht="15.75" customHeight="1">
      <c r="A11" s="202" t="s">
        <v>14</v>
      </c>
      <c r="B11" s="203"/>
      <c r="C11" s="203"/>
      <c r="D11" s="204"/>
      <c r="E11" s="205"/>
    </row>
    <row r="12" spans="1:5" ht="15.75" customHeight="1">
      <c r="A12" s="202" t="s">
        <v>15</v>
      </c>
      <c r="B12" s="203"/>
      <c r="C12" s="203"/>
      <c r="D12" s="204"/>
      <c r="E12" s="205"/>
    </row>
    <row r="13" spans="1:5" ht="15.75" customHeight="1">
      <c r="A13" s="202" t="s">
        <v>16</v>
      </c>
      <c r="B13" s="203"/>
      <c r="C13" s="203"/>
      <c r="D13" s="204"/>
      <c r="E13" s="205"/>
    </row>
    <row r="14" spans="1:5" ht="15.75" customHeight="1">
      <c r="A14" s="202" t="s">
        <v>17</v>
      </c>
      <c r="B14" s="203"/>
      <c r="C14" s="203"/>
      <c r="D14" s="204"/>
      <c r="E14" s="205"/>
    </row>
    <row r="15" spans="1:5" ht="15.75" customHeight="1">
      <c r="A15" s="202" t="s">
        <v>18</v>
      </c>
      <c r="B15" s="203"/>
      <c r="C15" s="203"/>
      <c r="D15" s="204"/>
      <c r="E15" s="205"/>
    </row>
    <row r="16" spans="1:5" ht="15.75" customHeight="1">
      <c r="A16" s="202" t="s">
        <v>19</v>
      </c>
      <c r="B16" s="203"/>
      <c r="C16" s="203"/>
      <c r="D16" s="204"/>
      <c r="E16" s="205"/>
    </row>
    <row r="17" spans="1:5" ht="15.75" customHeight="1">
      <c r="A17" s="202" t="s">
        <v>20</v>
      </c>
      <c r="B17" s="203"/>
      <c r="C17" s="203"/>
      <c r="D17" s="204"/>
      <c r="E17" s="205"/>
    </row>
    <row r="18" spans="1:5" ht="15.75" customHeight="1">
      <c r="A18" s="202" t="s">
        <v>21</v>
      </c>
      <c r="B18" s="203"/>
      <c r="C18" s="203"/>
      <c r="D18" s="204"/>
      <c r="E18" s="205"/>
    </row>
    <row r="19" spans="1:5" ht="15.75" customHeight="1">
      <c r="A19" s="202" t="s">
        <v>22</v>
      </c>
      <c r="B19" s="203"/>
      <c r="C19" s="203"/>
      <c r="D19" s="204"/>
      <c r="E19" s="205"/>
    </row>
    <row r="20" spans="1:5" ht="15.75" customHeight="1">
      <c r="A20" s="202" t="s">
        <v>23</v>
      </c>
      <c r="B20" s="203"/>
      <c r="C20" s="203"/>
      <c r="D20" s="204"/>
      <c r="E20" s="205"/>
    </row>
    <row r="21" spans="1:5" ht="15.75" customHeight="1">
      <c r="A21" s="202" t="s">
        <v>24</v>
      </c>
      <c r="B21" s="203"/>
      <c r="C21" s="203"/>
      <c r="D21" s="204"/>
      <c r="E21" s="205"/>
    </row>
    <row r="22" spans="1:5" ht="15.75" customHeight="1">
      <c r="A22" s="202" t="s">
        <v>25</v>
      </c>
      <c r="B22" s="203"/>
      <c r="C22" s="203"/>
      <c r="D22" s="204"/>
      <c r="E22" s="205"/>
    </row>
    <row r="23" spans="1:5" ht="15.75" customHeight="1">
      <c r="A23" s="202" t="s">
        <v>26</v>
      </c>
      <c r="B23" s="203"/>
      <c r="C23" s="203"/>
      <c r="D23" s="204"/>
      <c r="E23" s="205"/>
    </row>
    <row r="24" spans="1:5" ht="15.75" customHeight="1">
      <c r="A24" s="202" t="s">
        <v>27</v>
      </c>
      <c r="B24" s="203"/>
      <c r="C24" s="203"/>
      <c r="D24" s="204"/>
      <c r="E24" s="205"/>
    </row>
    <row r="25" spans="1:5" ht="15.75" customHeight="1">
      <c r="A25" s="202" t="s">
        <v>28</v>
      </c>
      <c r="B25" s="203"/>
      <c r="C25" s="203"/>
      <c r="D25" s="204"/>
      <c r="E25" s="205"/>
    </row>
    <row r="26" spans="1:5" ht="15.75" customHeight="1">
      <c r="A26" s="202" t="s">
        <v>29</v>
      </c>
      <c r="B26" s="203"/>
      <c r="C26" s="203"/>
      <c r="D26" s="204"/>
      <c r="E26" s="205"/>
    </row>
    <row r="27" spans="1:5" ht="15.75" customHeight="1">
      <c r="A27" s="202" t="s">
        <v>30</v>
      </c>
      <c r="B27" s="203"/>
      <c r="C27" s="203"/>
      <c r="D27" s="204"/>
      <c r="E27" s="205"/>
    </row>
    <row r="28" spans="1:5" ht="15.75" customHeight="1">
      <c r="A28" s="202" t="s">
        <v>31</v>
      </c>
      <c r="B28" s="203"/>
      <c r="C28" s="203"/>
      <c r="D28" s="204"/>
      <c r="E28" s="205"/>
    </row>
    <row r="29" spans="1:5" ht="15.75" customHeight="1" thickBot="1">
      <c r="A29" s="202" t="s">
        <v>32</v>
      </c>
      <c r="B29" s="203"/>
      <c r="C29" s="203"/>
      <c r="D29" s="204"/>
      <c r="E29" s="205"/>
    </row>
    <row r="30" spans="1:5" ht="15.75" customHeight="1" thickBot="1">
      <c r="A30" s="617" t="s">
        <v>39</v>
      </c>
      <c r="B30" s="618"/>
      <c r="C30" s="206"/>
      <c r="D30" s="144">
        <f>SUM(D3:D29)</f>
        <v>950000</v>
      </c>
      <c r="E30" s="207">
        <f>SUM(E3:E29)</f>
        <v>1130000</v>
      </c>
    </row>
  </sheetData>
  <sheetProtection/>
  <mergeCells count="1">
    <mergeCell ref="A30:B30"/>
  </mergeCells>
  <printOptions horizontalCentered="1"/>
  <pageMargins left="0.7874015748031497" right="0.7874015748031497" top="1.5748031496062993" bottom="0.984251968503937" header="0.5118110236220472" footer="0.5118110236220472"/>
  <pageSetup horizontalDpi="600" verticalDpi="600" orientation="portrait" paperSize="9" r:id="rId1"/>
  <headerFooter alignWithMargins="0">
    <oddHeader>&amp;C&amp;"Times New Roman CE,Félkövér"&amp;12
K I M U T A T Á S
a 2017. évi céljelleggel juttatott támogatások felhasználásáról&amp;R&amp;"Times New Roman CE,Félkövér dőlt"&amp;11 6. tájékoztató tábla a 4/2018. (IV.20.)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zoomScaleSheetLayoutView="120" zoomScalePageLayoutView="0" workbookViewId="0" topLeftCell="A67">
      <selection activeCell="C15" sqref="C15"/>
    </sheetView>
  </sheetViews>
  <sheetFormatPr defaultColWidth="12.00390625" defaultRowHeight="12.75"/>
  <cols>
    <col min="1" max="1" width="67.125" style="454" customWidth="1"/>
    <col min="2" max="2" width="6.125" style="455" customWidth="1"/>
    <col min="3" max="4" width="12.125" style="454" customWidth="1"/>
    <col min="5" max="5" width="12.125" style="472" customWidth="1"/>
    <col min="6" max="16384" width="12.00390625" style="454" customWidth="1"/>
  </cols>
  <sheetData>
    <row r="1" spans="1:5" ht="49.5" customHeight="1">
      <c r="A1" s="619" t="s">
        <v>797</v>
      </c>
      <c r="B1" s="619"/>
      <c r="C1" s="619"/>
      <c r="D1" s="517"/>
      <c r="E1" s="517"/>
    </row>
    <row r="2" spans="3:5" ht="16.5" thickBot="1">
      <c r="C2" s="621" t="s">
        <v>754</v>
      </c>
      <c r="D2" s="621"/>
      <c r="E2" s="621"/>
    </row>
    <row r="3" spans="1:5" ht="15.75" customHeight="1">
      <c r="A3" s="622" t="s">
        <v>234</v>
      </c>
      <c r="B3" s="627" t="s">
        <v>235</v>
      </c>
      <c r="C3" s="625" t="s">
        <v>236</v>
      </c>
      <c r="E3" s="454"/>
    </row>
    <row r="4" spans="1:5" ht="11.25" customHeight="1">
      <c r="A4" s="623"/>
      <c r="B4" s="628"/>
      <c r="C4" s="626"/>
      <c r="E4" s="454"/>
    </row>
    <row r="5" spans="1:5" ht="15.75" customHeight="1">
      <c r="A5" s="624"/>
      <c r="B5" s="629"/>
      <c r="C5" s="490"/>
      <c r="E5" s="454"/>
    </row>
    <row r="6" spans="1:3" s="458" customFormat="1" ht="16.5" thickBot="1">
      <c r="A6" s="456" t="s">
        <v>606</v>
      </c>
      <c r="B6" s="457" t="s">
        <v>396</v>
      </c>
      <c r="C6" s="457" t="s">
        <v>397</v>
      </c>
    </row>
    <row r="7" spans="1:3" s="462" customFormat="1" ht="15.75">
      <c r="A7" s="459" t="s">
        <v>546</v>
      </c>
      <c r="B7" s="460" t="s">
        <v>237</v>
      </c>
      <c r="C7" s="461">
        <v>527322</v>
      </c>
    </row>
    <row r="8" spans="1:3" s="462" customFormat="1" ht="15.75">
      <c r="A8" s="463" t="s">
        <v>547</v>
      </c>
      <c r="B8" s="217" t="s">
        <v>238</v>
      </c>
      <c r="C8" s="464">
        <v>351131945</v>
      </c>
    </row>
    <row r="9" spans="1:3" s="462" customFormat="1" ht="15.75">
      <c r="A9" s="463" t="s">
        <v>548</v>
      </c>
      <c r="B9" s="217" t="s">
        <v>239</v>
      </c>
      <c r="C9" s="464">
        <v>345357889</v>
      </c>
    </row>
    <row r="10" spans="1:3" s="462" customFormat="1" ht="15.75">
      <c r="A10" s="465" t="s">
        <v>549</v>
      </c>
      <c r="B10" s="217" t="s">
        <v>240</v>
      </c>
      <c r="C10" s="519">
        <v>233540634</v>
      </c>
    </row>
    <row r="11" spans="1:3" s="462" customFormat="1" ht="26.25" customHeight="1">
      <c r="A11" s="465" t="s">
        <v>550</v>
      </c>
      <c r="B11" s="217" t="s">
        <v>241</v>
      </c>
      <c r="C11" s="208"/>
    </row>
    <row r="12" spans="1:3" s="462" customFormat="1" ht="22.5">
      <c r="A12" s="465" t="s">
        <v>551</v>
      </c>
      <c r="B12" s="217" t="s">
        <v>242</v>
      </c>
      <c r="C12" s="520">
        <f>C9-C10</f>
        <v>111817255</v>
      </c>
    </row>
    <row r="13" spans="1:3" s="462" customFormat="1" ht="15.75">
      <c r="A13" s="465" t="s">
        <v>552</v>
      </c>
      <c r="B13" s="217" t="s">
        <v>243</v>
      </c>
      <c r="C13" s="515"/>
    </row>
    <row r="14" spans="1:3" s="462" customFormat="1" ht="15.75">
      <c r="A14" s="463" t="s">
        <v>553</v>
      </c>
      <c r="B14" s="217" t="s">
        <v>244</v>
      </c>
      <c r="C14" s="498">
        <v>4510031</v>
      </c>
    </row>
    <row r="15" spans="1:3" s="462" customFormat="1" ht="15.75">
      <c r="A15" s="465" t="s">
        <v>554</v>
      </c>
      <c r="B15" s="217" t="s">
        <v>245</v>
      </c>
      <c r="C15" s="520">
        <v>105000</v>
      </c>
    </row>
    <row r="16" spans="1:3" s="462" customFormat="1" ht="22.5">
      <c r="A16" s="465" t="s">
        <v>555</v>
      </c>
      <c r="B16" s="217" t="s">
        <v>15</v>
      </c>
      <c r="C16" s="208"/>
    </row>
    <row r="17" spans="1:3" s="462" customFormat="1" ht="15.75">
      <c r="A17" s="465" t="s">
        <v>556</v>
      </c>
      <c r="B17" s="217" t="s">
        <v>16</v>
      </c>
      <c r="C17" s="520">
        <v>4121206</v>
      </c>
    </row>
    <row r="18" spans="1:3" s="462" customFormat="1" ht="15.75">
      <c r="A18" s="465" t="s">
        <v>557</v>
      </c>
      <c r="B18" s="217" t="s">
        <v>17</v>
      </c>
      <c r="C18" s="208"/>
    </row>
    <row r="19" spans="1:3" s="462" customFormat="1" ht="15.75">
      <c r="A19" s="463" t="s">
        <v>558</v>
      </c>
      <c r="B19" s="217" t="s">
        <v>18</v>
      </c>
      <c r="C19" s="466"/>
    </row>
    <row r="20" spans="1:3" s="462" customFormat="1" ht="15.75">
      <c r="A20" s="465" t="s">
        <v>559</v>
      </c>
      <c r="B20" s="217" t="s">
        <v>19</v>
      </c>
      <c r="C20" s="208"/>
    </row>
    <row r="21" spans="1:3" s="462" customFormat="1" ht="15.75">
      <c r="A21" s="465" t="s">
        <v>560</v>
      </c>
      <c r="B21" s="217" t="s">
        <v>20</v>
      </c>
      <c r="C21" s="208"/>
    </row>
    <row r="22" spans="1:3" s="462" customFormat="1" ht="15.75">
      <c r="A22" s="465" t="s">
        <v>561</v>
      </c>
      <c r="B22" s="217" t="s">
        <v>21</v>
      </c>
      <c r="C22" s="208"/>
    </row>
    <row r="23" spans="1:3" s="462" customFormat="1" ht="15.75">
      <c r="A23" s="465" t="s">
        <v>562</v>
      </c>
      <c r="B23" s="217" t="s">
        <v>22</v>
      </c>
      <c r="C23" s="208"/>
    </row>
    <row r="24" spans="1:3" s="462" customFormat="1" ht="15.75">
      <c r="A24" s="463" t="s">
        <v>563</v>
      </c>
      <c r="B24" s="217" t="s">
        <v>23</v>
      </c>
      <c r="C24" s="466">
        <v>2086622</v>
      </c>
    </row>
    <row r="25" spans="1:3" s="462" customFormat="1" ht="15.75">
      <c r="A25" s="465" t="s">
        <v>564</v>
      </c>
      <c r="B25" s="217" t="s">
        <v>24</v>
      </c>
      <c r="C25" s="208"/>
    </row>
    <row r="26" spans="1:3" s="462" customFormat="1" ht="15.75">
      <c r="A26" s="465" t="s">
        <v>565</v>
      </c>
      <c r="B26" s="217" t="s">
        <v>25</v>
      </c>
      <c r="C26" s="208"/>
    </row>
    <row r="27" spans="1:3" s="462" customFormat="1" ht="15.75">
      <c r="A27" s="465" t="s">
        <v>566</v>
      </c>
      <c r="B27" s="217" t="s">
        <v>26</v>
      </c>
      <c r="C27" s="208"/>
    </row>
    <row r="28" spans="1:3" s="462" customFormat="1" ht="15.75">
      <c r="A28" s="465" t="s">
        <v>567</v>
      </c>
      <c r="B28" s="217" t="s">
        <v>27</v>
      </c>
      <c r="C28" s="208"/>
    </row>
    <row r="29" spans="1:3" s="462" customFormat="1" ht="15.75">
      <c r="A29" s="463" t="s">
        <v>568</v>
      </c>
      <c r="B29" s="217" t="s">
        <v>28</v>
      </c>
      <c r="C29" s="466">
        <f>+C30+C31+C32+C33</f>
        <v>0</v>
      </c>
    </row>
    <row r="30" spans="1:3" s="462" customFormat="1" ht="15.75">
      <c r="A30" s="465" t="s">
        <v>569</v>
      </c>
      <c r="B30" s="217" t="s">
        <v>29</v>
      </c>
      <c r="C30" s="208"/>
    </row>
    <row r="31" spans="1:3" s="462" customFormat="1" ht="22.5">
      <c r="A31" s="465" t="s">
        <v>570</v>
      </c>
      <c r="B31" s="217" t="s">
        <v>30</v>
      </c>
      <c r="C31" s="208"/>
    </row>
    <row r="32" spans="1:3" s="462" customFormat="1" ht="15.75">
      <c r="A32" s="465" t="s">
        <v>571</v>
      </c>
      <c r="B32" s="217" t="s">
        <v>31</v>
      </c>
      <c r="C32" s="208"/>
    </row>
    <row r="33" spans="1:3" s="462" customFormat="1" ht="15.75">
      <c r="A33" s="465" t="s">
        <v>572</v>
      </c>
      <c r="B33" s="217" t="s">
        <v>32</v>
      </c>
      <c r="C33" s="208"/>
    </row>
    <row r="34" spans="1:3" s="462" customFormat="1" ht="15.75">
      <c r="A34" s="463" t="s">
        <v>573</v>
      </c>
      <c r="B34" s="217" t="s">
        <v>33</v>
      </c>
      <c r="C34" s="498">
        <v>2898500</v>
      </c>
    </row>
    <row r="35" spans="1:3" s="462" customFormat="1" ht="15.75">
      <c r="A35" s="463" t="s">
        <v>574</v>
      </c>
      <c r="B35" s="217" t="s">
        <v>34</v>
      </c>
      <c r="C35" s="466">
        <v>2898500</v>
      </c>
    </row>
    <row r="36" spans="1:3" s="462" customFormat="1" ht="15.75">
      <c r="A36" s="465" t="s">
        <v>575</v>
      </c>
      <c r="B36" s="217" t="s">
        <v>86</v>
      </c>
      <c r="C36" s="208"/>
    </row>
    <row r="37" spans="1:3" s="462" customFormat="1" ht="15.75">
      <c r="A37" s="465" t="s">
        <v>576</v>
      </c>
      <c r="B37" s="217" t="s">
        <v>180</v>
      </c>
      <c r="C37" s="208">
        <v>2898500</v>
      </c>
    </row>
    <row r="38" spans="1:3" s="462" customFormat="1" ht="15.75">
      <c r="A38" s="465" t="s">
        <v>577</v>
      </c>
      <c r="B38" s="217" t="s">
        <v>232</v>
      </c>
      <c r="C38" s="208"/>
    </row>
    <row r="39" spans="1:3" s="462" customFormat="1" ht="15.75">
      <c r="A39" s="465" t="s">
        <v>578</v>
      </c>
      <c r="B39" s="217" t="s">
        <v>233</v>
      </c>
      <c r="C39" s="208"/>
    </row>
    <row r="40" spans="1:3" s="462" customFormat="1" ht="15.75">
      <c r="A40" s="463" t="s">
        <v>579</v>
      </c>
      <c r="B40" s="217" t="s">
        <v>246</v>
      </c>
      <c r="C40" s="466">
        <f>+C41+C42+C43+C44</f>
        <v>0</v>
      </c>
    </row>
    <row r="41" spans="1:3" s="462" customFormat="1" ht="15.75">
      <c r="A41" s="465" t="s">
        <v>580</v>
      </c>
      <c r="B41" s="217" t="s">
        <v>247</v>
      </c>
      <c r="C41" s="208"/>
    </row>
    <row r="42" spans="1:3" s="462" customFormat="1" ht="22.5">
      <c r="A42" s="465" t="s">
        <v>581</v>
      </c>
      <c r="B42" s="217" t="s">
        <v>248</v>
      </c>
      <c r="C42" s="208"/>
    </row>
    <row r="43" spans="1:3" s="462" customFormat="1" ht="15.75">
      <c r="A43" s="465" t="s">
        <v>582</v>
      </c>
      <c r="B43" s="217" t="s">
        <v>249</v>
      </c>
      <c r="C43" s="208"/>
    </row>
    <row r="44" spans="1:3" s="462" customFormat="1" ht="15.75">
      <c r="A44" s="465" t="s">
        <v>583</v>
      </c>
      <c r="B44" s="217" t="s">
        <v>250</v>
      </c>
      <c r="C44" s="208"/>
    </row>
    <row r="45" spans="1:3" s="462" customFormat="1" ht="15.75">
      <c r="A45" s="463" t="s">
        <v>584</v>
      </c>
      <c r="B45" s="217" t="s">
        <v>251</v>
      </c>
      <c r="C45" s="466">
        <f>+C46+C47+C48+C49</f>
        <v>0</v>
      </c>
    </row>
    <row r="46" spans="1:3" s="462" customFormat="1" ht="15.75">
      <c r="A46" s="465" t="s">
        <v>585</v>
      </c>
      <c r="B46" s="217" t="s">
        <v>252</v>
      </c>
      <c r="C46" s="208"/>
    </row>
    <row r="47" spans="1:3" s="462" customFormat="1" ht="22.5">
      <c r="A47" s="465" t="s">
        <v>586</v>
      </c>
      <c r="B47" s="217" t="s">
        <v>253</v>
      </c>
      <c r="C47" s="208"/>
    </row>
    <row r="48" spans="1:3" s="462" customFormat="1" ht="15.75">
      <c r="A48" s="465" t="s">
        <v>587</v>
      </c>
      <c r="B48" s="217" t="s">
        <v>254</v>
      </c>
      <c r="C48" s="208"/>
    </row>
    <row r="49" spans="1:3" s="462" customFormat="1" ht="15.75">
      <c r="A49" s="465" t="s">
        <v>588</v>
      </c>
      <c r="B49" s="217" t="s">
        <v>255</v>
      </c>
      <c r="C49" s="208"/>
    </row>
    <row r="50" spans="1:3" s="462" customFormat="1" ht="15.75">
      <c r="A50" s="463" t="s">
        <v>589</v>
      </c>
      <c r="B50" s="217" t="s">
        <v>256</v>
      </c>
      <c r="C50" s="208"/>
    </row>
    <row r="51" spans="1:3" s="462" customFormat="1" ht="21">
      <c r="A51" s="463" t="s">
        <v>590</v>
      </c>
      <c r="B51" s="217" t="s">
        <v>257</v>
      </c>
      <c r="C51" s="498">
        <f>+C7+C8+C34+C50</f>
        <v>354557767</v>
      </c>
    </row>
    <row r="52" spans="1:3" s="462" customFormat="1" ht="15.75">
      <c r="A52" s="463" t="s">
        <v>591</v>
      </c>
      <c r="B52" s="217" t="s">
        <v>258</v>
      </c>
      <c r="C52" s="208"/>
    </row>
    <row r="53" spans="1:3" s="462" customFormat="1" ht="15.75">
      <c r="A53" s="463" t="s">
        <v>592</v>
      </c>
      <c r="B53" s="217" t="s">
        <v>259</v>
      </c>
      <c r="C53" s="208"/>
    </row>
    <row r="54" spans="1:3" s="462" customFormat="1" ht="15.75">
      <c r="A54" s="463" t="s">
        <v>593</v>
      </c>
      <c r="B54" s="217" t="s">
        <v>260</v>
      </c>
      <c r="C54" s="466">
        <f>+C52+C53</f>
        <v>0</v>
      </c>
    </row>
    <row r="55" spans="1:3" s="462" customFormat="1" ht="15.75">
      <c r="A55" s="463" t="s">
        <v>594</v>
      </c>
      <c r="B55" s="217" t="s">
        <v>261</v>
      </c>
      <c r="C55" s="208"/>
    </row>
    <row r="56" spans="1:3" s="462" customFormat="1" ht="15.75">
      <c r="A56" s="463" t="s">
        <v>595</v>
      </c>
      <c r="B56" s="217" t="s">
        <v>262</v>
      </c>
      <c r="C56" s="208">
        <v>179875</v>
      </c>
    </row>
    <row r="57" spans="1:3" s="462" customFormat="1" ht="15.75">
      <c r="A57" s="463" t="s">
        <v>596</v>
      </c>
      <c r="B57" s="217" t="s">
        <v>263</v>
      </c>
      <c r="C57" s="208">
        <v>60864395</v>
      </c>
    </row>
    <row r="58" spans="1:3" s="462" customFormat="1" ht="15.75">
      <c r="A58" s="463" t="s">
        <v>597</v>
      </c>
      <c r="B58" s="217" t="s">
        <v>264</v>
      </c>
      <c r="C58" s="208"/>
    </row>
    <row r="59" spans="1:3" s="462" customFormat="1" ht="15.75">
      <c r="A59" s="463" t="s">
        <v>598</v>
      </c>
      <c r="B59" s="217" t="s">
        <v>265</v>
      </c>
      <c r="C59" s="498">
        <v>61044270</v>
      </c>
    </row>
    <row r="60" spans="1:3" s="462" customFormat="1" ht="15.75">
      <c r="A60" s="463" t="s">
        <v>599</v>
      </c>
      <c r="B60" s="217" t="s">
        <v>266</v>
      </c>
      <c r="C60" s="208">
        <v>6282291</v>
      </c>
    </row>
    <row r="61" spans="1:3" s="462" customFormat="1" ht="15.75">
      <c r="A61" s="463" t="s">
        <v>600</v>
      </c>
      <c r="B61" s="217" t="s">
        <v>267</v>
      </c>
      <c r="C61" s="208">
        <v>0</v>
      </c>
    </row>
    <row r="62" spans="1:3" s="462" customFormat="1" ht="15.75">
      <c r="A62" s="463" t="s">
        <v>601</v>
      </c>
      <c r="B62" s="217" t="s">
        <v>268</v>
      </c>
      <c r="C62" s="208">
        <v>166984</v>
      </c>
    </row>
    <row r="63" spans="1:3" s="462" customFormat="1" ht="15.75">
      <c r="A63" s="463" t="s">
        <v>602</v>
      </c>
      <c r="B63" s="217" t="s">
        <v>269</v>
      </c>
      <c r="C63" s="498">
        <f>C60+C62</f>
        <v>6449275</v>
      </c>
    </row>
    <row r="64" spans="1:3" s="462" customFormat="1" ht="15.75">
      <c r="A64" s="463" t="s">
        <v>764</v>
      </c>
      <c r="B64" s="217" t="s">
        <v>270</v>
      </c>
      <c r="C64" s="208">
        <v>-347575</v>
      </c>
    </row>
    <row r="65" spans="1:3" s="462" customFormat="1" ht="15.75">
      <c r="A65" s="463" t="s">
        <v>768</v>
      </c>
      <c r="B65" s="217" t="s">
        <v>271</v>
      </c>
      <c r="C65" s="208"/>
    </row>
    <row r="66" spans="1:3" s="462" customFormat="1" ht="15.75">
      <c r="A66" s="463" t="s">
        <v>603</v>
      </c>
      <c r="B66" s="217" t="s">
        <v>272</v>
      </c>
      <c r="C66" s="466">
        <f>+C64+C65</f>
        <v>-347575</v>
      </c>
    </row>
    <row r="67" spans="1:3" s="462" customFormat="1" ht="15.75">
      <c r="A67" s="463" t="s">
        <v>604</v>
      </c>
      <c r="B67" s="217" t="s">
        <v>273</v>
      </c>
      <c r="C67" s="208">
        <v>0</v>
      </c>
    </row>
    <row r="68" spans="1:3" s="462" customFormat="1" ht="16.5" thickBot="1">
      <c r="A68" s="467" t="s">
        <v>605</v>
      </c>
      <c r="B68" s="221" t="s">
        <v>274</v>
      </c>
      <c r="C68" s="468">
        <f>+C51+C54+C59+C63+C66+C67</f>
        <v>421703737</v>
      </c>
    </row>
    <row r="69" spans="1:5" ht="15.75">
      <c r="A69" s="469"/>
      <c r="C69" s="470"/>
      <c r="D69" s="470"/>
      <c r="E69" s="471"/>
    </row>
    <row r="70" spans="1:5" ht="15.75">
      <c r="A70" s="469"/>
      <c r="C70" s="470"/>
      <c r="D70" s="470"/>
      <c r="E70" s="471"/>
    </row>
    <row r="71" spans="3:5" ht="15.75">
      <c r="C71" s="470"/>
      <c r="D71" s="470"/>
      <c r="E71" s="471"/>
    </row>
    <row r="72" spans="1:5" ht="15.75">
      <c r="A72" s="620"/>
      <c r="B72" s="620"/>
      <c r="C72" s="620"/>
      <c r="D72" s="620"/>
      <c r="E72" s="620"/>
    </row>
    <row r="73" spans="1:5" ht="15.75">
      <c r="A73" s="620"/>
      <c r="B73" s="620"/>
      <c r="C73" s="620"/>
      <c r="D73" s="620"/>
      <c r="E73" s="620"/>
    </row>
  </sheetData>
  <sheetProtection/>
  <mergeCells count="7">
    <mergeCell ref="A1:C1"/>
    <mergeCell ref="A73:E73"/>
    <mergeCell ref="C2:E2"/>
    <mergeCell ref="A3:A5"/>
    <mergeCell ref="C3:C4"/>
    <mergeCell ref="B3:B5"/>
    <mergeCell ref="A72:E72"/>
  </mergeCells>
  <printOptions horizontalCentered="1"/>
  <pageMargins left="0" right="0.03937007874015748" top="1.1023622047244095" bottom="0.1968503937007874" header="0.5118110236220472" footer="0.5118110236220472"/>
  <pageSetup horizontalDpi="600" verticalDpi="600" orientation="portrait" paperSize="9" scale="80" r:id="rId1"/>
  <headerFooter alignWithMargins="0">
    <oddHeader>&amp;L&amp;"Times New Roman,Félkövér dőlt"Karancsberény Község Önkormányzat&amp;R&amp;"Times New Roman,Félkövér dőlt"7.1. tmellékelt a 4/2018. (IV.20.) önkormányzati rendelethez</oddHeader>
    <oddFooter>&amp;C&amp;P</oddFooter>
  </headerFooter>
  <rowBreaks count="1" manualBreakCount="1">
    <brk id="44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zoomScale="130" zoomScaleNormal="130" zoomScaleSheetLayoutView="100" zoomScalePageLayoutView="0" workbookViewId="0" topLeftCell="A139">
      <selection activeCell="D16" sqref="D16"/>
    </sheetView>
  </sheetViews>
  <sheetFormatPr defaultColWidth="9.00390625" defaultRowHeight="12.75"/>
  <cols>
    <col min="1" max="1" width="9.50390625" style="290" customWidth="1"/>
    <col min="2" max="2" width="60.875" style="290" customWidth="1"/>
    <col min="3" max="3" width="15.875" style="291" customWidth="1"/>
    <col min="4" max="4" width="19.00390625" style="291" bestFit="1" customWidth="1"/>
    <col min="5" max="5" width="15.875" style="291" customWidth="1"/>
    <col min="6" max="6" width="9.375" style="290" hidden="1" customWidth="1"/>
    <col min="7" max="16384" width="9.375" style="290" customWidth="1"/>
  </cols>
  <sheetData>
    <row r="1" spans="1:5" ht="15.75" customHeight="1">
      <c r="A1" s="521" t="s">
        <v>3</v>
      </c>
      <c r="B1" s="521"/>
      <c r="C1" s="521"/>
      <c r="D1" s="521"/>
      <c r="E1" s="521"/>
    </row>
    <row r="2" spans="1:5" ht="15.75" customHeight="1" thickBot="1">
      <c r="A2" s="38" t="s">
        <v>106</v>
      </c>
      <c r="B2" s="38"/>
      <c r="C2" s="288"/>
      <c r="D2" s="288"/>
      <c r="E2" s="288" t="s">
        <v>750</v>
      </c>
    </row>
    <row r="3" spans="1:6" ht="15.75" customHeight="1">
      <c r="A3" s="527" t="s">
        <v>54</v>
      </c>
      <c r="B3" s="524" t="s">
        <v>5</v>
      </c>
      <c r="C3" s="522" t="s">
        <v>769</v>
      </c>
      <c r="D3" s="522"/>
      <c r="E3" s="523"/>
      <c r="F3" s="477"/>
    </row>
    <row r="4" spans="1:6" ht="37.5" customHeight="1" thickBot="1">
      <c r="A4" s="528"/>
      <c r="B4" s="525"/>
      <c r="C4" s="40" t="s">
        <v>172</v>
      </c>
      <c r="D4" s="40" t="s">
        <v>176</v>
      </c>
      <c r="E4" s="41" t="s">
        <v>177</v>
      </c>
      <c r="F4" s="477"/>
    </row>
    <row r="5" spans="1:6" s="301" customFormat="1" ht="12" customHeight="1" thickBot="1">
      <c r="A5" s="267" t="s">
        <v>395</v>
      </c>
      <c r="B5" s="268" t="s">
        <v>396</v>
      </c>
      <c r="C5" s="268" t="s">
        <v>397</v>
      </c>
      <c r="D5" s="268" t="s">
        <v>398</v>
      </c>
      <c r="E5" s="310" t="s">
        <v>399</v>
      </c>
      <c r="F5" s="478"/>
    </row>
    <row r="6" spans="1:6" s="302" customFormat="1" ht="12" customHeight="1" thickBot="1">
      <c r="A6" s="262" t="s">
        <v>6</v>
      </c>
      <c r="B6" s="263" t="s">
        <v>279</v>
      </c>
      <c r="C6" s="293">
        <f>SUM(C7:C12)</f>
        <v>25862342</v>
      </c>
      <c r="D6" s="293">
        <f>SUM(D7:D12)</f>
        <v>36654042</v>
      </c>
      <c r="E6" s="293">
        <f>SUM(E7:E12)</f>
        <v>36654042</v>
      </c>
      <c r="F6" s="479" t="s">
        <v>639</v>
      </c>
    </row>
    <row r="7" spans="1:6" s="302" customFormat="1" ht="12" customHeight="1">
      <c r="A7" s="257" t="s">
        <v>66</v>
      </c>
      <c r="B7" s="303" t="s">
        <v>280</v>
      </c>
      <c r="C7" s="295">
        <v>17699342</v>
      </c>
      <c r="D7" s="295">
        <v>17699342</v>
      </c>
      <c r="E7" s="278">
        <v>17699342</v>
      </c>
      <c r="F7" s="479" t="s">
        <v>640</v>
      </c>
    </row>
    <row r="8" spans="1:6" s="302" customFormat="1" ht="12" customHeight="1">
      <c r="A8" s="256" t="s">
        <v>67</v>
      </c>
      <c r="B8" s="304" t="s">
        <v>281</v>
      </c>
      <c r="C8" s="294"/>
      <c r="D8" s="294"/>
      <c r="E8" s="277"/>
      <c r="F8" s="479" t="s">
        <v>641</v>
      </c>
    </row>
    <row r="9" spans="1:6" s="302" customFormat="1" ht="12" customHeight="1">
      <c r="A9" s="256" t="s">
        <v>68</v>
      </c>
      <c r="B9" s="304" t="s">
        <v>282</v>
      </c>
      <c r="C9" s="294">
        <v>6363000</v>
      </c>
      <c r="D9" s="294">
        <v>6363000</v>
      </c>
      <c r="E9" s="294">
        <v>6363000</v>
      </c>
      <c r="F9" s="479" t="s">
        <v>642</v>
      </c>
    </row>
    <row r="10" spans="1:6" s="302" customFormat="1" ht="12" customHeight="1">
      <c r="A10" s="256" t="s">
        <v>69</v>
      </c>
      <c r="B10" s="304" t="s">
        <v>283</v>
      </c>
      <c r="C10" s="294">
        <v>1800000</v>
      </c>
      <c r="D10" s="294">
        <v>1800000</v>
      </c>
      <c r="E10" s="277">
        <v>1800000</v>
      </c>
      <c r="F10" s="479" t="s">
        <v>643</v>
      </c>
    </row>
    <row r="11" spans="1:6" s="302" customFormat="1" ht="12" customHeight="1">
      <c r="A11" s="256" t="s">
        <v>102</v>
      </c>
      <c r="B11" s="304" t="s">
        <v>284</v>
      </c>
      <c r="C11" s="294"/>
      <c r="D11" s="294"/>
      <c r="E11" s="277"/>
      <c r="F11" s="479" t="s">
        <v>644</v>
      </c>
    </row>
    <row r="12" spans="1:6" s="302" customFormat="1" ht="12" customHeight="1" thickBot="1">
      <c r="A12" s="258" t="s">
        <v>70</v>
      </c>
      <c r="B12" s="305" t="s">
        <v>285</v>
      </c>
      <c r="C12" s="296">
        <v>0</v>
      </c>
      <c r="D12" s="296">
        <v>10791700</v>
      </c>
      <c r="E12" s="279">
        <v>10791700</v>
      </c>
      <c r="F12" s="479" t="s">
        <v>645</v>
      </c>
    </row>
    <row r="13" spans="1:6" s="302" customFormat="1" ht="12" customHeight="1" thickBot="1">
      <c r="A13" s="262" t="s">
        <v>7</v>
      </c>
      <c r="B13" s="283" t="s">
        <v>286</v>
      </c>
      <c r="C13" s="293">
        <f>SUM(C14:C19)</f>
        <v>2003945</v>
      </c>
      <c r="D13" s="293">
        <f>SUM(D14:D19)</f>
        <v>11024984</v>
      </c>
      <c r="E13" s="293">
        <f>SUM(E14:E19)</f>
        <v>13469384</v>
      </c>
      <c r="F13" s="479" t="s">
        <v>646</v>
      </c>
    </row>
    <row r="14" spans="1:6" s="302" customFormat="1" ht="12" customHeight="1">
      <c r="A14" s="257" t="s">
        <v>72</v>
      </c>
      <c r="B14" s="303" t="s">
        <v>287</v>
      </c>
      <c r="C14" s="295">
        <v>0</v>
      </c>
      <c r="D14" s="295">
        <v>0</v>
      </c>
      <c r="E14" s="278">
        <v>0</v>
      </c>
      <c r="F14" s="479" t="s">
        <v>647</v>
      </c>
    </row>
    <row r="15" spans="1:6" s="302" customFormat="1" ht="12" customHeight="1">
      <c r="A15" s="256" t="s">
        <v>73</v>
      </c>
      <c r="B15" s="304" t="s">
        <v>288</v>
      </c>
      <c r="C15" s="294">
        <v>0</v>
      </c>
      <c r="D15" s="294">
        <v>0</v>
      </c>
      <c r="E15" s="277">
        <v>0</v>
      </c>
      <c r="F15" s="479" t="s">
        <v>648</v>
      </c>
    </row>
    <row r="16" spans="1:6" s="302" customFormat="1" ht="12" customHeight="1">
      <c r="A16" s="256" t="s">
        <v>74</v>
      </c>
      <c r="B16" s="304" t="s">
        <v>289</v>
      </c>
      <c r="C16" s="294">
        <v>0</v>
      </c>
      <c r="D16" s="294">
        <v>0</v>
      </c>
      <c r="E16" s="277">
        <v>0</v>
      </c>
      <c r="F16" s="479" t="s">
        <v>649</v>
      </c>
    </row>
    <row r="17" spans="1:6" s="302" customFormat="1" ht="12" customHeight="1">
      <c r="A17" s="256" t="s">
        <v>75</v>
      </c>
      <c r="B17" s="304" t="s">
        <v>290</v>
      </c>
      <c r="C17" s="294">
        <v>0</v>
      </c>
      <c r="D17" s="294">
        <v>0</v>
      </c>
      <c r="E17" s="277">
        <v>0</v>
      </c>
      <c r="F17" s="479" t="s">
        <v>650</v>
      </c>
    </row>
    <row r="18" spans="1:6" s="302" customFormat="1" ht="12" customHeight="1">
      <c r="A18" s="256" t="s">
        <v>76</v>
      </c>
      <c r="B18" s="304" t="s">
        <v>291</v>
      </c>
      <c r="C18" s="294">
        <v>2003945</v>
      </c>
      <c r="D18" s="294">
        <v>11024984</v>
      </c>
      <c r="E18" s="277">
        <v>13469384</v>
      </c>
      <c r="F18" s="479" t="s">
        <v>651</v>
      </c>
    </row>
    <row r="19" spans="1:6" s="302" customFormat="1" ht="12" customHeight="1" thickBot="1">
      <c r="A19" s="258" t="s">
        <v>83</v>
      </c>
      <c r="B19" s="305" t="s">
        <v>292</v>
      </c>
      <c r="C19" s="296">
        <v>0</v>
      </c>
      <c r="D19" s="296">
        <v>0</v>
      </c>
      <c r="E19" s="279">
        <v>0</v>
      </c>
      <c r="F19" s="479" t="s">
        <v>652</v>
      </c>
    </row>
    <row r="20" spans="1:6" s="302" customFormat="1" ht="12" customHeight="1" thickBot="1">
      <c r="A20" s="262" t="s">
        <v>8</v>
      </c>
      <c r="B20" s="263" t="s">
        <v>293</v>
      </c>
      <c r="C20" s="293">
        <f>SUM(C21:C26)</f>
        <v>52892673</v>
      </c>
      <c r="D20" s="293">
        <f>SUM(D21:D26)</f>
        <v>52735318</v>
      </c>
      <c r="E20" s="293">
        <f>SUM(E21:E26)</f>
        <v>52735318</v>
      </c>
      <c r="F20" s="479" t="s">
        <v>653</v>
      </c>
    </row>
    <row r="21" spans="1:6" s="302" customFormat="1" ht="12" customHeight="1">
      <c r="A21" s="257" t="s">
        <v>55</v>
      </c>
      <c r="B21" s="303" t="s">
        <v>294</v>
      </c>
      <c r="C21" s="295">
        <v>52892673</v>
      </c>
      <c r="D21" s="295">
        <v>14720481</v>
      </c>
      <c r="E21" s="278">
        <v>14720481</v>
      </c>
      <c r="F21" s="479" t="s">
        <v>654</v>
      </c>
    </row>
    <row r="22" spans="1:6" s="302" customFormat="1" ht="12" customHeight="1">
      <c r="A22" s="256" t="s">
        <v>56</v>
      </c>
      <c r="B22" s="304" t="s">
        <v>295</v>
      </c>
      <c r="C22" s="294">
        <v>0</v>
      </c>
      <c r="D22" s="294">
        <v>0</v>
      </c>
      <c r="E22" s="277">
        <v>0</v>
      </c>
      <c r="F22" s="479" t="s">
        <v>655</v>
      </c>
    </row>
    <row r="23" spans="1:6" s="302" customFormat="1" ht="12" customHeight="1">
      <c r="A23" s="256" t="s">
        <v>57</v>
      </c>
      <c r="B23" s="304" t="s">
        <v>296</v>
      </c>
      <c r="C23" s="294">
        <v>0</v>
      </c>
      <c r="D23" s="294">
        <v>0</v>
      </c>
      <c r="E23" s="277">
        <v>0</v>
      </c>
      <c r="F23" s="479" t="s">
        <v>656</v>
      </c>
    </row>
    <row r="24" spans="1:6" s="302" customFormat="1" ht="12" customHeight="1">
      <c r="A24" s="256" t="s">
        <v>58</v>
      </c>
      <c r="B24" s="304" t="s">
        <v>297</v>
      </c>
      <c r="C24" s="294">
        <v>0</v>
      </c>
      <c r="D24" s="294">
        <v>0</v>
      </c>
      <c r="E24" s="277">
        <v>0</v>
      </c>
      <c r="F24" s="479" t="s">
        <v>657</v>
      </c>
    </row>
    <row r="25" spans="1:6" s="302" customFormat="1" ht="12" customHeight="1">
      <c r="A25" s="256" t="s">
        <v>116</v>
      </c>
      <c r="B25" s="304" t="s">
        <v>298</v>
      </c>
      <c r="C25" s="294">
        <v>0</v>
      </c>
      <c r="D25" s="294">
        <f>884901+37129936</f>
        <v>38014837</v>
      </c>
      <c r="E25" s="277">
        <v>38014837</v>
      </c>
      <c r="F25" s="479" t="s">
        <v>658</v>
      </c>
    </row>
    <row r="26" spans="1:6" s="302" customFormat="1" ht="12" customHeight="1" thickBot="1">
      <c r="A26" s="258" t="s">
        <v>117</v>
      </c>
      <c r="B26" s="285" t="s">
        <v>299</v>
      </c>
      <c r="C26" s="296">
        <v>0</v>
      </c>
      <c r="D26" s="296">
        <v>0</v>
      </c>
      <c r="E26" s="279">
        <v>0</v>
      </c>
      <c r="F26" s="479" t="s">
        <v>659</v>
      </c>
    </row>
    <row r="27" spans="1:6" s="302" customFormat="1" ht="12" customHeight="1" thickBot="1">
      <c r="A27" s="262" t="s">
        <v>118</v>
      </c>
      <c r="B27" s="263" t="s">
        <v>300</v>
      </c>
      <c r="C27" s="299">
        <f>SUM(C28:C33)</f>
        <v>10590000</v>
      </c>
      <c r="D27" s="299">
        <f>SUM(D28:D33)</f>
        <v>12236000</v>
      </c>
      <c r="E27" s="299">
        <f>SUM(E28:E33)</f>
        <v>11214374</v>
      </c>
      <c r="F27" s="299">
        <f>SUM(F29:F33)</f>
        <v>0</v>
      </c>
    </row>
    <row r="28" spans="1:6" s="302" customFormat="1" ht="12" customHeight="1">
      <c r="A28" s="257" t="s">
        <v>301</v>
      </c>
      <c r="B28" s="303" t="s">
        <v>741</v>
      </c>
      <c r="C28" s="309">
        <v>50000</v>
      </c>
      <c r="D28" s="309">
        <v>50000</v>
      </c>
      <c r="E28" s="309">
        <v>91917</v>
      </c>
      <c r="F28" s="479" t="s">
        <v>661</v>
      </c>
    </row>
    <row r="29" spans="1:6" s="302" customFormat="1" ht="12" customHeight="1">
      <c r="A29" s="256" t="s">
        <v>303</v>
      </c>
      <c r="B29" s="304" t="s">
        <v>757</v>
      </c>
      <c r="C29" s="294">
        <v>450000</v>
      </c>
      <c r="D29" s="294">
        <v>450000</v>
      </c>
      <c r="E29" s="277">
        <v>150945</v>
      </c>
      <c r="F29" s="479" t="s">
        <v>662</v>
      </c>
    </row>
    <row r="30" spans="1:6" s="302" customFormat="1" ht="12" customHeight="1">
      <c r="A30" s="256" t="s">
        <v>305</v>
      </c>
      <c r="B30" s="304" t="s">
        <v>738</v>
      </c>
      <c r="C30" s="294">
        <v>2450000</v>
      </c>
      <c r="D30" s="294">
        <v>2450000</v>
      </c>
      <c r="E30" s="277">
        <v>2279678</v>
      </c>
      <c r="F30" s="479" t="s">
        <v>663</v>
      </c>
    </row>
    <row r="31" spans="1:6" s="302" customFormat="1" ht="12" customHeight="1">
      <c r="A31" s="256" t="s">
        <v>307</v>
      </c>
      <c r="B31" s="304" t="s">
        <v>739</v>
      </c>
      <c r="C31" s="294">
        <v>6000000</v>
      </c>
      <c r="D31" s="294">
        <v>7646000</v>
      </c>
      <c r="E31" s="277">
        <v>6924063</v>
      </c>
      <c r="F31" s="479" t="s">
        <v>664</v>
      </c>
    </row>
    <row r="32" spans="1:6" s="302" customFormat="1" ht="12" customHeight="1">
      <c r="A32" s="256" t="s">
        <v>309</v>
      </c>
      <c r="B32" s="304" t="s">
        <v>308</v>
      </c>
      <c r="C32" s="294">
        <v>1640000</v>
      </c>
      <c r="D32" s="294">
        <v>1640000</v>
      </c>
      <c r="E32" s="277">
        <v>1767771</v>
      </c>
      <c r="F32" s="479" t="s">
        <v>665</v>
      </c>
    </row>
    <row r="33" spans="1:6" s="302" customFormat="1" ht="12" customHeight="1" thickBot="1">
      <c r="A33" s="258" t="s">
        <v>311</v>
      </c>
      <c r="B33" s="285" t="s">
        <v>756</v>
      </c>
      <c r="C33" s="296"/>
      <c r="D33" s="296"/>
      <c r="E33" s="279"/>
      <c r="F33" s="479" t="s">
        <v>666</v>
      </c>
    </row>
    <row r="34" spans="1:6" s="302" customFormat="1" ht="12" customHeight="1" thickBot="1">
      <c r="A34" s="262" t="s">
        <v>10</v>
      </c>
      <c r="B34" s="263" t="s">
        <v>313</v>
      </c>
      <c r="C34" s="293">
        <f>SUM(C35:C44)</f>
        <v>7603000</v>
      </c>
      <c r="D34" s="293">
        <f>SUM(D35:D44)</f>
        <v>18909745</v>
      </c>
      <c r="E34" s="293">
        <f>SUM(E35:E44)</f>
        <v>13735478</v>
      </c>
      <c r="F34" s="479" t="s">
        <v>667</v>
      </c>
    </row>
    <row r="35" spans="1:6" s="302" customFormat="1" ht="12" customHeight="1">
      <c r="A35" s="257" t="s">
        <v>59</v>
      </c>
      <c r="B35" s="303" t="s">
        <v>314</v>
      </c>
      <c r="C35" s="295">
        <v>46000</v>
      </c>
      <c r="D35" s="295">
        <v>0</v>
      </c>
      <c r="E35" s="278">
        <v>0</v>
      </c>
      <c r="F35" s="479" t="s">
        <v>668</v>
      </c>
    </row>
    <row r="36" spans="1:6" s="302" customFormat="1" ht="12" customHeight="1">
      <c r="A36" s="256" t="s">
        <v>60</v>
      </c>
      <c r="B36" s="304" t="s">
        <v>315</v>
      </c>
      <c r="C36" s="294">
        <v>0</v>
      </c>
      <c r="D36" s="294"/>
      <c r="E36" s="277"/>
      <c r="F36" s="479" t="s">
        <v>669</v>
      </c>
    </row>
    <row r="37" spans="1:6" s="302" customFormat="1" ht="12" customHeight="1">
      <c r="A37" s="256" t="s">
        <v>61</v>
      </c>
      <c r="B37" s="304" t="s">
        <v>316</v>
      </c>
      <c r="C37" s="294">
        <v>1596000</v>
      </c>
      <c r="D37" s="294">
        <v>1773890</v>
      </c>
      <c r="E37" s="277">
        <v>1760909</v>
      </c>
      <c r="F37" s="479" t="s">
        <v>670</v>
      </c>
    </row>
    <row r="38" spans="1:6" s="302" customFormat="1" ht="12" customHeight="1">
      <c r="A38" s="256" t="s">
        <v>120</v>
      </c>
      <c r="B38" s="304" t="s">
        <v>317</v>
      </c>
      <c r="C38" s="294">
        <v>5483000</v>
      </c>
      <c r="D38" s="294">
        <v>11733230</v>
      </c>
      <c r="E38" s="277">
        <v>6589143</v>
      </c>
      <c r="F38" s="479" t="s">
        <v>671</v>
      </c>
    </row>
    <row r="39" spans="1:6" s="302" customFormat="1" ht="12" customHeight="1">
      <c r="A39" s="256" t="s">
        <v>121</v>
      </c>
      <c r="B39" s="304" t="s">
        <v>758</v>
      </c>
      <c r="C39" s="294">
        <v>0</v>
      </c>
      <c r="D39" s="294"/>
      <c r="E39" s="277"/>
      <c r="F39" s="479" t="s">
        <v>672</v>
      </c>
    </row>
    <row r="40" spans="1:6" s="302" customFormat="1" ht="12" customHeight="1">
      <c r="A40" s="256" t="s">
        <v>122</v>
      </c>
      <c r="B40" s="304" t="s">
        <v>319</v>
      </c>
      <c r="C40" s="294">
        <v>462000</v>
      </c>
      <c r="D40" s="294">
        <v>1863701</v>
      </c>
      <c r="E40" s="277">
        <v>1860784</v>
      </c>
      <c r="F40" s="479" t="s">
        <v>673</v>
      </c>
    </row>
    <row r="41" spans="1:6" s="302" customFormat="1" ht="12" customHeight="1">
      <c r="A41" s="256" t="s">
        <v>123</v>
      </c>
      <c r="B41" s="304" t="s">
        <v>770</v>
      </c>
      <c r="C41" s="294"/>
      <c r="D41" s="294">
        <v>25000</v>
      </c>
      <c r="E41" s="277">
        <v>25000</v>
      </c>
      <c r="F41" s="479" t="s">
        <v>674</v>
      </c>
    </row>
    <row r="42" spans="1:6" s="302" customFormat="1" ht="12" customHeight="1">
      <c r="A42" s="256" t="s">
        <v>124</v>
      </c>
      <c r="B42" s="304" t="s">
        <v>321</v>
      </c>
      <c r="C42" s="294">
        <v>15000</v>
      </c>
      <c r="D42" s="294">
        <v>16000</v>
      </c>
      <c r="E42" s="277">
        <v>21</v>
      </c>
      <c r="F42" s="479" t="s">
        <v>675</v>
      </c>
    </row>
    <row r="43" spans="1:6" s="302" customFormat="1" ht="12" customHeight="1">
      <c r="A43" s="256" t="s">
        <v>322</v>
      </c>
      <c r="B43" s="304" t="s">
        <v>323</v>
      </c>
      <c r="C43" s="297"/>
      <c r="D43" s="297">
        <v>2960000</v>
      </c>
      <c r="E43" s="280">
        <v>2960000</v>
      </c>
      <c r="F43" s="479" t="s">
        <v>676</v>
      </c>
    </row>
    <row r="44" spans="1:6" s="302" customFormat="1" ht="12" customHeight="1" thickBot="1">
      <c r="A44" s="258" t="s">
        <v>324</v>
      </c>
      <c r="B44" s="305" t="s">
        <v>325</v>
      </c>
      <c r="C44" s="298">
        <v>1000</v>
      </c>
      <c r="D44" s="298">
        <v>537924</v>
      </c>
      <c r="E44" s="281">
        <v>539621</v>
      </c>
      <c r="F44" s="479" t="s">
        <v>677</v>
      </c>
    </row>
    <row r="45" spans="1:6" s="302" customFormat="1" ht="12" customHeight="1" thickBot="1">
      <c r="A45" s="262" t="s">
        <v>11</v>
      </c>
      <c r="B45" s="263" t="s">
        <v>326</v>
      </c>
      <c r="C45" s="293">
        <f>SUM(C46:C50)</f>
        <v>0</v>
      </c>
      <c r="D45" s="293">
        <f>SUM(D46:D50)</f>
        <v>400000</v>
      </c>
      <c r="E45" s="293">
        <f>SUM(E46:E50)</f>
        <v>400000</v>
      </c>
      <c r="F45" s="479" t="s">
        <v>678</v>
      </c>
    </row>
    <row r="46" spans="1:6" s="302" customFormat="1" ht="12" customHeight="1">
      <c r="A46" s="257" t="s">
        <v>62</v>
      </c>
      <c r="B46" s="303" t="s">
        <v>327</v>
      </c>
      <c r="C46" s="311">
        <v>0</v>
      </c>
      <c r="D46" s="311">
        <v>0</v>
      </c>
      <c r="E46" s="282">
        <v>0</v>
      </c>
      <c r="F46" s="479" t="s">
        <v>679</v>
      </c>
    </row>
    <row r="47" spans="1:6" s="302" customFormat="1" ht="12" customHeight="1">
      <c r="A47" s="256" t="s">
        <v>63</v>
      </c>
      <c r="B47" s="304" t="s">
        <v>328</v>
      </c>
      <c r="C47" s="297">
        <v>0</v>
      </c>
      <c r="D47" s="297"/>
      <c r="E47" s="280"/>
      <c r="F47" s="479" t="s">
        <v>680</v>
      </c>
    </row>
    <row r="48" spans="1:6" s="302" customFormat="1" ht="12" customHeight="1">
      <c r="A48" s="256" t="s">
        <v>329</v>
      </c>
      <c r="B48" s="304" t="s">
        <v>330</v>
      </c>
      <c r="C48" s="297">
        <v>0</v>
      </c>
      <c r="D48" s="297">
        <v>0</v>
      </c>
      <c r="E48" s="280">
        <v>0</v>
      </c>
      <c r="F48" s="479" t="s">
        <v>681</v>
      </c>
    </row>
    <row r="49" spans="1:6" s="302" customFormat="1" ht="12" customHeight="1">
      <c r="A49" s="256" t="s">
        <v>331</v>
      </c>
      <c r="B49" s="304" t="s">
        <v>332</v>
      </c>
      <c r="C49" s="297">
        <v>0</v>
      </c>
      <c r="D49" s="297">
        <v>400000</v>
      </c>
      <c r="E49" s="280">
        <v>400000</v>
      </c>
      <c r="F49" s="479" t="s">
        <v>682</v>
      </c>
    </row>
    <row r="50" spans="1:6" s="302" customFormat="1" ht="12" customHeight="1" thickBot="1">
      <c r="A50" s="258" t="s">
        <v>333</v>
      </c>
      <c r="B50" s="305" t="s">
        <v>334</v>
      </c>
      <c r="C50" s="298">
        <v>0</v>
      </c>
      <c r="D50" s="298">
        <v>0</v>
      </c>
      <c r="E50" s="281">
        <v>0</v>
      </c>
      <c r="F50" s="479" t="s">
        <v>683</v>
      </c>
    </row>
    <row r="51" spans="1:6" s="302" customFormat="1" ht="17.25" customHeight="1" thickBot="1">
      <c r="A51" s="262" t="s">
        <v>125</v>
      </c>
      <c r="B51" s="263" t="s">
        <v>335</v>
      </c>
      <c r="C51" s="293">
        <f>SUM(C52:C55)</f>
        <v>0</v>
      </c>
      <c r="D51" s="293">
        <f>SUM(D52:D55)</f>
        <v>157342</v>
      </c>
      <c r="E51" s="293">
        <f>SUM(E52:E55)</f>
        <v>203565</v>
      </c>
      <c r="F51" s="479" t="s">
        <v>684</v>
      </c>
    </row>
    <row r="52" spans="1:6" s="302" customFormat="1" ht="12" customHeight="1">
      <c r="A52" s="257" t="s">
        <v>64</v>
      </c>
      <c r="B52" s="303" t="s">
        <v>336</v>
      </c>
      <c r="C52" s="295">
        <v>0</v>
      </c>
      <c r="D52" s="295">
        <v>0</v>
      </c>
      <c r="E52" s="278">
        <v>0</v>
      </c>
      <c r="F52" s="479" t="s">
        <v>685</v>
      </c>
    </row>
    <row r="53" spans="1:6" s="302" customFormat="1" ht="12" customHeight="1">
      <c r="A53" s="256" t="s">
        <v>65</v>
      </c>
      <c r="B53" s="304" t="s">
        <v>337</v>
      </c>
      <c r="C53" s="294">
        <v>0</v>
      </c>
      <c r="D53" s="294">
        <v>0</v>
      </c>
      <c r="E53" s="277">
        <v>0</v>
      </c>
      <c r="F53" s="479" t="s">
        <v>686</v>
      </c>
    </row>
    <row r="54" spans="1:6" s="302" customFormat="1" ht="12" customHeight="1">
      <c r="A54" s="256" t="s">
        <v>338</v>
      </c>
      <c r="B54" s="304" t="s">
        <v>767</v>
      </c>
      <c r="C54" s="294">
        <v>0</v>
      </c>
      <c r="D54" s="294">
        <v>157342</v>
      </c>
      <c r="E54" s="277">
        <v>203565</v>
      </c>
      <c r="F54" s="479" t="s">
        <v>687</v>
      </c>
    </row>
    <row r="55" spans="1:6" s="302" customFormat="1" ht="12" customHeight="1" thickBot="1">
      <c r="A55" s="258" t="s">
        <v>340</v>
      </c>
      <c r="B55" s="305" t="s">
        <v>341</v>
      </c>
      <c r="C55" s="296">
        <v>0</v>
      </c>
      <c r="D55" s="296">
        <v>0</v>
      </c>
      <c r="E55" s="279">
        <v>0</v>
      </c>
      <c r="F55" s="479" t="s">
        <v>688</v>
      </c>
    </row>
    <row r="56" spans="1:6" s="302" customFormat="1" ht="12" customHeight="1" thickBot="1">
      <c r="A56" s="262" t="s">
        <v>13</v>
      </c>
      <c r="B56" s="283" t="s">
        <v>342</v>
      </c>
      <c r="C56" s="293">
        <f>SUM(C57:C60)</f>
        <v>0</v>
      </c>
      <c r="D56" s="293">
        <f>SUM(D57:D60)</f>
        <v>0</v>
      </c>
      <c r="E56" s="293">
        <f>SUM(E57:E60)</f>
        <v>0</v>
      </c>
      <c r="F56" s="479" t="s">
        <v>689</v>
      </c>
    </row>
    <row r="57" spans="1:6" s="302" customFormat="1" ht="12" customHeight="1">
      <c r="A57" s="257" t="s">
        <v>126</v>
      </c>
      <c r="B57" s="303" t="s">
        <v>343</v>
      </c>
      <c r="C57" s="297">
        <v>0</v>
      </c>
      <c r="D57" s="297">
        <v>0</v>
      </c>
      <c r="E57" s="280">
        <v>0</v>
      </c>
      <c r="F57" s="479" t="s">
        <v>690</v>
      </c>
    </row>
    <row r="58" spans="1:6" s="302" customFormat="1" ht="12" customHeight="1">
      <c r="A58" s="256" t="s">
        <v>127</v>
      </c>
      <c r="B58" s="304" t="s">
        <v>344</v>
      </c>
      <c r="C58" s="297">
        <v>0</v>
      </c>
      <c r="D58" s="297">
        <v>0</v>
      </c>
      <c r="E58" s="280">
        <v>0</v>
      </c>
      <c r="F58" s="479" t="s">
        <v>691</v>
      </c>
    </row>
    <row r="59" spans="1:6" s="302" customFormat="1" ht="12" customHeight="1">
      <c r="A59" s="256" t="s">
        <v>151</v>
      </c>
      <c r="B59" s="304" t="s">
        <v>345</v>
      </c>
      <c r="C59" s="297">
        <v>0</v>
      </c>
      <c r="D59" s="297"/>
      <c r="E59" s="280"/>
      <c r="F59" s="479" t="s">
        <v>692</v>
      </c>
    </row>
    <row r="60" spans="1:6" s="302" customFormat="1" ht="12" customHeight="1" thickBot="1">
      <c r="A60" s="258" t="s">
        <v>346</v>
      </c>
      <c r="B60" s="305" t="s">
        <v>347</v>
      </c>
      <c r="C60" s="297">
        <v>0</v>
      </c>
      <c r="D60" s="297">
        <v>0</v>
      </c>
      <c r="E60" s="280">
        <v>0</v>
      </c>
      <c r="F60" s="479" t="s">
        <v>693</v>
      </c>
    </row>
    <row r="61" spans="1:6" s="302" customFormat="1" ht="12" customHeight="1" thickBot="1">
      <c r="A61" s="262" t="s">
        <v>14</v>
      </c>
      <c r="B61" s="263" t="s">
        <v>348</v>
      </c>
      <c r="C61" s="299">
        <f>C6+C13+C20+C27+C34+C45+C51+C56</f>
        <v>98951960</v>
      </c>
      <c r="D61" s="299">
        <f>D6+D13+D20+D27+D34+D45+D51+D56</f>
        <v>132117431</v>
      </c>
      <c r="E61" s="299">
        <f>E6+E13+E20+E27+E34+E45+E51+E56</f>
        <v>128412161</v>
      </c>
      <c r="F61" s="479" t="s">
        <v>694</v>
      </c>
    </row>
    <row r="62" spans="1:6" s="302" customFormat="1" ht="12" customHeight="1" thickBot="1">
      <c r="A62" s="312" t="s">
        <v>349</v>
      </c>
      <c r="B62" s="283" t="s">
        <v>350</v>
      </c>
      <c r="C62" s="293">
        <f>SUM(C63:C65)</f>
        <v>0</v>
      </c>
      <c r="D62" s="293">
        <f>SUM(D63:D65)</f>
        <v>0</v>
      </c>
      <c r="E62" s="293">
        <f>SUM(E63:E65)</f>
        <v>0</v>
      </c>
      <c r="F62" s="479" t="s">
        <v>695</v>
      </c>
    </row>
    <row r="63" spans="1:6" s="302" customFormat="1" ht="12" customHeight="1">
      <c r="A63" s="257" t="s">
        <v>351</v>
      </c>
      <c r="B63" s="303" t="s">
        <v>352</v>
      </c>
      <c r="C63" s="297">
        <v>0</v>
      </c>
      <c r="D63" s="297">
        <v>0</v>
      </c>
      <c r="E63" s="280">
        <v>0</v>
      </c>
      <c r="F63" s="479" t="s">
        <v>696</v>
      </c>
    </row>
    <row r="64" spans="1:6" s="302" customFormat="1" ht="12" customHeight="1">
      <c r="A64" s="256" t="s">
        <v>353</v>
      </c>
      <c r="B64" s="304" t="s">
        <v>354</v>
      </c>
      <c r="C64" s="297">
        <v>0</v>
      </c>
      <c r="D64" s="297">
        <v>0</v>
      </c>
      <c r="E64" s="280">
        <v>0</v>
      </c>
      <c r="F64" s="479" t="s">
        <v>697</v>
      </c>
    </row>
    <row r="65" spans="1:6" s="302" customFormat="1" ht="12" customHeight="1" thickBot="1">
      <c r="A65" s="258" t="s">
        <v>355</v>
      </c>
      <c r="B65" s="245" t="s">
        <v>400</v>
      </c>
      <c r="C65" s="297">
        <v>0</v>
      </c>
      <c r="D65" s="297">
        <v>0</v>
      </c>
      <c r="E65" s="280">
        <v>0</v>
      </c>
      <c r="F65" s="479" t="s">
        <v>698</v>
      </c>
    </row>
    <row r="66" spans="1:6" s="302" customFormat="1" ht="12" customHeight="1" thickBot="1">
      <c r="A66" s="312" t="s">
        <v>357</v>
      </c>
      <c r="B66" s="283" t="s">
        <v>358</v>
      </c>
      <c r="C66" s="293">
        <f>SUM(C67:C70)</f>
        <v>0</v>
      </c>
      <c r="D66" s="293">
        <f>SUM(D67:D70)</f>
        <v>0</v>
      </c>
      <c r="E66" s="293">
        <f>SUM(E67:E70)</f>
        <v>0</v>
      </c>
      <c r="F66" s="479" t="s">
        <v>699</v>
      </c>
    </row>
    <row r="67" spans="1:6" s="302" customFormat="1" ht="13.5" customHeight="1">
      <c r="A67" s="257" t="s">
        <v>103</v>
      </c>
      <c r="B67" s="303" t="s">
        <v>359</v>
      </c>
      <c r="C67" s="297">
        <v>0</v>
      </c>
      <c r="D67" s="297">
        <v>0</v>
      </c>
      <c r="E67" s="280">
        <v>0</v>
      </c>
      <c r="F67" s="479" t="s">
        <v>700</v>
      </c>
    </row>
    <row r="68" spans="1:6" s="302" customFormat="1" ht="12" customHeight="1">
      <c r="A68" s="256" t="s">
        <v>104</v>
      </c>
      <c r="B68" s="304" t="s">
        <v>360</v>
      </c>
      <c r="C68" s="297">
        <v>0</v>
      </c>
      <c r="D68" s="297">
        <v>0</v>
      </c>
      <c r="E68" s="280">
        <v>0</v>
      </c>
      <c r="F68" s="479" t="s">
        <v>701</v>
      </c>
    </row>
    <row r="69" spans="1:6" s="302" customFormat="1" ht="12" customHeight="1">
      <c r="A69" s="256" t="s">
        <v>361</v>
      </c>
      <c r="B69" s="304" t="s">
        <v>362</v>
      </c>
      <c r="C69" s="297">
        <v>0</v>
      </c>
      <c r="D69" s="297">
        <v>0</v>
      </c>
      <c r="E69" s="280">
        <v>0</v>
      </c>
      <c r="F69" s="479" t="s">
        <v>702</v>
      </c>
    </row>
    <row r="70" spans="1:6" s="302" customFormat="1" ht="12" customHeight="1" thickBot="1">
      <c r="A70" s="258" t="s">
        <v>363</v>
      </c>
      <c r="B70" s="305" t="s">
        <v>364</v>
      </c>
      <c r="C70" s="297">
        <v>0</v>
      </c>
      <c r="D70" s="297">
        <v>0</v>
      </c>
      <c r="E70" s="280">
        <v>0</v>
      </c>
      <c r="F70" s="479" t="s">
        <v>703</v>
      </c>
    </row>
    <row r="71" spans="1:6" s="302" customFormat="1" ht="12" customHeight="1" thickBot="1">
      <c r="A71" s="312" t="s">
        <v>365</v>
      </c>
      <c r="B71" s="283" t="s">
        <v>366</v>
      </c>
      <c r="C71" s="293">
        <f>SUM(C72:C73)</f>
        <v>9279075</v>
      </c>
      <c r="D71" s="293">
        <f>SUM(D72:D73)</f>
        <v>10591619</v>
      </c>
      <c r="E71" s="293">
        <f>SUM(E72:E73)</f>
        <v>10591619</v>
      </c>
      <c r="F71" s="479" t="s">
        <v>704</v>
      </c>
    </row>
    <row r="72" spans="1:6" s="302" customFormat="1" ht="12" customHeight="1">
      <c r="A72" s="257" t="s">
        <v>367</v>
      </c>
      <c r="B72" s="303" t="s">
        <v>368</v>
      </c>
      <c r="C72" s="297">
        <v>9279075</v>
      </c>
      <c r="D72" s="297">
        <v>10591619</v>
      </c>
      <c r="E72" s="280">
        <v>10591619</v>
      </c>
      <c r="F72" s="479" t="s">
        <v>705</v>
      </c>
    </row>
    <row r="73" spans="1:6" s="302" customFormat="1" ht="12" customHeight="1" thickBot="1">
      <c r="A73" s="258" t="s">
        <v>369</v>
      </c>
      <c r="B73" s="305" t="s">
        <v>370</v>
      </c>
      <c r="C73" s="297">
        <v>0</v>
      </c>
      <c r="D73" s="297">
        <v>0</v>
      </c>
      <c r="E73" s="280">
        <v>0</v>
      </c>
      <c r="F73" s="479" t="s">
        <v>706</v>
      </c>
    </row>
    <row r="74" spans="1:6" s="302" customFormat="1" ht="12" customHeight="1" thickBot="1">
      <c r="A74" s="312" t="s">
        <v>371</v>
      </c>
      <c r="B74" s="283" t="s">
        <v>372</v>
      </c>
      <c r="C74" s="293">
        <f>SUM(C75:C77)</f>
        <v>0</v>
      </c>
      <c r="D74" s="293">
        <f>SUM(D75:D77)</f>
        <v>24924</v>
      </c>
      <c r="E74" s="293">
        <f>SUM(E75:E77)</f>
        <v>1074366</v>
      </c>
      <c r="F74" s="293">
        <f>SUM(F75:F77)</f>
        <v>0</v>
      </c>
    </row>
    <row r="75" spans="1:6" s="302" customFormat="1" ht="12" customHeight="1">
      <c r="A75" s="257" t="s">
        <v>373</v>
      </c>
      <c r="B75" s="303" t="s">
        <v>374</v>
      </c>
      <c r="C75" s="297">
        <v>0</v>
      </c>
      <c r="D75" s="297">
        <v>24924</v>
      </c>
      <c r="E75" s="280">
        <v>1074366</v>
      </c>
      <c r="F75" s="479" t="s">
        <v>708</v>
      </c>
    </row>
    <row r="76" spans="1:6" s="302" customFormat="1" ht="12" customHeight="1">
      <c r="A76" s="256" t="s">
        <v>375</v>
      </c>
      <c r="B76" s="304" t="s">
        <v>376</v>
      </c>
      <c r="C76" s="297">
        <v>0</v>
      </c>
      <c r="D76" s="297">
        <v>0</v>
      </c>
      <c r="E76" s="280">
        <v>0</v>
      </c>
      <c r="F76" s="479" t="s">
        <v>709</v>
      </c>
    </row>
    <row r="77" spans="1:6" s="302" customFormat="1" ht="12" customHeight="1" thickBot="1">
      <c r="A77" s="258" t="s">
        <v>377</v>
      </c>
      <c r="B77" s="285" t="s">
        <v>378</v>
      </c>
      <c r="C77" s="297">
        <v>0</v>
      </c>
      <c r="D77" s="297">
        <v>0</v>
      </c>
      <c r="E77" s="280">
        <v>0</v>
      </c>
      <c r="F77" s="479" t="s">
        <v>710</v>
      </c>
    </row>
    <row r="78" spans="1:6" s="302" customFormat="1" ht="12" customHeight="1" thickBot="1">
      <c r="A78" s="312" t="s">
        <v>379</v>
      </c>
      <c r="B78" s="283" t="s">
        <v>380</v>
      </c>
      <c r="C78" s="293">
        <f>SUM(C79:C82)</f>
        <v>0</v>
      </c>
      <c r="D78" s="293">
        <f>SUM(D79:D82)</f>
        <v>0</v>
      </c>
      <c r="E78" s="293">
        <f>SUM(E79:E82)</f>
        <v>0</v>
      </c>
      <c r="F78" s="479" t="s">
        <v>711</v>
      </c>
    </row>
    <row r="79" spans="1:6" s="302" customFormat="1" ht="12" customHeight="1">
      <c r="A79" s="306" t="s">
        <v>381</v>
      </c>
      <c r="B79" s="303" t="s">
        <v>382</v>
      </c>
      <c r="C79" s="297">
        <v>0</v>
      </c>
      <c r="D79" s="297">
        <v>0</v>
      </c>
      <c r="E79" s="280">
        <v>0</v>
      </c>
      <c r="F79" s="479" t="s">
        <v>712</v>
      </c>
    </row>
    <row r="80" spans="1:6" s="302" customFormat="1" ht="12" customHeight="1">
      <c r="A80" s="307" t="s">
        <v>383</v>
      </c>
      <c r="B80" s="304" t="s">
        <v>384</v>
      </c>
      <c r="C80" s="297">
        <v>0</v>
      </c>
      <c r="D80" s="297">
        <v>0</v>
      </c>
      <c r="E80" s="280">
        <v>0</v>
      </c>
      <c r="F80" s="479" t="s">
        <v>713</v>
      </c>
    </row>
    <row r="81" spans="1:6" s="302" customFormat="1" ht="12" customHeight="1">
      <c r="A81" s="307" t="s">
        <v>385</v>
      </c>
      <c r="B81" s="304" t="s">
        <v>386</v>
      </c>
      <c r="C81" s="297">
        <v>0</v>
      </c>
      <c r="D81" s="297">
        <v>0</v>
      </c>
      <c r="E81" s="280">
        <v>0</v>
      </c>
      <c r="F81" s="479" t="s">
        <v>714</v>
      </c>
    </row>
    <row r="82" spans="1:6" s="302" customFormat="1" ht="12" customHeight="1" thickBot="1">
      <c r="A82" s="313" t="s">
        <v>387</v>
      </c>
      <c r="B82" s="285" t="s">
        <v>388</v>
      </c>
      <c r="C82" s="297">
        <v>0</v>
      </c>
      <c r="D82" s="297">
        <v>0</v>
      </c>
      <c r="E82" s="280">
        <v>0</v>
      </c>
      <c r="F82" s="479" t="s">
        <v>715</v>
      </c>
    </row>
    <row r="83" spans="1:6" s="302" customFormat="1" ht="12" customHeight="1" thickBot="1">
      <c r="A83" s="312" t="s">
        <v>389</v>
      </c>
      <c r="B83" s="283" t="s">
        <v>390</v>
      </c>
      <c r="C83" s="315">
        <v>0</v>
      </c>
      <c r="D83" s="315">
        <v>0</v>
      </c>
      <c r="E83" s="316">
        <v>0</v>
      </c>
      <c r="F83" s="479" t="s">
        <v>716</v>
      </c>
    </row>
    <row r="84" spans="1:6" s="302" customFormat="1" ht="12" customHeight="1" thickBot="1">
      <c r="A84" s="312" t="s">
        <v>391</v>
      </c>
      <c r="B84" s="243" t="s">
        <v>392</v>
      </c>
      <c r="C84" s="299">
        <f>C62+C66+C71+C74+C78+C83</f>
        <v>9279075</v>
      </c>
      <c r="D84" s="299">
        <f>D62+D66+D71+D74+D78+D83</f>
        <v>10616543</v>
      </c>
      <c r="E84" s="299">
        <f>E62+E66+E71+E74+E78+E83</f>
        <v>11665985</v>
      </c>
      <c r="F84" s="479" t="s">
        <v>717</v>
      </c>
    </row>
    <row r="85" spans="1:6" s="302" customFormat="1" ht="12" customHeight="1" thickBot="1">
      <c r="A85" s="314" t="s">
        <v>393</v>
      </c>
      <c r="B85" s="246" t="s">
        <v>394</v>
      </c>
      <c r="C85" s="299">
        <f>C61+C84</f>
        <v>108231035</v>
      </c>
      <c r="D85" s="299">
        <f>D61+D84</f>
        <v>142733974</v>
      </c>
      <c r="E85" s="299">
        <f>E61+E84</f>
        <v>140078146</v>
      </c>
      <c r="F85" s="479" t="s">
        <v>718</v>
      </c>
    </row>
    <row r="86" spans="1:6" s="302" customFormat="1" ht="12" customHeight="1">
      <c r="A86" s="241"/>
      <c r="B86" s="241"/>
      <c r="C86" s="242"/>
      <c r="D86" s="242"/>
      <c r="E86" s="242"/>
      <c r="F86" s="479"/>
    </row>
    <row r="87" spans="1:6" ht="16.5" customHeight="1">
      <c r="A87" s="521" t="s">
        <v>35</v>
      </c>
      <c r="B87" s="521"/>
      <c r="C87" s="521"/>
      <c r="D87" s="521"/>
      <c r="E87" s="521"/>
      <c r="F87" s="477"/>
    </row>
    <row r="88" spans="1:6" ht="16.5" customHeight="1" thickBot="1">
      <c r="A88" s="39" t="s">
        <v>107</v>
      </c>
      <c r="B88" s="39"/>
      <c r="C88" s="271"/>
      <c r="D88" s="271"/>
      <c r="E88" s="271" t="s">
        <v>750</v>
      </c>
      <c r="F88" s="477"/>
    </row>
    <row r="89" spans="1:6" ht="16.5" customHeight="1">
      <c r="A89" s="527" t="s">
        <v>54</v>
      </c>
      <c r="B89" s="524" t="s">
        <v>171</v>
      </c>
      <c r="C89" s="522" t="str">
        <f>+C3</f>
        <v>2018. évi</v>
      </c>
      <c r="D89" s="522"/>
      <c r="E89" s="523"/>
      <c r="F89" s="477"/>
    </row>
    <row r="90" spans="1:6" ht="37.5" customHeight="1" thickBot="1">
      <c r="A90" s="528"/>
      <c r="B90" s="525"/>
      <c r="C90" s="40" t="s">
        <v>172</v>
      </c>
      <c r="D90" s="40" t="s">
        <v>176</v>
      </c>
      <c r="E90" s="41" t="s">
        <v>177</v>
      </c>
      <c r="F90" s="477"/>
    </row>
    <row r="91" spans="1:6" s="301" customFormat="1" ht="12" customHeight="1" thickBot="1">
      <c r="A91" s="267" t="s">
        <v>395</v>
      </c>
      <c r="B91" s="268" t="s">
        <v>396</v>
      </c>
      <c r="C91" s="268" t="s">
        <v>397</v>
      </c>
      <c r="D91" s="268" t="s">
        <v>398</v>
      </c>
      <c r="E91" s="269" t="s">
        <v>399</v>
      </c>
      <c r="F91" s="478"/>
    </row>
    <row r="92" spans="1:6" ht="12" customHeight="1" thickBot="1">
      <c r="A92" s="264" t="s">
        <v>6</v>
      </c>
      <c r="B92" s="266" t="s">
        <v>401</v>
      </c>
      <c r="C92" s="292">
        <f>SUM(C93:C97)</f>
        <v>45913367</v>
      </c>
      <c r="D92" s="292">
        <f>SUM(D93:D97)</f>
        <v>79786836</v>
      </c>
      <c r="E92" s="292">
        <f>SUM(E93:E97)</f>
        <v>60696436</v>
      </c>
      <c r="F92" s="477" t="s">
        <v>639</v>
      </c>
    </row>
    <row r="93" spans="1:6" ht="12" customHeight="1">
      <c r="A93" s="259" t="s">
        <v>66</v>
      </c>
      <c r="B93" s="252" t="s">
        <v>36</v>
      </c>
      <c r="C93" s="90">
        <v>11240094</v>
      </c>
      <c r="D93" s="90">
        <v>18206182</v>
      </c>
      <c r="E93" s="248">
        <v>17725746</v>
      </c>
      <c r="F93" s="477" t="s">
        <v>640</v>
      </c>
    </row>
    <row r="94" spans="1:6" ht="12" customHeight="1">
      <c r="A94" s="256" t="s">
        <v>67</v>
      </c>
      <c r="B94" s="250" t="s">
        <v>128</v>
      </c>
      <c r="C94" s="294">
        <v>2228846</v>
      </c>
      <c r="D94" s="294">
        <v>3784368</v>
      </c>
      <c r="E94" s="277">
        <v>2627234</v>
      </c>
      <c r="F94" s="477" t="s">
        <v>641</v>
      </c>
    </row>
    <row r="95" spans="1:6" ht="12" customHeight="1">
      <c r="A95" s="256" t="s">
        <v>68</v>
      </c>
      <c r="B95" s="250" t="s">
        <v>95</v>
      </c>
      <c r="C95" s="296">
        <v>12466438</v>
      </c>
      <c r="D95" s="296">
        <v>26603731</v>
      </c>
      <c r="E95" s="279">
        <v>16720137</v>
      </c>
      <c r="F95" s="477" t="s">
        <v>642</v>
      </c>
    </row>
    <row r="96" spans="1:6" ht="12" customHeight="1">
      <c r="A96" s="256" t="s">
        <v>69</v>
      </c>
      <c r="B96" s="253" t="s">
        <v>129</v>
      </c>
      <c r="C96" s="296">
        <v>5435000</v>
      </c>
      <c r="D96" s="296">
        <v>5338746</v>
      </c>
      <c r="E96" s="279">
        <v>3875500</v>
      </c>
      <c r="F96" s="477" t="s">
        <v>643</v>
      </c>
    </row>
    <row r="97" spans="1:6" ht="12" customHeight="1">
      <c r="A97" s="256" t="s">
        <v>78</v>
      </c>
      <c r="B97" s="261" t="s">
        <v>130</v>
      </c>
      <c r="C97" s="296">
        <v>14542989</v>
      </c>
      <c r="D97" s="296">
        <v>25853809</v>
      </c>
      <c r="E97" s="279">
        <v>19747819</v>
      </c>
      <c r="F97" s="477" t="s">
        <v>644</v>
      </c>
    </row>
    <row r="98" spans="1:6" ht="12" customHeight="1">
      <c r="A98" s="256" t="s">
        <v>70</v>
      </c>
      <c r="B98" s="250" t="s">
        <v>402</v>
      </c>
      <c r="C98" s="296">
        <v>2595600</v>
      </c>
      <c r="D98" s="296">
        <v>6328313</v>
      </c>
      <c r="E98" s="279">
        <v>5457257</v>
      </c>
      <c r="F98" s="477" t="s">
        <v>645</v>
      </c>
    </row>
    <row r="99" spans="1:6" ht="12" customHeight="1">
      <c r="A99" s="256" t="s">
        <v>71</v>
      </c>
      <c r="B99" s="273" t="s">
        <v>403</v>
      </c>
      <c r="C99" s="296">
        <v>0</v>
      </c>
      <c r="D99" s="296">
        <v>0</v>
      </c>
      <c r="E99" s="279">
        <v>0</v>
      </c>
      <c r="F99" s="477" t="s">
        <v>646</v>
      </c>
    </row>
    <row r="100" spans="1:6" ht="12" customHeight="1">
      <c r="A100" s="256" t="s">
        <v>79</v>
      </c>
      <c r="B100" s="274" t="s">
        <v>404</v>
      </c>
      <c r="C100" s="296">
        <v>0</v>
      </c>
      <c r="D100" s="296">
        <v>0</v>
      </c>
      <c r="E100" s="279">
        <v>0</v>
      </c>
      <c r="F100" s="477" t="s">
        <v>647</v>
      </c>
    </row>
    <row r="101" spans="1:6" ht="12" customHeight="1">
      <c r="A101" s="256" t="s">
        <v>80</v>
      </c>
      <c r="B101" s="274" t="s">
        <v>405</v>
      </c>
      <c r="C101" s="296">
        <v>0</v>
      </c>
      <c r="D101" s="296">
        <v>0</v>
      </c>
      <c r="E101" s="279">
        <v>0</v>
      </c>
      <c r="F101" s="477" t="s">
        <v>648</v>
      </c>
    </row>
    <row r="102" spans="1:6" ht="12" customHeight="1">
      <c r="A102" s="256" t="s">
        <v>81</v>
      </c>
      <c r="B102" s="273" t="s">
        <v>406</v>
      </c>
      <c r="C102" s="296">
        <v>10797389</v>
      </c>
      <c r="D102" s="296">
        <v>12899796</v>
      </c>
      <c r="E102" s="279">
        <v>7684862</v>
      </c>
      <c r="F102" s="477" t="s">
        <v>649</v>
      </c>
    </row>
    <row r="103" spans="1:6" ht="12" customHeight="1">
      <c r="A103" s="256" t="s">
        <v>82</v>
      </c>
      <c r="B103" s="273" t="s">
        <v>407</v>
      </c>
      <c r="C103" s="296">
        <v>0</v>
      </c>
      <c r="D103" s="296">
        <v>0</v>
      </c>
      <c r="E103" s="279">
        <v>0</v>
      </c>
      <c r="F103" s="477" t="s">
        <v>650</v>
      </c>
    </row>
    <row r="104" spans="1:6" ht="12" customHeight="1">
      <c r="A104" s="256" t="s">
        <v>84</v>
      </c>
      <c r="B104" s="274" t="s">
        <v>408</v>
      </c>
      <c r="C104" s="296">
        <v>0</v>
      </c>
      <c r="D104" s="296">
        <v>0</v>
      </c>
      <c r="E104" s="279">
        <v>0</v>
      </c>
      <c r="F104" s="477" t="s">
        <v>651</v>
      </c>
    </row>
    <row r="105" spans="1:6" ht="12" customHeight="1">
      <c r="A105" s="255" t="s">
        <v>131</v>
      </c>
      <c r="B105" s="275" t="s">
        <v>409</v>
      </c>
      <c r="C105" s="296">
        <v>0</v>
      </c>
      <c r="D105" s="296">
        <v>0</v>
      </c>
      <c r="E105" s="279">
        <v>0</v>
      </c>
      <c r="F105" s="477" t="s">
        <v>652</v>
      </c>
    </row>
    <row r="106" spans="1:6" ht="12" customHeight="1">
      <c r="A106" s="256" t="s">
        <v>410</v>
      </c>
      <c r="B106" s="275" t="s">
        <v>411</v>
      </c>
      <c r="C106" s="296">
        <v>0</v>
      </c>
      <c r="D106" s="296">
        <v>0</v>
      </c>
      <c r="E106" s="279">
        <v>0</v>
      </c>
      <c r="F106" s="477" t="s">
        <v>653</v>
      </c>
    </row>
    <row r="107" spans="1:6" ht="12" customHeight="1" thickBot="1">
      <c r="A107" s="260" t="s">
        <v>412</v>
      </c>
      <c r="B107" s="276" t="s">
        <v>413</v>
      </c>
      <c r="C107" s="91">
        <v>1150000</v>
      </c>
      <c r="D107" s="91">
        <v>6625700</v>
      </c>
      <c r="E107" s="244">
        <v>6605700</v>
      </c>
      <c r="F107" s="477" t="s">
        <v>654</v>
      </c>
    </row>
    <row r="108" spans="1:6" ht="16.5" thickBot="1">
      <c r="A108" s="262" t="s">
        <v>7</v>
      </c>
      <c r="B108" s="265" t="s">
        <v>414</v>
      </c>
      <c r="C108" s="293">
        <f>SUM(C109:C121)</f>
        <v>60803506</v>
      </c>
      <c r="D108" s="293">
        <f>SUM(D109:D121)</f>
        <v>62619042</v>
      </c>
      <c r="E108" s="293">
        <f>SUM(E109:E121)</f>
        <v>19413801</v>
      </c>
      <c r="F108" s="477" t="s">
        <v>655</v>
      </c>
    </row>
    <row r="109" spans="1:6" ht="12" customHeight="1">
      <c r="A109" s="257" t="s">
        <v>72</v>
      </c>
      <c r="B109" s="250" t="s">
        <v>149</v>
      </c>
      <c r="C109" s="295">
        <v>318000</v>
      </c>
      <c r="D109" s="295">
        <v>2133536</v>
      </c>
      <c r="E109" s="278">
        <v>1437887</v>
      </c>
      <c r="F109" s="477" t="s">
        <v>656</v>
      </c>
    </row>
    <row r="110" spans="1:6" ht="12" customHeight="1">
      <c r="A110" s="257" t="s">
        <v>73</v>
      </c>
      <c r="B110" s="254" t="s">
        <v>415</v>
      </c>
      <c r="C110" s="295">
        <v>0</v>
      </c>
      <c r="D110" s="295">
        <v>0</v>
      </c>
      <c r="E110" s="278">
        <v>0</v>
      </c>
      <c r="F110" s="477" t="s">
        <v>657</v>
      </c>
    </row>
    <row r="111" spans="1:6" ht="15.75">
      <c r="A111" s="257" t="s">
        <v>74</v>
      </c>
      <c r="B111" s="254" t="s">
        <v>132</v>
      </c>
      <c r="C111" s="294">
        <v>60485506</v>
      </c>
      <c r="D111" s="294">
        <v>60485506</v>
      </c>
      <c r="E111" s="277">
        <v>17975914</v>
      </c>
      <c r="F111" s="477" t="s">
        <v>658</v>
      </c>
    </row>
    <row r="112" spans="1:6" ht="12" customHeight="1">
      <c r="A112" s="257" t="s">
        <v>75</v>
      </c>
      <c r="B112" s="254" t="s">
        <v>416</v>
      </c>
      <c r="C112" s="294">
        <v>0</v>
      </c>
      <c r="D112" s="294">
        <v>0</v>
      </c>
      <c r="E112" s="277">
        <v>0</v>
      </c>
      <c r="F112" s="477" t="s">
        <v>659</v>
      </c>
    </row>
    <row r="113" spans="1:6" ht="12" customHeight="1">
      <c r="A113" s="257" t="s">
        <v>76</v>
      </c>
      <c r="B113" s="285" t="s">
        <v>152</v>
      </c>
      <c r="C113" s="294">
        <v>0</v>
      </c>
      <c r="D113" s="294">
        <v>0</v>
      </c>
      <c r="E113" s="277">
        <v>0</v>
      </c>
      <c r="F113" s="477" t="s">
        <v>660</v>
      </c>
    </row>
    <row r="114" spans="1:6" ht="21.75" customHeight="1">
      <c r="A114" s="257" t="s">
        <v>83</v>
      </c>
      <c r="B114" s="284" t="s">
        <v>417</v>
      </c>
      <c r="C114" s="294">
        <v>0</v>
      </c>
      <c r="D114" s="294">
        <v>0</v>
      </c>
      <c r="E114" s="277">
        <v>0</v>
      </c>
      <c r="F114" s="477" t="s">
        <v>661</v>
      </c>
    </row>
    <row r="115" spans="1:6" ht="24" customHeight="1">
      <c r="A115" s="257" t="s">
        <v>85</v>
      </c>
      <c r="B115" s="300" t="s">
        <v>418</v>
      </c>
      <c r="C115" s="294">
        <v>0</v>
      </c>
      <c r="D115" s="294">
        <v>0</v>
      </c>
      <c r="E115" s="277">
        <v>0</v>
      </c>
      <c r="F115" s="477" t="s">
        <v>662</v>
      </c>
    </row>
    <row r="116" spans="1:6" ht="12" customHeight="1">
      <c r="A116" s="257" t="s">
        <v>133</v>
      </c>
      <c r="B116" s="274" t="s">
        <v>405</v>
      </c>
      <c r="C116" s="294">
        <v>0</v>
      </c>
      <c r="D116" s="294">
        <v>0</v>
      </c>
      <c r="E116" s="277">
        <v>0</v>
      </c>
      <c r="F116" s="477" t="s">
        <v>663</v>
      </c>
    </row>
    <row r="117" spans="1:6" ht="12" customHeight="1">
      <c r="A117" s="257" t="s">
        <v>134</v>
      </c>
      <c r="B117" s="274" t="s">
        <v>419</v>
      </c>
      <c r="C117" s="294">
        <v>0</v>
      </c>
      <c r="D117" s="294">
        <v>0</v>
      </c>
      <c r="E117" s="277">
        <v>0</v>
      </c>
      <c r="F117" s="477" t="s">
        <v>664</v>
      </c>
    </row>
    <row r="118" spans="1:6" ht="12" customHeight="1">
      <c r="A118" s="257" t="s">
        <v>135</v>
      </c>
      <c r="B118" s="274" t="s">
        <v>420</v>
      </c>
      <c r="C118" s="294">
        <v>0</v>
      </c>
      <c r="D118" s="294">
        <v>0</v>
      </c>
      <c r="E118" s="277">
        <v>0</v>
      </c>
      <c r="F118" s="477" t="s">
        <v>665</v>
      </c>
    </row>
    <row r="119" spans="1:6" s="317" customFormat="1" ht="12" customHeight="1">
      <c r="A119" s="257" t="s">
        <v>421</v>
      </c>
      <c r="B119" s="274" t="s">
        <v>408</v>
      </c>
      <c r="C119" s="294">
        <v>0</v>
      </c>
      <c r="D119" s="294">
        <v>0</v>
      </c>
      <c r="E119" s="277">
        <v>0</v>
      </c>
      <c r="F119" s="477" t="s">
        <v>666</v>
      </c>
    </row>
    <row r="120" spans="1:6" ht="12" customHeight="1">
      <c r="A120" s="257" t="s">
        <v>422</v>
      </c>
      <c r="B120" s="274" t="s">
        <v>423</v>
      </c>
      <c r="C120" s="294">
        <v>0</v>
      </c>
      <c r="D120" s="294">
        <v>0</v>
      </c>
      <c r="E120" s="277">
        <v>0</v>
      </c>
      <c r="F120" s="477" t="s">
        <v>667</v>
      </c>
    </row>
    <row r="121" spans="1:6" ht="12" customHeight="1" thickBot="1">
      <c r="A121" s="255" t="s">
        <v>424</v>
      </c>
      <c r="B121" s="274" t="s">
        <v>425</v>
      </c>
      <c r="C121" s="296">
        <v>0</v>
      </c>
      <c r="D121" s="296">
        <v>0</v>
      </c>
      <c r="E121" s="279">
        <v>0</v>
      </c>
      <c r="F121" s="477" t="s">
        <v>668</v>
      </c>
    </row>
    <row r="122" spans="1:6" ht="16.5" thickBot="1">
      <c r="A122" s="262" t="s">
        <v>8</v>
      </c>
      <c r="B122" s="270" t="s">
        <v>426</v>
      </c>
      <c r="C122" s="293">
        <f>SUM(C123:C124)</f>
        <v>1514162</v>
      </c>
      <c r="D122" s="293">
        <f>SUM(D123:D124)</f>
        <v>222933</v>
      </c>
      <c r="E122" s="293">
        <f>SUM(E123:E124)</f>
        <v>0</v>
      </c>
      <c r="F122" s="477" t="s">
        <v>669</v>
      </c>
    </row>
    <row r="123" spans="1:6" ht="12" customHeight="1">
      <c r="A123" s="257" t="s">
        <v>55</v>
      </c>
      <c r="B123" s="251" t="s">
        <v>44</v>
      </c>
      <c r="C123" s="295">
        <v>1514162</v>
      </c>
      <c r="D123" s="295">
        <v>222933</v>
      </c>
      <c r="E123" s="278">
        <v>0</v>
      </c>
      <c r="F123" s="477" t="s">
        <v>670</v>
      </c>
    </row>
    <row r="124" spans="1:6" ht="12" customHeight="1" thickBot="1">
      <c r="A124" s="258" t="s">
        <v>56</v>
      </c>
      <c r="B124" s="254" t="s">
        <v>45</v>
      </c>
      <c r="C124" s="296">
        <v>0</v>
      </c>
      <c r="D124" s="296"/>
      <c r="E124" s="279">
        <v>0</v>
      </c>
      <c r="F124" s="477" t="s">
        <v>671</v>
      </c>
    </row>
    <row r="125" spans="1:6" ht="12" customHeight="1" thickBot="1">
      <c r="A125" s="262" t="s">
        <v>9</v>
      </c>
      <c r="B125" s="270" t="s">
        <v>427</v>
      </c>
      <c r="C125" s="293">
        <f>C122+C108+C92</f>
        <v>108231035</v>
      </c>
      <c r="D125" s="293">
        <f>D122+D108+D92</f>
        <v>142628811</v>
      </c>
      <c r="E125" s="293">
        <f>E122+E108+E92</f>
        <v>80110237</v>
      </c>
      <c r="F125" s="477" t="s">
        <v>672</v>
      </c>
    </row>
    <row r="126" spans="1:6" ht="12" customHeight="1" thickBot="1">
      <c r="A126" s="262" t="s">
        <v>10</v>
      </c>
      <c r="B126" s="270" t="s">
        <v>428</v>
      </c>
      <c r="C126" s="293">
        <f>SUM(C128:C129)</f>
        <v>0</v>
      </c>
      <c r="D126" s="293">
        <f>SUM(D128:D129)</f>
        <v>0</v>
      </c>
      <c r="E126" s="293">
        <f>SUM(E128:E129)</f>
        <v>0</v>
      </c>
      <c r="F126" s="477" t="s">
        <v>673</v>
      </c>
    </row>
    <row r="127" spans="1:6" ht="12" customHeight="1">
      <c r="A127" s="257" t="s">
        <v>59</v>
      </c>
      <c r="B127" s="251" t="s">
        <v>429</v>
      </c>
      <c r="C127" s="294">
        <v>0</v>
      </c>
      <c r="D127" s="294">
        <v>0</v>
      </c>
      <c r="E127" s="277">
        <v>0</v>
      </c>
      <c r="F127" s="477" t="s">
        <v>674</v>
      </c>
    </row>
    <row r="128" spans="1:6" ht="12" customHeight="1">
      <c r="A128" s="257" t="s">
        <v>60</v>
      </c>
      <c r="B128" s="251" t="s">
        <v>430</v>
      </c>
      <c r="C128" s="294">
        <v>0</v>
      </c>
      <c r="D128" s="294">
        <v>0</v>
      </c>
      <c r="E128" s="277">
        <v>0</v>
      </c>
      <c r="F128" s="477" t="s">
        <v>675</v>
      </c>
    </row>
    <row r="129" spans="1:6" ht="12" customHeight="1" thickBot="1">
      <c r="A129" s="255" t="s">
        <v>61</v>
      </c>
      <c r="B129" s="249" t="s">
        <v>431</v>
      </c>
      <c r="C129" s="294">
        <v>0</v>
      </c>
      <c r="D129" s="294">
        <v>0</v>
      </c>
      <c r="E129" s="277">
        <v>0</v>
      </c>
      <c r="F129" s="477" t="s">
        <v>676</v>
      </c>
    </row>
    <row r="130" spans="1:6" ht="12" customHeight="1" thickBot="1">
      <c r="A130" s="262" t="s">
        <v>11</v>
      </c>
      <c r="B130" s="270" t="s">
        <v>432</v>
      </c>
      <c r="C130" s="293">
        <f>SUM(C132:C134)</f>
        <v>0</v>
      </c>
      <c r="D130" s="293">
        <f>SUM(D132:D134)</f>
        <v>0</v>
      </c>
      <c r="E130" s="293">
        <f>SUM(E132:E134)</f>
        <v>0</v>
      </c>
      <c r="F130" s="477" t="s">
        <v>677</v>
      </c>
    </row>
    <row r="131" spans="1:6" ht="12" customHeight="1">
      <c r="A131" s="257" t="s">
        <v>62</v>
      </c>
      <c r="B131" s="251" t="s">
        <v>433</v>
      </c>
      <c r="C131" s="294">
        <v>0</v>
      </c>
      <c r="D131" s="294">
        <v>0</v>
      </c>
      <c r="E131" s="277">
        <v>0</v>
      </c>
      <c r="F131" s="477" t="s">
        <v>678</v>
      </c>
    </row>
    <row r="132" spans="1:6" ht="12" customHeight="1">
      <c r="A132" s="257" t="s">
        <v>63</v>
      </c>
      <c r="B132" s="251" t="s">
        <v>434</v>
      </c>
      <c r="C132" s="294">
        <v>0</v>
      </c>
      <c r="D132" s="294">
        <v>0</v>
      </c>
      <c r="E132" s="277">
        <v>0</v>
      </c>
      <c r="F132" s="477" t="s">
        <v>679</v>
      </c>
    </row>
    <row r="133" spans="1:6" ht="12" customHeight="1">
      <c r="A133" s="257" t="s">
        <v>329</v>
      </c>
      <c r="B133" s="251" t="s">
        <v>435</v>
      </c>
      <c r="C133" s="294">
        <v>0</v>
      </c>
      <c r="D133" s="294">
        <v>0</v>
      </c>
      <c r="E133" s="277">
        <v>0</v>
      </c>
      <c r="F133" s="477" t="s">
        <v>680</v>
      </c>
    </row>
    <row r="134" spans="1:6" ht="12" customHeight="1" thickBot="1">
      <c r="A134" s="255" t="s">
        <v>331</v>
      </c>
      <c r="B134" s="249" t="s">
        <v>436</v>
      </c>
      <c r="C134" s="294">
        <v>0</v>
      </c>
      <c r="D134" s="294">
        <v>0</v>
      </c>
      <c r="E134" s="277">
        <v>0</v>
      </c>
      <c r="F134" s="477" t="s">
        <v>681</v>
      </c>
    </row>
    <row r="135" spans="1:6" ht="12" customHeight="1" thickBot="1">
      <c r="A135" s="262" t="s">
        <v>12</v>
      </c>
      <c r="B135" s="270" t="s">
        <v>437</v>
      </c>
      <c r="C135" s="299">
        <f>SUM(C136:C139)</f>
        <v>0</v>
      </c>
      <c r="D135" s="299">
        <f>SUM(D136:D139)</f>
        <v>105163</v>
      </c>
      <c r="E135" s="299">
        <f>SUM(E136:E139)</f>
        <v>105163</v>
      </c>
      <c r="F135" s="477" t="s">
        <v>682</v>
      </c>
    </row>
    <row r="136" spans="1:6" ht="12" customHeight="1">
      <c r="A136" s="257" t="s">
        <v>64</v>
      </c>
      <c r="B136" s="251" t="s">
        <v>438</v>
      </c>
      <c r="C136" s="294">
        <v>0</v>
      </c>
      <c r="D136" s="294">
        <v>0</v>
      </c>
      <c r="E136" s="277">
        <v>0</v>
      </c>
      <c r="F136" s="477" t="s">
        <v>683</v>
      </c>
    </row>
    <row r="137" spans="1:6" ht="12" customHeight="1">
      <c r="A137" s="257" t="s">
        <v>65</v>
      </c>
      <c r="B137" s="251" t="s">
        <v>439</v>
      </c>
      <c r="C137" s="294">
        <v>0</v>
      </c>
      <c r="D137" s="294">
        <v>105163</v>
      </c>
      <c r="E137" s="277">
        <v>105163</v>
      </c>
      <c r="F137" s="477" t="s">
        <v>684</v>
      </c>
    </row>
    <row r="138" spans="1:6" ht="12" customHeight="1">
      <c r="A138" s="257" t="s">
        <v>338</v>
      </c>
      <c r="B138" s="251" t="s">
        <v>440</v>
      </c>
      <c r="C138" s="294">
        <v>0</v>
      </c>
      <c r="D138" s="294">
        <v>0</v>
      </c>
      <c r="E138" s="277">
        <v>0</v>
      </c>
      <c r="F138" s="477" t="s">
        <v>685</v>
      </c>
    </row>
    <row r="139" spans="1:6" ht="12" customHeight="1" thickBot="1">
      <c r="A139" s="255" t="s">
        <v>340</v>
      </c>
      <c r="B139" s="249" t="s">
        <v>441</v>
      </c>
      <c r="C139" s="294">
        <v>0</v>
      </c>
      <c r="D139" s="294">
        <v>0</v>
      </c>
      <c r="E139" s="277">
        <v>0</v>
      </c>
      <c r="F139" s="477" t="s">
        <v>686</v>
      </c>
    </row>
    <row r="140" spans="1:9" ht="16.5" thickBot="1">
      <c r="A140" s="262" t="s">
        <v>13</v>
      </c>
      <c r="B140" s="270" t="s">
        <v>442</v>
      </c>
      <c r="C140" s="92">
        <f>SUM(C141:C144)</f>
        <v>0</v>
      </c>
      <c r="D140" s="92">
        <f>SUM(D141:D144)</f>
        <v>0</v>
      </c>
      <c r="E140" s="92">
        <f>SUM(E141:E144)</f>
        <v>0</v>
      </c>
      <c r="F140" s="92">
        <f>SUM(F141:F144)</f>
        <v>0</v>
      </c>
      <c r="G140" s="308"/>
      <c r="H140" s="308"/>
      <c r="I140" s="308"/>
    </row>
    <row r="141" spans="1:6" s="302" customFormat="1" ht="12.75" customHeight="1">
      <c r="A141" s="257" t="s">
        <v>126</v>
      </c>
      <c r="B141" s="251" t="s">
        <v>733</v>
      </c>
      <c r="C141" s="294"/>
      <c r="D141" s="294"/>
      <c r="E141" s="277"/>
      <c r="F141" s="477" t="s">
        <v>688</v>
      </c>
    </row>
    <row r="142" spans="1:6" ht="12.75" customHeight="1">
      <c r="A142" s="257" t="s">
        <v>127</v>
      </c>
      <c r="B142" s="251" t="s">
        <v>443</v>
      </c>
      <c r="C142" s="294"/>
      <c r="D142" s="294"/>
      <c r="E142" s="277"/>
      <c r="F142" s="477" t="s">
        <v>689</v>
      </c>
    </row>
    <row r="143" spans="1:6" ht="12.75" customHeight="1">
      <c r="A143" s="257" t="s">
        <v>151</v>
      </c>
      <c r="B143" s="251" t="s">
        <v>444</v>
      </c>
      <c r="C143" s="294">
        <v>0</v>
      </c>
      <c r="D143" s="294">
        <v>0</v>
      </c>
      <c r="E143" s="277">
        <v>0</v>
      </c>
      <c r="F143" s="477" t="s">
        <v>690</v>
      </c>
    </row>
    <row r="144" spans="1:6" ht="12.75" customHeight="1" thickBot="1">
      <c r="A144" s="257" t="s">
        <v>346</v>
      </c>
      <c r="B144" s="251" t="s">
        <v>445</v>
      </c>
      <c r="C144" s="294">
        <v>0</v>
      </c>
      <c r="D144" s="294">
        <v>0</v>
      </c>
      <c r="E144" s="277">
        <v>0</v>
      </c>
      <c r="F144" s="477" t="s">
        <v>691</v>
      </c>
    </row>
    <row r="145" spans="1:6" ht="16.5" thickBot="1">
      <c r="A145" s="262" t="s">
        <v>14</v>
      </c>
      <c r="B145" s="270" t="s">
        <v>446</v>
      </c>
      <c r="C145" s="247">
        <f>C140+C135+C130+C126</f>
        <v>0</v>
      </c>
      <c r="D145" s="247">
        <f>D140+D135+D130+D126</f>
        <v>105163</v>
      </c>
      <c r="E145" s="247">
        <f>E140+E135+E130+E126</f>
        <v>105163</v>
      </c>
      <c r="F145" s="247">
        <f>F140+F135+F130+F126</f>
        <v>118</v>
      </c>
    </row>
    <row r="146" spans="1:6" ht="16.5" thickBot="1">
      <c r="A146" s="286" t="s">
        <v>15</v>
      </c>
      <c r="B146" s="289" t="s">
        <v>447</v>
      </c>
      <c r="C146" s="247">
        <f>C145+C125</f>
        <v>108231035</v>
      </c>
      <c r="D146" s="247">
        <f>D145+D125</f>
        <v>142733974</v>
      </c>
      <c r="E146" s="247">
        <f>E145+E125</f>
        <v>80215400</v>
      </c>
      <c r="F146" s="477" t="s">
        <v>693</v>
      </c>
    </row>
    <row r="148" spans="1:5" ht="18.75" customHeight="1">
      <c r="A148" s="526" t="s">
        <v>448</v>
      </c>
      <c r="B148" s="526"/>
      <c r="C148" s="526"/>
      <c r="D148" s="526"/>
      <c r="E148" s="526"/>
    </row>
    <row r="149" spans="1:5" ht="13.5" customHeight="1" thickBot="1">
      <c r="A149" s="272" t="s">
        <v>108</v>
      </c>
      <c r="B149" s="272"/>
      <c r="C149" s="290"/>
      <c r="E149" s="288" t="s">
        <v>750</v>
      </c>
    </row>
    <row r="150" spans="1:5" ht="21.75" thickBot="1">
      <c r="A150" s="262">
        <v>1</v>
      </c>
      <c r="B150" s="265" t="s">
        <v>449</v>
      </c>
      <c r="C150" s="287">
        <f>+C61-C125</f>
        <v>-9279075</v>
      </c>
      <c r="D150" s="287">
        <f>+D61-D125</f>
        <v>-10511380</v>
      </c>
      <c r="E150" s="287">
        <f>+E61-E125</f>
        <v>48301924</v>
      </c>
    </row>
    <row r="151" spans="1:5" ht="21.75" thickBot="1">
      <c r="A151" s="262" t="s">
        <v>7</v>
      </c>
      <c r="B151" s="265" t="s">
        <v>450</v>
      </c>
      <c r="C151" s="287">
        <f>+C84-C145</f>
        <v>9279075</v>
      </c>
      <c r="D151" s="287">
        <f>+D84-D145</f>
        <v>10511380</v>
      </c>
      <c r="E151" s="287">
        <f>+E84-E145</f>
        <v>11560822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C3:E3"/>
    <mergeCell ref="B3:B4"/>
    <mergeCell ref="A148:E148"/>
    <mergeCell ref="C89:E89"/>
    <mergeCell ref="B89:B90"/>
    <mergeCell ref="A89:A90"/>
    <mergeCell ref="A3:A4"/>
    <mergeCell ref="A87:E87"/>
  </mergeCells>
  <printOptions horizontalCentered="1"/>
  <pageMargins left="0.1968503937007874" right="0.1968503937007874" top="0.984251968503937" bottom="0.1968503937007874" header="0.5118110236220472" footer="0.5118110236220472"/>
  <pageSetup horizontalDpi="600" verticalDpi="600" orientation="portrait" paperSize="9" scale="80" r:id="rId1"/>
  <headerFooter alignWithMargins="0">
    <oddHeader>&amp;C&amp;"Times New Roman CE,Félkövér"&amp;12
Karancsberény Önkormányzat
2018. ÉVI ZÁRSZÁMADÁSÁNAK PÉNZÜGYI MÉRLEGE&amp;10
&amp;R&amp;"Times New Roman CE,Félkövér dőlt"&amp;11 1.1. melléklet a ..../2019. (......) önkormányzati rendelethez</oddHeader>
  </headerFooter>
  <rowBreaks count="1" manualBreakCount="1">
    <brk id="86" min="1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zoomScalePageLayoutView="0" workbookViewId="0" topLeftCell="A2">
      <selection activeCell="C21" sqref="C21"/>
    </sheetView>
  </sheetViews>
  <sheetFormatPr defaultColWidth="9.00390625" defaultRowHeight="12.75"/>
  <cols>
    <col min="1" max="1" width="71.125" style="209" customWidth="1"/>
    <col min="2" max="2" width="6.125" style="223" customWidth="1"/>
    <col min="3" max="3" width="18.00390625" style="473" customWidth="1"/>
    <col min="4" max="16384" width="9.375" style="473" customWidth="1"/>
  </cols>
  <sheetData>
    <row r="1" spans="1:3" ht="32.25" customHeight="1">
      <c r="A1" s="631" t="s">
        <v>275</v>
      </c>
      <c r="B1" s="631"/>
      <c r="C1" s="631"/>
    </row>
    <row r="2" spans="1:3" ht="15.75">
      <c r="A2" s="630" t="s">
        <v>798</v>
      </c>
      <c r="B2" s="630"/>
      <c r="C2" s="630"/>
    </row>
    <row r="4" spans="2:3" ht="13.5" thickBot="1">
      <c r="B4" s="639" t="s">
        <v>755</v>
      </c>
      <c r="C4" s="639"/>
    </row>
    <row r="5" spans="1:3" s="210" customFormat="1" ht="31.5" customHeight="1">
      <c r="A5" s="632" t="s">
        <v>276</v>
      </c>
      <c r="B5" s="637" t="s">
        <v>235</v>
      </c>
      <c r="C5" s="635" t="s">
        <v>277</v>
      </c>
    </row>
    <row r="6" spans="1:3" s="210" customFormat="1" ht="12.75">
      <c r="A6" s="633"/>
      <c r="B6" s="638"/>
      <c r="C6" s="636"/>
    </row>
    <row r="7" spans="1:3" s="214" customFormat="1" ht="13.5" thickBot="1">
      <c r="A7" s="211" t="s">
        <v>395</v>
      </c>
      <c r="B7" s="212" t="s">
        <v>396</v>
      </c>
      <c r="C7" s="213" t="s">
        <v>397</v>
      </c>
    </row>
    <row r="8" spans="1:3" ht="15.75" customHeight="1">
      <c r="A8" s="463" t="s">
        <v>607</v>
      </c>
      <c r="B8" s="215" t="s">
        <v>237</v>
      </c>
      <c r="C8" s="216">
        <v>607849347</v>
      </c>
    </row>
    <row r="9" spans="1:3" ht="15.75" customHeight="1">
      <c r="A9" s="463" t="s">
        <v>608</v>
      </c>
      <c r="B9" s="217" t="s">
        <v>238</v>
      </c>
      <c r="C9" s="216">
        <v>50438</v>
      </c>
    </row>
    <row r="10" spans="1:3" ht="15.75" customHeight="1">
      <c r="A10" s="463" t="s">
        <v>609</v>
      </c>
      <c r="B10" s="217" t="s">
        <v>239</v>
      </c>
      <c r="C10" s="216">
        <v>11902317</v>
      </c>
    </row>
    <row r="11" spans="1:3" ht="15.75" customHeight="1">
      <c r="A11" s="463" t="s">
        <v>610</v>
      </c>
      <c r="B11" s="217" t="s">
        <v>240</v>
      </c>
      <c r="C11" s="218">
        <v>-253278462</v>
      </c>
    </row>
    <row r="12" spans="1:3" ht="15.75" customHeight="1">
      <c r="A12" s="463" t="s">
        <v>611</v>
      </c>
      <c r="B12" s="217" t="s">
        <v>241</v>
      </c>
      <c r="C12" s="218">
        <v>0</v>
      </c>
    </row>
    <row r="13" spans="1:3" ht="15.75" customHeight="1">
      <c r="A13" s="463" t="s">
        <v>612</v>
      </c>
      <c r="B13" s="217" t="s">
        <v>242</v>
      </c>
      <c r="C13" s="218">
        <v>7988337</v>
      </c>
    </row>
    <row r="14" spans="1:3" ht="15.75" customHeight="1">
      <c r="A14" s="463" t="s">
        <v>613</v>
      </c>
      <c r="B14" s="217" t="s">
        <v>243</v>
      </c>
      <c r="C14" s="219">
        <f>+C8+C9+C10+C11+C12+C13</f>
        <v>374511977</v>
      </c>
    </row>
    <row r="15" spans="1:3" ht="15.75" customHeight="1">
      <c r="A15" s="463" t="s">
        <v>636</v>
      </c>
      <c r="B15" s="217" t="s">
        <v>244</v>
      </c>
      <c r="C15" s="474">
        <v>2510784</v>
      </c>
    </row>
    <row r="16" spans="1:3" ht="15.75" customHeight="1">
      <c r="A16" s="463" t="s">
        <v>614</v>
      </c>
      <c r="B16" s="217" t="s">
        <v>245</v>
      </c>
      <c r="C16" s="218">
        <v>1049442</v>
      </c>
    </row>
    <row r="17" spans="1:3" ht="15.75" customHeight="1">
      <c r="A17" s="463" t="s">
        <v>615</v>
      </c>
      <c r="B17" s="217" t="s">
        <v>15</v>
      </c>
      <c r="C17" s="218">
        <v>1156654</v>
      </c>
    </row>
    <row r="18" spans="1:3" ht="15.75" customHeight="1">
      <c r="A18" s="463" t="s">
        <v>616</v>
      </c>
      <c r="B18" s="217" t="s">
        <v>16</v>
      </c>
      <c r="C18" s="219">
        <f>+C15+C16+C17</f>
        <v>4716880</v>
      </c>
    </row>
    <row r="19" spans="1:3" s="475" customFormat="1" ht="15.75" customHeight="1">
      <c r="A19" s="463" t="s">
        <v>617</v>
      </c>
      <c r="B19" s="217" t="s">
        <v>17</v>
      </c>
      <c r="C19" s="218"/>
    </row>
    <row r="20" spans="1:3" ht="15.75" customHeight="1">
      <c r="A20" s="463" t="s">
        <v>618</v>
      </c>
      <c r="B20" s="217" t="s">
        <v>18</v>
      </c>
      <c r="C20" s="499">
        <v>42474880</v>
      </c>
    </row>
    <row r="21" spans="1:3" ht="15.75" customHeight="1" thickBot="1">
      <c r="A21" s="220" t="s">
        <v>619</v>
      </c>
      <c r="B21" s="221" t="s">
        <v>19</v>
      </c>
      <c r="C21" s="222">
        <f>+C14+C18+C19+C20</f>
        <v>421703737</v>
      </c>
    </row>
    <row r="22" spans="1:5" ht="15.75">
      <c r="A22" s="469"/>
      <c r="B22" s="454"/>
      <c r="C22" s="470"/>
      <c r="D22" s="470"/>
      <c r="E22" s="470"/>
    </row>
    <row r="23" spans="1:5" ht="15.75">
      <c r="A23" s="469"/>
      <c r="B23" s="454"/>
      <c r="C23" s="470"/>
      <c r="D23" s="470"/>
      <c r="E23" s="470"/>
    </row>
    <row r="24" spans="1:5" ht="15.75">
      <c r="A24" s="454"/>
      <c r="B24" s="454"/>
      <c r="C24" s="470"/>
      <c r="D24" s="470"/>
      <c r="E24" s="470"/>
    </row>
    <row r="25" spans="1:5" ht="15.75">
      <c r="A25" s="634"/>
      <c r="B25" s="634"/>
      <c r="C25" s="634"/>
      <c r="D25" s="454"/>
      <c r="E25" s="454"/>
    </row>
    <row r="26" spans="1:5" ht="15.75">
      <c r="A26" s="634"/>
      <c r="B26" s="634"/>
      <c r="C26" s="634"/>
      <c r="D26" s="454"/>
      <c r="E26" s="454"/>
    </row>
  </sheetData>
  <sheetProtection/>
  <mergeCells count="8">
    <mergeCell ref="A2:C2"/>
    <mergeCell ref="A1:C1"/>
    <mergeCell ref="A5:A6"/>
    <mergeCell ref="A26:C26"/>
    <mergeCell ref="A25:C25"/>
    <mergeCell ref="C5:C6"/>
    <mergeCell ref="B5:B6"/>
    <mergeCell ref="B4:C4"/>
  </mergeCells>
  <printOptions horizontalCentered="1"/>
  <pageMargins left="0.7874015748031497" right="0.7874015748031497" top="1.2598425196850394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 dőlt"Karancsberény Község Önkormányzat&amp;R&amp;"Times New Roman CE,Félkövér dőlt"7.2. melléklet a 4/2018. (IV.20.)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H151"/>
  <sheetViews>
    <sheetView zoomScale="130" zoomScaleNormal="130" zoomScaleSheetLayoutView="100" zoomScalePageLayoutView="0" workbookViewId="0" topLeftCell="A1">
      <selection activeCell="C25" sqref="C25"/>
    </sheetView>
  </sheetViews>
  <sheetFormatPr defaultColWidth="9.00390625" defaultRowHeight="12.75"/>
  <cols>
    <col min="1" max="1" width="60.875" style="290" customWidth="1"/>
    <col min="2" max="4" width="15.875" style="291" customWidth="1"/>
    <col min="5" max="5" width="9.375" style="290" hidden="1" customWidth="1"/>
    <col min="6" max="16384" width="9.375" style="290" customWidth="1"/>
  </cols>
  <sheetData>
    <row r="1" spans="1:4" ht="15.75" customHeight="1">
      <c r="A1" s="521" t="s">
        <v>3</v>
      </c>
      <c r="B1" s="521"/>
      <c r="C1" s="521"/>
      <c r="D1" s="521"/>
    </row>
    <row r="2" spans="1:4" ht="15.75" customHeight="1" thickBot="1">
      <c r="A2" s="38"/>
      <c r="B2" s="288"/>
      <c r="C2" s="288"/>
      <c r="D2" s="288" t="s">
        <v>751</v>
      </c>
    </row>
    <row r="3" spans="1:5" ht="15.75" customHeight="1">
      <c r="A3" s="529" t="s">
        <v>5</v>
      </c>
      <c r="B3" s="489" t="s">
        <v>5</v>
      </c>
      <c r="C3" s="531" t="str">
        <f>+'1.1.sz.mell. KÉSZ'!C3:E3</f>
        <v>2018. évi</v>
      </c>
      <c r="D3" s="532"/>
      <c r="E3" s="477"/>
    </row>
    <row r="4" spans="1:5" ht="37.5" customHeight="1" thickBot="1">
      <c r="A4" s="530"/>
      <c r="B4" s="40" t="s">
        <v>172</v>
      </c>
      <c r="C4" s="40" t="s">
        <v>176</v>
      </c>
      <c r="D4" s="41" t="s">
        <v>177</v>
      </c>
      <c r="E4" s="477"/>
    </row>
    <row r="5" spans="1:5" s="301" customFormat="1" ht="12" customHeight="1" thickBot="1">
      <c r="A5" s="268" t="s">
        <v>396</v>
      </c>
      <c r="B5" s="268" t="s">
        <v>397</v>
      </c>
      <c r="C5" s="268" t="s">
        <v>398</v>
      </c>
      <c r="D5" s="310" t="s">
        <v>399</v>
      </c>
      <c r="E5" s="478"/>
    </row>
    <row r="6" spans="1:5" s="302" customFormat="1" ht="12" customHeight="1" thickBot="1">
      <c r="A6" s="263" t="s">
        <v>279</v>
      </c>
      <c r="B6" s="293">
        <f>SUM(B7:B12)</f>
        <v>25862342</v>
      </c>
      <c r="C6" s="293">
        <f>SUM(C7:C12)</f>
        <v>36654042</v>
      </c>
      <c r="D6" s="293">
        <f>SUM(D7:D12)</f>
        <v>36654042</v>
      </c>
      <c r="E6" s="479" t="s">
        <v>639</v>
      </c>
    </row>
    <row r="7" spans="1:5" s="302" customFormat="1" ht="12" customHeight="1">
      <c r="A7" s="303" t="s">
        <v>280</v>
      </c>
      <c r="B7" s="295">
        <v>17699342</v>
      </c>
      <c r="C7" s="295">
        <v>17699342</v>
      </c>
      <c r="D7" s="278">
        <v>17699342</v>
      </c>
      <c r="E7" s="479" t="s">
        <v>640</v>
      </c>
    </row>
    <row r="8" spans="1:5" s="302" customFormat="1" ht="12" customHeight="1">
      <c r="A8" s="304" t="s">
        <v>281</v>
      </c>
      <c r="B8" s="294"/>
      <c r="C8" s="294"/>
      <c r="D8" s="277"/>
      <c r="E8" s="479" t="s">
        <v>641</v>
      </c>
    </row>
    <row r="9" spans="1:5" s="302" customFormat="1" ht="12" customHeight="1">
      <c r="A9" s="304" t="s">
        <v>282</v>
      </c>
      <c r="B9" s="294">
        <v>6363000</v>
      </c>
      <c r="C9" s="294">
        <v>6363000</v>
      </c>
      <c r="D9" s="294">
        <v>6363000</v>
      </c>
      <c r="E9" s="479" t="s">
        <v>642</v>
      </c>
    </row>
    <row r="10" spans="1:5" s="302" customFormat="1" ht="12" customHeight="1">
      <c r="A10" s="304" t="s">
        <v>283</v>
      </c>
      <c r="B10" s="294">
        <v>1800000</v>
      </c>
      <c r="C10" s="294">
        <v>1800000</v>
      </c>
      <c r="D10" s="277">
        <v>1800000</v>
      </c>
      <c r="E10" s="479" t="s">
        <v>643</v>
      </c>
    </row>
    <row r="11" spans="1:5" s="302" customFormat="1" ht="12" customHeight="1">
      <c r="A11" s="304" t="s">
        <v>284</v>
      </c>
      <c r="B11" s="294"/>
      <c r="C11" s="294"/>
      <c r="D11" s="277"/>
      <c r="E11" s="479" t="s">
        <v>644</v>
      </c>
    </row>
    <row r="12" spans="1:5" s="302" customFormat="1" ht="12" customHeight="1" thickBot="1">
      <c r="A12" s="305" t="s">
        <v>285</v>
      </c>
      <c r="B12" s="296">
        <v>0</v>
      </c>
      <c r="C12" s="296">
        <v>10791700</v>
      </c>
      <c r="D12" s="279">
        <v>10791700</v>
      </c>
      <c r="E12" s="479" t="s">
        <v>645</v>
      </c>
    </row>
    <row r="13" spans="1:5" s="302" customFormat="1" ht="12" customHeight="1" thickBot="1">
      <c r="A13" s="283" t="s">
        <v>286</v>
      </c>
      <c r="B13" s="293">
        <f>SUM(B14:B19)</f>
        <v>2003945</v>
      </c>
      <c r="C13" s="293">
        <f>SUM(C14:C19)</f>
        <v>11024984</v>
      </c>
      <c r="D13" s="293">
        <f>SUM(D14:D19)</f>
        <v>13469384</v>
      </c>
      <c r="E13" s="479" t="s">
        <v>646</v>
      </c>
    </row>
    <row r="14" spans="1:5" s="302" customFormat="1" ht="12" customHeight="1">
      <c r="A14" s="303" t="s">
        <v>287</v>
      </c>
      <c r="B14" s="295">
        <v>0</v>
      </c>
      <c r="C14" s="295">
        <v>0</v>
      </c>
      <c r="D14" s="278">
        <v>0</v>
      </c>
      <c r="E14" s="479" t="s">
        <v>647</v>
      </c>
    </row>
    <row r="15" spans="1:5" s="302" customFormat="1" ht="12" customHeight="1">
      <c r="A15" s="304" t="s">
        <v>288</v>
      </c>
      <c r="B15" s="294">
        <v>0</v>
      </c>
      <c r="C15" s="294">
        <v>0</v>
      </c>
      <c r="D15" s="277">
        <v>0</v>
      </c>
      <c r="E15" s="479" t="s">
        <v>648</v>
      </c>
    </row>
    <row r="16" spans="1:5" s="302" customFormat="1" ht="12" customHeight="1">
      <c r="A16" s="304" t="s">
        <v>289</v>
      </c>
      <c r="B16" s="294">
        <v>0</v>
      </c>
      <c r="C16" s="294">
        <v>0</v>
      </c>
      <c r="D16" s="277">
        <v>0</v>
      </c>
      <c r="E16" s="479" t="s">
        <v>649</v>
      </c>
    </row>
    <row r="17" spans="1:5" s="302" customFormat="1" ht="12" customHeight="1">
      <c r="A17" s="304" t="s">
        <v>290</v>
      </c>
      <c r="B17" s="294">
        <v>0</v>
      </c>
      <c r="C17" s="294">
        <v>0</v>
      </c>
      <c r="D17" s="277">
        <v>0</v>
      </c>
      <c r="E17" s="479" t="s">
        <v>650</v>
      </c>
    </row>
    <row r="18" spans="1:5" s="302" customFormat="1" ht="12" customHeight="1">
      <c r="A18" s="304" t="s">
        <v>291</v>
      </c>
      <c r="B18" s="294">
        <v>2003945</v>
      </c>
      <c r="C18" s="294">
        <v>11024984</v>
      </c>
      <c r="D18" s="277">
        <v>13469384</v>
      </c>
      <c r="E18" s="479" t="s">
        <v>651</v>
      </c>
    </row>
    <row r="19" spans="1:5" s="302" customFormat="1" ht="12" customHeight="1" thickBot="1">
      <c r="A19" s="305" t="s">
        <v>292</v>
      </c>
      <c r="B19" s="296">
        <v>0</v>
      </c>
      <c r="C19" s="296">
        <v>0</v>
      </c>
      <c r="D19" s="279">
        <v>0</v>
      </c>
      <c r="E19" s="479" t="s">
        <v>652</v>
      </c>
    </row>
    <row r="20" spans="1:5" s="302" customFormat="1" ht="12" customHeight="1" thickBot="1">
      <c r="A20" s="263" t="s">
        <v>293</v>
      </c>
      <c r="B20" s="293">
        <f>SUM(B21:B26)</f>
        <v>52892673</v>
      </c>
      <c r="C20" s="293">
        <f>SUM(C21:C26)</f>
        <v>52735318</v>
      </c>
      <c r="D20" s="293">
        <f>SUM(D21:D26)</f>
        <v>52735318</v>
      </c>
      <c r="E20" s="479" t="s">
        <v>653</v>
      </c>
    </row>
    <row r="21" spans="1:5" s="302" customFormat="1" ht="12" customHeight="1">
      <c r="A21" s="303" t="s">
        <v>294</v>
      </c>
      <c r="B21" s="295">
        <v>52892673</v>
      </c>
      <c r="C21" s="295">
        <v>14720481</v>
      </c>
      <c r="D21" s="278">
        <v>14720481</v>
      </c>
      <c r="E21" s="479" t="s">
        <v>654</v>
      </c>
    </row>
    <row r="22" spans="1:5" s="302" customFormat="1" ht="12" customHeight="1">
      <c r="A22" s="304" t="s">
        <v>295</v>
      </c>
      <c r="B22" s="294">
        <v>0</v>
      </c>
      <c r="C22" s="294">
        <v>0</v>
      </c>
      <c r="D22" s="277">
        <v>0</v>
      </c>
      <c r="E22" s="479" t="s">
        <v>655</v>
      </c>
    </row>
    <row r="23" spans="1:5" s="302" customFormat="1" ht="12" customHeight="1">
      <c r="A23" s="304" t="s">
        <v>296</v>
      </c>
      <c r="B23" s="294">
        <v>0</v>
      </c>
      <c r="C23" s="294">
        <v>0</v>
      </c>
      <c r="D23" s="277">
        <v>0</v>
      </c>
      <c r="E23" s="479" t="s">
        <v>656</v>
      </c>
    </row>
    <row r="24" spans="1:5" s="302" customFormat="1" ht="12" customHeight="1">
      <c r="A24" s="304" t="s">
        <v>297</v>
      </c>
      <c r="B24" s="294">
        <v>0</v>
      </c>
      <c r="C24" s="294">
        <v>0</v>
      </c>
      <c r="D24" s="277">
        <v>0</v>
      </c>
      <c r="E24" s="479" t="s">
        <v>657</v>
      </c>
    </row>
    <row r="25" spans="1:5" s="302" customFormat="1" ht="12" customHeight="1">
      <c r="A25" s="304" t="s">
        <v>298</v>
      </c>
      <c r="B25" s="294">
        <v>0</v>
      </c>
      <c r="C25" s="294">
        <f>884901+37129936</f>
        <v>38014837</v>
      </c>
      <c r="D25" s="277">
        <v>38014837</v>
      </c>
      <c r="E25" s="479" t="s">
        <v>658</v>
      </c>
    </row>
    <row r="26" spans="1:5" s="302" customFormat="1" ht="12" customHeight="1" thickBot="1">
      <c r="A26" s="285" t="s">
        <v>299</v>
      </c>
      <c r="B26" s="296">
        <v>0</v>
      </c>
      <c r="C26" s="296">
        <v>0</v>
      </c>
      <c r="D26" s="279">
        <v>0</v>
      </c>
      <c r="E26" s="479" t="s">
        <v>659</v>
      </c>
    </row>
    <row r="27" spans="1:5" s="302" customFormat="1" ht="12" customHeight="1" thickBot="1">
      <c r="A27" s="263" t="s">
        <v>300</v>
      </c>
      <c r="B27" s="299">
        <f>SUM(B28:B33)</f>
        <v>10590000</v>
      </c>
      <c r="C27" s="299">
        <f>SUM(C28:C33)</f>
        <v>12236000</v>
      </c>
      <c r="D27" s="299">
        <f>SUM(D28:D33)</f>
        <v>11214374</v>
      </c>
      <c r="E27" s="479" t="s">
        <v>660</v>
      </c>
    </row>
    <row r="28" spans="1:5" s="302" customFormat="1" ht="12" customHeight="1">
      <c r="A28" s="303" t="s">
        <v>741</v>
      </c>
      <c r="B28" s="309">
        <v>50000</v>
      </c>
      <c r="C28" s="309">
        <v>50000</v>
      </c>
      <c r="D28" s="309">
        <v>91917</v>
      </c>
      <c r="E28" s="479" t="s">
        <v>661</v>
      </c>
    </row>
    <row r="29" spans="1:5" s="302" customFormat="1" ht="12" customHeight="1">
      <c r="A29" s="304" t="s">
        <v>312</v>
      </c>
      <c r="B29" s="294">
        <v>450000</v>
      </c>
      <c r="C29" s="294">
        <v>450000</v>
      </c>
      <c r="D29" s="277">
        <v>150945</v>
      </c>
      <c r="E29" s="479" t="s">
        <v>662</v>
      </c>
    </row>
    <row r="30" spans="1:5" s="302" customFormat="1" ht="12" customHeight="1">
      <c r="A30" s="304" t="s">
        <v>738</v>
      </c>
      <c r="B30" s="294">
        <v>2450000</v>
      </c>
      <c r="C30" s="294">
        <v>2450000</v>
      </c>
      <c r="D30" s="277">
        <v>2279678</v>
      </c>
      <c r="E30" s="479" t="s">
        <v>663</v>
      </c>
    </row>
    <row r="31" spans="1:5" s="302" customFormat="1" ht="12" customHeight="1">
      <c r="A31" s="304" t="s">
        <v>739</v>
      </c>
      <c r="B31" s="294">
        <v>6000000</v>
      </c>
      <c r="C31" s="294">
        <v>7646000</v>
      </c>
      <c r="D31" s="277">
        <v>6924063</v>
      </c>
      <c r="E31" s="479" t="s">
        <v>664</v>
      </c>
    </row>
    <row r="32" spans="1:5" s="302" customFormat="1" ht="12" customHeight="1">
      <c r="A32" s="304" t="s">
        <v>308</v>
      </c>
      <c r="B32" s="294">
        <v>1640000</v>
      </c>
      <c r="C32" s="294">
        <v>1640000</v>
      </c>
      <c r="D32" s="277">
        <v>1767771</v>
      </c>
      <c r="E32" s="479" t="s">
        <v>665</v>
      </c>
    </row>
    <row r="33" spans="1:5" s="302" customFormat="1" ht="12" customHeight="1" thickBot="1">
      <c r="A33" s="285" t="s">
        <v>740</v>
      </c>
      <c r="B33" s="296"/>
      <c r="C33" s="296"/>
      <c r="D33" s="279"/>
      <c r="E33" s="479" t="s">
        <v>666</v>
      </c>
    </row>
    <row r="34" spans="1:5" s="302" customFormat="1" ht="12" customHeight="1" thickBot="1">
      <c r="A34" s="263" t="s">
        <v>313</v>
      </c>
      <c r="B34" s="293">
        <f>SUM(B35:B44)</f>
        <v>7603000</v>
      </c>
      <c r="C34" s="293">
        <f>SUM(C35:C44)</f>
        <v>18909745</v>
      </c>
      <c r="D34" s="293">
        <f>SUM(D35:D44)</f>
        <v>13735478</v>
      </c>
      <c r="E34" s="479" t="s">
        <v>667</v>
      </c>
    </row>
    <row r="35" spans="1:5" s="302" customFormat="1" ht="12" customHeight="1">
      <c r="A35" s="303" t="s">
        <v>314</v>
      </c>
      <c r="B35" s="295">
        <v>46000</v>
      </c>
      <c r="C35" s="295">
        <v>0</v>
      </c>
      <c r="D35" s="278">
        <v>0</v>
      </c>
      <c r="E35" s="479" t="s">
        <v>668</v>
      </c>
    </row>
    <row r="36" spans="1:5" s="302" customFormat="1" ht="12" customHeight="1">
      <c r="A36" s="304" t="s">
        <v>315</v>
      </c>
      <c r="B36" s="294">
        <v>0</v>
      </c>
      <c r="C36" s="294"/>
      <c r="D36" s="277"/>
      <c r="E36" s="479" t="s">
        <v>669</v>
      </c>
    </row>
    <row r="37" spans="1:5" s="302" customFormat="1" ht="12" customHeight="1">
      <c r="A37" s="304" t="s">
        <v>316</v>
      </c>
      <c r="B37" s="294">
        <v>1596000</v>
      </c>
      <c r="C37" s="294">
        <v>1773890</v>
      </c>
      <c r="D37" s="277">
        <v>1760909</v>
      </c>
      <c r="E37" s="479" t="s">
        <v>670</v>
      </c>
    </row>
    <row r="38" spans="1:5" s="302" customFormat="1" ht="12" customHeight="1">
      <c r="A38" s="304" t="s">
        <v>317</v>
      </c>
      <c r="B38" s="294">
        <v>5483000</v>
      </c>
      <c r="C38" s="294">
        <v>11733230</v>
      </c>
      <c r="D38" s="277">
        <v>6589143</v>
      </c>
      <c r="E38" s="479" t="s">
        <v>671</v>
      </c>
    </row>
    <row r="39" spans="1:5" s="302" customFormat="1" ht="12" customHeight="1">
      <c r="A39" s="304" t="s">
        <v>318</v>
      </c>
      <c r="B39" s="294">
        <v>0</v>
      </c>
      <c r="C39" s="294"/>
      <c r="D39" s="277"/>
      <c r="E39" s="479" t="s">
        <v>672</v>
      </c>
    </row>
    <row r="40" spans="1:5" s="302" customFormat="1" ht="12" customHeight="1">
      <c r="A40" s="304" t="s">
        <v>319</v>
      </c>
      <c r="B40" s="294">
        <v>462000</v>
      </c>
      <c r="C40" s="294">
        <v>1863701</v>
      </c>
      <c r="D40" s="277">
        <v>1860784</v>
      </c>
      <c r="E40" s="479" t="s">
        <v>673</v>
      </c>
    </row>
    <row r="41" spans="1:5" s="302" customFormat="1" ht="12" customHeight="1">
      <c r="A41" s="304" t="s">
        <v>320</v>
      </c>
      <c r="B41" s="294"/>
      <c r="C41" s="294">
        <v>25000</v>
      </c>
      <c r="D41" s="277">
        <v>25000</v>
      </c>
      <c r="E41" s="479" t="s">
        <v>674</v>
      </c>
    </row>
    <row r="42" spans="1:5" s="302" customFormat="1" ht="12" customHeight="1">
      <c r="A42" s="304" t="s">
        <v>321</v>
      </c>
      <c r="B42" s="294">
        <v>15000</v>
      </c>
      <c r="C42" s="294">
        <v>16000</v>
      </c>
      <c r="D42" s="277">
        <v>21</v>
      </c>
      <c r="E42" s="479" t="s">
        <v>675</v>
      </c>
    </row>
    <row r="43" spans="1:5" s="302" customFormat="1" ht="12" customHeight="1">
      <c r="A43" s="304" t="s">
        <v>323</v>
      </c>
      <c r="B43" s="297"/>
      <c r="C43" s="297">
        <v>2960000</v>
      </c>
      <c r="D43" s="280">
        <v>2960000</v>
      </c>
      <c r="E43" s="479" t="s">
        <v>676</v>
      </c>
    </row>
    <row r="44" spans="1:5" s="302" customFormat="1" ht="12" customHeight="1" thickBot="1">
      <c r="A44" s="305" t="s">
        <v>325</v>
      </c>
      <c r="B44" s="298">
        <v>1000</v>
      </c>
      <c r="C44" s="298">
        <v>537924</v>
      </c>
      <c r="D44" s="281">
        <v>539621</v>
      </c>
      <c r="E44" s="479" t="s">
        <v>677</v>
      </c>
    </row>
    <row r="45" spans="1:5" s="302" customFormat="1" ht="12" customHeight="1" thickBot="1">
      <c r="A45" s="263" t="s">
        <v>326</v>
      </c>
      <c r="B45" s="293">
        <f>SUM(B46:B50)</f>
        <v>0</v>
      </c>
      <c r="C45" s="293">
        <f>SUM(C46:C50)</f>
        <v>400000</v>
      </c>
      <c r="D45" s="293">
        <f>SUM(D46:D50)</f>
        <v>400000</v>
      </c>
      <c r="E45" s="479" t="s">
        <v>678</v>
      </c>
    </row>
    <row r="46" spans="1:5" s="302" customFormat="1" ht="12" customHeight="1">
      <c r="A46" s="303" t="s">
        <v>327</v>
      </c>
      <c r="B46" s="311">
        <v>0</v>
      </c>
      <c r="C46" s="311">
        <v>0</v>
      </c>
      <c r="D46" s="282">
        <v>0</v>
      </c>
      <c r="E46" s="479" t="s">
        <v>679</v>
      </c>
    </row>
    <row r="47" spans="1:5" s="302" customFormat="1" ht="12" customHeight="1">
      <c r="A47" s="304" t="s">
        <v>328</v>
      </c>
      <c r="B47" s="297">
        <v>0</v>
      </c>
      <c r="C47" s="297"/>
      <c r="D47" s="280"/>
      <c r="E47" s="479" t="s">
        <v>680</v>
      </c>
    </row>
    <row r="48" spans="1:5" s="302" customFormat="1" ht="12" customHeight="1">
      <c r="A48" s="304" t="s">
        <v>330</v>
      </c>
      <c r="B48" s="297">
        <v>0</v>
      </c>
      <c r="C48" s="297">
        <v>0</v>
      </c>
      <c r="D48" s="280">
        <v>0</v>
      </c>
      <c r="E48" s="479" t="s">
        <v>681</v>
      </c>
    </row>
    <row r="49" spans="1:5" s="302" customFormat="1" ht="12" customHeight="1">
      <c r="A49" s="304" t="s">
        <v>332</v>
      </c>
      <c r="B49" s="297">
        <v>0</v>
      </c>
      <c r="C49" s="297">
        <v>400000</v>
      </c>
      <c r="D49" s="280">
        <v>400000</v>
      </c>
      <c r="E49" s="479" t="s">
        <v>682</v>
      </c>
    </row>
    <row r="50" spans="1:5" s="302" customFormat="1" ht="12" customHeight="1" thickBot="1">
      <c r="A50" s="305" t="s">
        <v>334</v>
      </c>
      <c r="B50" s="298">
        <v>0</v>
      </c>
      <c r="C50" s="298">
        <v>0</v>
      </c>
      <c r="D50" s="281">
        <v>0</v>
      </c>
      <c r="E50" s="479" t="s">
        <v>683</v>
      </c>
    </row>
    <row r="51" spans="1:5" s="302" customFormat="1" ht="17.25" customHeight="1" thickBot="1">
      <c r="A51" s="263" t="s">
        <v>335</v>
      </c>
      <c r="B51" s="293">
        <f>SUM(B52:B55)</f>
        <v>0</v>
      </c>
      <c r="C51" s="293">
        <f>SUM(C52:C55)</f>
        <v>157342</v>
      </c>
      <c r="D51" s="293">
        <f>SUM(D52:D55)</f>
        <v>203565</v>
      </c>
      <c r="E51" s="479" t="s">
        <v>684</v>
      </c>
    </row>
    <row r="52" spans="1:5" s="302" customFormat="1" ht="12" customHeight="1">
      <c r="A52" s="303" t="s">
        <v>336</v>
      </c>
      <c r="B52" s="295">
        <v>0</v>
      </c>
      <c r="C52" s="295">
        <v>0</v>
      </c>
      <c r="D52" s="278">
        <v>0</v>
      </c>
      <c r="E52" s="479" t="s">
        <v>685</v>
      </c>
    </row>
    <row r="53" spans="1:5" s="302" customFormat="1" ht="12" customHeight="1">
      <c r="A53" s="304" t="s">
        <v>337</v>
      </c>
      <c r="B53" s="294">
        <v>0</v>
      </c>
      <c r="C53" s="294">
        <v>0</v>
      </c>
      <c r="D53" s="277">
        <v>0</v>
      </c>
      <c r="E53" s="479" t="s">
        <v>686</v>
      </c>
    </row>
    <row r="54" spans="1:5" s="302" customFormat="1" ht="12" customHeight="1">
      <c r="A54" s="304" t="s">
        <v>339</v>
      </c>
      <c r="B54" s="294">
        <v>0</v>
      </c>
      <c r="C54" s="294">
        <v>157342</v>
      </c>
      <c r="D54" s="277">
        <v>203565</v>
      </c>
      <c r="E54" s="479" t="s">
        <v>687</v>
      </c>
    </row>
    <row r="55" spans="1:5" s="302" customFormat="1" ht="12" customHeight="1" thickBot="1">
      <c r="A55" s="305" t="s">
        <v>341</v>
      </c>
      <c r="B55" s="296">
        <v>0</v>
      </c>
      <c r="C55" s="296">
        <v>0</v>
      </c>
      <c r="D55" s="279">
        <v>0</v>
      </c>
      <c r="E55" s="479" t="s">
        <v>688</v>
      </c>
    </row>
    <row r="56" spans="1:5" s="302" customFormat="1" ht="12" customHeight="1" thickBot="1">
      <c r="A56" s="283" t="s">
        <v>342</v>
      </c>
      <c r="B56" s="293">
        <f>SUM(B57:B60)</f>
        <v>0</v>
      </c>
      <c r="C56" s="293">
        <f>SUM(C57:C60)</f>
        <v>0</v>
      </c>
      <c r="D56" s="293">
        <f>SUM(D57:D60)</f>
        <v>0</v>
      </c>
      <c r="E56" s="479" t="s">
        <v>689</v>
      </c>
    </row>
    <row r="57" spans="1:5" s="302" customFormat="1" ht="12" customHeight="1">
      <c r="A57" s="303" t="s">
        <v>343</v>
      </c>
      <c r="B57" s="297">
        <v>0</v>
      </c>
      <c r="C57" s="297">
        <v>0</v>
      </c>
      <c r="D57" s="280">
        <v>0</v>
      </c>
      <c r="E57" s="479" t="s">
        <v>690</v>
      </c>
    </row>
    <row r="58" spans="1:5" s="302" customFormat="1" ht="12" customHeight="1">
      <c r="A58" s="304" t="s">
        <v>344</v>
      </c>
      <c r="B58" s="297">
        <v>0</v>
      </c>
      <c r="C58" s="297">
        <v>0</v>
      </c>
      <c r="D58" s="280">
        <v>0</v>
      </c>
      <c r="E58" s="479" t="s">
        <v>691</v>
      </c>
    </row>
    <row r="59" spans="1:5" s="302" customFormat="1" ht="12" customHeight="1">
      <c r="A59" s="304" t="s">
        <v>345</v>
      </c>
      <c r="B59" s="297">
        <v>0</v>
      </c>
      <c r="C59" s="297"/>
      <c r="D59" s="280"/>
      <c r="E59" s="479" t="s">
        <v>692</v>
      </c>
    </row>
    <row r="60" spans="1:5" s="302" customFormat="1" ht="12" customHeight="1" thickBot="1">
      <c r="A60" s="305" t="s">
        <v>347</v>
      </c>
      <c r="B60" s="297">
        <v>0</v>
      </c>
      <c r="C60" s="297">
        <v>0</v>
      </c>
      <c r="D60" s="280">
        <v>0</v>
      </c>
      <c r="E60" s="479" t="s">
        <v>693</v>
      </c>
    </row>
    <row r="61" spans="1:5" s="302" customFormat="1" ht="12" customHeight="1" thickBot="1">
      <c r="A61" s="263" t="s">
        <v>348</v>
      </c>
      <c r="B61" s="299">
        <f>B6+B13+B20+B27+B34+B45+B51+B56</f>
        <v>98951960</v>
      </c>
      <c r="C61" s="299">
        <f>C6+C13+C20+C27+C34+C45+C51+C56</f>
        <v>132117431</v>
      </c>
      <c r="D61" s="299">
        <f>D6+D13+D20+D27+D34+D45+D51+D56</f>
        <v>128412161</v>
      </c>
      <c r="E61" s="479" t="s">
        <v>694</v>
      </c>
    </row>
    <row r="62" spans="1:5" s="302" customFormat="1" ht="12" customHeight="1" thickBot="1">
      <c r="A62" s="283" t="s">
        <v>350</v>
      </c>
      <c r="B62" s="293">
        <f>SUM(B63:B65)</f>
        <v>0</v>
      </c>
      <c r="C62" s="293">
        <f>SUM(C63:C65)</f>
        <v>0</v>
      </c>
      <c r="D62" s="293">
        <f>SUM(D63:D65)</f>
        <v>0</v>
      </c>
      <c r="E62" s="479" t="s">
        <v>695</v>
      </c>
    </row>
    <row r="63" spans="1:5" s="302" customFormat="1" ht="12" customHeight="1">
      <c r="A63" s="303" t="s">
        <v>352</v>
      </c>
      <c r="B63" s="297">
        <v>0</v>
      </c>
      <c r="C63" s="297">
        <v>0</v>
      </c>
      <c r="D63" s="280">
        <v>0</v>
      </c>
      <c r="E63" s="479" t="s">
        <v>696</v>
      </c>
    </row>
    <row r="64" spans="1:5" s="302" customFormat="1" ht="12" customHeight="1">
      <c r="A64" s="304" t="s">
        <v>354</v>
      </c>
      <c r="B64" s="297">
        <v>0</v>
      </c>
      <c r="C64" s="297">
        <v>0</v>
      </c>
      <c r="D64" s="280">
        <v>0</v>
      </c>
      <c r="E64" s="479" t="s">
        <v>697</v>
      </c>
    </row>
    <row r="65" spans="1:5" s="302" customFormat="1" ht="12" customHeight="1" thickBot="1">
      <c r="A65" s="245" t="s">
        <v>400</v>
      </c>
      <c r="B65" s="297">
        <v>0</v>
      </c>
      <c r="C65" s="297">
        <v>0</v>
      </c>
      <c r="D65" s="280">
        <v>0</v>
      </c>
      <c r="E65" s="479" t="s">
        <v>698</v>
      </c>
    </row>
    <row r="66" spans="1:5" s="302" customFormat="1" ht="12" customHeight="1" thickBot="1">
      <c r="A66" s="283" t="s">
        <v>358</v>
      </c>
      <c r="B66" s="293">
        <f>SUM(B67:B70)</f>
        <v>0</v>
      </c>
      <c r="C66" s="293">
        <f>SUM(C67:C70)</f>
        <v>0</v>
      </c>
      <c r="D66" s="293">
        <f>SUM(D67:D70)</f>
        <v>0</v>
      </c>
      <c r="E66" s="479" t="s">
        <v>699</v>
      </c>
    </row>
    <row r="67" spans="1:5" s="302" customFormat="1" ht="13.5" customHeight="1">
      <c r="A67" s="303" t="s">
        <v>359</v>
      </c>
      <c r="B67" s="297">
        <v>0</v>
      </c>
      <c r="C67" s="297">
        <v>0</v>
      </c>
      <c r="D67" s="280">
        <v>0</v>
      </c>
      <c r="E67" s="479" t="s">
        <v>700</v>
      </c>
    </row>
    <row r="68" spans="1:5" s="302" customFormat="1" ht="12" customHeight="1">
      <c r="A68" s="304" t="s">
        <v>360</v>
      </c>
      <c r="B68" s="297">
        <v>0</v>
      </c>
      <c r="C68" s="297">
        <v>0</v>
      </c>
      <c r="D68" s="280">
        <v>0</v>
      </c>
      <c r="E68" s="479" t="s">
        <v>701</v>
      </c>
    </row>
    <row r="69" spans="1:5" s="302" customFormat="1" ht="12" customHeight="1">
      <c r="A69" s="304" t="s">
        <v>362</v>
      </c>
      <c r="B69" s="297">
        <v>0</v>
      </c>
      <c r="C69" s="297">
        <v>0</v>
      </c>
      <c r="D69" s="280">
        <v>0</v>
      </c>
      <c r="E69" s="479" t="s">
        <v>702</v>
      </c>
    </row>
    <row r="70" spans="1:5" s="302" customFormat="1" ht="12" customHeight="1" thickBot="1">
      <c r="A70" s="305" t="s">
        <v>364</v>
      </c>
      <c r="B70" s="297">
        <v>0</v>
      </c>
      <c r="C70" s="297">
        <v>0</v>
      </c>
      <c r="D70" s="280">
        <v>0</v>
      </c>
      <c r="E70" s="479" t="s">
        <v>703</v>
      </c>
    </row>
    <row r="71" spans="1:5" s="302" customFormat="1" ht="12" customHeight="1" thickBot="1">
      <c r="A71" s="283" t="s">
        <v>366</v>
      </c>
      <c r="B71" s="293">
        <f>SUM(B72:B73)</f>
        <v>9279075</v>
      </c>
      <c r="C71" s="293">
        <f>SUM(C72:C73)</f>
        <v>10591619</v>
      </c>
      <c r="D71" s="293">
        <f>SUM(D72:D73)</f>
        <v>10591619</v>
      </c>
      <c r="E71" s="479" t="s">
        <v>704</v>
      </c>
    </row>
    <row r="72" spans="1:5" s="302" customFormat="1" ht="12" customHeight="1">
      <c r="A72" s="303" t="s">
        <v>368</v>
      </c>
      <c r="B72" s="297">
        <v>9279075</v>
      </c>
      <c r="C72" s="297">
        <v>10591619</v>
      </c>
      <c r="D72" s="280">
        <v>10591619</v>
      </c>
      <c r="E72" s="479" t="s">
        <v>705</v>
      </c>
    </row>
    <row r="73" spans="1:5" s="302" customFormat="1" ht="12" customHeight="1" thickBot="1">
      <c r="A73" s="305" t="s">
        <v>370</v>
      </c>
      <c r="B73" s="297">
        <v>0</v>
      </c>
      <c r="C73" s="297">
        <v>0</v>
      </c>
      <c r="D73" s="280">
        <v>0</v>
      </c>
      <c r="E73" s="479" t="s">
        <v>706</v>
      </c>
    </row>
    <row r="74" spans="1:5" s="302" customFormat="1" ht="12" customHeight="1" thickBot="1">
      <c r="A74" s="283" t="s">
        <v>372</v>
      </c>
      <c r="B74" s="293">
        <f>SUM(B75:B77)</f>
        <v>0</v>
      </c>
      <c r="C74" s="293">
        <f>SUM(C75:C77)</f>
        <v>24924</v>
      </c>
      <c r="D74" s="293">
        <f>SUM(D75:D77)</f>
        <v>1074366</v>
      </c>
      <c r="E74" s="479" t="s">
        <v>707</v>
      </c>
    </row>
    <row r="75" spans="1:5" s="302" customFormat="1" ht="12" customHeight="1">
      <c r="A75" s="303" t="s">
        <v>374</v>
      </c>
      <c r="B75" s="297">
        <v>0</v>
      </c>
      <c r="C75" s="297">
        <v>24924</v>
      </c>
      <c r="D75" s="280">
        <v>1074366</v>
      </c>
      <c r="E75" s="479" t="s">
        <v>708</v>
      </c>
    </row>
    <row r="76" spans="1:5" s="302" customFormat="1" ht="12" customHeight="1">
      <c r="A76" s="304" t="s">
        <v>376</v>
      </c>
      <c r="B76" s="297">
        <v>0</v>
      </c>
      <c r="C76" s="297">
        <v>0</v>
      </c>
      <c r="D76" s="280">
        <v>0</v>
      </c>
      <c r="E76" s="479" t="s">
        <v>709</v>
      </c>
    </row>
    <row r="77" spans="1:5" s="302" customFormat="1" ht="12" customHeight="1" thickBot="1">
      <c r="A77" s="285" t="s">
        <v>378</v>
      </c>
      <c r="B77" s="297">
        <v>0</v>
      </c>
      <c r="C77" s="297">
        <v>0</v>
      </c>
      <c r="D77" s="280">
        <v>0</v>
      </c>
      <c r="E77" s="479" t="s">
        <v>710</v>
      </c>
    </row>
    <row r="78" spans="1:5" s="302" customFormat="1" ht="12" customHeight="1" thickBot="1">
      <c r="A78" s="283" t="s">
        <v>380</v>
      </c>
      <c r="B78" s="293">
        <f>SUM(B79:B82)</f>
        <v>0</v>
      </c>
      <c r="C78" s="293">
        <f>SUM(C79:C82)</f>
        <v>0</v>
      </c>
      <c r="D78" s="293">
        <f>SUM(D79:D82)</f>
        <v>0</v>
      </c>
      <c r="E78" s="479" t="s">
        <v>711</v>
      </c>
    </row>
    <row r="79" spans="1:5" s="302" customFormat="1" ht="12" customHeight="1">
      <c r="A79" s="303" t="s">
        <v>382</v>
      </c>
      <c r="B79" s="297">
        <v>0</v>
      </c>
      <c r="C79" s="297">
        <v>0</v>
      </c>
      <c r="D79" s="280">
        <v>0</v>
      </c>
      <c r="E79" s="479" t="s">
        <v>712</v>
      </c>
    </row>
    <row r="80" spans="1:5" s="302" customFormat="1" ht="12" customHeight="1">
      <c r="A80" s="304" t="s">
        <v>384</v>
      </c>
      <c r="B80" s="297">
        <v>0</v>
      </c>
      <c r="C80" s="297">
        <v>0</v>
      </c>
      <c r="D80" s="280">
        <v>0</v>
      </c>
      <c r="E80" s="479" t="s">
        <v>713</v>
      </c>
    </row>
    <row r="81" spans="1:5" s="302" customFormat="1" ht="12" customHeight="1">
      <c r="A81" s="304" t="s">
        <v>386</v>
      </c>
      <c r="B81" s="297">
        <v>0</v>
      </c>
      <c r="C81" s="297">
        <v>0</v>
      </c>
      <c r="D81" s="280">
        <v>0</v>
      </c>
      <c r="E81" s="479" t="s">
        <v>714</v>
      </c>
    </row>
    <row r="82" spans="1:5" s="302" customFormat="1" ht="12" customHeight="1" thickBot="1">
      <c r="A82" s="285" t="s">
        <v>388</v>
      </c>
      <c r="B82" s="297">
        <v>0</v>
      </c>
      <c r="C82" s="297">
        <v>0</v>
      </c>
      <c r="D82" s="280">
        <v>0</v>
      </c>
      <c r="E82" s="479" t="s">
        <v>715</v>
      </c>
    </row>
    <row r="83" spans="1:5" s="302" customFormat="1" ht="12" customHeight="1" thickBot="1">
      <c r="A83" s="283" t="s">
        <v>390</v>
      </c>
      <c r="B83" s="315">
        <v>0</v>
      </c>
      <c r="C83" s="315">
        <v>0</v>
      </c>
      <c r="D83" s="316">
        <v>0</v>
      </c>
      <c r="E83" s="479" t="s">
        <v>716</v>
      </c>
    </row>
    <row r="84" spans="1:5" s="302" customFormat="1" ht="12" customHeight="1" thickBot="1">
      <c r="A84" s="243" t="s">
        <v>392</v>
      </c>
      <c r="B84" s="299">
        <f>B62+B66+B71+B74+B78+B83</f>
        <v>9279075</v>
      </c>
      <c r="C84" s="299">
        <f>C62+C66+C71+C74+C78+C83</f>
        <v>10616543</v>
      </c>
      <c r="D84" s="299">
        <f>D62+D66+D71+D74+D78+D83</f>
        <v>11665985</v>
      </c>
      <c r="E84" s="479" t="s">
        <v>717</v>
      </c>
    </row>
    <row r="85" spans="1:5" s="302" customFormat="1" ht="12" customHeight="1" thickBot="1">
      <c r="A85" s="246" t="s">
        <v>394</v>
      </c>
      <c r="B85" s="299">
        <f>B61+B84</f>
        <v>108231035</v>
      </c>
      <c r="C85" s="299">
        <f>C61+C84</f>
        <v>142733974</v>
      </c>
      <c r="D85" s="299">
        <f>D61+D84</f>
        <v>140078146</v>
      </c>
      <c r="E85" s="479" t="s">
        <v>718</v>
      </c>
    </row>
    <row r="86" spans="1:5" s="302" customFormat="1" ht="12" customHeight="1">
      <c r="A86" s="241"/>
      <c r="B86" s="242"/>
      <c r="C86" s="242"/>
      <c r="D86" s="242"/>
      <c r="E86" s="479"/>
    </row>
    <row r="87" spans="1:5" ht="16.5" customHeight="1">
      <c r="A87" s="521" t="s">
        <v>35</v>
      </c>
      <c r="B87" s="521"/>
      <c r="C87" s="521"/>
      <c r="D87" s="521"/>
      <c r="E87" s="477"/>
    </row>
    <row r="88" spans="1:5" ht="16.5" customHeight="1" thickBot="1">
      <c r="A88" s="39"/>
      <c r="B88" s="271"/>
      <c r="C88" s="271"/>
      <c r="D88" s="271" t="s">
        <v>150</v>
      </c>
      <c r="E88" s="477"/>
    </row>
    <row r="89" spans="1:5" ht="16.5" customHeight="1">
      <c r="A89" s="529" t="s">
        <v>171</v>
      </c>
      <c r="B89" s="489" t="s">
        <v>171</v>
      </c>
      <c r="C89" s="531" t="str">
        <f>+C3</f>
        <v>2018. évi</v>
      </c>
      <c r="D89" s="532"/>
      <c r="E89" s="477"/>
    </row>
    <row r="90" spans="1:5" ht="37.5" customHeight="1" thickBot="1">
      <c r="A90" s="530"/>
      <c r="B90" s="40" t="s">
        <v>172</v>
      </c>
      <c r="C90" s="40" t="s">
        <v>176</v>
      </c>
      <c r="D90" s="41" t="s">
        <v>177</v>
      </c>
      <c r="E90" s="477"/>
    </row>
    <row r="91" spans="1:5" s="301" customFormat="1" ht="12" customHeight="1" thickBot="1">
      <c r="A91" s="268" t="s">
        <v>396</v>
      </c>
      <c r="B91" s="268" t="s">
        <v>397</v>
      </c>
      <c r="C91" s="268" t="s">
        <v>398</v>
      </c>
      <c r="D91" s="269" t="s">
        <v>399</v>
      </c>
      <c r="E91" s="478"/>
    </row>
    <row r="92" spans="1:5" ht="12" customHeight="1" thickBot="1">
      <c r="A92" s="266" t="s">
        <v>401</v>
      </c>
      <c r="B92" s="292">
        <f>SUM(B93:B97)</f>
        <v>45913367</v>
      </c>
      <c r="C92" s="292">
        <f>SUM(C93:C97)</f>
        <v>79786836</v>
      </c>
      <c r="D92" s="292">
        <f>SUM(D93:D97)</f>
        <v>60696436</v>
      </c>
      <c r="E92" s="477" t="s">
        <v>639</v>
      </c>
    </row>
    <row r="93" spans="1:5" ht="12" customHeight="1">
      <c r="A93" s="252" t="s">
        <v>36</v>
      </c>
      <c r="B93" s="90">
        <v>11240094</v>
      </c>
      <c r="C93" s="90">
        <v>18206182</v>
      </c>
      <c r="D93" s="248">
        <v>17725746</v>
      </c>
      <c r="E93" s="477" t="s">
        <v>640</v>
      </c>
    </row>
    <row r="94" spans="1:5" ht="12" customHeight="1">
      <c r="A94" s="250" t="s">
        <v>128</v>
      </c>
      <c r="B94" s="294">
        <v>2228846</v>
      </c>
      <c r="C94" s="294">
        <v>3784368</v>
      </c>
      <c r="D94" s="277">
        <v>2627234</v>
      </c>
      <c r="E94" s="477" t="s">
        <v>641</v>
      </c>
    </row>
    <row r="95" spans="1:5" ht="12" customHeight="1">
      <c r="A95" s="250" t="s">
        <v>95</v>
      </c>
      <c r="B95" s="296">
        <v>12466438</v>
      </c>
      <c r="C95" s="296">
        <v>26603731</v>
      </c>
      <c r="D95" s="279">
        <v>16720137</v>
      </c>
      <c r="E95" s="477" t="s">
        <v>642</v>
      </c>
    </row>
    <row r="96" spans="1:5" ht="12" customHeight="1">
      <c r="A96" s="253" t="s">
        <v>129</v>
      </c>
      <c r="B96" s="296">
        <v>5435000</v>
      </c>
      <c r="C96" s="296">
        <v>5338746</v>
      </c>
      <c r="D96" s="279">
        <v>3875500</v>
      </c>
      <c r="E96" s="477" t="s">
        <v>643</v>
      </c>
    </row>
    <row r="97" spans="1:5" ht="12" customHeight="1">
      <c r="A97" s="261" t="s">
        <v>130</v>
      </c>
      <c r="B97" s="296">
        <v>14542989</v>
      </c>
      <c r="C97" s="296">
        <v>25853809</v>
      </c>
      <c r="D97" s="279">
        <v>19747819</v>
      </c>
      <c r="E97" s="477" t="s">
        <v>644</v>
      </c>
    </row>
    <row r="98" spans="1:5" ht="12" customHeight="1">
      <c r="A98" s="250" t="s">
        <v>402</v>
      </c>
      <c r="B98" s="296">
        <v>2595600</v>
      </c>
      <c r="C98" s="296">
        <v>6328313</v>
      </c>
      <c r="D98" s="279">
        <v>5457257</v>
      </c>
      <c r="E98" s="477" t="s">
        <v>645</v>
      </c>
    </row>
    <row r="99" spans="1:5" ht="12" customHeight="1">
      <c r="A99" s="273" t="s">
        <v>403</v>
      </c>
      <c r="B99" s="296">
        <v>0</v>
      </c>
      <c r="C99" s="296">
        <v>0</v>
      </c>
      <c r="D99" s="279">
        <v>0</v>
      </c>
      <c r="E99" s="477" t="s">
        <v>646</v>
      </c>
    </row>
    <row r="100" spans="1:5" ht="12" customHeight="1">
      <c r="A100" s="274" t="s">
        <v>404</v>
      </c>
      <c r="B100" s="296">
        <v>0</v>
      </c>
      <c r="C100" s="296">
        <v>0</v>
      </c>
      <c r="D100" s="279">
        <v>0</v>
      </c>
      <c r="E100" s="477" t="s">
        <v>647</v>
      </c>
    </row>
    <row r="101" spans="1:5" ht="12" customHeight="1">
      <c r="A101" s="274" t="s">
        <v>405</v>
      </c>
      <c r="B101" s="296">
        <v>0</v>
      </c>
      <c r="C101" s="296">
        <v>0</v>
      </c>
      <c r="D101" s="279">
        <v>0</v>
      </c>
      <c r="E101" s="477" t="s">
        <v>648</v>
      </c>
    </row>
    <row r="102" spans="1:5" ht="12" customHeight="1">
      <c r="A102" s="273" t="s">
        <v>406</v>
      </c>
      <c r="B102" s="296">
        <v>10797389</v>
      </c>
      <c r="C102" s="296">
        <v>12899796</v>
      </c>
      <c r="D102" s="279">
        <v>7684862</v>
      </c>
      <c r="E102" s="477" t="s">
        <v>649</v>
      </c>
    </row>
    <row r="103" spans="1:5" ht="12" customHeight="1">
      <c r="A103" s="273" t="s">
        <v>407</v>
      </c>
      <c r="B103" s="296">
        <v>0</v>
      </c>
      <c r="C103" s="296">
        <v>0</v>
      </c>
      <c r="D103" s="279">
        <v>0</v>
      </c>
      <c r="E103" s="477" t="s">
        <v>650</v>
      </c>
    </row>
    <row r="104" spans="1:5" ht="12" customHeight="1">
      <c r="A104" s="274" t="s">
        <v>408</v>
      </c>
      <c r="B104" s="296">
        <v>0</v>
      </c>
      <c r="C104" s="296">
        <v>0</v>
      </c>
      <c r="D104" s="279">
        <v>0</v>
      </c>
      <c r="E104" s="477" t="s">
        <v>651</v>
      </c>
    </row>
    <row r="105" spans="1:5" ht="12" customHeight="1">
      <c r="A105" s="275" t="s">
        <v>409</v>
      </c>
      <c r="B105" s="296">
        <v>0</v>
      </c>
      <c r="C105" s="296">
        <v>0</v>
      </c>
      <c r="D105" s="279">
        <v>0</v>
      </c>
      <c r="E105" s="477" t="s">
        <v>652</v>
      </c>
    </row>
    <row r="106" spans="1:5" ht="12" customHeight="1">
      <c r="A106" s="275" t="s">
        <v>411</v>
      </c>
      <c r="B106" s="296">
        <v>0</v>
      </c>
      <c r="C106" s="296">
        <v>0</v>
      </c>
      <c r="D106" s="279">
        <v>0</v>
      </c>
      <c r="E106" s="477" t="s">
        <v>653</v>
      </c>
    </row>
    <row r="107" spans="1:5" ht="12" customHeight="1" thickBot="1">
      <c r="A107" s="276" t="s">
        <v>413</v>
      </c>
      <c r="B107" s="91">
        <v>1150000</v>
      </c>
      <c r="C107" s="91">
        <v>6625700</v>
      </c>
      <c r="D107" s="244">
        <v>6605700</v>
      </c>
      <c r="E107" s="477" t="s">
        <v>654</v>
      </c>
    </row>
    <row r="108" spans="1:5" ht="12" customHeight="1" thickBot="1">
      <c r="A108" s="265" t="s">
        <v>414</v>
      </c>
      <c r="B108" s="293">
        <f>SUM(B109:B121)</f>
        <v>60803506</v>
      </c>
      <c r="C108" s="293">
        <f>SUM(C109:C121)</f>
        <v>62619042</v>
      </c>
      <c r="D108" s="293">
        <f>SUM(D109:D121)</f>
        <v>19413801</v>
      </c>
      <c r="E108" s="477" t="s">
        <v>655</v>
      </c>
    </row>
    <row r="109" spans="1:5" ht="12" customHeight="1">
      <c r="A109" s="250" t="s">
        <v>149</v>
      </c>
      <c r="B109" s="295">
        <v>318000</v>
      </c>
      <c r="C109" s="295">
        <v>2133536</v>
      </c>
      <c r="D109" s="278">
        <v>1437887</v>
      </c>
      <c r="E109" s="477" t="s">
        <v>656</v>
      </c>
    </row>
    <row r="110" spans="1:5" ht="12" customHeight="1">
      <c r="A110" s="254" t="s">
        <v>415</v>
      </c>
      <c r="B110" s="295">
        <v>0</v>
      </c>
      <c r="C110" s="295">
        <v>0</v>
      </c>
      <c r="D110" s="278">
        <v>0</v>
      </c>
      <c r="E110" s="477" t="s">
        <v>657</v>
      </c>
    </row>
    <row r="111" spans="1:5" ht="15.75">
      <c r="A111" s="254" t="s">
        <v>132</v>
      </c>
      <c r="B111" s="294">
        <v>60485506</v>
      </c>
      <c r="C111" s="294">
        <v>60485506</v>
      </c>
      <c r="D111" s="277">
        <v>17975914</v>
      </c>
      <c r="E111" s="477" t="s">
        <v>658</v>
      </c>
    </row>
    <row r="112" spans="1:5" ht="12" customHeight="1">
      <c r="A112" s="254" t="s">
        <v>416</v>
      </c>
      <c r="B112" s="294">
        <v>0</v>
      </c>
      <c r="C112" s="294">
        <v>0</v>
      </c>
      <c r="D112" s="277">
        <v>0</v>
      </c>
      <c r="E112" s="477" t="s">
        <v>659</v>
      </c>
    </row>
    <row r="113" spans="1:5" ht="12" customHeight="1">
      <c r="A113" s="285" t="s">
        <v>152</v>
      </c>
      <c r="B113" s="294">
        <v>0</v>
      </c>
      <c r="C113" s="294">
        <v>0</v>
      </c>
      <c r="D113" s="277">
        <v>0</v>
      </c>
      <c r="E113" s="477" t="s">
        <v>660</v>
      </c>
    </row>
    <row r="114" spans="1:5" ht="21.75" customHeight="1">
      <c r="A114" s="284" t="s">
        <v>417</v>
      </c>
      <c r="B114" s="294">
        <v>0</v>
      </c>
      <c r="C114" s="294">
        <v>0</v>
      </c>
      <c r="D114" s="277">
        <v>0</v>
      </c>
      <c r="E114" s="477" t="s">
        <v>661</v>
      </c>
    </row>
    <row r="115" spans="1:5" ht="24" customHeight="1">
      <c r="A115" s="300" t="s">
        <v>418</v>
      </c>
      <c r="B115" s="294">
        <v>0</v>
      </c>
      <c r="C115" s="294">
        <v>0</v>
      </c>
      <c r="D115" s="277">
        <v>0</v>
      </c>
      <c r="E115" s="477" t="s">
        <v>662</v>
      </c>
    </row>
    <row r="116" spans="1:5" ht="12" customHeight="1">
      <c r="A116" s="274" t="s">
        <v>405</v>
      </c>
      <c r="B116" s="294">
        <v>0</v>
      </c>
      <c r="C116" s="294">
        <v>0</v>
      </c>
      <c r="D116" s="277">
        <v>0</v>
      </c>
      <c r="E116" s="477" t="s">
        <v>663</v>
      </c>
    </row>
    <row r="117" spans="1:5" ht="12" customHeight="1">
      <c r="A117" s="274" t="s">
        <v>419</v>
      </c>
      <c r="B117" s="294">
        <v>0</v>
      </c>
      <c r="C117" s="294">
        <v>0</v>
      </c>
      <c r="D117" s="277">
        <v>0</v>
      </c>
      <c r="E117" s="477" t="s">
        <v>664</v>
      </c>
    </row>
    <row r="118" spans="1:5" ht="12" customHeight="1">
      <c r="A118" s="274" t="s">
        <v>420</v>
      </c>
      <c r="B118" s="294">
        <v>0</v>
      </c>
      <c r="C118" s="294">
        <v>0</v>
      </c>
      <c r="D118" s="277">
        <v>0</v>
      </c>
      <c r="E118" s="477" t="s">
        <v>665</v>
      </c>
    </row>
    <row r="119" spans="1:5" s="317" customFormat="1" ht="12" customHeight="1">
      <c r="A119" s="274" t="s">
        <v>408</v>
      </c>
      <c r="B119" s="294">
        <v>0</v>
      </c>
      <c r="C119" s="294">
        <v>0</v>
      </c>
      <c r="D119" s="277">
        <v>0</v>
      </c>
      <c r="E119" s="477" t="s">
        <v>666</v>
      </c>
    </row>
    <row r="120" spans="1:5" ht="12" customHeight="1">
      <c r="A120" s="274" t="s">
        <v>423</v>
      </c>
      <c r="B120" s="294">
        <v>0</v>
      </c>
      <c r="C120" s="294">
        <v>0</v>
      </c>
      <c r="D120" s="277">
        <v>0</v>
      </c>
      <c r="E120" s="477" t="s">
        <v>667</v>
      </c>
    </row>
    <row r="121" spans="1:5" ht="12" customHeight="1" thickBot="1">
      <c r="A121" s="274" t="s">
        <v>425</v>
      </c>
      <c r="B121" s="296">
        <v>0</v>
      </c>
      <c r="C121" s="296">
        <v>0</v>
      </c>
      <c r="D121" s="279">
        <v>0</v>
      </c>
      <c r="E121" s="477" t="s">
        <v>668</v>
      </c>
    </row>
    <row r="122" spans="1:5" ht="12" customHeight="1" thickBot="1">
      <c r="A122" s="270" t="s">
        <v>426</v>
      </c>
      <c r="B122" s="293">
        <f>SUM(B123:B124)</f>
        <v>1514162</v>
      </c>
      <c r="C122" s="293">
        <f>SUM(C123:C124)</f>
        <v>222933</v>
      </c>
      <c r="D122" s="293">
        <f>SUM(D123:D124)</f>
        <v>0</v>
      </c>
      <c r="E122" s="477" t="s">
        <v>669</v>
      </c>
    </row>
    <row r="123" spans="1:5" ht="12" customHeight="1">
      <c r="A123" s="251" t="s">
        <v>44</v>
      </c>
      <c r="B123" s="295">
        <v>1514162</v>
      </c>
      <c r="C123" s="295">
        <v>222933</v>
      </c>
      <c r="D123" s="278">
        <v>0</v>
      </c>
      <c r="E123" s="477" t="s">
        <v>670</v>
      </c>
    </row>
    <row r="124" spans="1:5" ht="12" customHeight="1" thickBot="1">
      <c r="A124" s="254" t="s">
        <v>45</v>
      </c>
      <c r="B124" s="296">
        <v>0</v>
      </c>
      <c r="C124" s="296"/>
      <c r="D124" s="279">
        <v>0</v>
      </c>
      <c r="E124" s="477" t="s">
        <v>671</v>
      </c>
    </row>
    <row r="125" spans="1:5" ht="12" customHeight="1" thickBot="1">
      <c r="A125" s="270" t="s">
        <v>427</v>
      </c>
      <c r="B125" s="293">
        <f>B122+B108+B92</f>
        <v>108231035</v>
      </c>
      <c r="C125" s="293">
        <f>C122+C108+C92</f>
        <v>142628811</v>
      </c>
      <c r="D125" s="293">
        <f>D122+D108+D92</f>
        <v>80110237</v>
      </c>
      <c r="E125" s="477" t="s">
        <v>672</v>
      </c>
    </row>
    <row r="126" spans="1:5" ht="12" customHeight="1" thickBot="1">
      <c r="A126" s="270" t="s">
        <v>428</v>
      </c>
      <c r="B126" s="293">
        <f>SUM(B128:B129)</f>
        <v>0</v>
      </c>
      <c r="C126" s="293">
        <f>SUM(C128:C129)</f>
        <v>0</v>
      </c>
      <c r="D126" s="293">
        <f>SUM(D128:D129)</f>
        <v>0</v>
      </c>
      <c r="E126" s="477" t="s">
        <v>673</v>
      </c>
    </row>
    <row r="127" spans="1:5" ht="12" customHeight="1">
      <c r="A127" s="251" t="s">
        <v>429</v>
      </c>
      <c r="B127" s="294">
        <v>0</v>
      </c>
      <c r="C127" s="294">
        <v>0</v>
      </c>
      <c r="D127" s="277">
        <v>0</v>
      </c>
      <c r="E127" s="477" t="s">
        <v>674</v>
      </c>
    </row>
    <row r="128" spans="1:5" ht="12" customHeight="1">
      <c r="A128" s="251" t="s">
        <v>430</v>
      </c>
      <c r="B128" s="294">
        <v>0</v>
      </c>
      <c r="C128" s="294">
        <v>0</v>
      </c>
      <c r="D128" s="277">
        <v>0</v>
      </c>
      <c r="E128" s="477" t="s">
        <v>675</v>
      </c>
    </row>
    <row r="129" spans="1:5" ht="12" customHeight="1" thickBot="1">
      <c r="A129" s="249" t="s">
        <v>431</v>
      </c>
      <c r="B129" s="294">
        <v>0</v>
      </c>
      <c r="C129" s="294">
        <v>0</v>
      </c>
      <c r="D129" s="277">
        <v>0</v>
      </c>
      <c r="E129" s="477" t="s">
        <v>676</v>
      </c>
    </row>
    <row r="130" spans="1:5" ht="12" customHeight="1" thickBot="1">
      <c r="A130" s="270" t="s">
        <v>432</v>
      </c>
      <c r="B130" s="293">
        <f>SUM(B132:B134)</f>
        <v>0</v>
      </c>
      <c r="C130" s="293">
        <f>SUM(C132:C134)</f>
        <v>0</v>
      </c>
      <c r="D130" s="293">
        <f>SUM(D132:D134)</f>
        <v>0</v>
      </c>
      <c r="E130" s="477" t="s">
        <v>677</v>
      </c>
    </row>
    <row r="131" spans="1:5" ht="12" customHeight="1">
      <c r="A131" s="251" t="s">
        <v>433</v>
      </c>
      <c r="B131" s="294">
        <v>0</v>
      </c>
      <c r="C131" s="294">
        <v>0</v>
      </c>
      <c r="D131" s="277">
        <v>0</v>
      </c>
      <c r="E131" s="477" t="s">
        <v>678</v>
      </c>
    </row>
    <row r="132" spans="1:5" ht="12" customHeight="1">
      <c r="A132" s="251" t="s">
        <v>434</v>
      </c>
      <c r="B132" s="294">
        <v>0</v>
      </c>
      <c r="C132" s="294">
        <v>0</v>
      </c>
      <c r="D132" s="277">
        <v>0</v>
      </c>
      <c r="E132" s="477" t="s">
        <v>679</v>
      </c>
    </row>
    <row r="133" spans="1:5" ht="12" customHeight="1">
      <c r="A133" s="251" t="s">
        <v>435</v>
      </c>
      <c r="B133" s="294">
        <v>0</v>
      </c>
      <c r="C133" s="294">
        <v>0</v>
      </c>
      <c r="D133" s="277">
        <v>0</v>
      </c>
      <c r="E133" s="477" t="s">
        <v>680</v>
      </c>
    </row>
    <row r="134" spans="1:5" ht="12" customHeight="1" thickBot="1">
      <c r="A134" s="249" t="s">
        <v>436</v>
      </c>
      <c r="B134" s="294">
        <v>0</v>
      </c>
      <c r="C134" s="294">
        <v>0</v>
      </c>
      <c r="D134" s="277">
        <v>0</v>
      </c>
      <c r="E134" s="477" t="s">
        <v>681</v>
      </c>
    </row>
    <row r="135" spans="1:5" ht="12" customHeight="1" thickBot="1">
      <c r="A135" s="270" t="s">
        <v>437</v>
      </c>
      <c r="B135" s="299">
        <f>SUM(B136:B139)</f>
        <v>0</v>
      </c>
      <c r="C135" s="299">
        <f>SUM(C136:C139)</f>
        <v>105163</v>
      </c>
      <c r="D135" s="299">
        <f>SUM(D136:D139)</f>
        <v>105163</v>
      </c>
      <c r="E135" s="477" t="s">
        <v>682</v>
      </c>
    </row>
    <row r="136" spans="1:5" ht="12" customHeight="1">
      <c r="A136" s="251" t="s">
        <v>438</v>
      </c>
      <c r="B136" s="294">
        <v>0</v>
      </c>
      <c r="C136" s="294">
        <v>0</v>
      </c>
      <c r="D136" s="277">
        <v>0</v>
      </c>
      <c r="E136" s="477" t="s">
        <v>683</v>
      </c>
    </row>
    <row r="137" spans="1:5" ht="12" customHeight="1">
      <c r="A137" s="251" t="s">
        <v>439</v>
      </c>
      <c r="B137" s="294">
        <v>0</v>
      </c>
      <c r="C137" s="294">
        <v>105163</v>
      </c>
      <c r="D137" s="277">
        <v>105163</v>
      </c>
      <c r="E137" s="477" t="s">
        <v>684</v>
      </c>
    </row>
    <row r="138" spans="1:5" ht="12" customHeight="1">
      <c r="A138" s="251" t="s">
        <v>440</v>
      </c>
      <c r="B138" s="294">
        <v>0</v>
      </c>
      <c r="C138" s="294">
        <v>0</v>
      </c>
      <c r="D138" s="277">
        <v>0</v>
      </c>
      <c r="E138" s="477" t="s">
        <v>685</v>
      </c>
    </row>
    <row r="139" spans="1:5" ht="12" customHeight="1" thickBot="1">
      <c r="A139" s="249" t="s">
        <v>441</v>
      </c>
      <c r="B139" s="294">
        <v>0</v>
      </c>
      <c r="C139" s="294">
        <v>0</v>
      </c>
      <c r="D139" s="277">
        <v>0</v>
      </c>
      <c r="E139" s="477" t="s">
        <v>686</v>
      </c>
    </row>
    <row r="140" spans="1:8" ht="15" customHeight="1" thickBot="1">
      <c r="A140" s="270" t="s">
        <v>442</v>
      </c>
      <c r="B140" s="92">
        <f>SUM(B141:B144)</f>
        <v>0</v>
      </c>
      <c r="C140" s="92">
        <f>SUM(C141:C144)</f>
        <v>0</v>
      </c>
      <c r="D140" s="92">
        <f>SUM(D141:D144)</f>
        <v>0</v>
      </c>
      <c r="E140" s="477" t="s">
        <v>687</v>
      </c>
      <c r="F140" s="308"/>
      <c r="G140" s="308"/>
      <c r="H140" s="308"/>
    </row>
    <row r="141" spans="1:5" s="302" customFormat="1" ht="12.75" customHeight="1">
      <c r="A141" s="251" t="s">
        <v>719</v>
      </c>
      <c r="B141" s="294"/>
      <c r="C141" s="294"/>
      <c r="D141" s="277"/>
      <c r="E141" s="477" t="s">
        <v>688</v>
      </c>
    </row>
    <row r="142" spans="1:5" ht="12.75" customHeight="1">
      <c r="A142" s="251" t="s">
        <v>443</v>
      </c>
      <c r="B142" s="294"/>
      <c r="C142" s="294"/>
      <c r="D142" s="277"/>
      <c r="E142" s="477" t="s">
        <v>689</v>
      </c>
    </row>
    <row r="143" spans="1:5" ht="12.75" customHeight="1">
      <c r="A143" s="251" t="s">
        <v>444</v>
      </c>
      <c r="B143" s="294">
        <v>0</v>
      </c>
      <c r="C143" s="294">
        <v>0</v>
      </c>
      <c r="D143" s="277">
        <v>0</v>
      </c>
      <c r="E143" s="477" t="s">
        <v>690</v>
      </c>
    </row>
    <row r="144" spans="1:5" ht="12.75" customHeight="1" thickBot="1">
      <c r="A144" s="251" t="s">
        <v>445</v>
      </c>
      <c r="B144" s="294">
        <v>0</v>
      </c>
      <c r="C144" s="294">
        <v>0</v>
      </c>
      <c r="D144" s="277">
        <v>0</v>
      </c>
      <c r="E144" s="477" t="s">
        <v>691</v>
      </c>
    </row>
    <row r="145" spans="1:5" ht="16.5" thickBot="1">
      <c r="A145" s="270" t="s">
        <v>446</v>
      </c>
      <c r="B145" s="247">
        <f>B140+B135+B130+B126</f>
        <v>0</v>
      </c>
      <c r="C145" s="247">
        <f>C140+C135+C130+C126</f>
        <v>105163</v>
      </c>
      <c r="D145" s="247">
        <f>D140+D135+D130+D126</f>
        <v>105163</v>
      </c>
      <c r="E145" s="477" t="s">
        <v>692</v>
      </c>
    </row>
    <row r="146" spans="1:5" ht="16.5" thickBot="1">
      <c r="A146" s="289" t="s">
        <v>447</v>
      </c>
      <c r="B146" s="247">
        <f>B145+B125</f>
        <v>108231035</v>
      </c>
      <c r="C146" s="247">
        <f>C145+C125</f>
        <v>142733974</v>
      </c>
      <c r="D146" s="247">
        <f>D145+D125</f>
        <v>80215400</v>
      </c>
      <c r="E146" s="477" t="s">
        <v>693</v>
      </c>
    </row>
    <row r="148" spans="1:4" ht="18.75" customHeight="1">
      <c r="A148" s="526" t="s">
        <v>448</v>
      </c>
      <c r="B148" s="526"/>
      <c r="C148" s="526"/>
      <c r="D148" s="526"/>
    </row>
    <row r="149" spans="1:4" ht="13.5" customHeight="1" thickBot="1">
      <c r="A149" s="272"/>
      <c r="B149" s="290"/>
      <c r="D149" s="288" t="s">
        <v>750</v>
      </c>
    </row>
    <row r="150" spans="1:4" ht="21.75" thickBot="1">
      <c r="A150" s="265" t="s">
        <v>449</v>
      </c>
      <c r="B150" s="287">
        <f>+B61-B125</f>
        <v>-9279075</v>
      </c>
      <c r="C150" s="287">
        <f>+C61-C125</f>
        <v>-10511380</v>
      </c>
      <c r="D150" s="287">
        <f>+D61-D125</f>
        <v>48301924</v>
      </c>
    </row>
    <row r="151" spans="1:4" ht="21.75" thickBot="1">
      <c r="A151" s="265" t="s">
        <v>450</v>
      </c>
      <c r="B151" s="287">
        <f>+B84-B145</f>
        <v>9279075</v>
      </c>
      <c r="C151" s="287">
        <f>+C84-C145</f>
        <v>10511380</v>
      </c>
      <c r="D151" s="287">
        <f>+D84-D145</f>
        <v>11560822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7">
    <mergeCell ref="A1:D1"/>
    <mergeCell ref="A148:D148"/>
    <mergeCell ref="A89:A90"/>
    <mergeCell ref="C89:D89"/>
    <mergeCell ref="C3:D3"/>
    <mergeCell ref="A3:A4"/>
    <mergeCell ref="A87:D87"/>
  </mergeCells>
  <printOptions horizontalCentered="1"/>
  <pageMargins left="0.1968503937007874" right="0.1968503937007874" top="1.2598425196850394" bottom="0.07874015748031496" header="0.5118110236220472" footer="0.5118110236220472"/>
  <pageSetup horizontalDpi="600" verticalDpi="600" orientation="portrait" paperSize="9" scale="80" r:id="rId1"/>
  <headerFooter alignWithMargins="0">
    <oddHeader>&amp;C&amp;"Times New Roman CE,Félkövér"&amp;12
Karancsberény Önkormányzat
2018. ÉVI ZÁRSZÁMADÁS
KÖTELEZŐ FELADATAINAK MÉRLEGE 
&amp;R&amp;"Times New Roman CE,Félkövér dőlt"&amp;11 1.2. melléklet a ..../2019. (.....) önkormányzati rendelethez</oddHeader>
  </headerFooter>
  <rowBreaks count="1" manualBreakCount="1">
    <brk id="86" min="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view="pageBreakPreview" zoomScaleSheetLayoutView="100" zoomScalePageLayoutView="0" workbookViewId="0" topLeftCell="B13">
      <selection activeCell="E35" sqref="E35"/>
    </sheetView>
  </sheetViews>
  <sheetFormatPr defaultColWidth="9.00390625" defaultRowHeight="12.75"/>
  <cols>
    <col min="1" max="1" width="6.875" style="4" customWidth="1"/>
    <col min="2" max="2" width="55.125" style="5" customWidth="1"/>
    <col min="3" max="5" width="16.375" style="4" customWidth="1"/>
    <col min="6" max="6" width="55.125" style="4" customWidth="1"/>
    <col min="7" max="9" width="16.375" style="4" customWidth="1"/>
    <col min="10" max="10" width="4.875" style="4" customWidth="1"/>
    <col min="11" max="11" width="9.375" style="480" hidden="1" customWidth="1"/>
    <col min="12" max="16384" width="9.375" style="4" customWidth="1"/>
  </cols>
  <sheetData>
    <row r="1" spans="2:10" ht="39.75" customHeight="1">
      <c r="B1" s="330" t="s">
        <v>112</v>
      </c>
      <c r="C1" s="331"/>
      <c r="D1" s="331"/>
      <c r="E1" s="331"/>
      <c r="F1" s="331"/>
      <c r="G1" s="331"/>
      <c r="H1" s="331"/>
      <c r="I1" s="331"/>
      <c r="J1" s="533" t="str">
        <f>+CONCATENATE("2.1. melléklet a4/",LEFT('1.1.sz.mell. KÉSZ'!C3,4)+1,". (IV.20) önkormányzati rendelethez")</f>
        <v>2.1. melléklet a4/2019. (IV.20) önkormányzati rendelethez</v>
      </c>
    </row>
    <row r="2" spans="7:10" ht="14.25" thickBot="1">
      <c r="G2" s="33"/>
      <c r="H2" s="33"/>
      <c r="I2" s="33" t="s">
        <v>749</v>
      </c>
      <c r="J2" s="533"/>
    </row>
    <row r="3" spans="1:10" ht="18" customHeight="1" thickBot="1">
      <c r="A3" s="534" t="s">
        <v>54</v>
      </c>
      <c r="B3" s="355" t="s">
        <v>42</v>
      </c>
      <c r="C3" s="356"/>
      <c r="D3" s="356"/>
      <c r="E3" s="356"/>
      <c r="F3" s="355" t="s">
        <v>43</v>
      </c>
      <c r="G3" s="357"/>
      <c r="H3" s="357"/>
      <c r="I3" s="357"/>
      <c r="J3" s="533"/>
    </row>
    <row r="4" spans="1:11" s="6" customFormat="1" ht="35.25" customHeight="1" thickBot="1">
      <c r="A4" s="535"/>
      <c r="B4" s="22" t="s">
        <v>47</v>
      </c>
      <c r="C4" s="23" t="str">
        <f>+CONCATENATE(LEFT('1.1.sz.mell. KÉSZ'!C3,4),". évi eredeti előirányzat")</f>
        <v>2018. évi eredeti előirányzat</v>
      </c>
      <c r="D4" s="318" t="str">
        <f>+CONCATENATE(LEFT('1.1.sz.mell. KÉSZ'!C3,4),". évi módosított előirányzat")</f>
        <v>2018. évi módosított előirányzat</v>
      </c>
      <c r="E4" s="23" t="str">
        <f>+CONCATENATE(LEFT('1.1.sz.mell. KÉSZ'!C3,4),". évi teljesítés")</f>
        <v>2018. évi teljesítés</v>
      </c>
      <c r="F4" s="22" t="s">
        <v>47</v>
      </c>
      <c r="G4" s="23" t="str">
        <f>+C4</f>
        <v>2018. évi eredeti előirányzat</v>
      </c>
      <c r="H4" s="318" t="str">
        <f>+D4</f>
        <v>2018. évi módosított előirányzat</v>
      </c>
      <c r="I4" s="149" t="str">
        <f>+E4</f>
        <v>2018. évi teljesítés</v>
      </c>
      <c r="J4" s="533"/>
      <c r="K4" s="481"/>
    </row>
    <row r="5" spans="1:11" s="332" customFormat="1" ht="12" customHeight="1" thickBot="1">
      <c r="A5" s="81" t="s">
        <v>395</v>
      </c>
      <c r="B5" s="358" t="s">
        <v>396</v>
      </c>
      <c r="C5" s="359" t="s">
        <v>397</v>
      </c>
      <c r="D5" s="359" t="s">
        <v>398</v>
      </c>
      <c r="E5" s="359" t="s">
        <v>399</v>
      </c>
      <c r="F5" s="358" t="s">
        <v>474</v>
      </c>
      <c r="G5" s="359" t="s">
        <v>475</v>
      </c>
      <c r="H5" s="359" t="s">
        <v>476</v>
      </c>
      <c r="I5" s="360" t="s">
        <v>477</v>
      </c>
      <c r="J5" s="533"/>
      <c r="K5" s="482"/>
    </row>
    <row r="6" spans="1:11" ht="15" customHeight="1">
      <c r="A6" s="333" t="s">
        <v>6</v>
      </c>
      <c r="B6" s="334" t="s">
        <v>451</v>
      </c>
      <c r="C6" s="496">
        <v>25862342</v>
      </c>
      <c r="D6" s="496">
        <v>36654042</v>
      </c>
      <c r="E6" s="496">
        <v>36654042</v>
      </c>
      <c r="F6" s="334" t="s">
        <v>48</v>
      </c>
      <c r="G6" s="321">
        <v>11240094</v>
      </c>
      <c r="H6" s="90">
        <v>18206182</v>
      </c>
      <c r="I6" s="248">
        <v>17725746</v>
      </c>
      <c r="J6" s="533"/>
      <c r="K6" s="480" t="s">
        <v>639</v>
      </c>
    </row>
    <row r="7" spans="1:11" ht="15" customHeight="1">
      <c r="A7" s="335" t="s">
        <v>7</v>
      </c>
      <c r="B7" s="336" t="s">
        <v>452</v>
      </c>
      <c r="C7" s="322">
        <v>2003945</v>
      </c>
      <c r="D7" s="322">
        <v>11024984</v>
      </c>
      <c r="E7" s="322">
        <v>13469384</v>
      </c>
      <c r="F7" s="494" t="s">
        <v>128</v>
      </c>
      <c r="G7" s="322">
        <v>2228846</v>
      </c>
      <c r="H7" s="294">
        <v>3784368</v>
      </c>
      <c r="I7" s="277">
        <v>2627234</v>
      </c>
      <c r="J7" s="533"/>
      <c r="K7" s="480" t="s">
        <v>640</v>
      </c>
    </row>
    <row r="8" spans="1:11" ht="15" customHeight="1">
      <c r="A8" s="335" t="s">
        <v>8</v>
      </c>
      <c r="B8" s="336" t="s">
        <v>453</v>
      </c>
      <c r="C8" s="322"/>
      <c r="D8" s="322"/>
      <c r="E8" s="322"/>
      <c r="F8" s="494" t="s">
        <v>155</v>
      </c>
      <c r="G8" s="322">
        <v>12466438</v>
      </c>
      <c r="H8" s="296">
        <v>26603731</v>
      </c>
      <c r="I8" s="279">
        <v>16720137</v>
      </c>
      <c r="J8" s="533"/>
      <c r="K8" s="480" t="s">
        <v>641</v>
      </c>
    </row>
    <row r="9" spans="1:11" ht="15" customHeight="1">
      <c r="A9" s="335" t="s">
        <v>9</v>
      </c>
      <c r="B9" s="336" t="s">
        <v>119</v>
      </c>
      <c r="C9" s="322">
        <v>10590000</v>
      </c>
      <c r="D9" s="322">
        <v>12236000</v>
      </c>
      <c r="E9" s="322">
        <v>11214374</v>
      </c>
      <c r="F9" s="494" t="s">
        <v>129</v>
      </c>
      <c r="G9" s="322">
        <v>5435000</v>
      </c>
      <c r="H9" s="296">
        <v>5338746</v>
      </c>
      <c r="I9" s="279">
        <v>3875500</v>
      </c>
      <c r="J9" s="533"/>
      <c r="K9" s="480" t="s">
        <v>642</v>
      </c>
    </row>
    <row r="10" spans="1:11" ht="15" customHeight="1">
      <c r="A10" s="335" t="s">
        <v>10</v>
      </c>
      <c r="B10" s="337" t="s">
        <v>454</v>
      </c>
      <c r="C10" s="322">
        <v>0</v>
      </c>
      <c r="D10" s="322">
        <v>157342</v>
      </c>
      <c r="E10" s="322">
        <v>203565</v>
      </c>
      <c r="F10" s="494" t="s">
        <v>130</v>
      </c>
      <c r="G10" s="322">
        <v>14542989</v>
      </c>
      <c r="H10" s="296">
        <v>25853809</v>
      </c>
      <c r="I10" s="279">
        <v>19747819</v>
      </c>
      <c r="J10" s="533"/>
      <c r="K10" s="480" t="s">
        <v>643</v>
      </c>
    </row>
    <row r="11" spans="1:11" ht="15" customHeight="1">
      <c r="A11" s="335" t="s">
        <v>11</v>
      </c>
      <c r="B11" s="336" t="s">
        <v>620</v>
      </c>
      <c r="C11" s="322"/>
      <c r="D11" s="322"/>
      <c r="E11" s="322"/>
      <c r="F11" s="494" t="s">
        <v>37</v>
      </c>
      <c r="G11" s="322">
        <v>1514162</v>
      </c>
      <c r="H11" s="322">
        <v>222933</v>
      </c>
      <c r="I11" s="328">
        <v>0</v>
      </c>
      <c r="J11" s="533"/>
      <c r="K11" s="480" t="s">
        <v>644</v>
      </c>
    </row>
    <row r="12" spans="1:11" ht="15" customHeight="1">
      <c r="A12" s="335" t="s">
        <v>12</v>
      </c>
      <c r="B12" s="336" t="s">
        <v>325</v>
      </c>
      <c r="C12" s="497">
        <v>7603000</v>
      </c>
      <c r="D12" s="497">
        <v>18909745</v>
      </c>
      <c r="E12" s="497">
        <v>13735478</v>
      </c>
      <c r="F12" s="495"/>
      <c r="G12" s="322"/>
      <c r="H12" s="322"/>
      <c r="I12" s="328"/>
      <c r="J12" s="533"/>
      <c r="K12" s="480" t="s">
        <v>645</v>
      </c>
    </row>
    <row r="13" spans="1:10" ht="15" customHeight="1">
      <c r="A13" s="335" t="s">
        <v>13</v>
      </c>
      <c r="B13" s="7"/>
      <c r="C13" s="321"/>
      <c r="D13" s="321"/>
      <c r="E13" s="321"/>
      <c r="F13" s="7"/>
      <c r="G13" s="322"/>
      <c r="H13" s="322"/>
      <c r="I13" s="328"/>
      <c r="J13" s="533"/>
    </row>
    <row r="14" spans="1:10" ht="15" customHeight="1">
      <c r="A14" s="335" t="s">
        <v>14</v>
      </c>
      <c r="B14" s="346"/>
      <c r="C14" s="323"/>
      <c r="D14" s="323"/>
      <c r="E14" s="323"/>
      <c r="F14" s="7"/>
      <c r="G14" s="322"/>
      <c r="H14" s="322"/>
      <c r="I14" s="328"/>
      <c r="J14" s="533"/>
    </row>
    <row r="15" spans="1:10" ht="15" customHeight="1">
      <c r="A15" s="335" t="s">
        <v>15</v>
      </c>
      <c r="B15" s="7"/>
      <c r="C15" s="322"/>
      <c r="D15" s="322"/>
      <c r="E15" s="322"/>
      <c r="F15" s="7"/>
      <c r="G15" s="322"/>
      <c r="H15" s="322"/>
      <c r="I15" s="328"/>
      <c r="J15" s="533"/>
    </row>
    <row r="16" spans="1:10" ht="15" customHeight="1">
      <c r="A16" s="335" t="s">
        <v>16</v>
      </c>
      <c r="B16" s="7"/>
      <c r="C16" s="322"/>
      <c r="D16" s="322"/>
      <c r="E16" s="322"/>
      <c r="F16" s="7"/>
      <c r="G16" s="322"/>
      <c r="H16" s="322"/>
      <c r="I16" s="328"/>
      <c r="J16" s="533"/>
    </row>
    <row r="17" spans="1:10" ht="15" customHeight="1" thickBot="1">
      <c r="A17" s="335" t="s">
        <v>17</v>
      </c>
      <c r="B17" s="9"/>
      <c r="C17" s="324"/>
      <c r="D17" s="324"/>
      <c r="E17" s="324"/>
      <c r="F17" s="7"/>
      <c r="G17" s="324"/>
      <c r="H17" s="324"/>
      <c r="I17" s="329"/>
      <c r="J17" s="533"/>
    </row>
    <row r="18" spans="1:11" ht="17.25" customHeight="1" thickBot="1">
      <c r="A18" s="338" t="s">
        <v>18</v>
      </c>
      <c r="B18" s="320" t="s">
        <v>455</v>
      </c>
      <c r="C18" s="325">
        <f>+C6+C7+C9+C10+C12+C13+C14+C15+C16+C17</f>
        <v>46059287</v>
      </c>
      <c r="D18" s="325">
        <f>+D6+D7+D9+D10+D12+D13+D14+D15+D16+D17</f>
        <v>78982113</v>
      </c>
      <c r="E18" s="325">
        <f>+E6+E7+E9+E10+E12+E13+E14+E15+E16+E17</f>
        <v>75276843</v>
      </c>
      <c r="F18" s="320" t="s">
        <v>462</v>
      </c>
      <c r="G18" s="325">
        <f>SUM(G6:G17)</f>
        <v>47427529</v>
      </c>
      <c r="H18" s="325">
        <f>SUM(H6:H17)</f>
        <v>80009769</v>
      </c>
      <c r="I18" s="325">
        <f>SUM(I6:I17)</f>
        <v>60696436</v>
      </c>
      <c r="J18" s="533"/>
      <c r="K18" s="480" t="s">
        <v>646</v>
      </c>
    </row>
    <row r="19" spans="1:11" ht="15" customHeight="1">
      <c r="A19" s="339" t="s">
        <v>19</v>
      </c>
      <c r="B19" s="340" t="s">
        <v>456</v>
      </c>
      <c r="C19" s="34">
        <v>1368242</v>
      </c>
      <c r="D19" s="34">
        <f>SUM(D20:D21)</f>
        <v>2175075</v>
      </c>
      <c r="E19" s="34">
        <f>SUM(E20:E21)</f>
        <v>3224517</v>
      </c>
      <c r="F19" s="341" t="s">
        <v>136</v>
      </c>
      <c r="G19" s="326"/>
      <c r="H19" s="326"/>
      <c r="I19" s="326"/>
      <c r="J19" s="533"/>
      <c r="K19" s="480" t="s">
        <v>647</v>
      </c>
    </row>
    <row r="20" spans="1:11" ht="15" customHeight="1">
      <c r="A20" s="342" t="s">
        <v>20</v>
      </c>
      <c r="B20" s="341" t="s">
        <v>148</v>
      </c>
      <c r="C20" s="297">
        <v>1368242</v>
      </c>
      <c r="D20" s="297">
        <v>2150151</v>
      </c>
      <c r="E20" s="280">
        <v>2150151</v>
      </c>
      <c r="F20" s="341" t="s">
        <v>734</v>
      </c>
      <c r="G20" s="294"/>
      <c r="H20" s="294"/>
      <c r="I20" s="277"/>
      <c r="J20" s="533"/>
      <c r="K20" s="480" t="s">
        <v>648</v>
      </c>
    </row>
    <row r="21" spans="1:11" ht="15" customHeight="1">
      <c r="A21" s="342" t="s">
        <v>21</v>
      </c>
      <c r="B21" s="341" t="s">
        <v>732</v>
      </c>
      <c r="C21" s="297"/>
      <c r="D21" s="297">
        <v>24924</v>
      </c>
      <c r="E21" s="280">
        <v>1074366</v>
      </c>
      <c r="F21" s="341" t="s">
        <v>735</v>
      </c>
      <c r="G21" s="294"/>
      <c r="H21" s="294">
        <v>105163</v>
      </c>
      <c r="I21" s="277">
        <v>105163</v>
      </c>
      <c r="J21" s="533"/>
      <c r="K21" s="480" t="s">
        <v>649</v>
      </c>
    </row>
    <row r="22" spans="1:11" ht="15" customHeight="1">
      <c r="A22" s="342" t="s">
        <v>22</v>
      </c>
      <c r="B22" s="341" t="s">
        <v>153</v>
      </c>
      <c r="C22" s="319"/>
      <c r="D22" s="319"/>
      <c r="E22" s="319"/>
      <c r="F22" s="341" t="s">
        <v>111</v>
      </c>
      <c r="G22" s="319"/>
      <c r="H22" s="319"/>
      <c r="I22" s="319"/>
      <c r="J22" s="533"/>
      <c r="K22" s="480" t="s">
        <v>650</v>
      </c>
    </row>
    <row r="23" spans="1:11" ht="15" customHeight="1">
      <c r="A23" s="342" t="s">
        <v>23</v>
      </c>
      <c r="B23" s="341" t="s">
        <v>154</v>
      </c>
      <c r="C23" s="297"/>
      <c r="D23" s="297"/>
      <c r="E23" s="280"/>
      <c r="F23" s="340" t="s">
        <v>156</v>
      </c>
      <c r="G23" s="319"/>
      <c r="H23" s="319"/>
      <c r="I23" s="319"/>
      <c r="J23" s="533"/>
      <c r="K23" s="480" t="s">
        <v>651</v>
      </c>
    </row>
    <row r="24" spans="1:11" ht="15" customHeight="1">
      <c r="A24" s="342" t="s">
        <v>24</v>
      </c>
      <c r="B24" s="341" t="s">
        <v>457</v>
      </c>
      <c r="C24" s="343">
        <f>+C25+C26</f>
        <v>0</v>
      </c>
      <c r="D24" s="343">
        <f>+D25+D26</f>
        <v>0</v>
      </c>
      <c r="E24" s="343">
        <f>+E25+E26</f>
        <v>0</v>
      </c>
      <c r="F24" s="341" t="s">
        <v>137</v>
      </c>
      <c r="G24" s="319"/>
      <c r="H24" s="319"/>
      <c r="I24" s="319"/>
      <c r="J24" s="533"/>
      <c r="K24" s="480" t="s">
        <v>652</v>
      </c>
    </row>
    <row r="25" spans="1:11" ht="15" customHeight="1">
      <c r="A25" s="339" t="s">
        <v>25</v>
      </c>
      <c r="B25" s="340" t="s">
        <v>458</v>
      </c>
      <c r="C25" s="326"/>
      <c r="D25" s="326"/>
      <c r="E25" s="326"/>
      <c r="F25" s="334" t="s">
        <v>138</v>
      </c>
      <c r="G25" s="326"/>
      <c r="H25" s="326"/>
      <c r="I25" s="326"/>
      <c r="J25" s="533"/>
      <c r="K25" s="480" t="s">
        <v>653</v>
      </c>
    </row>
    <row r="26" spans="1:11" ht="15" customHeight="1" thickBot="1">
      <c r="A26" s="342" t="s">
        <v>26</v>
      </c>
      <c r="B26" s="341" t="s">
        <v>459</v>
      </c>
      <c r="C26" s="319"/>
      <c r="D26" s="319"/>
      <c r="E26" s="319"/>
      <c r="F26" s="7"/>
      <c r="G26" s="319"/>
      <c r="H26" s="319"/>
      <c r="I26" s="319"/>
      <c r="J26" s="533"/>
      <c r="K26" s="480" t="s">
        <v>654</v>
      </c>
    </row>
    <row r="27" spans="1:11" ht="17.25" customHeight="1" thickBot="1">
      <c r="A27" s="338" t="s">
        <v>27</v>
      </c>
      <c r="B27" s="320" t="s">
        <v>460</v>
      </c>
      <c r="C27" s="325">
        <f>+C19+C24</f>
        <v>1368242</v>
      </c>
      <c r="D27" s="325">
        <f>+D19+D24</f>
        <v>2175075</v>
      </c>
      <c r="E27" s="325">
        <f>+E19+E24</f>
        <v>3224517</v>
      </c>
      <c r="F27" s="320" t="s">
        <v>463</v>
      </c>
      <c r="G27" s="325">
        <f>SUM(G19:G26)</f>
        <v>0</v>
      </c>
      <c r="H27" s="325">
        <f>SUM(H19:H26)</f>
        <v>105163</v>
      </c>
      <c r="I27" s="325">
        <f>SUM(I19:I26)</f>
        <v>105163</v>
      </c>
      <c r="J27" s="533"/>
      <c r="K27" s="480" t="s">
        <v>655</v>
      </c>
    </row>
    <row r="28" spans="1:11" ht="17.25" customHeight="1" thickBot="1">
      <c r="A28" s="338" t="s">
        <v>28</v>
      </c>
      <c r="B28" s="344" t="s">
        <v>461</v>
      </c>
      <c r="C28" s="93">
        <f>+C18+C27</f>
        <v>47427529</v>
      </c>
      <c r="D28" s="93">
        <f>+D18+D27</f>
        <v>81157188</v>
      </c>
      <c r="E28" s="345">
        <f>+E18+E27</f>
        <v>78501360</v>
      </c>
      <c r="F28" s="344" t="s">
        <v>464</v>
      </c>
      <c r="G28" s="93">
        <f>+G18+G27</f>
        <v>47427529</v>
      </c>
      <c r="H28" s="93">
        <f>+H18+H27</f>
        <v>80114932</v>
      </c>
      <c r="I28" s="93">
        <f>+I18+I27</f>
        <v>60801599</v>
      </c>
      <c r="J28" s="533"/>
      <c r="K28" s="480" t="s">
        <v>656</v>
      </c>
    </row>
    <row r="29" spans="1:11" ht="17.25" customHeight="1" thickBot="1">
      <c r="A29" s="338" t="s">
        <v>29</v>
      </c>
      <c r="B29" s="344" t="s">
        <v>114</v>
      </c>
      <c r="C29" s="93">
        <f>IF(C18-G18&lt;0,G18-C18,"-")</f>
        <v>1368242</v>
      </c>
      <c r="D29" s="93">
        <f>IF(D18-H18&lt;0,H18-D18,"-")</f>
        <v>1027656</v>
      </c>
      <c r="E29" s="345" t="str">
        <f>IF(E18-I18&lt;0,I18-E18,"-")</f>
        <v>-</v>
      </c>
      <c r="F29" s="344" t="s">
        <v>115</v>
      </c>
      <c r="G29" s="93" t="str">
        <f>IF(C18-G18&gt;0,C18-G18,"-")</f>
        <v>-</v>
      </c>
      <c r="H29" s="93" t="str">
        <f>IF(D18-H18&gt;0,D18-H18,"-")</f>
        <v>-</v>
      </c>
      <c r="I29" s="93">
        <f>IF(E18-I18&gt;0,E18-I18,"-")</f>
        <v>14580407</v>
      </c>
      <c r="J29" s="533"/>
      <c r="K29" s="480" t="s">
        <v>657</v>
      </c>
    </row>
    <row r="30" spans="1:11" ht="17.25" customHeight="1" thickBot="1">
      <c r="A30" s="338" t="s">
        <v>30</v>
      </c>
      <c r="B30" s="344" t="s">
        <v>157</v>
      </c>
      <c r="C30" s="93" t="str">
        <f>IF(C28-G28&lt;0,G28-C28,"-")</f>
        <v>-</v>
      </c>
      <c r="D30" s="93" t="str">
        <f>IF(D28-H28&lt;0,H28-D28,"-")</f>
        <v>-</v>
      </c>
      <c r="E30" s="345" t="str">
        <f>IF(E28-I28&lt;0,I28-E28,"-")</f>
        <v>-</v>
      </c>
      <c r="F30" s="344" t="s">
        <v>158</v>
      </c>
      <c r="G30" s="93" t="str">
        <f>IF(C28-G28&gt;0,C28-G28,"-")</f>
        <v>-</v>
      </c>
      <c r="H30" s="93">
        <f>IF(D28-H28&gt;0,D28-H28,"-")</f>
        <v>1042256</v>
      </c>
      <c r="I30" s="93">
        <f>IF(E28-I28&gt;0,E28-I28,"-")</f>
        <v>17699761</v>
      </c>
      <c r="J30" s="533"/>
      <c r="K30" s="480" t="s">
        <v>658</v>
      </c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BreakPreview" zoomScale="115" zoomScaleSheetLayoutView="115" zoomScalePageLayoutView="0" workbookViewId="0" topLeftCell="A13">
      <selection activeCell="D7" sqref="D7"/>
    </sheetView>
  </sheetViews>
  <sheetFormatPr defaultColWidth="9.00390625" defaultRowHeight="12.75"/>
  <cols>
    <col min="1" max="1" width="6.875" style="4" customWidth="1"/>
    <col min="2" max="2" width="48.00390625" style="5" customWidth="1"/>
    <col min="3" max="5" width="16.375" style="4" customWidth="1"/>
    <col min="6" max="6" width="55.125" style="4" customWidth="1"/>
    <col min="7" max="9" width="16.375" style="4" customWidth="1"/>
    <col min="10" max="10" width="4.875" style="4" customWidth="1"/>
    <col min="11" max="11" width="0" style="480" hidden="1" customWidth="1"/>
    <col min="12" max="16384" width="9.375" style="4" customWidth="1"/>
  </cols>
  <sheetData>
    <row r="1" spans="2:10" ht="39.75" customHeight="1">
      <c r="B1" s="330" t="s">
        <v>113</v>
      </c>
      <c r="C1" s="331"/>
      <c r="D1" s="331"/>
      <c r="E1" s="331"/>
      <c r="F1" s="331"/>
      <c r="G1" s="331"/>
      <c r="H1" s="331"/>
      <c r="I1" s="331"/>
      <c r="J1" s="536" t="str">
        <f>+CONCATENATE("2.2. melléklet a 4/",LEFT('1.1.sz.mell. KÉSZ'!C3,4)+1,". (IV.20) önkormányzati rendelethez")</f>
        <v>2.2. melléklet a 4/2019. (IV.20) önkormányzati rendelethez</v>
      </c>
    </row>
    <row r="2" spans="7:10" ht="14.25" thickBot="1">
      <c r="G2" s="33"/>
      <c r="H2" s="33"/>
      <c r="I2" s="33" t="s">
        <v>749</v>
      </c>
      <c r="J2" s="536"/>
    </row>
    <row r="3" spans="1:10" ht="24" customHeight="1" thickBot="1">
      <c r="A3" s="537" t="s">
        <v>54</v>
      </c>
      <c r="B3" s="355" t="s">
        <v>42</v>
      </c>
      <c r="C3" s="356"/>
      <c r="D3" s="356"/>
      <c r="E3" s="356"/>
      <c r="F3" s="355" t="s">
        <v>43</v>
      </c>
      <c r="G3" s="357"/>
      <c r="H3" s="357"/>
      <c r="I3" s="357"/>
      <c r="J3" s="536"/>
    </row>
    <row r="4" spans="1:11" s="6" customFormat="1" ht="35.25" customHeight="1" thickBot="1">
      <c r="A4" s="538"/>
      <c r="B4" s="22" t="s">
        <v>47</v>
      </c>
      <c r="C4" s="23" t="str">
        <f>+'2.1.sz.mell   kész'!C4</f>
        <v>2018. évi eredeti előirányzat</v>
      </c>
      <c r="D4" s="318" t="str">
        <f>+'2.1.sz.mell   kész'!D4</f>
        <v>2018. évi módosított előirányzat</v>
      </c>
      <c r="E4" s="23" t="str">
        <f>+'2.1.sz.mell   kész'!E4</f>
        <v>2018. évi teljesítés</v>
      </c>
      <c r="F4" s="22" t="s">
        <v>47</v>
      </c>
      <c r="G4" s="23" t="str">
        <f>+'2.1.sz.mell   kész'!C4</f>
        <v>2018. évi eredeti előirányzat</v>
      </c>
      <c r="H4" s="318" t="str">
        <f>+'2.1.sz.mell   kész'!D4</f>
        <v>2018. évi módosított előirányzat</v>
      </c>
      <c r="I4" s="149" t="str">
        <f>+'2.1.sz.mell   kész'!E4</f>
        <v>2018. évi teljesítés</v>
      </c>
      <c r="J4" s="536"/>
      <c r="K4" s="481"/>
    </row>
    <row r="5" spans="1:11" s="6" customFormat="1" ht="13.5" thickBot="1">
      <c r="A5" s="81" t="s">
        <v>395</v>
      </c>
      <c r="B5" s="358" t="s">
        <v>396</v>
      </c>
      <c r="C5" s="359" t="s">
        <v>397</v>
      </c>
      <c r="D5" s="359" t="s">
        <v>398</v>
      </c>
      <c r="E5" s="359" t="s">
        <v>399</v>
      </c>
      <c r="F5" s="358" t="s">
        <v>474</v>
      </c>
      <c r="G5" s="359" t="s">
        <v>475</v>
      </c>
      <c r="H5" s="359" t="s">
        <v>476</v>
      </c>
      <c r="I5" s="360" t="s">
        <v>477</v>
      </c>
      <c r="J5" s="536"/>
      <c r="K5" s="482"/>
    </row>
    <row r="6" spans="1:11" ht="12.75" customHeight="1">
      <c r="A6" s="333" t="s">
        <v>6</v>
      </c>
      <c r="B6" s="334" t="s">
        <v>465</v>
      </c>
      <c r="C6" s="295">
        <v>52892673</v>
      </c>
      <c r="D6" s="295">
        <v>52735318</v>
      </c>
      <c r="E6" s="278">
        <v>52735318</v>
      </c>
      <c r="F6" s="334" t="s">
        <v>149</v>
      </c>
      <c r="G6" s="321">
        <v>318000</v>
      </c>
      <c r="H6" s="321">
        <v>2133536</v>
      </c>
      <c r="I6" s="327">
        <v>1437887</v>
      </c>
      <c r="J6" s="536"/>
      <c r="K6" s="480" t="s">
        <v>639</v>
      </c>
    </row>
    <row r="7" spans="1:11" ht="12.75">
      <c r="A7" s="335" t="s">
        <v>7</v>
      </c>
      <c r="B7" s="336" t="s">
        <v>466</v>
      </c>
      <c r="C7" s="322"/>
      <c r="D7" s="322"/>
      <c r="E7" s="322"/>
      <c r="F7" s="336" t="s">
        <v>478</v>
      </c>
      <c r="G7" s="322"/>
      <c r="H7" s="322"/>
      <c r="I7" s="328"/>
      <c r="J7" s="536"/>
      <c r="K7" s="480" t="s">
        <v>640</v>
      </c>
    </row>
    <row r="8" spans="1:11" ht="12.75" customHeight="1">
      <c r="A8" s="335" t="s">
        <v>8</v>
      </c>
      <c r="B8" s="336" t="s">
        <v>467</v>
      </c>
      <c r="C8" s="322"/>
      <c r="D8" s="322">
        <v>400000</v>
      </c>
      <c r="E8" s="322">
        <v>400000</v>
      </c>
      <c r="F8" s="336" t="s">
        <v>132</v>
      </c>
      <c r="G8" s="322">
        <v>60485506</v>
      </c>
      <c r="H8" s="322">
        <v>60485506</v>
      </c>
      <c r="I8" s="328">
        <v>17975914</v>
      </c>
      <c r="J8" s="536"/>
      <c r="K8" s="480" t="s">
        <v>641</v>
      </c>
    </row>
    <row r="9" spans="1:11" ht="12.75" customHeight="1">
      <c r="A9" s="335" t="s">
        <v>9</v>
      </c>
      <c r="B9" s="336" t="s">
        <v>468</v>
      </c>
      <c r="C9" s="322"/>
      <c r="D9" s="322"/>
      <c r="E9" s="322"/>
      <c r="F9" s="336" t="s">
        <v>479</v>
      </c>
      <c r="G9" s="322"/>
      <c r="H9" s="322"/>
      <c r="I9" s="328"/>
      <c r="J9" s="536"/>
      <c r="K9" s="480" t="s">
        <v>642</v>
      </c>
    </row>
    <row r="10" spans="1:11" ht="12.75" customHeight="1">
      <c r="A10" s="335" t="s">
        <v>10</v>
      </c>
      <c r="B10" s="336" t="s">
        <v>469</v>
      </c>
      <c r="C10" s="322"/>
      <c r="D10" s="322"/>
      <c r="E10" s="322"/>
      <c r="F10" s="336" t="s">
        <v>152</v>
      </c>
      <c r="G10" s="322"/>
      <c r="H10" s="322"/>
      <c r="I10" s="328"/>
      <c r="J10" s="536"/>
      <c r="K10" s="480" t="s">
        <v>643</v>
      </c>
    </row>
    <row r="11" spans="1:11" ht="12.75" customHeight="1">
      <c r="A11" s="335" t="s">
        <v>11</v>
      </c>
      <c r="B11" s="336" t="s">
        <v>470</v>
      </c>
      <c r="C11" s="323"/>
      <c r="D11" s="323"/>
      <c r="E11" s="323"/>
      <c r="F11" s="375"/>
      <c r="G11" s="322"/>
      <c r="H11" s="322"/>
      <c r="I11" s="328"/>
      <c r="J11" s="536"/>
      <c r="K11" s="480" t="s">
        <v>644</v>
      </c>
    </row>
    <row r="12" spans="1:10" ht="12.75" customHeight="1">
      <c r="A12" s="335" t="s">
        <v>12</v>
      </c>
      <c r="B12" s="7"/>
      <c r="C12" s="322"/>
      <c r="D12" s="322"/>
      <c r="E12" s="322"/>
      <c r="F12" s="375"/>
      <c r="G12" s="322"/>
      <c r="H12" s="322"/>
      <c r="I12" s="328"/>
      <c r="J12" s="536"/>
    </row>
    <row r="13" spans="1:10" ht="12.75" customHeight="1">
      <c r="A13" s="335" t="s">
        <v>13</v>
      </c>
      <c r="B13" s="7"/>
      <c r="C13" s="322"/>
      <c r="D13" s="322"/>
      <c r="E13" s="322"/>
      <c r="F13" s="376"/>
      <c r="G13" s="322"/>
      <c r="H13" s="322"/>
      <c r="I13" s="328"/>
      <c r="J13" s="536"/>
    </row>
    <row r="14" spans="1:10" ht="12.75" customHeight="1">
      <c r="A14" s="335" t="s">
        <v>14</v>
      </c>
      <c r="B14" s="373"/>
      <c r="C14" s="323"/>
      <c r="D14" s="323"/>
      <c r="E14" s="323"/>
      <c r="F14" s="375"/>
      <c r="G14" s="322"/>
      <c r="H14" s="322"/>
      <c r="I14" s="328"/>
      <c r="J14" s="536"/>
    </row>
    <row r="15" spans="1:10" ht="12.75">
      <c r="A15" s="335" t="s">
        <v>15</v>
      </c>
      <c r="B15" s="7"/>
      <c r="C15" s="323"/>
      <c r="D15" s="323"/>
      <c r="E15" s="323"/>
      <c r="F15" s="375"/>
      <c r="G15" s="322"/>
      <c r="H15" s="322"/>
      <c r="I15" s="328"/>
      <c r="J15" s="536"/>
    </row>
    <row r="16" spans="1:10" ht="12.75" customHeight="1" thickBot="1">
      <c r="A16" s="370" t="s">
        <v>16</v>
      </c>
      <c r="B16" s="374"/>
      <c r="C16" s="372"/>
      <c r="D16" s="97"/>
      <c r="E16" s="103"/>
      <c r="F16" s="371" t="s">
        <v>37</v>
      </c>
      <c r="G16" s="322"/>
      <c r="H16" s="322"/>
      <c r="I16" s="328"/>
      <c r="J16" s="536"/>
    </row>
    <row r="17" spans="1:11" ht="15.75" customHeight="1" thickBot="1">
      <c r="A17" s="338" t="s">
        <v>17</v>
      </c>
      <c r="B17" s="320" t="s">
        <v>471</v>
      </c>
      <c r="C17" s="325">
        <f>+C6+C8+C9+C11+C12+C13+C14+C15+C16</f>
        <v>52892673</v>
      </c>
      <c r="D17" s="325">
        <f>+D6+D8+D9+D11+D12+D13+D14+D15+D16</f>
        <v>53135318</v>
      </c>
      <c r="E17" s="325">
        <f>+E6+E8+E9+E11+E12+E13+E14+E15+E16</f>
        <v>53135318</v>
      </c>
      <c r="F17" s="320" t="s">
        <v>480</v>
      </c>
      <c r="G17" s="325">
        <f>+G6+G8+G10+G11+G12+G13+G14+G15+G16</f>
        <v>60803506</v>
      </c>
      <c r="H17" s="325">
        <f>+H6+H8+H10+H11+H12+H13+H14+H15+H16</f>
        <v>62619042</v>
      </c>
      <c r="I17" s="354">
        <f>+I6+I8+I10+I11+I12+I13+I14+I15+I16</f>
        <v>19413801</v>
      </c>
      <c r="J17" s="536"/>
      <c r="K17" s="480" t="s">
        <v>645</v>
      </c>
    </row>
    <row r="18" spans="1:11" ht="12.75" customHeight="1">
      <c r="A18" s="333" t="s">
        <v>18</v>
      </c>
      <c r="B18" s="362" t="s">
        <v>170</v>
      </c>
      <c r="C18" s="369">
        <v>7910833</v>
      </c>
      <c r="D18" s="369">
        <v>8441468</v>
      </c>
      <c r="E18" s="369">
        <v>8441468</v>
      </c>
      <c r="F18" s="341" t="s">
        <v>136</v>
      </c>
      <c r="G18" s="95"/>
      <c r="H18" s="95"/>
      <c r="I18" s="350"/>
      <c r="J18" s="536"/>
      <c r="K18" s="480" t="s">
        <v>646</v>
      </c>
    </row>
    <row r="19" spans="1:11" ht="12.75" customHeight="1">
      <c r="A19" s="335" t="s">
        <v>19</v>
      </c>
      <c r="B19" s="363" t="s">
        <v>159</v>
      </c>
      <c r="C19" s="319">
        <v>7910833</v>
      </c>
      <c r="D19" s="319">
        <v>8441468</v>
      </c>
      <c r="E19" s="319">
        <v>8441468</v>
      </c>
      <c r="F19" s="341" t="s">
        <v>139</v>
      </c>
      <c r="G19" s="319"/>
      <c r="H19" s="319"/>
      <c r="I19" s="351"/>
      <c r="J19" s="536"/>
      <c r="K19" s="480" t="s">
        <v>647</v>
      </c>
    </row>
    <row r="20" spans="1:11" ht="12.75" customHeight="1">
      <c r="A20" s="333" t="s">
        <v>20</v>
      </c>
      <c r="B20" s="363" t="s">
        <v>160</v>
      </c>
      <c r="C20" s="319"/>
      <c r="D20" s="319"/>
      <c r="E20" s="319"/>
      <c r="F20" s="341" t="s">
        <v>110</v>
      </c>
      <c r="G20" s="319"/>
      <c r="H20" s="319"/>
      <c r="I20" s="351"/>
      <c r="J20" s="536"/>
      <c r="K20" s="480" t="s">
        <v>648</v>
      </c>
    </row>
    <row r="21" spans="1:11" ht="12.75" customHeight="1">
      <c r="A21" s="335" t="s">
        <v>21</v>
      </c>
      <c r="B21" s="363" t="s">
        <v>161</v>
      </c>
      <c r="C21" s="319"/>
      <c r="D21" s="319"/>
      <c r="E21" s="319"/>
      <c r="F21" s="341" t="s">
        <v>111</v>
      </c>
      <c r="G21" s="319"/>
      <c r="H21" s="319"/>
      <c r="I21" s="351"/>
      <c r="J21" s="536"/>
      <c r="K21" s="480" t="s">
        <v>649</v>
      </c>
    </row>
    <row r="22" spans="1:11" ht="12.75" customHeight="1">
      <c r="A22" s="333" t="s">
        <v>22</v>
      </c>
      <c r="B22" s="363" t="s">
        <v>162</v>
      </c>
      <c r="C22" s="319"/>
      <c r="D22" s="319"/>
      <c r="E22" s="319"/>
      <c r="F22" s="340" t="s">
        <v>156</v>
      </c>
      <c r="G22" s="319"/>
      <c r="H22" s="319"/>
      <c r="I22" s="351"/>
      <c r="J22" s="536"/>
      <c r="K22" s="480" t="s">
        <v>650</v>
      </c>
    </row>
    <row r="23" spans="1:11" ht="12.75" customHeight="1">
      <c r="A23" s="335" t="s">
        <v>23</v>
      </c>
      <c r="B23" s="364" t="s">
        <v>163</v>
      </c>
      <c r="C23" s="319"/>
      <c r="D23" s="319"/>
      <c r="E23" s="319"/>
      <c r="F23" s="341" t="s">
        <v>140</v>
      </c>
      <c r="G23" s="319"/>
      <c r="H23" s="319"/>
      <c r="I23" s="351"/>
      <c r="J23" s="536"/>
      <c r="K23" s="480" t="s">
        <v>651</v>
      </c>
    </row>
    <row r="24" spans="1:11" ht="12.75" customHeight="1">
      <c r="A24" s="333" t="s">
        <v>24</v>
      </c>
      <c r="B24" s="365" t="s">
        <v>164</v>
      </c>
      <c r="C24" s="343">
        <f>+C25+C26+C27+C28+C29</f>
        <v>0</v>
      </c>
      <c r="D24" s="343">
        <f>+D25+D26+D27+D28+D29</f>
        <v>0</v>
      </c>
      <c r="E24" s="343">
        <f>+E25+E26+E27+E28+E29</f>
        <v>0</v>
      </c>
      <c r="F24" s="366" t="s">
        <v>138</v>
      </c>
      <c r="G24" s="319"/>
      <c r="H24" s="319"/>
      <c r="I24" s="351"/>
      <c r="J24" s="536"/>
      <c r="K24" s="480" t="s">
        <v>652</v>
      </c>
    </row>
    <row r="25" spans="1:11" ht="12.75" customHeight="1">
      <c r="A25" s="335" t="s">
        <v>25</v>
      </c>
      <c r="B25" s="364" t="s">
        <v>165</v>
      </c>
      <c r="C25" s="319"/>
      <c r="D25" s="319"/>
      <c r="E25" s="319"/>
      <c r="F25" s="366" t="s">
        <v>481</v>
      </c>
      <c r="G25" s="319"/>
      <c r="H25" s="319"/>
      <c r="I25" s="351"/>
      <c r="J25" s="536"/>
      <c r="K25" s="480" t="s">
        <v>653</v>
      </c>
    </row>
    <row r="26" spans="1:11" ht="12.75" customHeight="1">
      <c r="A26" s="333" t="s">
        <v>26</v>
      </c>
      <c r="B26" s="364" t="s">
        <v>166</v>
      </c>
      <c r="C26" s="319"/>
      <c r="D26" s="319"/>
      <c r="E26" s="319"/>
      <c r="F26" s="361"/>
      <c r="G26" s="319"/>
      <c r="H26" s="319"/>
      <c r="I26" s="351"/>
      <c r="J26" s="536"/>
      <c r="K26" s="480" t="s">
        <v>654</v>
      </c>
    </row>
    <row r="27" spans="1:11" ht="12.75" customHeight="1">
      <c r="A27" s="335" t="s">
        <v>27</v>
      </c>
      <c r="B27" s="363" t="s">
        <v>167</v>
      </c>
      <c r="C27" s="319"/>
      <c r="D27" s="319"/>
      <c r="E27" s="319"/>
      <c r="F27" s="352"/>
      <c r="G27" s="319"/>
      <c r="H27" s="319"/>
      <c r="I27" s="351"/>
      <c r="J27" s="536"/>
      <c r="K27" s="480" t="s">
        <v>655</v>
      </c>
    </row>
    <row r="28" spans="1:11" ht="12.75" customHeight="1">
      <c r="A28" s="333" t="s">
        <v>28</v>
      </c>
      <c r="B28" s="367" t="s">
        <v>168</v>
      </c>
      <c r="C28" s="319"/>
      <c r="D28" s="319"/>
      <c r="E28" s="319"/>
      <c r="F28" s="7"/>
      <c r="G28" s="319"/>
      <c r="H28" s="319"/>
      <c r="I28" s="351"/>
      <c r="J28" s="536"/>
      <c r="K28" s="480" t="s">
        <v>656</v>
      </c>
    </row>
    <row r="29" spans="1:11" ht="12.75" customHeight="1" thickBot="1">
      <c r="A29" s="335" t="s">
        <v>29</v>
      </c>
      <c r="B29" s="368" t="s">
        <v>169</v>
      </c>
      <c r="C29" s="319"/>
      <c r="D29" s="319"/>
      <c r="E29" s="319"/>
      <c r="F29" s="352"/>
      <c r="G29" s="319"/>
      <c r="H29" s="319"/>
      <c r="I29" s="351"/>
      <c r="J29" s="536"/>
      <c r="K29" s="480" t="s">
        <v>657</v>
      </c>
    </row>
    <row r="30" spans="1:11" ht="16.5" customHeight="1" thickBot="1">
      <c r="A30" s="338" t="s">
        <v>30</v>
      </c>
      <c r="B30" s="320" t="s">
        <v>472</v>
      </c>
      <c r="C30" s="325">
        <f>+C18+C24</f>
        <v>7910833</v>
      </c>
      <c r="D30" s="325">
        <f>+D18+D24</f>
        <v>8441468</v>
      </c>
      <c r="E30" s="325">
        <f>+E18+E24</f>
        <v>8441468</v>
      </c>
      <c r="F30" s="320" t="s">
        <v>483</v>
      </c>
      <c r="G30" s="325">
        <f>SUM(G18:G29)</f>
        <v>0</v>
      </c>
      <c r="H30" s="325">
        <f>SUM(H18:H29)</f>
        <v>0</v>
      </c>
      <c r="I30" s="354">
        <f>SUM(I18:I29)</f>
        <v>0</v>
      </c>
      <c r="J30" s="536"/>
      <c r="K30" s="480" t="s">
        <v>658</v>
      </c>
    </row>
    <row r="31" spans="1:11" ht="16.5" customHeight="1" thickBot="1">
      <c r="A31" s="338" t="s">
        <v>31</v>
      </c>
      <c r="B31" s="344" t="s">
        <v>473</v>
      </c>
      <c r="C31" s="93">
        <f>+C17+C30</f>
        <v>60803506</v>
      </c>
      <c r="D31" s="93">
        <f>+D17+D30</f>
        <v>61576786</v>
      </c>
      <c r="E31" s="345">
        <f>+E17+E30</f>
        <v>61576786</v>
      </c>
      <c r="F31" s="344" t="s">
        <v>482</v>
      </c>
      <c r="G31" s="93">
        <f>+G17+G30</f>
        <v>60803506</v>
      </c>
      <c r="H31" s="93">
        <f>+H17+H30</f>
        <v>62619042</v>
      </c>
      <c r="I31" s="94">
        <f>+I17+I30</f>
        <v>19413801</v>
      </c>
      <c r="J31" s="536"/>
      <c r="K31" s="480" t="s">
        <v>659</v>
      </c>
    </row>
    <row r="32" spans="1:11" ht="16.5" customHeight="1" thickBot="1">
      <c r="A32" s="338" t="s">
        <v>32</v>
      </c>
      <c r="B32" s="344" t="s">
        <v>114</v>
      </c>
      <c r="C32" s="93">
        <f>IF(C17-G17&lt;0,G17-C17,"-")</f>
        <v>7910833</v>
      </c>
      <c r="D32" s="93">
        <f>IF(D17-H17&lt;0,H17-D17,"-")</f>
        <v>9483724</v>
      </c>
      <c r="E32" s="345" t="str">
        <f>IF(E17-I17&lt;0,I17-E17,"-")</f>
        <v>-</v>
      </c>
      <c r="F32" s="344" t="s">
        <v>115</v>
      </c>
      <c r="G32" s="93" t="str">
        <f>IF(C17-G17&gt;0,C17-G17,"-")</f>
        <v>-</v>
      </c>
      <c r="H32" s="93" t="str">
        <f>IF(D17-H17&gt;0,D17-H17,"-")</f>
        <v>-</v>
      </c>
      <c r="I32" s="94">
        <f>IF(E17-I17&gt;0,E17-I17,"-")</f>
        <v>33721517</v>
      </c>
      <c r="J32" s="536"/>
      <c r="K32" s="480" t="s">
        <v>660</v>
      </c>
    </row>
    <row r="33" spans="1:11" ht="16.5" customHeight="1" thickBot="1">
      <c r="A33" s="338" t="s">
        <v>33</v>
      </c>
      <c r="B33" s="344" t="s">
        <v>157</v>
      </c>
      <c r="C33" s="93" t="str">
        <f>IF(C26-G26&lt;0,G26-C26,"-")</f>
        <v>-</v>
      </c>
      <c r="D33" s="93" t="str">
        <f>IF(D26-H26&lt;0,H26-D26,"-")</f>
        <v>-</v>
      </c>
      <c r="E33" s="345" t="str">
        <f>IF(E26-I26&lt;0,I26-E26,"-")</f>
        <v>-</v>
      </c>
      <c r="F33" s="344" t="s">
        <v>158</v>
      </c>
      <c r="G33" s="93" t="str">
        <f>IF(C26-G26&gt;0,C26-G26,"-")</f>
        <v>-</v>
      </c>
      <c r="H33" s="93" t="str">
        <f>IF(D26-H26&gt;0,D26-H26,"-")</f>
        <v>-</v>
      </c>
      <c r="I33" s="94" t="str">
        <f>IF(E26-I26&gt;0,E26-I26,"-")</f>
        <v>-</v>
      </c>
      <c r="J33" s="536"/>
      <c r="K33" s="480" t="s">
        <v>661</v>
      </c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tabSelected="1" zoomScaleSheetLayoutView="115" zoomScalePageLayoutView="0" workbookViewId="0" topLeftCell="A37">
      <selection activeCell="A4" sqref="A4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377" t="s">
        <v>105</v>
      </c>
      <c r="E1" s="382" t="s">
        <v>109</v>
      </c>
    </row>
    <row r="3" spans="1:5" ht="12.75">
      <c r="A3" s="378"/>
      <c r="B3" s="383"/>
      <c r="C3" s="378"/>
      <c r="D3" s="384"/>
      <c r="E3" s="383"/>
    </row>
    <row r="4" spans="1:5" ht="15.75">
      <c r="A4" s="353" t="str">
        <f>+ÖSSZEFÜGGÉSEK!A4</f>
        <v>2017. évi eredeti előirányzat BEVÉTELEK</v>
      </c>
      <c r="B4" s="385"/>
      <c r="C4" s="379"/>
      <c r="D4" s="384"/>
      <c r="E4" s="383"/>
    </row>
    <row r="5" spans="1:5" ht="12.75">
      <c r="A5" s="378"/>
      <c r="B5" s="383"/>
      <c r="C5" s="378"/>
      <c r="D5" s="384"/>
      <c r="E5" s="383"/>
    </row>
    <row r="6" spans="1:5" ht="12.75">
      <c r="A6" s="378" t="s">
        <v>487</v>
      </c>
      <c r="B6" s="383">
        <f>+'1.1.sz.mell. KÉSZ'!C61</f>
        <v>98951960</v>
      </c>
      <c r="C6" s="378" t="s">
        <v>488</v>
      </c>
      <c r="D6" s="384">
        <f>+'2.1.sz.mell   kész'!C18+'2.2.sz.mell   kész'!C17</f>
        <v>98951960</v>
      </c>
      <c r="E6" s="383">
        <f>+B6-D6</f>
        <v>0</v>
      </c>
    </row>
    <row r="7" spans="1:5" ht="12.75">
      <c r="A7" s="378" t="s">
        <v>489</v>
      </c>
      <c r="B7" s="383">
        <f>+'1.1.sz.mell. KÉSZ'!C84</f>
        <v>9279075</v>
      </c>
      <c r="C7" s="378" t="s">
        <v>490</v>
      </c>
      <c r="D7" s="384">
        <f>+'2.1.sz.mell   kész'!C27+'2.2.sz.mell   kész'!C30</f>
        <v>9279075</v>
      </c>
      <c r="E7" s="383">
        <f>+B7-D7</f>
        <v>0</v>
      </c>
    </row>
    <row r="8" spans="1:5" ht="12.75">
      <c r="A8" s="378" t="s">
        <v>491</v>
      </c>
      <c r="B8" s="383">
        <f>+'1.1.sz.mell. KÉSZ'!C85</f>
        <v>108231035</v>
      </c>
      <c r="C8" s="378" t="s">
        <v>492</v>
      </c>
      <c r="D8" s="384">
        <f>+'2.1.sz.mell   kész'!C28+'2.2.sz.mell   kész'!C31</f>
        <v>108231035</v>
      </c>
      <c r="E8" s="383">
        <f>+B8-D8</f>
        <v>0</v>
      </c>
    </row>
    <row r="9" spans="1:5" ht="12.75">
      <c r="A9" s="378"/>
      <c r="B9" s="383"/>
      <c r="C9" s="378"/>
      <c r="D9" s="384"/>
      <c r="E9" s="383"/>
    </row>
    <row r="10" spans="1:5" ht="15.75">
      <c r="A10" s="353" t="str">
        <f>+ÖSSZEFÜGGÉSEK!A10</f>
        <v>2017. évi módosított előirányzat BEVÉTELEK</v>
      </c>
      <c r="B10" s="385"/>
      <c r="C10" s="379"/>
      <c r="D10" s="384"/>
      <c r="E10" s="383"/>
    </row>
    <row r="11" spans="1:5" ht="12.75">
      <c r="A11" s="378"/>
      <c r="B11" s="383"/>
      <c r="C11" s="378"/>
      <c r="D11" s="384"/>
      <c r="E11" s="383"/>
    </row>
    <row r="12" spans="1:5" ht="12.75">
      <c r="A12" s="378" t="s">
        <v>493</v>
      </c>
      <c r="B12" s="383">
        <f>+'1.1.sz.mell. KÉSZ'!D61</f>
        <v>132117431</v>
      </c>
      <c r="C12" s="378" t="s">
        <v>499</v>
      </c>
      <c r="D12" s="384">
        <f>+'2.1.sz.mell   kész'!D18+'2.2.sz.mell   kész'!D17</f>
        <v>132117431</v>
      </c>
      <c r="E12" s="383">
        <f>+B12-D12</f>
        <v>0</v>
      </c>
    </row>
    <row r="13" spans="1:5" ht="12.75">
      <c r="A13" s="378" t="s">
        <v>494</v>
      </c>
      <c r="B13" s="383">
        <f>+'1.1.sz.mell. KÉSZ'!D84</f>
        <v>10616543</v>
      </c>
      <c r="C13" s="378" t="s">
        <v>500</v>
      </c>
      <c r="D13" s="384">
        <f>+'2.1.sz.mell   kész'!D27+'2.2.sz.mell   kész'!D30</f>
        <v>10616543</v>
      </c>
      <c r="E13" s="383">
        <f>+B13-D13</f>
        <v>0</v>
      </c>
    </row>
    <row r="14" spans="1:5" ht="12.75">
      <c r="A14" s="378" t="s">
        <v>495</v>
      </c>
      <c r="B14" s="383">
        <f>+'1.1.sz.mell. KÉSZ'!D85</f>
        <v>142733974</v>
      </c>
      <c r="C14" s="378" t="s">
        <v>501</v>
      </c>
      <c r="D14" s="384">
        <f>+'2.1.sz.mell   kész'!D28+'2.2.sz.mell   kész'!D31</f>
        <v>142733974</v>
      </c>
      <c r="E14" s="383">
        <f>+B14-D14</f>
        <v>0</v>
      </c>
    </row>
    <row r="15" spans="1:5" ht="12.75">
      <c r="A15" s="378"/>
      <c r="B15" s="383"/>
      <c r="C15" s="378"/>
      <c r="D15" s="384"/>
      <c r="E15" s="383"/>
    </row>
    <row r="16" spans="1:5" ht="14.25">
      <c r="A16" s="381" t="str">
        <f>+ÖSSZEFÜGGÉSEK!A16</f>
        <v>2017. évi teljesítés BEVÉTELEK</v>
      </c>
      <c r="C16" s="379"/>
      <c r="D16" s="384"/>
      <c r="E16" s="383"/>
    </row>
    <row r="17" spans="1:5" ht="12.75">
      <c r="A17" s="378"/>
      <c r="B17" s="383"/>
      <c r="C17" s="378"/>
      <c r="D17" s="384"/>
      <c r="E17" s="383"/>
    </row>
    <row r="18" spans="1:5" ht="12.75">
      <c r="A18" s="378" t="s">
        <v>496</v>
      </c>
      <c r="B18" s="383">
        <f>+'1.1.sz.mell. KÉSZ'!E61</f>
        <v>128412161</v>
      </c>
      <c r="C18" s="378" t="s">
        <v>502</v>
      </c>
      <c r="D18" s="384">
        <f>+'2.1.sz.mell   kész'!E18+'2.2.sz.mell   kész'!E17</f>
        <v>128412161</v>
      </c>
      <c r="E18" s="383">
        <f>+B18-D18</f>
        <v>0</v>
      </c>
    </row>
    <row r="19" spans="1:5" ht="12.75">
      <c r="A19" s="378" t="s">
        <v>497</v>
      </c>
      <c r="B19" s="383">
        <f>+'1.1.sz.mell. KÉSZ'!E84</f>
        <v>11665985</v>
      </c>
      <c r="C19" s="378" t="s">
        <v>503</v>
      </c>
      <c r="D19" s="384">
        <f>+'2.1.sz.mell   kész'!E27+'2.2.sz.mell   kész'!E30</f>
        <v>11665985</v>
      </c>
      <c r="E19" s="383">
        <f>+B19-D19</f>
        <v>0</v>
      </c>
    </row>
    <row r="20" spans="1:5" ht="12.75">
      <c r="A20" s="378" t="s">
        <v>498</v>
      </c>
      <c r="B20" s="383">
        <f>+'1.1.sz.mell. KÉSZ'!E85</f>
        <v>140078146</v>
      </c>
      <c r="C20" s="378" t="s">
        <v>504</v>
      </c>
      <c r="D20" s="384">
        <f>+'2.1.sz.mell   kész'!E28+'2.2.sz.mell   kész'!E31</f>
        <v>140078146</v>
      </c>
      <c r="E20" s="383">
        <f>+B20-D20</f>
        <v>0</v>
      </c>
    </row>
    <row r="21" spans="1:5" ht="12.75">
      <c r="A21" s="378"/>
      <c r="B21" s="383"/>
      <c r="C21" s="378"/>
      <c r="D21" s="384"/>
      <c r="E21" s="383"/>
    </row>
    <row r="22" spans="1:5" ht="15.75">
      <c r="A22" s="353" t="str">
        <f>+ÖSSZEFÜGGÉSEK!A22</f>
        <v>2017. évi eredeti előirányzat KIADÁSOK</v>
      </c>
      <c r="B22" s="385"/>
      <c r="C22" s="379"/>
      <c r="D22" s="384"/>
      <c r="E22" s="383"/>
    </row>
    <row r="23" spans="1:5" ht="12.75">
      <c r="A23" s="378"/>
      <c r="B23" s="383"/>
      <c r="C23" s="378"/>
      <c r="D23" s="384"/>
      <c r="E23" s="383"/>
    </row>
    <row r="24" spans="1:5" ht="12.75">
      <c r="A24" s="378" t="s">
        <v>505</v>
      </c>
      <c r="B24" s="383">
        <f>+'1.1.sz.mell. KÉSZ'!C125</f>
        <v>108231035</v>
      </c>
      <c r="C24" s="378" t="s">
        <v>511</v>
      </c>
      <c r="D24" s="384">
        <f>+'2.1.sz.mell   kész'!G18+'2.2.sz.mell   kész'!G17</f>
        <v>108231035</v>
      </c>
      <c r="E24" s="383">
        <f>+B24-D24</f>
        <v>0</v>
      </c>
    </row>
    <row r="25" spans="1:5" ht="12.75">
      <c r="A25" s="378" t="s">
        <v>484</v>
      </c>
      <c r="B25" s="383">
        <f>+'1.1.sz.mell. KÉSZ'!C145</f>
        <v>0</v>
      </c>
      <c r="C25" s="378" t="s">
        <v>512</v>
      </c>
      <c r="D25" s="384">
        <f>+'2.1.sz.mell   kész'!G27+'2.2.sz.mell   kész'!G30</f>
        <v>0</v>
      </c>
      <c r="E25" s="383">
        <f>+B25-D25</f>
        <v>0</v>
      </c>
    </row>
    <row r="26" spans="1:5" ht="12.75">
      <c r="A26" s="378" t="s">
        <v>506</v>
      </c>
      <c r="B26" s="383">
        <f>+'1.1.sz.mell. KÉSZ'!C146</f>
        <v>108231035</v>
      </c>
      <c r="C26" s="378" t="s">
        <v>513</v>
      </c>
      <c r="D26" s="384">
        <f>+'2.1.sz.mell   kész'!G28+'2.2.sz.mell   kész'!G31</f>
        <v>108231035</v>
      </c>
      <c r="E26" s="383">
        <f>+B26-D26</f>
        <v>0</v>
      </c>
    </row>
    <row r="27" spans="1:5" ht="12.75">
      <c r="A27" s="378"/>
      <c r="B27" s="383"/>
      <c r="C27" s="378"/>
      <c r="D27" s="384"/>
      <c r="E27" s="383"/>
    </row>
    <row r="28" spans="1:5" ht="15.75">
      <c r="A28" s="353" t="str">
        <f>+ÖSSZEFÜGGÉSEK!A28</f>
        <v>2017. évi módosított előirányzat KIADÁSOK</v>
      </c>
      <c r="B28" s="385"/>
      <c r="C28" s="379"/>
      <c r="D28" s="384"/>
      <c r="E28" s="383"/>
    </row>
    <row r="29" spans="1:5" ht="12.75">
      <c r="A29" s="378"/>
      <c r="B29" s="383"/>
      <c r="C29" s="378"/>
      <c r="D29" s="384"/>
      <c r="E29" s="383"/>
    </row>
    <row r="30" spans="1:5" ht="12.75">
      <c r="A30" s="378" t="s">
        <v>507</v>
      </c>
      <c r="B30" s="383">
        <f>+'1.1.sz.mell. KÉSZ'!D125</f>
        <v>142628811</v>
      </c>
      <c r="C30" s="378" t="s">
        <v>518</v>
      </c>
      <c r="D30" s="384">
        <f>+'2.1.sz.mell   kész'!H18+'2.2.sz.mell   kész'!H17</f>
        <v>142628811</v>
      </c>
      <c r="E30" s="383">
        <f>+B30-D30</f>
        <v>0</v>
      </c>
    </row>
    <row r="31" spans="1:5" ht="12.75">
      <c r="A31" s="378" t="s">
        <v>485</v>
      </c>
      <c r="B31" s="383">
        <f>+'1.1.sz.mell. KÉSZ'!D145</f>
        <v>105163</v>
      </c>
      <c r="C31" s="378" t="s">
        <v>515</v>
      </c>
      <c r="D31" s="384">
        <f>+'2.1.sz.mell   kész'!H27+'2.2.sz.mell   kész'!H30</f>
        <v>105163</v>
      </c>
      <c r="E31" s="383">
        <f>+B31-D31</f>
        <v>0</v>
      </c>
    </row>
    <row r="32" spans="1:5" ht="12.75">
      <c r="A32" s="378" t="s">
        <v>508</v>
      </c>
      <c r="B32" s="383">
        <f>+'1.1.sz.mell. KÉSZ'!D146</f>
        <v>142733974</v>
      </c>
      <c r="C32" s="378" t="s">
        <v>514</v>
      </c>
      <c r="D32" s="384">
        <f>+'2.1.sz.mell   kész'!H28+'2.2.sz.mell   kész'!H31</f>
        <v>142733974</v>
      </c>
      <c r="E32" s="383">
        <f>+B32-D32</f>
        <v>0</v>
      </c>
    </row>
    <row r="33" spans="1:5" ht="12.75">
      <c r="A33" s="378"/>
      <c r="B33" s="383"/>
      <c r="C33" s="378"/>
      <c r="D33" s="384"/>
      <c r="E33" s="383"/>
    </row>
    <row r="34" spans="1:5" ht="15.75">
      <c r="A34" s="353" t="str">
        <f>+ÖSSZEFÜGGÉSEK!A34</f>
        <v>2017. évi teljesítés KIADÁSOK</v>
      </c>
      <c r="B34" s="385"/>
      <c r="C34" s="379"/>
      <c r="D34" s="384"/>
      <c r="E34" s="383"/>
    </row>
    <row r="35" spans="1:5" ht="12.75">
      <c r="A35" s="378"/>
      <c r="B35" s="383"/>
      <c r="C35" s="378"/>
      <c r="D35" s="384"/>
      <c r="E35" s="383"/>
    </row>
    <row r="36" spans="1:5" ht="12.75">
      <c r="A36" s="378" t="s">
        <v>509</v>
      </c>
      <c r="B36" s="383">
        <f>+'1.1.sz.mell. KÉSZ'!E125</f>
        <v>80110237</v>
      </c>
      <c r="C36" s="378" t="s">
        <v>519</v>
      </c>
      <c r="D36" s="384">
        <f>+'2.1.sz.mell   kész'!I18+'2.2.sz.mell   kész'!I17</f>
        <v>80110237</v>
      </c>
      <c r="E36" s="383">
        <f>+B36-D36</f>
        <v>0</v>
      </c>
    </row>
    <row r="37" spans="1:5" ht="12.75">
      <c r="A37" s="378" t="s">
        <v>486</v>
      </c>
      <c r="B37" s="383">
        <f>+'1.1.sz.mell. KÉSZ'!E145</f>
        <v>105163</v>
      </c>
      <c r="C37" s="378" t="s">
        <v>517</v>
      </c>
      <c r="D37" s="384">
        <f>+'2.1.sz.mell   kész'!I27+'2.2.sz.mell   kész'!I30</f>
        <v>105163</v>
      </c>
      <c r="E37" s="383">
        <f>+B37-D37</f>
        <v>0</v>
      </c>
    </row>
    <row r="38" spans="1:5" ht="12.75">
      <c r="A38" s="378" t="s">
        <v>510</v>
      </c>
      <c r="B38" s="383">
        <f>+'1.1.sz.mell. KÉSZ'!E146</f>
        <v>80215400</v>
      </c>
      <c r="C38" s="378" t="s">
        <v>516</v>
      </c>
      <c r="D38" s="384">
        <f>+'2.1.sz.mell   kész'!I28+'2.2.sz.mell   kész'!I31</f>
        <v>80215400</v>
      </c>
      <c r="E38" s="383">
        <f>+B38-D38</f>
        <v>0</v>
      </c>
    </row>
  </sheetData>
  <sheetProtection sheet="1" objects="1" scenarios="1"/>
  <conditionalFormatting sqref="E3:E38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H24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34.62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540" t="s">
        <v>1</v>
      </c>
      <c r="B1" s="540"/>
      <c r="C1" s="540"/>
      <c r="D1" s="540"/>
      <c r="E1" s="540"/>
      <c r="F1" s="540"/>
      <c r="G1" s="540"/>
      <c r="H1" s="539" t="str">
        <f>+CONCATENATE("3. melléklet a 4/",LEFT(ÖSSZEFÜGGÉSEK!A4,4)+2,". (IV.20) önkormányzati rendelethez")</f>
        <v>3. melléklet a 4/2019. (IV.20) önkormányzati rendelethez</v>
      </c>
    </row>
    <row r="2" spans="6:8" ht="22.5" customHeight="1" thickBot="1">
      <c r="F2" s="541" t="s">
        <v>749</v>
      </c>
      <c r="G2" s="541"/>
      <c r="H2" s="539"/>
    </row>
    <row r="3" spans="1:8" s="6" customFormat="1" ht="50.25" customHeight="1" thickBot="1">
      <c r="A3" s="22" t="s">
        <v>50</v>
      </c>
      <c r="B3" s="23" t="s">
        <v>51</v>
      </c>
      <c r="C3" s="23" t="s">
        <v>52</v>
      </c>
      <c r="D3" s="23" t="s">
        <v>780</v>
      </c>
      <c r="E3" s="23" t="s">
        <v>784</v>
      </c>
      <c r="F3" s="25" t="s">
        <v>782</v>
      </c>
      <c r="G3" s="96" t="s">
        <v>785</v>
      </c>
      <c r="H3" s="539"/>
    </row>
    <row r="4" spans="1:8" ht="12" customHeight="1" thickBot="1">
      <c r="A4" s="347" t="s">
        <v>395</v>
      </c>
      <c r="B4" s="501" t="s">
        <v>396</v>
      </c>
      <c r="C4" s="501" t="s">
        <v>397</v>
      </c>
      <c r="D4" s="501" t="s">
        <v>398</v>
      </c>
      <c r="E4" s="501" t="s">
        <v>399</v>
      </c>
      <c r="F4" s="502" t="s">
        <v>474</v>
      </c>
      <c r="G4" s="349" t="s">
        <v>520</v>
      </c>
      <c r="H4" s="539"/>
    </row>
    <row r="5" spans="1:8" ht="36.75" customHeight="1">
      <c r="A5" s="516" t="s">
        <v>786</v>
      </c>
      <c r="B5" s="503">
        <v>256727</v>
      </c>
      <c r="C5" s="8">
        <v>2018</v>
      </c>
      <c r="D5" s="2">
        <v>256727</v>
      </c>
      <c r="E5" s="2">
        <v>256727</v>
      </c>
      <c r="F5" s="503">
        <v>256727</v>
      </c>
      <c r="G5" s="44">
        <v>256727</v>
      </c>
      <c r="H5" s="539"/>
    </row>
    <row r="6" spans="1:8" ht="33.75" customHeight="1">
      <c r="A6" s="516" t="s">
        <v>787</v>
      </c>
      <c r="B6" s="500">
        <v>125978</v>
      </c>
      <c r="C6" s="8">
        <v>2018</v>
      </c>
      <c r="D6" s="2">
        <v>125978</v>
      </c>
      <c r="E6" s="2">
        <v>125978</v>
      </c>
      <c r="F6" s="500">
        <v>125978</v>
      </c>
      <c r="G6" s="44">
        <v>125978</v>
      </c>
      <c r="H6" s="539"/>
    </row>
    <row r="7" spans="1:8" ht="15.75" customHeight="1">
      <c r="A7" s="516" t="s">
        <v>788</v>
      </c>
      <c r="B7" s="500">
        <v>520700</v>
      </c>
      <c r="C7" s="8">
        <v>2018</v>
      </c>
      <c r="D7" s="2">
        <v>520700</v>
      </c>
      <c r="E7" s="2">
        <v>520700</v>
      </c>
      <c r="F7" s="500">
        <v>520700</v>
      </c>
      <c r="G7" s="44">
        <v>520700</v>
      </c>
      <c r="H7" s="539"/>
    </row>
    <row r="8" spans="1:8" ht="15.75" customHeight="1">
      <c r="A8" s="516" t="s">
        <v>789</v>
      </c>
      <c r="B8" s="500">
        <v>201949</v>
      </c>
      <c r="C8" s="8">
        <v>2018</v>
      </c>
      <c r="D8" s="2">
        <v>201949</v>
      </c>
      <c r="E8" s="2">
        <v>201949</v>
      </c>
      <c r="F8" s="500">
        <v>201949</v>
      </c>
      <c r="G8" s="44">
        <v>201949</v>
      </c>
      <c r="H8" s="539"/>
    </row>
    <row r="9" spans="1:8" ht="15.75" customHeight="1">
      <c r="A9" s="516" t="s">
        <v>790</v>
      </c>
      <c r="B9" s="500">
        <v>332533</v>
      </c>
      <c r="C9" s="8">
        <v>2018</v>
      </c>
      <c r="D9" s="2">
        <v>332533</v>
      </c>
      <c r="E9" s="2">
        <v>332533</v>
      </c>
      <c r="F9" s="500">
        <v>332533</v>
      </c>
      <c r="G9" s="44">
        <v>332533</v>
      </c>
      <c r="H9" s="539"/>
    </row>
    <row r="10" spans="1:8" ht="15.75">
      <c r="A10" s="516"/>
      <c r="B10" s="500"/>
      <c r="C10" s="8">
        <v>2018</v>
      </c>
      <c r="D10" s="2">
        <v>0</v>
      </c>
      <c r="E10" s="2"/>
      <c r="F10" s="500"/>
      <c r="G10" s="44">
        <f>+D10+F10</f>
        <v>0</v>
      </c>
      <c r="H10" s="539"/>
    </row>
    <row r="11" spans="1:8" ht="15.75" customHeight="1">
      <c r="A11" s="516"/>
      <c r="B11" s="2"/>
      <c r="C11" s="8">
        <v>2018</v>
      </c>
      <c r="D11" s="2">
        <v>0</v>
      </c>
      <c r="E11" s="2"/>
      <c r="F11" s="2"/>
      <c r="G11" s="44">
        <f>+D11+F11</f>
        <v>0</v>
      </c>
      <c r="H11" s="539"/>
    </row>
    <row r="12" spans="1:8" ht="15.75" customHeight="1">
      <c r="A12" s="516"/>
      <c r="B12" s="2"/>
      <c r="C12" s="8">
        <v>2018</v>
      </c>
      <c r="D12" s="2">
        <v>0</v>
      </c>
      <c r="E12" s="2"/>
      <c r="F12" s="2"/>
      <c r="G12" s="44">
        <f>+D12+F12</f>
        <v>0</v>
      </c>
      <c r="H12" s="539"/>
    </row>
    <row r="13" spans="1:8" ht="15.75" customHeight="1">
      <c r="A13" s="516"/>
      <c r="B13" s="2"/>
      <c r="C13" s="8">
        <v>2018</v>
      </c>
      <c r="D13" s="2"/>
      <c r="E13" s="2"/>
      <c r="F13" s="2"/>
      <c r="G13" s="44">
        <f>+D13+F13</f>
        <v>0</v>
      </c>
      <c r="H13" s="539"/>
    </row>
    <row r="14" spans="1:8" ht="15.75" customHeight="1" thickBot="1">
      <c r="A14" s="516"/>
      <c r="B14" s="2"/>
      <c r="C14" s="8">
        <v>2018</v>
      </c>
      <c r="D14" s="2"/>
      <c r="E14" s="2"/>
      <c r="F14" s="2"/>
      <c r="G14" s="44">
        <f>+D14+F14</f>
        <v>0</v>
      </c>
      <c r="H14" s="539"/>
    </row>
    <row r="15" spans="1:8" s="12" customFormat="1" ht="18" customHeight="1" thickBot="1">
      <c r="A15" s="24" t="s">
        <v>49</v>
      </c>
      <c r="B15" s="10">
        <f>SUM(B5:B14)</f>
        <v>1437887</v>
      </c>
      <c r="C15" s="17"/>
      <c r="D15" s="10">
        <f>SUM(D5:D14)</f>
        <v>1437887</v>
      </c>
      <c r="E15" s="10">
        <f>SUM(E5:E14)</f>
        <v>1437887</v>
      </c>
      <c r="F15" s="10">
        <f>SUM(F5:F14)</f>
        <v>1437887</v>
      </c>
      <c r="G15" s="10">
        <f>SUM(G5:G14)</f>
        <v>1437887</v>
      </c>
      <c r="H15" s="539"/>
    </row>
    <row r="16" spans="6:8" ht="12.75">
      <c r="F16" s="12"/>
      <c r="G16" s="12"/>
      <c r="H16" s="476"/>
    </row>
    <row r="17" ht="12.75">
      <c r="H17" s="476"/>
    </row>
    <row r="18" ht="12.75">
      <c r="H18" s="476"/>
    </row>
    <row r="19" ht="12.75">
      <c r="H19" s="476"/>
    </row>
    <row r="20" ht="12.75">
      <c r="H20" s="476"/>
    </row>
    <row r="21" ht="12.75">
      <c r="H21" s="476"/>
    </row>
    <row r="22" ht="12.75">
      <c r="H22" s="476"/>
    </row>
    <row r="23" ht="12.75">
      <c r="H23" s="476"/>
    </row>
    <row r="24" ht="12.75">
      <c r="H24" s="476"/>
    </row>
  </sheetData>
  <sheetProtection/>
  <mergeCells count="3">
    <mergeCell ref="H1:H15"/>
    <mergeCell ref="A1:G1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12"/>
  <sheetViews>
    <sheetView zoomScaleSheetLayoutView="130" zoomScalePageLayoutView="0" workbookViewId="0" topLeftCell="A1">
      <selection activeCell="D7" sqref="D7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540" t="s">
        <v>2</v>
      </c>
      <c r="B1" s="540"/>
      <c r="C1" s="540"/>
      <c r="D1" s="540"/>
      <c r="E1" s="540"/>
      <c r="F1" s="540"/>
      <c r="G1" s="540"/>
      <c r="H1" s="533" t="str">
        <f>+CONCATENATE("4. melléklet a 4/",LEFT(ÖSSZEFÜGGÉSEK!A4,4)+2,". (IV.20) önkormányzati rendelethez")</f>
        <v>4. melléklet a 4/2019. (IV.20) önkormányzati rendelethez</v>
      </c>
    </row>
    <row r="2" spans="6:8" ht="23.25" customHeight="1" thickBot="1">
      <c r="F2" s="541" t="s">
        <v>749</v>
      </c>
      <c r="G2" s="541"/>
      <c r="H2" s="533"/>
    </row>
    <row r="3" spans="1:8" s="6" customFormat="1" ht="48.75" customHeight="1" thickBot="1">
      <c r="A3" s="22" t="s">
        <v>53</v>
      </c>
      <c r="B3" s="23" t="s">
        <v>51</v>
      </c>
      <c r="C3" s="23" t="s">
        <v>52</v>
      </c>
      <c r="D3" s="23" t="s">
        <v>780</v>
      </c>
      <c r="E3" s="23" t="s">
        <v>781</v>
      </c>
      <c r="F3" s="25" t="s">
        <v>782</v>
      </c>
      <c r="G3" s="96" t="s">
        <v>783</v>
      </c>
      <c r="H3" s="533"/>
    </row>
    <row r="4" spans="1:8" ht="15" customHeight="1" thickBot="1">
      <c r="A4" s="347" t="s">
        <v>395</v>
      </c>
      <c r="B4" s="348" t="s">
        <v>396</v>
      </c>
      <c r="C4" s="348" t="s">
        <v>397</v>
      </c>
      <c r="D4" s="348" t="s">
        <v>398</v>
      </c>
      <c r="E4" s="348" t="s">
        <v>399</v>
      </c>
      <c r="F4" s="42" t="s">
        <v>474</v>
      </c>
      <c r="G4" s="349" t="s">
        <v>520</v>
      </c>
      <c r="H4" s="533"/>
    </row>
    <row r="5" spans="1:8" ht="25.5" customHeight="1">
      <c r="A5" s="513" t="s">
        <v>771</v>
      </c>
      <c r="B5" s="2">
        <v>17835385</v>
      </c>
      <c r="C5" s="228">
        <v>2018</v>
      </c>
      <c r="D5" s="2">
        <v>17835385</v>
      </c>
      <c r="E5" s="2">
        <v>17835385</v>
      </c>
      <c r="F5" s="43">
        <v>17835385</v>
      </c>
      <c r="G5" s="43">
        <v>17835385</v>
      </c>
      <c r="H5" s="533"/>
    </row>
    <row r="6" spans="1:8" ht="34.5" customHeight="1">
      <c r="A6" s="513" t="s">
        <v>772</v>
      </c>
      <c r="B6" s="2">
        <v>140529</v>
      </c>
      <c r="C6" s="228">
        <v>2018</v>
      </c>
      <c r="D6" s="2">
        <v>140529</v>
      </c>
      <c r="E6" s="2">
        <v>140529</v>
      </c>
      <c r="F6" s="43">
        <v>140529</v>
      </c>
      <c r="G6" s="43">
        <v>140529</v>
      </c>
      <c r="H6" s="533"/>
    </row>
    <row r="7" spans="1:8" ht="15.75" customHeight="1">
      <c r="A7" s="13"/>
      <c r="B7" s="2"/>
      <c r="C7" s="228"/>
      <c r="D7" s="2"/>
      <c r="E7" s="2"/>
      <c r="F7" s="43"/>
      <c r="G7" s="44">
        <f>+D7+F7</f>
        <v>0</v>
      </c>
      <c r="H7" s="533"/>
    </row>
    <row r="8" spans="1:8" ht="15.75" customHeight="1">
      <c r="A8" s="13"/>
      <c r="B8" s="2"/>
      <c r="C8" s="228"/>
      <c r="D8" s="2"/>
      <c r="E8" s="2"/>
      <c r="F8" s="43"/>
      <c r="G8" s="44">
        <f>+D8+F8</f>
        <v>0</v>
      </c>
      <c r="H8" s="533"/>
    </row>
    <row r="9" spans="1:8" ht="15.75" customHeight="1">
      <c r="A9" s="13"/>
      <c r="B9" s="2"/>
      <c r="C9" s="228"/>
      <c r="D9" s="2"/>
      <c r="E9" s="2"/>
      <c r="F9" s="43"/>
      <c r="G9" s="44">
        <f>+D9+F9</f>
        <v>0</v>
      </c>
      <c r="H9" s="533"/>
    </row>
    <row r="10" spans="1:8" ht="15.75" customHeight="1">
      <c r="A10" s="13"/>
      <c r="B10" s="2"/>
      <c r="C10" s="228"/>
      <c r="D10" s="2"/>
      <c r="E10" s="2"/>
      <c r="F10" s="43"/>
      <c r="G10" s="44">
        <f>+D10+F10</f>
        <v>0</v>
      </c>
      <c r="H10" s="533"/>
    </row>
    <row r="11" spans="1:8" ht="15.75" customHeight="1" thickBot="1">
      <c r="A11" s="14"/>
      <c r="B11" s="3"/>
      <c r="C11" s="229"/>
      <c r="D11" s="3"/>
      <c r="E11" s="3"/>
      <c r="F11" s="45"/>
      <c r="G11" s="44">
        <f>+D11+F11</f>
        <v>0</v>
      </c>
      <c r="H11" s="533"/>
    </row>
    <row r="12" spans="1:8" s="12" customFormat="1" ht="18" customHeight="1" thickBot="1">
      <c r="A12" s="24" t="s">
        <v>49</v>
      </c>
      <c r="B12" s="10">
        <f>SUM(B5:B11)</f>
        <v>17975914</v>
      </c>
      <c r="C12" s="17"/>
      <c r="D12" s="10">
        <f>SUM(D5:D11)</f>
        <v>17975914</v>
      </c>
      <c r="E12" s="11">
        <f>SUM(E5:E11)</f>
        <v>17975914</v>
      </c>
      <c r="F12" s="11">
        <f>SUM(F5:F11)</f>
        <v>17975914</v>
      </c>
      <c r="G12" s="11">
        <f>SUM(G5:G11)</f>
        <v>17975914</v>
      </c>
      <c r="H12" s="533"/>
    </row>
  </sheetData>
  <sheetProtection/>
  <mergeCells count="3">
    <mergeCell ref="H1:H12"/>
    <mergeCell ref="A1:G1"/>
    <mergeCell ref="F2:G2"/>
  </mergeCells>
  <printOptions horizontalCentered="1"/>
  <pageMargins left="0.7874015748031497" right="0.7874015748031497" top="0.984251968503937" bottom="0.984251968503937" header="0.5" footer="0.5"/>
  <pageSetup fitToHeight="1" fitToWidth="1"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N58"/>
  <sheetViews>
    <sheetView zoomScale="130" zoomScaleNormal="130" zoomScaleSheetLayoutView="100" zoomScalePageLayoutView="0" workbookViewId="0" topLeftCell="A19">
      <selection activeCell="H19" sqref="H19:I19"/>
    </sheetView>
  </sheetViews>
  <sheetFormatPr defaultColWidth="9.00390625" defaultRowHeight="12.75"/>
  <cols>
    <col min="1" max="1" width="28.50390625" style="0" customWidth="1"/>
    <col min="2" max="13" width="10.00390625" style="0" customWidth="1"/>
    <col min="14" max="14" width="4.00390625" style="0" customWidth="1"/>
  </cols>
  <sheetData>
    <row r="1" spans="1:14" ht="15.75" customHeight="1">
      <c r="A1" s="546" t="s">
        <v>0</v>
      </c>
      <c r="B1" s="546"/>
      <c r="C1" s="546"/>
      <c r="D1" s="549" t="s">
        <v>774</v>
      </c>
      <c r="E1" s="549"/>
      <c r="F1" s="549"/>
      <c r="G1" s="549"/>
      <c r="H1" s="549"/>
      <c r="I1" s="549"/>
      <c r="J1" s="549"/>
      <c r="K1" s="549"/>
      <c r="L1" s="549"/>
      <c r="M1" s="549"/>
      <c r="N1" s="559" t="str">
        <f>+CONCATENATE("5. melléklet a 4/",LEFT(ÖSSZEFÜGGÉSEK!A4,4)+1,". (IV.20) önkormányzati rendelethez    ")</f>
        <v>5. melléklet a 4/2018. (IV.20) önkormányzati rendelethez    </v>
      </c>
    </row>
    <row r="2" spans="1:14" ht="15.75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550" t="s">
        <v>749</v>
      </c>
      <c r="M2" s="550"/>
      <c r="N2" s="559"/>
    </row>
    <row r="3" spans="1:14" ht="13.5" thickBot="1">
      <c r="A3" s="551" t="s">
        <v>87</v>
      </c>
      <c r="B3" s="554" t="s">
        <v>175</v>
      </c>
      <c r="C3" s="554"/>
      <c r="D3" s="554"/>
      <c r="E3" s="554"/>
      <c r="F3" s="554"/>
      <c r="G3" s="554"/>
      <c r="H3" s="554"/>
      <c r="I3" s="554"/>
      <c r="J3" s="555" t="s">
        <v>177</v>
      </c>
      <c r="K3" s="555"/>
      <c r="L3" s="555"/>
      <c r="M3" s="555"/>
      <c r="N3" s="559"/>
    </row>
    <row r="4" spans="1:14" ht="15" customHeight="1" thickBot="1">
      <c r="A4" s="552"/>
      <c r="B4" s="544" t="s">
        <v>178</v>
      </c>
      <c r="C4" s="543" t="s">
        <v>179</v>
      </c>
      <c r="D4" s="542" t="s">
        <v>173</v>
      </c>
      <c r="E4" s="542"/>
      <c r="F4" s="542"/>
      <c r="G4" s="542"/>
      <c r="H4" s="542"/>
      <c r="I4" s="542"/>
      <c r="J4" s="556"/>
      <c r="K4" s="556"/>
      <c r="L4" s="556"/>
      <c r="M4" s="556"/>
      <c r="N4" s="559"/>
    </row>
    <row r="5" spans="1:14" ht="21.75" thickBot="1">
      <c r="A5" s="552"/>
      <c r="B5" s="544"/>
      <c r="C5" s="543"/>
      <c r="D5" s="47" t="s">
        <v>178</v>
      </c>
      <c r="E5" s="47" t="s">
        <v>179</v>
      </c>
      <c r="F5" s="47" t="s">
        <v>178</v>
      </c>
      <c r="G5" s="47" t="s">
        <v>179</v>
      </c>
      <c r="H5" s="47" t="s">
        <v>178</v>
      </c>
      <c r="I5" s="47" t="s">
        <v>179</v>
      </c>
      <c r="J5" s="556"/>
      <c r="K5" s="556"/>
      <c r="L5" s="556"/>
      <c r="M5" s="556"/>
      <c r="N5" s="559"/>
    </row>
    <row r="6" spans="1:14" ht="42.75" thickBot="1">
      <c r="A6" s="553"/>
      <c r="B6" s="543" t="s">
        <v>174</v>
      </c>
      <c r="C6" s="543"/>
      <c r="D6" s="543" t="s">
        <v>775</v>
      </c>
      <c r="E6" s="543"/>
      <c r="F6" s="543" t="s">
        <v>776</v>
      </c>
      <c r="G6" s="543"/>
      <c r="H6" s="544" t="s">
        <v>778</v>
      </c>
      <c r="I6" s="544"/>
      <c r="J6" s="46" t="str">
        <f>+D6</f>
        <v>2018. előtt</v>
      </c>
      <c r="K6" s="47" t="str">
        <f>+F6</f>
        <v>2018.évi</v>
      </c>
      <c r="L6" s="46" t="s">
        <v>38</v>
      </c>
      <c r="M6" s="47" t="s">
        <v>777</v>
      </c>
      <c r="N6" s="559"/>
    </row>
    <row r="7" spans="1:14" ht="13.5" thickBot="1">
      <c r="A7" s="48" t="s">
        <v>395</v>
      </c>
      <c r="B7" s="46" t="s">
        <v>396</v>
      </c>
      <c r="C7" s="46" t="s">
        <v>397</v>
      </c>
      <c r="D7" s="49" t="s">
        <v>398</v>
      </c>
      <c r="E7" s="47" t="s">
        <v>399</v>
      </c>
      <c r="F7" s="47" t="s">
        <v>474</v>
      </c>
      <c r="G7" s="47" t="s">
        <v>475</v>
      </c>
      <c r="H7" s="46" t="s">
        <v>476</v>
      </c>
      <c r="I7" s="49" t="s">
        <v>477</v>
      </c>
      <c r="J7" s="49" t="s">
        <v>521</v>
      </c>
      <c r="K7" s="49" t="s">
        <v>522</v>
      </c>
      <c r="L7" s="49" t="s">
        <v>523</v>
      </c>
      <c r="M7" s="50" t="s">
        <v>524</v>
      </c>
      <c r="N7" s="559"/>
    </row>
    <row r="8" spans="1:14" ht="12.75">
      <c r="A8" s="51" t="s">
        <v>88</v>
      </c>
      <c r="B8" s="52"/>
      <c r="C8" s="72"/>
      <c r="D8" s="72"/>
      <c r="E8" s="82"/>
      <c r="F8" s="72"/>
      <c r="G8" s="72"/>
      <c r="H8" s="72"/>
      <c r="I8" s="72"/>
      <c r="J8" s="72"/>
      <c r="K8" s="72"/>
      <c r="L8" s="53">
        <f aca="true" t="shared" si="0" ref="L8:L14">+J8+K8</f>
        <v>0</v>
      </c>
      <c r="M8" s="86">
        <f aca="true" t="shared" si="1" ref="M8:M15">IF((C8&lt;&gt;0),ROUND((L8/C8)*100,1),"")</f>
      </c>
      <c r="N8" s="559"/>
    </row>
    <row r="9" spans="1:14" ht="12.75">
      <c r="A9" s="54" t="s">
        <v>100</v>
      </c>
      <c r="B9" s="55"/>
      <c r="C9" s="56"/>
      <c r="D9" s="56"/>
      <c r="E9" s="56"/>
      <c r="F9" s="56"/>
      <c r="G9" s="56"/>
      <c r="H9" s="56"/>
      <c r="I9" s="56"/>
      <c r="J9" s="56"/>
      <c r="K9" s="56"/>
      <c r="L9" s="57">
        <f t="shared" si="0"/>
        <v>0</v>
      </c>
      <c r="M9" s="87">
        <f t="shared" si="1"/>
      </c>
      <c r="N9" s="559"/>
    </row>
    <row r="10" spans="1:14" ht="12.75">
      <c r="A10" s="58" t="s">
        <v>89</v>
      </c>
      <c r="B10" s="59">
        <v>37129936</v>
      </c>
      <c r="C10" s="75">
        <v>37129936</v>
      </c>
      <c r="D10" s="75"/>
      <c r="E10" s="75"/>
      <c r="F10" s="75">
        <v>37129936</v>
      </c>
      <c r="G10" s="75">
        <v>37129936</v>
      </c>
      <c r="H10" s="75"/>
      <c r="I10" s="75"/>
      <c r="J10" s="75"/>
      <c r="K10" s="75">
        <v>37129936</v>
      </c>
      <c r="L10" s="57">
        <f t="shared" si="0"/>
        <v>37129936</v>
      </c>
      <c r="M10" s="87">
        <f t="shared" si="1"/>
        <v>100</v>
      </c>
      <c r="N10" s="559"/>
    </row>
    <row r="11" spans="1:14" ht="12.75">
      <c r="A11" s="58" t="s">
        <v>101</v>
      </c>
      <c r="B11" s="59"/>
      <c r="C11" s="75"/>
      <c r="D11" s="75"/>
      <c r="E11" s="75"/>
      <c r="F11" s="75"/>
      <c r="G11" s="75"/>
      <c r="H11" s="75"/>
      <c r="I11" s="75"/>
      <c r="J11" s="75"/>
      <c r="K11" s="75"/>
      <c r="L11" s="57">
        <f t="shared" si="0"/>
        <v>0</v>
      </c>
      <c r="M11" s="87">
        <f t="shared" si="1"/>
      </c>
      <c r="N11" s="559"/>
    </row>
    <row r="12" spans="1:14" ht="12.75">
      <c r="A12" s="58" t="s">
        <v>90</v>
      </c>
      <c r="B12" s="59"/>
      <c r="C12" s="75"/>
      <c r="D12" s="75"/>
      <c r="E12" s="75"/>
      <c r="F12" s="75"/>
      <c r="G12" s="75"/>
      <c r="H12" s="75"/>
      <c r="I12" s="75"/>
      <c r="J12" s="75"/>
      <c r="K12" s="75"/>
      <c r="L12" s="57">
        <f t="shared" si="0"/>
        <v>0</v>
      </c>
      <c r="M12" s="87">
        <f t="shared" si="1"/>
      </c>
      <c r="N12" s="559"/>
    </row>
    <row r="13" spans="1:14" ht="12.75">
      <c r="A13" s="58" t="s">
        <v>91</v>
      </c>
      <c r="B13" s="59"/>
      <c r="C13" s="75"/>
      <c r="D13" s="75"/>
      <c r="E13" s="75"/>
      <c r="F13" s="75"/>
      <c r="G13" s="75"/>
      <c r="H13" s="75"/>
      <c r="I13" s="75"/>
      <c r="J13" s="75"/>
      <c r="K13" s="75"/>
      <c r="L13" s="57">
        <f t="shared" si="0"/>
        <v>0</v>
      </c>
      <c r="M13" s="87">
        <f t="shared" si="1"/>
      </c>
      <c r="N13" s="559"/>
    </row>
    <row r="14" spans="1:14" ht="15" customHeight="1" thickBot="1">
      <c r="A14" s="60"/>
      <c r="B14" s="61"/>
      <c r="C14" s="78"/>
      <c r="D14" s="78"/>
      <c r="E14" s="78"/>
      <c r="F14" s="78"/>
      <c r="G14" s="78"/>
      <c r="H14" s="78"/>
      <c r="I14" s="78"/>
      <c r="J14" s="78"/>
      <c r="K14" s="78"/>
      <c r="L14" s="57">
        <f t="shared" si="0"/>
        <v>0</v>
      </c>
      <c r="M14" s="88">
        <f t="shared" si="1"/>
      </c>
      <c r="N14" s="559"/>
    </row>
    <row r="15" spans="1:14" ht="13.5" thickBot="1">
      <c r="A15" s="62" t="s">
        <v>93</v>
      </c>
      <c r="B15" s="63">
        <f aca="true" t="shared" si="2" ref="B15:L15">B8+SUM(B10:B14)</f>
        <v>37129936</v>
      </c>
      <c r="C15" s="63">
        <f t="shared" si="2"/>
        <v>37129936</v>
      </c>
      <c r="D15" s="63">
        <f t="shared" si="2"/>
        <v>0</v>
      </c>
      <c r="E15" s="63">
        <f t="shared" si="2"/>
        <v>0</v>
      </c>
      <c r="F15" s="63">
        <f t="shared" si="2"/>
        <v>37129936</v>
      </c>
      <c r="G15" s="63">
        <f t="shared" si="2"/>
        <v>37129936</v>
      </c>
      <c r="H15" s="63">
        <f t="shared" si="2"/>
        <v>0</v>
      </c>
      <c r="I15" s="63">
        <f t="shared" si="2"/>
        <v>0</v>
      </c>
      <c r="J15" s="63">
        <f t="shared" si="2"/>
        <v>0</v>
      </c>
      <c r="K15" s="63">
        <f t="shared" si="2"/>
        <v>37129936</v>
      </c>
      <c r="L15" s="63">
        <f t="shared" si="2"/>
        <v>37129936</v>
      </c>
      <c r="M15" s="64">
        <f t="shared" si="1"/>
        <v>100</v>
      </c>
      <c r="N15" s="559"/>
    </row>
    <row r="16" spans="1:14" ht="12.75">
      <c r="A16" s="65"/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559"/>
    </row>
    <row r="17" spans="1:14" ht="13.5" thickBot="1">
      <c r="A17" s="68" t="s">
        <v>92</v>
      </c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559"/>
    </row>
    <row r="18" spans="1:14" ht="12.75">
      <c r="A18" s="71" t="s">
        <v>96</v>
      </c>
      <c r="B18" s="52"/>
      <c r="C18" s="72"/>
      <c r="D18" s="72"/>
      <c r="E18" s="82"/>
      <c r="F18" s="72"/>
      <c r="G18" s="72"/>
      <c r="H18" s="72"/>
      <c r="I18" s="72"/>
      <c r="J18" s="72"/>
      <c r="K18" s="72"/>
      <c r="L18" s="73">
        <f aca="true" t="shared" si="3" ref="L18:L23">+J18+K18</f>
        <v>0</v>
      </c>
      <c r="M18" s="86">
        <f aca="true" t="shared" si="4" ref="M18:M24">IF((C18&lt;&gt;0),ROUND((L18/C18)*100,1),"")</f>
      </c>
      <c r="N18" s="559"/>
    </row>
    <row r="19" spans="1:14" ht="12.75">
      <c r="A19" s="74" t="s">
        <v>97</v>
      </c>
      <c r="B19" s="55">
        <v>37129936</v>
      </c>
      <c r="C19" s="75">
        <v>37129936</v>
      </c>
      <c r="D19" s="75"/>
      <c r="E19" s="75"/>
      <c r="F19" s="75"/>
      <c r="G19" s="75"/>
      <c r="H19" s="75"/>
      <c r="I19" s="75"/>
      <c r="J19" s="75"/>
      <c r="K19" s="75"/>
      <c r="L19" s="57">
        <f t="shared" si="3"/>
        <v>0</v>
      </c>
      <c r="M19" s="87">
        <f t="shared" si="4"/>
        <v>0</v>
      </c>
      <c r="N19" s="559"/>
    </row>
    <row r="20" spans="1:14" ht="12.75">
      <c r="A20" s="74" t="s">
        <v>98</v>
      </c>
      <c r="B20" s="59"/>
      <c r="C20" s="75"/>
      <c r="D20" s="75"/>
      <c r="E20" s="75"/>
      <c r="F20" s="75"/>
      <c r="G20" s="75"/>
      <c r="H20" s="75"/>
      <c r="I20" s="75"/>
      <c r="J20" s="75"/>
      <c r="K20" s="75"/>
      <c r="L20" s="57">
        <f t="shared" si="3"/>
        <v>0</v>
      </c>
      <c r="M20" s="87">
        <f t="shared" si="4"/>
      </c>
      <c r="N20" s="559"/>
    </row>
    <row r="21" spans="1:14" ht="12.75">
      <c r="A21" s="74" t="s">
        <v>99</v>
      </c>
      <c r="B21" s="59"/>
      <c r="C21" s="75"/>
      <c r="D21" s="75"/>
      <c r="E21" s="75"/>
      <c r="F21" s="75"/>
      <c r="G21" s="75"/>
      <c r="H21" s="75"/>
      <c r="I21" s="75"/>
      <c r="J21" s="75"/>
      <c r="K21" s="75"/>
      <c r="L21" s="57">
        <f t="shared" si="3"/>
        <v>0</v>
      </c>
      <c r="M21" s="87">
        <f t="shared" si="4"/>
      </c>
      <c r="N21" s="559"/>
    </row>
    <row r="22" spans="1:14" ht="12.75">
      <c r="A22" s="76"/>
      <c r="B22" s="59"/>
      <c r="C22" s="75"/>
      <c r="D22" s="75"/>
      <c r="E22" s="75"/>
      <c r="F22" s="75"/>
      <c r="G22" s="75"/>
      <c r="H22" s="75"/>
      <c r="I22" s="75"/>
      <c r="J22" s="75"/>
      <c r="K22" s="75"/>
      <c r="L22" s="57">
        <f t="shared" si="3"/>
        <v>0</v>
      </c>
      <c r="M22" s="87">
        <f t="shared" si="4"/>
      </c>
      <c r="N22" s="559"/>
    </row>
    <row r="23" spans="1:14" ht="13.5" thickBot="1">
      <c r="A23" s="77"/>
      <c r="B23" s="61"/>
      <c r="C23" s="78"/>
      <c r="D23" s="78"/>
      <c r="E23" s="78"/>
      <c r="F23" s="78"/>
      <c r="G23" s="78"/>
      <c r="H23" s="78"/>
      <c r="I23" s="78"/>
      <c r="J23" s="78"/>
      <c r="K23" s="78"/>
      <c r="L23" s="57">
        <f t="shared" si="3"/>
        <v>0</v>
      </c>
      <c r="M23" s="88">
        <f t="shared" si="4"/>
      </c>
      <c r="N23" s="559"/>
    </row>
    <row r="24" spans="1:14" ht="13.5" thickBot="1">
      <c r="A24" s="79" t="s">
        <v>77</v>
      </c>
      <c r="B24" s="63">
        <f aca="true" t="shared" si="5" ref="B24:L24">SUM(B18:B23)</f>
        <v>37129936</v>
      </c>
      <c r="C24" s="63">
        <f t="shared" si="5"/>
        <v>37129936</v>
      </c>
      <c r="D24" s="63">
        <f t="shared" si="5"/>
        <v>0</v>
      </c>
      <c r="E24" s="63">
        <f t="shared" si="5"/>
        <v>0</v>
      </c>
      <c r="F24" s="63">
        <f t="shared" si="5"/>
        <v>0</v>
      </c>
      <c r="G24" s="63">
        <f t="shared" si="5"/>
        <v>0</v>
      </c>
      <c r="H24" s="63">
        <f t="shared" si="5"/>
        <v>0</v>
      </c>
      <c r="I24" s="63">
        <f t="shared" si="5"/>
        <v>0</v>
      </c>
      <c r="J24" s="63">
        <f t="shared" si="5"/>
        <v>0</v>
      </c>
      <c r="K24" s="63">
        <f t="shared" si="5"/>
        <v>0</v>
      </c>
      <c r="L24" s="63">
        <f t="shared" si="5"/>
        <v>0</v>
      </c>
      <c r="M24" s="64">
        <f t="shared" si="4"/>
        <v>0</v>
      </c>
      <c r="N24" s="559"/>
    </row>
    <row r="25" spans="1:14" ht="12.75">
      <c r="A25" s="545" t="s">
        <v>773</v>
      </c>
      <c r="B25" s="545"/>
      <c r="C25" s="545"/>
      <c r="D25" s="545"/>
      <c r="E25" s="545"/>
      <c r="F25" s="545"/>
      <c r="G25" s="545"/>
      <c r="H25" s="545"/>
      <c r="I25" s="545"/>
      <c r="J25" s="545"/>
      <c r="K25" s="545"/>
      <c r="L25" s="545"/>
      <c r="M25" s="545"/>
      <c r="N25" s="559"/>
    </row>
    <row r="26" spans="1:14" ht="5.2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559"/>
    </row>
    <row r="27" spans="1:14" ht="15.75">
      <c r="A27" s="560" t="str">
        <f>+CONCATENATE("Önkormányzaton kívüli EU-s projekthez történő hozzájárulás ",LEFT(ÖSSZEFÜGGÉSEK!A4,4),". évi előirányzata és teljesítése")</f>
        <v>Önkormányzaton kívüli EU-s projekthez történő hozzájárulás 2017. évi előirányzata és teljesítése</v>
      </c>
      <c r="B27" s="560"/>
      <c r="C27" s="560"/>
      <c r="D27" s="560"/>
      <c r="E27" s="560"/>
      <c r="F27" s="560"/>
      <c r="G27" s="560"/>
      <c r="H27" s="560"/>
      <c r="I27" s="560"/>
      <c r="J27" s="560"/>
      <c r="K27" s="560"/>
      <c r="L27" s="560"/>
      <c r="M27" s="560"/>
      <c r="N27" s="559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550" t="s">
        <v>46</v>
      </c>
      <c r="M28" s="550"/>
      <c r="N28" s="559"/>
    </row>
    <row r="29" spans="1:14" ht="21.75" thickBot="1">
      <c r="A29" s="557" t="s">
        <v>94</v>
      </c>
      <c r="B29" s="558"/>
      <c r="C29" s="558"/>
      <c r="D29" s="558"/>
      <c r="E29" s="558"/>
      <c r="F29" s="558"/>
      <c r="G29" s="558"/>
      <c r="H29" s="558"/>
      <c r="I29" s="558"/>
      <c r="J29" s="558"/>
      <c r="K29" s="81" t="s">
        <v>622</v>
      </c>
      <c r="L29" s="81" t="s">
        <v>621</v>
      </c>
      <c r="M29" s="81" t="s">
        <v>177</v>
      </c>
      <c r="N29" s="559"/>
    </row>
    <row r="30" spans="1:14" ht="12.75">
      <c r="A30" s="547"/>
      <c r="B30" s="548"/>
      <c r="C30" s="548"/>
      <c r="D30" s="548"/>
      <c r="E30" s="548"/>
      <c r="F30" s="548"/>
      <c r="G30" s="548"/>
      <c r="H30" s="548"/>
      <c r="I30" s="548"/>
      <c r="J30" s="548"/>
      <c r="K30" s="82"/>
      <c r="L30" s="83"/>
      <c r="M30" s="83"/>
      <c r="N30" s="559"/>
    </row>
    <row r="31" spans="1:14" ht="13.5" thickBot="1">
      <c r="A31" s="561"/>
      <c r="B31" s="562"/>
      <c r="C31" s="562"/>
      <c r="D31" s="562"/>
      <c r="E31" s="562"/>
      <c r="F31" s="562"/>
      <c r="G31" s="562"/>
      <c r="H31" s="562"/>
      <c r="I31" s="562"/>
      <c r="J31" s="562"/>
      <c r="K31" s="84"/>
      <c r="L31" s="78"/>
      <c r="M31" s="78"/>
      <c r="N31" s="559"/>
    </row>
    <row r="32" spans="1:14" ht="13.5" thickBot="1">
      <c r="A32" s="563" t="s">
        <v>39</v>
      </c>
      <c r="B32" s="564"/>
      <c r="C32" s="564"/>
      <c r="D32" s="564"/>
      <c r="E32" s="564"/>
      <c r="F32" s="564"/>
      <c r="G32" s="564"/>
      <c r="H32" s="564"/>
      <c r="I32" s="564"/>
      <c r="J32" s="564"/>
      <c r="K32" s="85">
        <f>SUM(K30:K31)</f>
        <v>0</v>
      </c>
      <c r="L32" s="85">
        <f>SUM(L30:L31)</f>
        <v>0</v>
      </c>
      <c r="M32" s="85">
        <f>SUM(M30:M31)</f>
        <v>0</v>
      </c>
      <c r="N32" s="559"/>
    </row>
    <row r="33" ht="12.75">
      <c r="N33" s="559"/>
    </row>
    <row r="34" spans="1:13" ht="15.75">
      <c r="A34" s="546" t="s">
        <v>0</v>
      </c>
      <c r="B34" s="546"/>
      <c r="C34" s="546"/>
      <c r="D34" s="549" t="s">
        <v>779</v>
      </c>
      <c r="E34" s="549"/>
      <c r="F34" s="549"/>
      <c r="G34" s="549"/>
      <c r="H34" s="549"/>
      <c r="I34" s="549"/>
      <c r="J34" s="549"/>
      <c r="K34" s="549"/>
      <c r="L34" s="549"/>
      <c r="M34" s="549"/>
    </row>
    <row r="35" spans="1:13" ht="15.75" thickBo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550" t="s">
        <v>749</v>
      </c>
      <c r="M35" s="550"/>
    </row>
    <row r="36" spans="1:13" ht="13.5" thickBot="1">
      <c r="A36" s="551" t="s">
        <v>87</v>
      </c>
      <c r="B36" s="554" t="s">
        <v>175</v>
      </c>
      <c r="C36" s="554"/>
      <c r="D36" s="554"/>
      <c r="E36" s="554"/>
      <c r="F36" s="554"/>
      <c r="G36" s="554"/>
      <c r="H36" s="554"/>
      <c r="I36" s="554"/>
      <c r="J36" s="555" t="s">
        <v>177</v>
      </c>
      <c r="K36" s="555"/>
      <c r="L36" s="555"/>
      <c r="M36" s="555"/>
    </row>
    <row r="37" spans="1:13" ht="13.5" thickBot="1">
      <c r="A37" s="552"/>
      <c r="B37" s="544" t="s">
        <v>178</v>
      </c>
      <c r="C37" s="543" t="s">
        <v>179</v>
      </c>
      <c r="D37" s="542" t="s">
        <v>173</v>
      </c>
      <c r="E37" s="542"/>
      <c r="F37" s="542"/>
      <c r="G37" s="542"/>
      <c r="H37" s="542"/>
      <c r="I37" s="542"/>
      <c r="J37" s="556"/>
      <c r="K37" s="556"/>
      <c r="L37" s="556"/>
      <c r="M37" s="556"/>
    </row>
    <row r="38" spans="1:13" ht="21.75" thickBot="1">
      <c r="A38" s="552"/>
      <c r="B38" s="544"/>
      <c r="C38" s="543"/>
      <c r="D38" s="47" t="s">
        <v>178</v>
      </c>
      <c r="E38" s="47" t="s">
        <v>179</v>
      </c>
      <c r="F38" s="47" t="s">
        <v>178</v>
      </c>
      <c r="G38" s="47" t="s">
        <v>179</v>
      </c>
      <c r="H38" s="47" t="s">
        <v>178</v>
      </c>
      <c r="I38" s="47" t="s">
        <v>179</v>
      </c>
      <c r="J38" s="556"/>
      <c r="K38" s="556"/>
      <c r="L38" s="556"/>
      <c r="M38" s="556"/>
    </row>
    <row r="39" spans="1:13" ht="42.75" thickBot="1">
      <c r="A39" s="553"/>
      <c r="B39" s="543" t="s">
        <v>174</v>
      </c>
      <c r="C39" s="543"/>
      <c r="D39" s="543" t="s">
        <v>775</v>
      </c>
      <c r="E39" s="543"/>
      <c r="F39" s="543" t="s">
        <v>776</v>
      </c>
      <c r="G39" s="543"/>
      <c r="H39" s="544" t="s">
        <v>778</v>
      </c>
      <c r="I39" s="544"/>
      <c r="J39" s="46" t="str">
        <f>+D39</f>
        <v>2018. előtt</v>
      </c>
      <c r="K39" s="47" t="str">
        <f>+F39</f>
        <v>2018.évi</v>
      </c>
      <c r="L39" s="46" t="s">
        <v>38</v>
      </c>
      <c r="M39" s="47" t="s">
        <v>777</v>
      </c>
    </row>
    <row r="40" spans="1:13" ht="13.5" thickBot="1">
      <c r="A40" s="48" t="s">
        <v>395</v>
      </c>
      <c r="B40" s="46" t="s">
        <v>396</v>
      </c>
      <c r="C40" s="46" t="s">
        <v>397</v>
      </c>
      <c r="D40" s="49" t="s">
        <v>398</v>
      </c>
      <c r="E40" s="47" t="s">
        <v>399</v>
      </c>
      <c r="F40" s="47" t="s">
        <v>474</v>
      </c>
      <c r="G40" s="47" t="s">
        <v>475</v>
      </c>
      <c r="H40" s="46" t="s">
        <v>476</v>
      </c>
      <c r="I40" s="49" t="s">
        <v>477</v>
      </c>
      <c r="J40" s="49" t="s">
        <v>521</v>
      </c>
      <c r="K40" s="49" t="s">
        <v>522</v>
      </c>
      <c r="L40" s="49" t="s">
        <v>523</v>
      </c>
      <c r="M40" s="50" t="s">
        <v>524</v>
      </c>
    </row>
    <row r="41" spans="1:13" ht="12.75">
      <c r="A41" s="51" t="s">
        <v>88</v>
      </c>
      <c r="B41" s="52"/>
      <c r="C41" s="72"/>
      <c r="D41" s="72"/>
      <c r="E41" s="82"/>
      <c r="F41" s="72"/>
      <c r="G41" s="72"/>
      <c r="H41" s="72"/>
      <c r="I41" s="72"/>
      <c r="J41" s="72"/>
      <c r="K41" s="72"/>
      <c r="L41" s="53">
        <f aca="true" t="shared" si="6" ref="L41:L47">+J41+K41</f>
        <v>0</v>
      </c>
      <c r="M41" s="86">
        <f aca="true" t="shared" si="7" ref="M41:M48">IF((C41&lt;&gt;0),ROUND((L41/C41)*100,1),"")</f>
      </c>
    </row>
    <row r="42" spans="1:13" ht="12.75">
      <c r="A42" s="54" t="s">
        <v>100</v>
      </c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57">
        <f t="shared" si="6"/>
        <v>0</v>
      </c>
      <c r="M42" s="87">
        <f t="shared" si="7"/>
      </c>
    </row>
    <row r="43" spans="1:13" ht="12.75">
      <c r="A43" s="58" t="s">
        <v>89</v>
      </c>
      <c r="B43" s="59">
        <v>3000000</v>
      </c>
      <c r="C43" s="75">
        <v>3000000</v>
      </c>
      <c r="D43" s="75"/>
      <c r="E43" s="75"/>
      <c r="F43" s="75">
        <v>3000000</v>
      </c>
      <c r="G43" s="75">
        <v>3000000</v>
      </c>
      <c r="H43" s="75"/>
      <c r="I43" s="75"/>
      <c r="J43" s="75"/>
      <c r="K43" s="75">
        <v>3000000</v>
      </c>
      <c r="L43" s="57">
        <f t="shared" si="6"/>
        <v>3000000</v>
      </c>
      <c r="M43" s="87">
        <f t="shared" si="7"/>
        <v>100</v>
      </c>
    </row>
    <row r="44" spans="1:13" ht="12.75">
      <c r="A44" s="58" t="s">
        <v>101</v>
      </c>
      <c r="B44" s="59"/>
      <c r="C44" s="75"/>
      <c r="D44" s="75"/>
      <c r="E44" s="75"/>
      <c r="F44" s="75"/>
      <c r="G44" s="75"/>
      <c r="H44" s="75"/>
      <c r="I44" s="75"/>
      <c r="J44" s="75"/>
      <c r="K44" s="75"/>
      <c r="L44" s="57">
        <f t="shared" si="6"/>
        <v>0</v>
      </c>
      <c r="M44" s="87">
        <f t="shared" si="7"/>
      </c>
    </row>
    <row r="45" spans="1:13" ht="12.75">
      <c r="A45" s="58" t="s">
        <v>90</v>
      </c>
      <c r="B45" s="59"/>
      <c r="C45" s="75"/>
      <c r="D45" s="75"/>
      <c r="E45" s="75"/>
      <c r="F45" s="75"/>
      <c r="G45" s="75"/>
      <c r="H45" s="75"/>
      <c r="I45" s="75"/>
      <c r="J45" s="75"/>
      <c r="K45" s="75"/>
      <c r="L45" s="57">
        <f t="shared" si="6"/>
        <v>0</v>
      </c>
      <c r="M45" s="87">
        <f t="shared" si="7"/>
      </c>
    </row>
    <row r="46" spans="1:13" ht="12.75">
      <c r="A46" s="58" t="s">
        <v>91</v>
      </c>
      <c r="B46" s="59"/>
      <c r="C46" s="75"/>
      <c r="D46" s="75"/>
      <c r="E46" s="75"/>
      <c r="F46" s="75"/>
      <c r="G46" s="75"/>
      <c r="H46" s="75"/>
      <c r="I46" s="75"/>
      <c r="J46" s="75"/>
      <c r="K46" s="75"/>
      <c r="L46" s="57">
        <f t="shared" si="6"/>
        <v>0</v>
      </c>
      <c r="M46" s="87">
        <f t="shared" si="7"/>
      </c>
    </row>
    <row r="47" spans="1:13" ht="13.5" thickBot="1">
      <c r="A47" s="60"/>
      <c r="B47" s="61"/>
      <c r="C47" s="78"/>
      <c r="D47" s="78"/>
      <c r="E47" s="78"/>
      <c r="F47" s="78"/>
      <c r="G47" s="78"/>
      <c r="H47" s="78"/>
      <c r="I47" s="78"/>
      <c r="J47" s="78"/>
      <c r="K47" s="78"/>
      <c r="L47" s="57">
        <f t="shared" si="6"/>
        <v>0</v>
      </c>
      <c r="M47" s="88">
        <f t="shared" si="7"/>
      </c>
    </row>
    <row r="48" spans="1:13" ht="13.5" thickBot="1">
      <c r="A48" s="62" t="s">
        <v>93</v>
      </c>
      <c r="B48" s="63">
        <f aca="true" t="shared" si="8" ref="B48:L48">B41+SUM(B43:B47)</f>
        <v>3000000</v>
      </c>
      <c r="C48" s="63">
        <f t="shared" si="8"/>
        <v>3000000</v>
      </c>
      <c r="D48" s="63">
        <f t="shared" si="8"/>
        <v>0</v>
      </c>
      <c r="E48" s="63">
        <f t="shared" si="8"/>
        <v>0</v>
      </c>
      <c r="F48" s="63">
        <f t="shared" si="8"/>
        <v>3000000</v>
      </c>
      <c r="G48" s="63">
        <f t="shared" si="8"/>
        <v>3000000</v>
      </c>
      <c r="H48" s="63">
        <f t="shared" si="8"/>
        <v>0</v>
      </c>
      <c r="I48" s="63">
        <f t="shared" si="8"/>
        <v>0</v>
      </c>
      <c r="J48" s="63">
        <f t="shared" si="8"/>
        <v>0</v>
      </c>
      <c r="K48" s="63">
        <f t="shared" si="8"/>
        <v>3000000</v>
      </c>
      <c r="L48" s="63">
        <f t="shared" si="8"/>
        <v>3000000</v>
      </c>
      <c r="M48" s="64">
        <f t="shared" si="7"/>
        <v>100</v>
      </c>
    </row>
    <row r="49" spans="1:13" ht="12.75">
      <c r="A49" s="65"/>
      <c r="B49" s="66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</row>
    <row r="50" spans="1:13" ht="13.5" thickBot="1">
      <c r="A50" s="68" t="s">
        <v>92</v>
      </c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</row>
    <row r="51" spans="1:13" ht="12.75">
      <c r="A51" s="71" t="s">
        <v>96</v>
      </c>
      <c r="B51" s="52"/>
      <c r="C51" s="72"/>
      <c r="D51" s="72"/>
      <c r="E51" s="82"/>
      <c r="F51" s="72"/>
      <c r="G51" s="72"/>
      <c r="H51" s="72"/>
      <c r="I51" s="72"/>
      <c r="J51" s="72"/>
      <c r="K51" s="72"/>
      <c r="L51" s="73">
        <f aca="true" t="shared" si="9" ref="L51:L56">+J51+K51</f>
        <v>0</v>
      </c>
      <c r="M51" s="86">
        <f aca="true" t="shared" si="10" ref="M51:M57">IF((C51&lt;&gt;0),ROUND((L51/C51)*100,1),"")</f>
      </c>
    </row>
    <row r="52" spans="1:13" ht="12.75">
      <c r="A52" s="74" t="s">
        <v>97</v>
      </c>
      <c r="B52" s="55"/>
      <c r="C52" s="75"/>
      <c r="D52" s="75"/>
      <c r="E52" s="75"/>
      <c r="F52" s="75"/>
      <c r="G52" s="75"/>
      <c r="H52" s="75"/>
      <c r="I52" s="75"/>
      <c r="J52" s="75"/>
      <c r="K52" s="75"/>
      <c r="L52" s="57">
        <f t="shared" si="9"/>
        <v>0</v>
      </c>
      <c r="M52" s="87">
        <f t="shared" si="10"/>
      </c>
    </row>
    <row r="53" spans="1:13" ht="12.75">
      <c r="A53" s="74" t="s">
        <v>98</v>
      </c>
      <c r="B53" s="59">
        <v>3000000</v>
      </c>
      <c r="C53" s="75">
        <v>3000000</v>
      </c>
      <c r="D53" s="75"/>
      <c r="E53" s="75"/>
      <c r="F53" s="75"/>
      <c r="G53" s="75"/>
      <c r="H53" s="75"/>
      <c r="I53" s="75"/>
      <c r="J53" s="75"/>
      <c r="K53" s="75"/>
      <c r="L53" s="57">
        <f t="shared" si="9"/>
        <v>0</v>
      </c>
      <c r="M53" s="87">
        <f t="shared" si="10"/>
        <v>0</v>
      </c>
    </row>
    <row r="54" spans="1:13" ht="12.75">
      <c r="A54" s="74" t="s">
        <v>99</v>
      </c>
      <c r="B54" s="59"/>
      <c r="C54" s="75"/>
      <c r="D54" s="75"/>
      <c r="E54" s="75"/>
      <c r="F54" s="75"/>
      <c r="G54" s="75"/>
      <c r="H54" s="75"/>
      <c r="I54" s="75"/>
      <c r="J54" s="75"/>
      <c r="K54" s="75"/>
      <c r="L54" s="57">
        <f t="shared" si="9"/>
        <v>0</v>
      </c>
      <c r="M54" s="87">
        <f t="shared" si="10"/>
      </c>
    </row>
    <row r="55" spans="1:13" ht="12.75">
      <c r="A55" s="76"/>
      <c r="B55" s="59"/>
      <c r="C55" s="75"/>
      <c r="D55" s="75"/>
      <c r="E55" s="75"/>
      <c r="F55" s="75"/>
      <c r="G55" s="75"/>
      <c r="H55" s="75"/>
      <c r="I55" s="75"/>
      <c r="J55" s="75"/>
      <c r="K55" s="75"/>
      <c r="L55" s="57">
        <f t="shared" si="9"/>
        <v>0</v>
      </c>
      <c r="M55" s="87">
        <f t="shared" si="10"/>
      </c>
    </row>
    <row r="56" spans="1:13" ht="13.5" thickBot="1">
      <c r="A56" s="77"/>
      <c r="B56" s="61"/>
      <c r="C56" s="78"/>
      <c r="D56" s="78"/>
      <c r="E56" s="78"/>
      <c r="F56" s="78"/>
      <c r="G56" s="78"/>
      <c r="H56" s="78"/>
      <c r="I56" s="78"/>
      <c r="J56" s="78"/>
      <c r="K56" s="78"/>
      <c r="L56" s="57">
        <f t="shared" si="9"/>
        <v>0</v>
      </c>
      <c r="M56" s="88">
        <f t="shared" si="10"/>
      </c>
    </row>
    <row r="57" spans="1:13" ht="13.5" thickBot="1">
      <c r="A57" s="79" t="s">
        <v>77</v>
      </c>
      <c r="B57" s="63">
        <f aca="true" t="shared" si="11" ref="B57:L57">SUM(B51:B56)</f>
        <v>3000000</v>
      </c>
      <c r="C57" s="63">
        <f t="shared" si="11"/>
        <v>3000000</v>
      </c>
      <c r="D57" s="63">
        <f t="shared" si="11"/>
        <v>0</v>
      </c>
      <c r="E57" s="63">
        <f t="shared" si="11"/>
        <v>0</v>
      </c>
      <c r="F57" s="63">
        <f t="shared" si="11"/>
        <v>0</v>
      </c>
      <c r="G57" s="63">
        <f t="shared" si="11"/>
        <v>0</v>
      </c>
      <c r="H57" s="63">
        <f t="shared" si="11"/>
        <v>0</v>
      </c>
      <c r="I57" s="63">
        <f t="shared" si="11"/>
        <v>0</v>
      </c>
      <c r="J57" s="63">
        <f t="shared" si="11"/>
        <v>0</v>
      </c>
      <c r="K57" s="63">
        <f t="shared" si="11"/>
        <v>0</v>
      </c>
      <c r="L57" s="63">
        <f t="shared" si="11"/>
        <v>0</v>
      </c>
      <c r="M57" s="64">
        <f t="shared" si="10"/>
        <v>0</v>
      </c>
    </row>
    <row r="58" spans="1:13" ht="12.75">
      <c r="A58" s="545" t="s">
        <v>773</v>
      </c>
      <c r="B58" s="545"/>
      <c r="C58" s="545"/>
      <c r="D58" s="545"/>
      <c r="E58" s="545"/>
      <c r="F58" s="545"/>
      <c r="G58" s="545"/>
      <c r="H58" s="545"/>
      <c r="I58" s="545"/>
      <c r="J58" s="545"/>
      <c r="K58" s="545"/>
      <c r="L58" s="545"/>
      <c r="M58" s="545"/>
    </row>
  </sheetData>
  <sheetProtection/>
  <mergeCells count="35">
    <mergeCell ref="N1:N33"/>
    <mergeCell ref="A27:M27"/>
    <mergeCell ref="A31:J31"/>
    <mergeCell ref="B6:C6"/>
    <mergeCell ref="D1:M1"/>
    <mergeCell ref="A32:J32"/>
    <mergeCell ref="L2:M2"/>
    <mergeCell ref="L28:M28"/>
    <mergeCell ref="A25:M25"/>
    <mergeCell ref="F6:G6"/>
    <mergeCell ref="B3:I3"/>
    <mergeCell ref="A29:J29"/>
    <mergeCell ref="B4:B5"/>
    <mergeCell ref="D4:I4"/>
    <mergeCell ref="J3:M5"/>
    <mergeCell ref="C4:C5"/>
    <mergeCell ref="A3:A6"/>
    <mergeCell ref="D6:E6"/>
    <mergeCell ref="H6:I6"/>
    <mergeCell ref="A1:C1"/>
    <mergeCell ref="A30:J30"/>
    <mergeCell ref="A34:C34"/>
    <mergeCell ref="D34:M34"/>
    <mergeCell ref="L35:M35"/>
    <mergeCell ref="A36:A39"/>
    <mergeCell ref="B36:I36"/>
    <mergeCell ref="J36:M38"/>
    <mergeCell ref="B37:B38"/>
    <mergeCell ref="C37:C38"/>
    <mergeCell ref="D37:I37"/>
    <mergeCell ref="B39:C39"/>
    <mergeCell ref="D39:E39"/>
    <mergeCell ref="F39:G39"/>
    <mergeCell ref="H39:I39"/>
    <mergeCell ref="A58:M58"/>
  </mergeCells>
  <printOptions horizontalCentered="1"/>
  <pageMargins left="0.7874015748031497" right="0.7874015748031497" top="1.3779527559055118" bottom="0.7874015748031497" header="0.5118110236220472" footer="0.5118110236220472"/>
  <pageSetup horizontalDpi="600" verticalDpi="600" orientation="landscape" paperSize="9" scale="90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Ibolya</cp:lastModifiedBy>
  <cp:lastPrinted>2019-05-20T14:13:47Z</cp:lastPrinted>
  <dcterms:created xsi:type="dcterms:W3CDTF">2015-03-23T12:45:45Z</dcterms:created>
  <dcterms:modified xsi:type="dcterms:W3CDTF">2019-05-20T14:14:51Z</dcterms:modified>
  <cp:category/>
  <cp:version/>
  <cp:contentType/>
  <cp:contentStatus/>
</cp:coreProperties>
</file>