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updateLinks="never" checkCompatibility="1" defaultThemeVersion="124226"/>
  <bookViews>
    <workbookView xWindow="240" yWindow="315" windowWidth="20115" windowHeight="7065" firstSheet="15" activeTab="23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 sz. mell." sheetId="3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2">'2.1.sz.mell  '!$A$1:$K$23</definedName>
    <definedName name="_xlnm.Print_Area" localSheetId="5">'4. sz.mell '!$A$1:$N$40</definedName>
    <definedName name="_xlnm.Print_Area" localSheetId="8">'7.sz.mell.'!$A$1:$J$14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[3]Háttéradatok!$C$29:$AG$32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24519"/>
</workbook>
</file>

<file path=xl/calcChain.xml><?xml version="1.0" encoding="utf-8"?>
<calcChain xmlns="http://schemas.openxmlformats.org/spreadsheetml/2006/main">
  <c r="E31" i="19"/>
  <c r="F31"/>
  <c r="G31"/>
  <c r="H31"/>
  <c r="I31"/>
  <c r="J31"/>
  <c r="K31"/>
  <c r="L31"/>
  <c r="M31"/>
  <c r="D31"/>
  <c r="M24"/>
  <c r="M23"/>
  <c r="F24"/>
  <c r="E24"/>
  <c r="D24"/>
  <c r="M20"/>
  <c r="M19"/>
  <c r="F20"/>
  <c r="D20"/>
  <c r="M16"/>
  <c r="M15"/>
  <c r="F16"/>
  <c r="E16"/>
  <c r="D16"/>
  <c r="M8"/>
  <c r="M7"/>
  <c r="E8"/>
  <c r="D8"/>
  <c r="K24" i="21"/>
  <c r="K23"/>
  <c r="K16"/>
  <c r="K15"/>
  <c r="F20"/>
  <c r="E59" i="16"/>
  <c r="F59"/>
  <c r="G59"/>
  <c r="H59"/>
  <c r="I59"/>
  <c r="J59"/>
  <c r="K59"/>
  <c r="L59"/>
  <c r="M59"/>
  <c r="D59"/>
  <c r="M60"/>
  <c r="M48"/>
  <c r="M47"/>
  <c r="F48"/>
  <c r="G44"/>
  <c r="M44"/>
  <c r="M43"/>
  <c r="M40"/>
  <c r="M39"/>
  <c r="F40"/>
  <c r="E32"/>
  <c r="F32"/>
  <c r="G32"/>
  <c r="H32"/>
  <c r="I32"/>
  <c r="J32"/>
  <c r="D32"/>
  <c r="M32"/>
  <c r="M31"/>
  <c r="E28"/>
  <c r="F28"/>
  <c r="G28"/>
  <c r="H28"/>
  <c r="I28"/>
  <c r="J28"/>
  <c r="K28"/>
  <c r="L28"/>
  <c r="D28"/>
  <c r="M28"/>
  <c r="M27"/>
  <c r="M26"/>
  <c r="M24"/>
  <c r="M23"/>
  <c r="F24"/>
  <c r="M20"/>
  <c r="M19"/>
  <c r="F20"/>
  <c r="M16"/>
  <c r="E16"/>
  <c r="F16"/>
  <c r="D16"/>
  <c r="M15"/>
  <c r="M12"/>
  <c r="M11"/>
  <c r="L12"/>
  <c r="M8"/>
  <c r="M7"/>
  <c r="F8"/>
  <c r="E8"/>
  <c r="E47" i="35" l="1"/>
  <c r="F47"/>
  <c r="G47"/>
  <c r="H47"/>
  <c r="I47"/>
  <c r="J47"/>
  <c r="K47"/>
  <c r="D47"/>
  <c r="K48"/>
  <c r="K44"/>
  <c r="K43"/>
  <c r="F44"/>
  <c r="K40"/>
  <c r="K39"/>
  <c r="F40"/>
  <c r="K28"/>
  <c r="K27"/>
  <c r="D28"/>
  <c r="H24"/>
  <c r="F24"/>
  <c r="K23"/>
  <c r="K24" s="1"/>
  <c r="E24"/>
  <c r="K16"/>
  <c r="K15"/>
  <c r="D16"/>
  <c r="K8"/>
  <c r="K7"/>
  <c r="D8"/>
  <c r="I111" i="14"/>
  <c r="H111"/>
  <c r="H104"/>
  <c r="H103"/>
  <c r="I95"/>
  <c r="I94"/>
  <c r="I91"/>
  <c r="I90"/>
  <c r="I89"/>
  <c r="I87"/>
  <c r="I80"/>
  <c r="I81"/>
  <c r="I82"/>
  <c r="I83"/>
  <c r="I84"/>
  <c r="I79"/>
  <c r="F7" i="25" l="1"/>
  <c r="H76" i="14"/>
  <c r="H70"/>
  <c r="I66"/>
  <c r="H66"/>
  <c r="I64"/>
  <c r="H57"/>
  <c r="I47"/>
  <c r="I48"/>
  <c r="I49"/>
  <c r="I50"/>
  <c r="I51"/>
  <c r="I52"/>
  <c r="I53"/>
  <c r="I54"/>
  <c r="I55"/>
  <c r="I56"/>
  <c r="I46"/>
  <c r="I44"/>
  <c r="I40"/>
  <c r="I35"/>
  <c r="I36"/>
  <c r="I37"/>
  <c r="I38"/>
  <c r="I39"/>
  <c r="I34"/>
  <c r="I33"/>
  <c r="I31"/>
  <c r="H31"/>
  <c r="H22"/>
  <c r="H20"/>
  <c r="H16"/>
  <c r="H17"/>
  <c r="H18"/>
  <c r="H19"/>
  <c r="H14"/>
  <c r="H7"/>
  <c r="H8"/>
  <c r="H9"/>
  <c r="H10"/>
  <c r="H11"/>
  <c r="H12"/>
  <c r="D14" i="11"/>
  <c r="E14"/>
  <c r="F14"/>
  <c r="H14"/>
  <c r="I14"/>
  <c r="J14"/>
  <c r="B14"/>
  <c r="I12"/>
  <c r="F13"/>
  <c r="D13"/>
  <c r="B13"/>
  <c r="J12"/>
  <c r="C12" s="1"/>
  <c r="J8"/>
  <c r="I8" s="1"/>
  <c r="B9"/>
  <c r="D11" i="32"/>
  <c r="E11"/>
  <c r="E5"/>
  <c r="E4"/>
  <c r="H23" i="9"/>
  <c r="G20"/>
  <c r="H6"/>
  <c r="H20" s="1"/>
  <c r="H7"/>
  <c r="H5"/>
  <c r="F37" i="8"/>
  <c r="G37"/>
  <c r="H37"/>
  <c r="I37"/>
  <c r="J37"/>
  <c r="K37"/>
  <c r="E37"/>
  <c r="F36"/>
  <c r="G36"/>
  <c r="H36"/>
  <c r="I36"/>
  <c r="J36"/>
  <c r="K36"/>
  <c r="E36"/>
  <c r="F33"/>
  <c r="G33"/>
  <c r="H33"/>
  <c r="I33"/>
  <c r="J33"/>
  <c r="K33"/>
  <c r="E33"/>
  <c r="F32"/>
  <c r="G32"/>
  <c r="H32"/>
  <c r="I32"/>
  <c r="J32"/>
  <c r="K32"/>
  <c r="L32"/>
  <c r="L33" s="1"/>
  <c r="E32"/>
  <c r="F27"/>
  <c r="G27"/>
  <c r="H27"/>
  <c r="I27"/>
  <c r="J27"/>
  <c r="K27"/>
  <c r="L27"/>
  <c r="E27"/>
  <c r="E10"/>
  <c r="K7" i="21"/>
  <c r="D8"/>
  <c r="H49" i="17"/>
  <c r="H54" s="1"/>
  <c r="H57" s="1"/>
  <c r="H38"/>
  <c r="H39" s="1"/>
  <c r="H40" s="1"/>
  <c r="I26"/>
  <c r="I23"/>
  <c r="I32"/>
  <c r="I35"/>
  <c r="I62" i="7"/>
  <c r="I26"/>
  <c r="I24"/>
  <c r="I53"/>
  <c r="I52"/>
  <c r="E12" i="11" l="1"/>
  <c r="G12"/>
  <c r="C8"/>
  <c r="G8"/>
  <c r="E8"/>
  <c r="L36" i="8"/>
  <c r="L37" s="1"/>
  <c r="K7" i="6"/>
  <c r="K6"/>
  <c r="J13" i="5"/>
  <c r="K11"/>
  <c r="F6" i="6"/>
  <c r="F45" i="1" l="1"/>
  <c r="E13" i="5" l="1"/>
  <c r="F7"/>
  <c r="F8"/>
  <c r="F113" i="1"/>
  <c r="F106"/>
  <c r="G98"/>
  <c r="G99"/>
  <c r="G100"/>
  <c r="G101"/>
  <c r="G102"/>
  <c r="G103"/>
  <c r="G104"/>
  <c r="G105"/>
  <c r="G97"/>
  <c r="F96"/>
  <c r="G83"/>
  <c r="G84"/>
  <c r="G85"/>
  <c r="G87"/>
  <c r="G88"/>
  <c r="G89"/>
  <c r="G90"/>
  <c r="G91"/>
  <c r="G92"/>
  <c r="G94"/>
  <c r="G95"/>
  <c r="G82"/>
  <c r="F66"/>
  <c r="F57"/>
  <c r="G47"/>
  <c r="E37"/>
  <c r="E38"/>
  <c r="G38" s="1"/>
  <c r="F22"/>
  <c r="F12"/>
  <c r="F107" l="1"/>
  <c r="F114" s="1"/>
  <c r="G106"/>
  <c r="M22" i="19"/>
  <c r="M18"/>
  <c r="M10"/>
  <c r="M12"/>
  <c r="G32"/>
  <c r="H32"/>
  <c r="I32"/>
  <c r="J32"/>
  <c r="K32"/>
  <c r="L32"/>
  <c r="E30"/>
  <c r="F30"/>
  <c r="G30"/>
  <c r="H30"/>
  <c r="I30"/>
  <c r="J30"/>
  <c r="K30"/>
  <c r="L30"/>
  <c r="D30"/>
  <c r="E29"/>
  <c r="F29"/>
  <c r="G29"/>
  <c r="H29"/>
  <c r="I29"/>
  <c r="J29"/>
  <c r="K29"/>
  <c r="L29"/>
  <c r="D29"/>
  <c r="M26"/>
  <c r="D8" i="25" l="1"/>
  <c r="F8"/>
  <c r="C8"/>
  <c r="D17"/>
  <c r="D18" s="1"/>
  <c r="F17"/>
  <c r="J11" i="11"/>
  <c r="I11" s="1"/>
  <c r="J13"/>
  <c r="I13" s="1"/>
  <c r="C11"/>
  <c r="F18" i="25" l="1"/>
  <c r="C13" i="11"/>
  <c r="E13"/>
  <c r="G13"/>
  <c r="E11"/>
  <c r="G11"/>
  <c r="J7"/>
  <c r="F35" i="8"/>
  <c r="G35"/>
  <c r="H35"/>
  <c r="I35"/>
  <c r="J35"/>
  <c r="K35"/>
  <c r="L35"/>
  <c r="E35"/>
  <c r="G60" i="7"/>
  <c r="I17"/>
  <c r="I18"/>
  <c r="I21"/>
  <c r="I22"/>
  <c r="I23"/>
  <c r="I25"/>
  <c r="I27"/>
  <c r="I28"/>
  <c r="I29"/>
  <c r="I30"/>
  <c r="I31"/>
  <c r="I33"/>
  <c r="I34"/>
  <c r="I36"/>
  <c r="I37"/>
  <c r="I38"/>
  <c r="I39"/>
  <c r="I40"/>
  <c r="I41"/>
  <c r="I42"/>
  <c r="I43"/>
  <c r="I44"/>
  <c r="I45"/>
  <c r="I46"/>
  <c r="I47"/>
  <c r="I48"/>
  <c r="I49"/>
  <c r="I50"/>
  <c r="I51"/>
  <c r="I54"/>
  <c r="I56"/>
  <c r="I57"/>
  <c r="I58"/>
  <c r="I16"/>
  <c r="D12" i="6"/>
  <c r="F12"/>
  <c r="D14"/>
  <c r="D17" s="1"/>
  <c r="F14"/>
  <c r="F17" s="1"/>
  <c r="I19"/>
  <c r="K19"/>
  <c r="I12"/>
  <c r="I18" s="1"/>
  <c r="K12"/>
  <c r="K18" s="1"/>
  <c r="I19" i="5"/>
  <c r="K19"/>
  <c r="I13"/>
  <c r="I20" s="1"/>
  <c r="I7" i="11" l="1"/>
  <c r="G7"/>
  <c r="E7"/>
  <c r="C7"/>
  <c r="J9"/>
  <c r="K20" i="6"/>
  <c r="I20"/>
  <c r="F18"/>
  <c r="D18"/>
  <c r="F20"/>
  <c r="F19"/>
  <c r="D19"/>
  <c r="D20"/>
  <c r="E21" i="21"/>
  <c r="F21"/>
  <c r="G21"/>
  <c r="H21"/>
  <c r="I21"/>
  <c r="J21"/>
  <c r="D21"/>
  <c r="E22"/>
  <c r="F22"/>
  <c r="G22"/>
  <c r="H22"/>
  <c r="I22"/>
  <c r="J22"/>
  <c r="D22"/>
  <c r="I9" i="11" l="1"/>
  <c r="G9"/>
  <c r="E9"/>
  <c r="C9"/>
  <c r="E113" i="1"/>
  <c r="G113"/>
  <c r="E106"/>
  <c r="E96"/>
  <c r="E58" i="16"/>
  <c r="F58"/>
  <c r="G58"/>
  <c r="H58"/>
  <c r="I58"/>
  <c r="J58"/>
  <c r="K58"/>
  <c r="L58"/>
  <c r="D58"/>
  <c r="E69" i="1"/>
  <c r="G69"/>
  <c r="E73"/>
  <c r="E65"/>
  <c r="G65" s="1"/>
  <c r="E64"/>
  <c r="G64" s="1"/>
  <c r="G59"/>
  <c r="G60"/>
  <c r="G61"/>
  <c r="G62"/>
  <c r="G58"/>
  <c r="E59"/>
  <c r="E60"/>
  <c r="E61"/>
  <c r="E62"/>
  <c r="E58"/>
  <c r="E48"/>
  <c r="G48" s="1"/>
  <c r="E49"/>
  <c r="G49" s="1"/>
  <c r="E50"/>
  <c r="G50" s="1"/>
  <c r="E51"/>
  <c r="G51" s="1"/>
  <c r="E52"/>
  <c r="G52" s="1"/>
  <c r="E53"/>
  <c r="G53" s="1"/>
  <c r="E54"/>
  <c r="G54" s="1"/>
  <c r="E55"/>
  <c r="G55" s="1"/>
  <c r="E56"/>
  <c r="G56" s="1"/>
  <c r="E46"/>
  <c r="G46" s="1"/>
  <c r="E33"/>
  <c r="E34"/>
  <c r="G34" s="1"/>
  <c r="E35"/>
  <c r="G35" s="1"/>
  <c r="E36"/>
  <c r="G36" s="1"/>
  <c r="E39"/>
  <c r="G39" s="1"/>
  <c r="E40"/>
  <c r="G40" s="1"/>
  <c r="E41"/>
  <c r="G41" s="1"/>
  <c r="E42"/>
  <c r="G42" s="1"/>
  <c r="E43"/>
  <c r="G43" s="1"/>
  <c r="E44"/>
  <c r="G44" s="1"/>
  <c r="E32"/>
  <c r="G15"/>
  <c r="G16"/>
  <c r="G17"/>
  <c r="F11" i="5" s="1"/>
  <c r="G18" i="1"/>
  <c r="F12" i="5" s="1"/>
  <c r="G19" i="1"/>
  <c r="G20"/>
  <c r="G21"/>
  <c r="E13"/>
  <c r="G13"/>
  <c r="E14"/>
  <c r="G14" s="1"/>
  <c r="E15"/>
  <c r="E16"/>
  <c r="E17"/>
  <c r="D11" i="5" s="1"/>
  <c r="E18" i="1"/>
  <c r="D12" i="5" s="1"/>
  <c r="E19" i="1"/>
  <c r="E20"/>
  <c r="E21"/>
  <c r="E7"/>
  <c r="G7" s="1"/>
  <c r="E8"/>
  <c r="G8" s="1"/>
  <c r="E9"/>
  <c r="G9" s="1"/>
  <c r="E10"/>
  <c r="G10" s="1"/>
  <c r="E11"/>
  <c r="E6"/>
  <c r="E12" s="1"/>
  <c r="E22" s="1"/>
  <c r="K46" i="35"/>
  <c r="J46"/>
  <c r="I46"/>
  <c r="H46"/>
  <c r="G46"/>
  <c r="F46"/>
  <c r="E46"/>
  <c r="D46"/>
  <c r="J16"/>
  <c r="I16"/>
  <c r="H16"/>
  <c r="G16"/>
  <c r="F16"/>
  <c r="E16"/>
  <c r="K12"/>
  <c r="J12"/>
  <c r="I12"/>
  <c r="H12"/>
  <c r="G12"/>
  <c r="F12"/>
  <c r="E12"/>
  <c r="J8"/>
  <c r="J48" s="1"/>
  <c r="I8"/>
  <c r="I48" s="1"/>
  <c r="H8"/>
  <c r="H48" s="1"/>
  <c r="G8"/>
  <c r="G48" s="1"/>
  <c r="F8"/>
  <c r="E8"/>
  <c r="E48" s="1"/>
  <c r="G66" i="1" l="1"/>
  <c r="E45"/>
  <c r="G32"/>
  <c r="G63"/>
  <c r="D16" i="5"/>
  <c r="G73" i="1"/>
  <c r="E107"/>
  <c r="E63"/>
  <c r="E66"/>
  <c r="D6" i="5"/>
  <c r="D13" s="1"/>
  <c r="E57" i="1"/>
  <c r="G57" s="1"/>
  <c r="E56" i="16"/>
  <c r="F56"/>
  <c r="G56"/>
  <c r="H56"/>
  <c r="I56"/>
  <c r="J56"/>
  <c r="K56"/>
  <c r="L56"/>
  <c r="M56"/>
  <c r="D56"/>
  <c r="E57"/>
  <c r="F57"/>
  <c r="G57"/>
  <c r="H57"/>
  <c r="I57"/>
  <c r="J57"/>
  <c r="K57"/>
  <c r="L57"/>
  <c r="D57"/>
  <c r="M18"/>
  <c r="M38"/>
  <c r="M30"/>
  <c r="M14"/>
  <c r="E52"/>
  <c r="F52"/>
  <c r="G52"/>
  <c r="H52"/>
  <c r="I52"/>
  <c r="J52"/>
  <c r="K52"/>
  <c r="L52"/>
  <c r="E48"/>
  <c r="G48"/>
  <c r="H48"/>
  <c r="I48"/>
  <c r="J48"/>
  <c r="K48"/>
  <c r="L48"/>
  <c r="E44"/>
  <c r="F44"/>
  <c r="H44"/>
  <c r="I44"/>
  <c r="J44"/>
  <c r="K44"/>
  <c r="L44"/>
  <c r="E40"/>
  <c r="G40"/>
  <c r="H40"/>
  <c r="J40"/>
  <c r="K40"/>
  <c r="L40"/>
  <c r="E36"/>
  <c r="F36"/>
  <c r="G36"/>
  <c r="H36"/>
  <c r="I36"/>
  <c r="J36"/>
  <c r="K36"/>
  <c r="L36"/>
  <c r="K32"/>
  <c r="L32"/>
  <c r="E24"/>
  <c r="G24"/>
  <c r="H24"/>
  <c r="I24"/>
  <c r="J24"/>
  <c r="K24"/>
  <c r="L24"/>
  <c r="E20"/>
  <c r="G20"/>
  <c r="H20"/>
  <c r="I20"/>
  <c r="J20"/>
  <c r="K20"/>
  <c r="L20"/>
  <c r="G16"/>
  <c r="H16"/>
  <c r="K16"/>
  <c r="L16"/>
  <c r="E12"/>
  <c r="F12"/>
  <c r="G12"/>
  <c r="H12"/>
  <c r="I12"/>
  <c r="J12"/>
  <c r="K12"/>
  <c r="D52"/>
  <c r="D48"/>
  <c r="D44"/>
  <c r="D40"/>
  <c r="D36"/>
  <c r="D24"/>
  <c r="D20"/>
  <c r="D12"/>
  <c r="G8"/>
  <c r="H8"/>
  <c r="I8"/>
  <c r="I60" s="1"/>
  <c r="J8"/>
  <c r="J60" s="1"/>
  <c r="K8"/>
  <c r="K60" s="1"/>
  <c r="L8"/>
  <c r="L60" s="1"/>
  <c r="D8"/>
  <c r="D60" s="1"/>
  <c r="D15" i="5" l="1"/>
  <c r="D19" s="1"/>
  <c r="D20" s="1"/>
  <c r="F16"/>
  <c r="D22"/>
  <c r="D21"/>
  <c r="E70" i="1"/>
  <c r="E118" s="1"/>
  <c r="M58" i="16"/>
  <c r="I110" i="14"/>
  <c r="G110"/>
  <c r="I103"/>
  <c r="G103"/>
  <c r="I93"/>
  <c r="G93"/>
  <c r="G104" s="1"/>
  <c r="G111" s="1"/>
  <c r="I75"/>
  <c r="G72"/>
  <c r="G75" s="1"/>
  <c r="G66"/>
  <c r="I63"/>
  <c r="E63"/>
  <c r="G63"/>
  <c r="I104" l="1"/>
  <c r="G57"/>
  <c r="G45"/>
  <c r="G22"/>
  <c r="G12"/>
  <c r="I6"/>
  <c r="G6" i="1" s="1"/>
  <c r="F6" i="14"/>
  <c r="F7"/>
  <c r="F8"/>
  <c r="F9"/>
  <c r="I9" s="1"/>
  <c r="F10"/>
  <c r="F11"/>
  <c r="I11" s="1"/>
  <c r="G11" i="1" s="1"/>
  <c r="F13" i="14"/>
  <c r="F15"/>
  <c r="F16"/>
  <c r="F17"/>
  <c r="F18"/>
  <c r="F19"/>
  <c r="F20"/>
  <c r="F21"/>
  <c r="F23"/>
  <c r="F25"/>
  <c r="F26"/>
  <c r="F27"/>
  <c r="F28"/>
  <c r="F29"/>
  <c r="F30"/>
  <c r="F32"/>
  <c r="I32" s="1"/>
  <c r="F34"/>
  <c r="F35"/>
  <c r="F36"/>
  <c r="F38"/>
  <c r="F39"/>
  <c r="F40"/>
  <c r="F42"/>
  <c r="I42" s="1"/>
  <c r="F43"/>
  <c r="I43" s="1"/>
  <c r="F44"/>
  <c r="F46"/>
  <c r="F47"/>
  <c r="F48"/>
  <c r="F49"/>
  <c r="F50"/>
  <c r="F51"/>
  <c r="F52"/>
  <c r="F53"/>
  <c r="F54"/>
  <c r="F55"/>
  <c r="F56"/>
  <c r="F58"/>
  <c r="F59"/>
  <c r="F60"/>
  <c r="F61"/>
  <c r="F62"/>
  <c r="F64"/>
  <c r="F65"/>
  <c r="F67"/>
  <c r="F68"/>
  <c r="F71"/>
  <c r="F73"/>
  <c r="F74"/>
  <c r="F72" s="1"/>
  <c r="M28" i="19"/>
  <c r="M14"/>
  <c r="M6"/>
  <c r="M30" s="1"/>
  <c r="K18" i="21"/>
  <c r="K20"/>
  <c r="K17"/>
  <c r="K14"/>
  <c r="E16"/>
  <c r="F16"/>
  <c r="G16"/>
  <c r="H16"/>
  <c r="I16"/>
  <c r="J16"/>
  <c r="D16"/>
  <c r="F63" i="14" l="1"/>
  <c r="F37"/>
  <c r="G12" i="1"/>
  <c r="G22" s="1"/>
  <c r="G70" i="14"/>
  <c r="G76" s="1"/>
  <c r="E8" i="21"/>
  <c r="E24" s="1"/>
  <c r="F8"/>
  <c r="G8"/>
  <c r="G24" s="1"/>
  <c r="H8"/>
  <c r="H24" s="1"/>
  <c r="I8"/>
  <c r="I24" s="1"/>
  <c r="J8"/>
  <c r="J24" s="1"/>
  <c r="D24"/>
  <c r="K6"/>
  <c r="K22" s="1"/>
  <c r="G49" i="17"/>
  <c r="G54" s="1"/>
  <c r="G57" s="1"/>
  <c r="G32"/>
  <c r="E72" i="1" s="1"/>
  <c r="G35" i="17"/>
  <c r="G27"/>
  <c r="G31" s="1"/>
  <c r="E76" i="1" l="1"/>
  <c r="E119" s="1"/>
  <c r="G38" i="17"/>
  <c r="G39" s="1"/>
  <c r="G40" s="1"/>
  <c r="D93" i="1" l="1"/>
  <c r="E72" i="14"/>
  <c r="G93" i="1" l="1"/>
  <c r="D86"/>
  <c r="G86" s="1"/>
  <c r="G96" s="1"/>
  <c r="G107" s="1"/>
  <c r="G114" s="1"/>
  <c r="D72"/>
  <c r="G72" s="1"/>
  <c r="G76" s="1"/>
  <c r="D96"/>
  <c r="D33"/>
  <c r="G33" s="1"/>
  <c r="G77" l="1"/>
  <c r="G119"/>
  <c r="E22" i="28"/>
  <c r="F22"/>
  <c r="F26" s="1"/>
  <c r="E26"/>
  <c r="E28" s="1"/>
  <c r="D6" i="29"/>
  <c r="E6"/>
  <c r="F6"/>
  <c r="G6"/>
  <c r="C6"/>
  <c r="H5"/>
  <c r="H4"/>
  <c r="J6" i="11"/>
  <c r="E6" s="1"/>
  <c r="H6" i="29" l="1"/>
  <c r="I6" i="11"/>
  <c r="G6"/>
  <c r="C6"/>
  <c r="E37" i="14"/>
  <c r="D37"/>
  <c r="E110" l="1"/>
  <c r="E103"/>
  <c r="E93"/>
  <c r="E75"/>
  <c r="E66"/>
  <c r="E57"/>
  <c r="E45"/>
  <c r="F77"/>
  <c r="F79"/>
  <c r="F80"/>
  <c r="F81"/>
  <c r="F82"/>
  <c r="F84"/>
  <c r="F85"/>
  <c r="F86"/>
  <c r="F87"/>
  <c r="F88"/>
  <c r="F89"/>
  <c r="F91"/>
  <c r="F94"/>
  <c r="F95"/>
  <c r="F97"/>
  <c r="F98"/>
  <c r="F99"/>
  <c r="F100"/>
  <c r="F101"/>
  <c r="F102"/>
  <c r="F106"/>
  <c r="F107"/>
  <c r="F108"/>
  <c r="F109"/>
  <c r="E14"/>
  <c r="E12"/>
  <c r="E22" l="1"/>
  <c r="E70" s="1"/>
  <c r="E104"/>
  <c r="E111" s="1"/>
  <c r="M9" i="19"/>
  <c r="M13"/>
  <c r="M17"/>
  <c r="M21"/>
  <c r="M25"/>
  <c r="M5"/>
  <c r="K9" i="21"/>
  <c r="F30" i="8"/>
  <c r="G30"/>
  <c r="H30"/>
  <c r="I30"/>
  <c r="J30"/>
  <c r="K30"/>
  <c r="L30"/>
  <c r="E30"/>
  <c r="D14" i="14"/>
  <c r="F14" s="1"/>
  <c r="M21" i="16"/>
  <c r="M33"/>
  <c r="M36" s="1"/>
  <c r="M37"/>
  <c r="M41"/>
  <c r="M45"/>
  <c r="M49"/>
  <c r="M52" s="1"/>
  <c r="M9"/>
  <c r="M13"/>
  <c r="M17"/>
  <c r="M25"/>
  <c r="M29"/>
  <c r="F59" i="7"/>
  <c r="I59" s="1"/>
  <c r="D37" i="1"/>
  <c r="G37" s="1"/>
  <c r="D12"/>
  <c r="D22" s="1"/>
  <c r="E34" i="8" l="1"/>
  <c r="K34"/>
  <c r="I34"/>
  <c r="G34"/>
  <c r="H34"/>
  <c r="M29" i="19"/>
  <c r="L34" i="8"/>
  <c r="J34"/>
  <c r="F34"/>
  <c r="E76" i="14"/>
  <c r="H9" i="5"/>
  <c r="K9" s="1"/>
  <c r="H19" i="6"/>
  <c r="H12"/>
  <c r="G7"/>
  <c r="G8"/>
  <c r="G6"/>
  <c r="C18" i="5"/>
  <c r="C17"/>
  <c r="C14"/>
  <c r="B17"/>
  <c r="B16"/>
  <c r="B14"/>
  <c r="H8"/>
  <c r="K8" s="1"/>
  <c r="H10"/>
  <c r="K10" s="1"/>
  <c r="H7"/>
  <c r="K7" s="1"/>
  <c r="H6"/>
  <c r="K6" s="1"/>
  <c r="G7"/>
  <c r="G8"/>
  <c r="G9"/>
  <c r="G10"/>
  <c r="G6"/>
  <c r="K13" l="1"/>
  <c r="K20" s="1"/>
  <c r="H13"/>
  <c r="E20" i="9"/>
  <c r="E22" l="1"/>
  <c r="E23" s="1"/>
  <c r="C32" i="13"/>
  <c r="D32"/>
  <c r="E32"/>
  <c r="E24" i="31" l="1"/>
  <c r="D24"/>
  <c r="C24"/>
  <c r="E18"/>
  <c r="D18"/>
  <c r="C18"/>
  <c r="E16"/>
  <c r="D16"/>
  <c r="C16"/>
  <c r="C25" l="1"/>
  <c r="C11" i="32"/>
  <c r="E25" i="31"/>
  <c r="D25"/>
  <c r="C22" i="30"/>
  <c r="C14"/>
  <c r="C12"/>
  <c r="C13" s="1"/>
  <c r="C30" l="1"/>
  <c r="C31" s="1"/>
  <c r="F18" i="13" l="1"/>
  <c r="F19"/>
  <c r="F20"/>
  <c r="F21"/>
  <c r="F22"/>
  <c r="F17"/>
  <c r="D24"/>
  <c r="E24"/>
  <c r="F27"/>
  <c r="F28"/>
  <c r="F29"/>
  <c r="F30"/>
  <c r="F31"/>
  <c r="F26"/>
  <c r="F32" l="1"/>
  <c r="F24"/>
  <c r="D92" i="14"/>
  <c r="D90" l="1"/>
  <c r="F90" s="1"/>
  <c r="F92"/>
  <c r="F37" i="17"/>
  <c r="F36"/>
  <c r="E35" l="1"/>
  <c r="F35"/>
  <c r="D35"/>
  <c r="F28" i="28" l="1"/>
  <c r="D22"/>
  <c r="D26" s="1"/>
  <c r="D28" s="1"/>
  <c r="C22"/>
  <c r="C26" s="1"/>
  <c r="C28" s="1"/>
  <c r="F13"/>
  <c r="F15" s="1"/>
  <c r="E13"/>
  <c r="E15" s="1"/>
  <c r="D13"/>
  <c r="D15" s="1"/>
  <c r="C13"/>
  <c r="C15" s="1"/>
  <c r="D17" i="26"/>
  <c r="C17"/>
  <c r="C17" i="25"/>
  <c r="C18" l="1"/>
  <c r="H9" i="24"/>
  <c r="G9"/>
  <c r="F9"/>
  <c r="E9"/>
  <c r="B9"/>
  <c r="I9"/>
  <c r="D9"/>
  <c r="D105" i="14" s="1"/>
  <c r="F105" s="1"/>
  <c r="N23" i="23" l="1"/>
  <c r="M23"/>
  <c r="L23"/>
  <c r="K23"/>
  <c r="J23"/>
  <c r="I23"/>
  <c r="H23"/>
  <c r="G23"/>
  <c r="F23"/>
  <c r="E23"/>
  <c r="D23"/>
  <c r="C23"/>
  <c r="O22"/>
  <c r="O21"/>
  <c r="O20"/>
  <c r="O19"/>
  <c r="O18"/>
  <c r="O17"/>
  <c r="O16"/>
  <c r="O15"/>
  <c r="O14"/>
  <c r="N12"/>
  <c r="M12"/>
  <c r="M24" s="1"/>
  <c r="L12"/>
  <c r="K12"/>
  <c r="J12"/>
  <c r="I12"/>
  <c r="I24" s="1"/>
  <c r="H12"/>
  <c r="G12"/>
  <c r="G24" s="1"/>
  <c r="F12"/>
  <c r="E12"/>
  <c r="D12"/>
  <c r="C12"/>
  <c r="O11"/>
  <c r="O10"/>
  <c r="O9"/>
  <c r="O8"/>
  <c r="O7"/>
  <c r="O6"/>
  <c r="O5"/>
  <c r="K13" i="21"/>
  <c r="K5"/>
  <c r="K21" l="1"/>
  <c r="K8"/>
  <c r="E24" i="23"/>
  <c r="H24"/>
  <c r="D24"/>
  <c r="L24"/>
  <c r="F24"/>
  <c r="J24"/>
  <c r="K24"/>
  <c r="N24"/>
  <c r="O23"/>
  <c r="C24"/>
  <c r="O12"/>
  <c r="E56" i="17"/>
  <c r="D56"/>
  <c r="F55"/>
  <c r="F56" s="1"/>
  <c r="E53"/>
  <c r="D53"/>
  <c r="F52"/>
  <c r="F51"/>
  <c r="F50"/>
  <c r="E49"/>
  <c r="E54" s="1"/>
  <c r="E57" s="1"/>
  <c r="D49"/>
  <c r="F48"/>
  <c r="F47"/>
  <c r="F46"/>
  <c r="I46" s="1"/>
  <c r="F45"/>
  <c r="I45" s="1"/>
  <c r="F44"/>
  <c r="I44" s="1"/>
  <c r="F34"/>
  <c r="F33"/>
  <c r="E32"/>
  <c r="E38" s="1"/>
  <c r="E39" s="1"/>
  <c r="D32"/>
  <c r="D38" s="1"/>
  <c r="D39" s="1"/>
  <c r="F30"/>
  <c r="F29"/>
  <c r="F28"/>
  <c r="F26"/>
  <c r="F25"/>
  <c r="F24"/>
  <c r="F23"/>
  <c r="F22"/>
  <c r="F21"/>
  <c r="F20"/>
  <c r="F19"/>
  <c r="E27"/>
  <c r="D27"/>
  <c r="F17"/>
  <c r="I17" s="1"/>
  <c r="I27" s="1"/>
  <c r="I31" s="1"/>
  <c r="F16"/>
  <c r="E15"/>
  <c r="D15"/>
  <c r="F14"/>
  <c r="F13"/>
  <c r="F12"/>
  <c r="F11"/>
  <c r="E10"/>
  <c r="D10"/>
  <c r="F9"/>
  <c r="F8"/>
  <c r="F7"/>
  <c r="F6"/>
  <c r="M5" i="16"/>
  <c r="D110" i="14"/>
  <c r="F110" s="1"/>
  <c r="D96"/>
  <c r="F96" s="1"/>
  <c r="D72"/>
  <c r="D69"/>
  <c r="F69" s="1"/>
  <c r="D66"/>
  <c r="F66" s="1"/>
  <c r="D63"/>
  <c r="D57"/>
  <c r="F57" s="1"/>
  <c r="D41"/>
  <c r="F41" s="1"/>
  <c r="I41" s="1"/>
  <c r="D33"/>
  <c r="F33" s="1"/>
  <c r="D24"/>
  <c r="F24" s="1"/>
  <c r="D12"/>
  <c r="F12" s="1"/>
  <c r="C33" i="13"/>
  <c r="B33"/>
  <c r="B32"/>
  <c r="C24"/>
  <c r="B24"/>
  <c r="C15"/>
  <c r="B15"/>
  <c r="F33" l="1"/>
  <c r="I76" i="14"/>
  <c r="M57" i="16"/>
  <c r="D31" i="14"/>
  <c r="F31" s="1"/>
  <c r="O24" i="23"/>
  <c r="D93" i="14"/>
  <c r="F93" s="1"/>
  <c r="F83"/>
  <c r="D75"/>
  <c r="F75" s="1"/>
  <c r="F15" i="13"/>
  <c r="D22" i="14" s="1"/>
  <c r="F22" s="1"/>
  <c r="D45"/>
  <c r="F45" s="1"/>
  <c r="F49" i="17"/>
  <c r="I49" s="1"/>
  <c r="F27"/>
  <c r="F32"/>
  <c r="F38" s="1"/>
  <c r="F53"/>
  <c r="F15"/>
  <c r="D54"/>
  <c r="D57" s="1"/>
  <c r="D31"/>
  <c r="D40" s="1"/>
  <c r="F10"/>
  <c r="E31"/>
  <c r="E40" s="1"/>
  <c r="J10" i="11"/>
  <c r="F39" i="17" l="1"/>
  <c r="I38"/>
  <c r="I39" s="1"/>
  <c r="I10" i="11"/>
  <c r="E10"/>
  <c r="G10"/>
  <c r="C10"/>
  <c r="G118" i="1"/>
  <c r="D70" i="14"/>
  <c r="F70" s="1"/>
  <c r="F54" i="17"/>
  <c r="F31"/>
  <c r="F40" s="1"/>
  <c r="I40" s="1"/>
  <c r="F57" l="1"/>
  <c r="I57" s="1"/>
  <c r="I54"/>
  <c r="D76" i="14"/>
  <c r="F76" s="1"/>
  <c r="D103" l="1"/>
  <c r="F32" i="7"/>
  <c r="I32" s="1"/>
  <c r="F19"/>
  <c r="I19" s="1"/>
  <c r="D104" i="14" l="1"/>
  <c r="F104" s="1"/>
  <c r="F103"/>
  <c r="F20" i="7"/>
  <c r="F55"/>
  <c r="I55" s="1"/>
  <c r="F35" l="1"/>
  <c r="I20"/>
  <c r="D111" i="14"/>
  <c r="F111" s="1"/>
  <c r="H17" i="6"/>
  <c r="C14"/>
  <c r="C17" s="1"/>
  <c r="C12"/>
  <c r="C19" s="1"/>
  <c r="H4"/>
  <c r="H19" i="5"/>
  <c r="B18"/>
  <c r="C15"/>
  <c r="I60" i="7" l="1"/>
  <c r="I35"/>
  <c r="C19" i="5"/>
  <c r="F15"/>
  <c r="F19" s="1"/>
  <c r="F60" i="7"/>
  <c r="H20" i="5"/>
  <c r="C18" i="6"/>
  <c r="H18"/>
  <c r="C20" s="1"/>
  <c r="D113" i="1"/>
  <c r="D106"/>
  <c r="D80"/>
  <c r="D69"/>
  <c r="D66"/>
  <c r="C10" i="5" s="1"/>
  <c r="F10" s="1"/>
  <c r="C9"/>
  <c r="F9" s="1"/>
  <c r="D31" i="1"/>
  <c r="F13" i="5" l="1"/>
  <c r="F21" s="1"/>
  <c r="D45" i="1"/>
  <c r="G45" s="1"/>
  <c r="H20" i="6"/>
  <c r="D76" i="1"/>
  <c r="D119" s="1"/>
  <c r="C6" i="5"/>
  <c r="D107" i="1"/>
  <c r="D114" s="1"/>
  <c r="C13" i="5" l="1"/>
  <c r="H22" s="1"/>
  <c r="F6"/>
  <c r="F22"/>
  <c r="F20"/>
  <c r="D70" i="1"/>
  <c r="D77" s="1"/>
  <c r="C22" i="5"/>
  <c r="H21"/>
  <c r="C21"/>
  <c r="C20"/>
  <c r="D118" i="1" l="1"/>
</calcChain>
</file>

<file path=xl/sharedStrings.xml><?xml version="1.0" encoding="utf-8"?>
<sst xmlns="http://schemas.openxmlformats.org/spreadsheetml/2006/main" count="1903" uniqueCount="789">
  <si>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</si>
  <si>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</si>
  <si>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</si>
  <si>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</si>
  <si>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</si>
  <si>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</si>
  <si>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</si>
  <si>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</si>
  <si>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</si>
  <si>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</si>
  <si>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</si>
  <si>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</si>
  <si>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</si>
  <si>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</si>
  <si>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</si>
  <si>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</si>
  <si>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</si>
  <si>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</si>
  <si>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</si>
  <si>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</si>
  <si>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</si>
  <si>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</si>
  <si>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</si>
  <si>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</si>
  <si>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</si>
  <si>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</si>
  <si>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</si>
  <si>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</si>
  <si>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</si>
  <si>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</si>
  <si>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</si>
  <si>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</si>
  <si>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</si>
  <si>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</si>
  <si>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</si>
  <si>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</si>
  <si>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</si>
  <si>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</si>
  <si>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</si>
  <si>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</si>
  <si>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</si>
  <si>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</si>
  <si>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</si>
  <si>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</si>
  <si>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</si>
  <si>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</si>
  <si>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</si>
  <si>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</si>
  <si>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</si>
  <si>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</si>
  <si>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</si>
  <si>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</si>
  <si>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</si>
  <si>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</si>
  <si>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</si>
  <si>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</si>
  <si>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</si>
  <si>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</si>
  <si>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</si>
  <si>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</si>
  <si>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</si>
  <si>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</si>
  <si>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</si>
  <si>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</si>
  <si>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</si>
  <si>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</si>
  <si>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</si>
  <si>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</si>
  <si>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</si>
  <si>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</si>
  <si>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</si>
  <si>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</si>
  <si>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</si>
  <si>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</si>
  <si>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</si>
  <si>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</si>
  <si>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</si>
  <si>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</si>
  <si>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</si>
  <si>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</si>
  <si>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</si>
  <si>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</si>
  <si>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</si>
  <si>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</si>
  <si>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</si>
  <si>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</si>
  <si>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</si>
  <si>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</si>
  <si>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</si>
  <si>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</si>
  <si>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</si>
  <si>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</si>
  <si>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</si>
  <si>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</si>
  <si>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</si>
  <si>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</si>
  <si>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</si>
  <si>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</si>
  <si>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</si>
  <si>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</si>
  <si>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</si>
  <si>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</si>
  <si>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</si>
  <si>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</si>
  <si>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</si>
  <si>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</si>
  <si>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</si>
  <si>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</si>
  <si>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</si>
  <si>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</si>
  <si>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</si>
  <si>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</si>
  <si>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</si>
  <si>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</si>
  <si>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</si>
  <si>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</si>
  <si>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</si>
  <si>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</si>
  <si>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</si>
  <si>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</si>
  <si>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</si>
  <si>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</si>
  <si>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</si>
  <si>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</si>
  <si>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</si>
  <si>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</si>
  <si>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</si>
  <si>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</si>
  <si>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</si>
  <si>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</si>
  <si>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</si>
  <si>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</si>
  <si>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</si>
  <si>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</si>
  <si>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</si>
  <si>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</si>
  <si>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</si>
  <si>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</si>
  <si>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</si>
  <si>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</si>
  <si>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</si>
  <si>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</si>
  <si>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</si>
  <si>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</si>
  <si>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</si>
  <si>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</si>
  <si>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</si>
  <si>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</si>
  <si>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</si>
  <si>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</si>
  <si>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</si>
  <si>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</si>
  <si>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</si>
  <si>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</si>
  <si>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</si>
  <si>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</si>
  <si>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</si>
  <si>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</si>
  <si>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</si>
  <si>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</si>
  <si>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</si>
  <si>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</si>
  <si>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</si>
  <si>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</si>
  <si>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</si>
  <si>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</si>
  <si>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</si>
  <si>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</si>
  <si>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</si>
  <si>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</si>
  <si>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</si>
  <si>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</si>
  <si>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</si>
  <si>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</si>
  <si>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</si>
  <si>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</si>
  <si>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</si>
  <si>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</si>
  <si>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</si>
  <si>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</si>
  <si>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</si>
  <si>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</si>
  <si>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</si>
  <si>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</si>
  <si>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</si>
  <si>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</si>
  <si>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</si>
  <si>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</si>
  <si>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</si>
  <si>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</si>
  <si>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</si>
  <si>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</si>
  <si>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</si>
  <si>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</si>
  <si>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</si>
  <si>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</si>
  <si>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</si>
  <si>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</si>
  <si>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</si>
  <si>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</si>
  <si>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</si>
  <si>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</si>
  <si>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</si>
  <si>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</si>
  <si>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</si>
  <si>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</si>
  <si>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</si>
  <si>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</si>
  <si>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</si>
  <si>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</si>
  <si>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</si>
  <si>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</si>
  <si>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</si>
  <si>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</si>
  <si>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</si>
  <si>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</si>
  <si>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</si>
  <si>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</si>
  <si>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</si>
  <si>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</si>
  <si>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</si>
  <si>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</si>
  <si>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</si>
  <si>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</si>
  <si>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</si>
  <si>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</si>
  <si>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</si>
  <si>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</si>
  <si>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</si>
  <si>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</si>
  <si>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</si>
  <si>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</si>
  <si>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</si>
  <si>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</si>
  <si>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</si>
  <si>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</si>
  <si>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</si>
  <si>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</si>
  <si>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</si>
  <si>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</si>
  <si>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</si>
  <si>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</si>
  <si>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</si>
  <si>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</si>
  <si>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</si>
  <si>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</si>
  <si>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</si>
  <si>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</si>
  <si>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</si>
  <si>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</si>
  <si>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</si>
  <si>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</si>
  <si>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</si>
  <si>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</si>
  <si>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</si>
  <si>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</si>
  <si>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</si>
  <si>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</si>
  <si>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</si>
  <si>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</si>
  <si>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</si>
  <si>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</si>
  <si>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</si>
  <si>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</si>
  <si>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</si>
  <si>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</si>
  <si>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</si>
  <si>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</si>
  <si>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</si>
  <si>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</si>
  <si>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</si>
  <si>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</si>
  <si>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</si>
  <si>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</si>
  <si>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</si>
  <si>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</si>
  <si>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</si>
  <si>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</si>
  <si>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</si>
  <si>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</si>
  <si>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</si>
  <si>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</si>
  <si>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</si>
  <si>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</si>
  <si>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</si>
  <si>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</si>
  <si>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</si>
  <si>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</si>
  <si>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</si>
  <si>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</si>
  <si>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</si>
  <si>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</si>
  <si>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</si>
  <si>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</si>
  <si>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</si>
  <si>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</si>
  <si>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</si>
  <si>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</si>
  <si>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</si>
  <si>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</si>
  <si>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</si>
  <si>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</si>
  <si>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</si>
  <si>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</si>
  <si>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</si>
  <si>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</si>
  <si>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</si>
  <si>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</si>
  <si>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</si>
  <si>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</si>
  <si>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</si>
  <si>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</si>
  <si>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</si>
  <si>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</si>
  <si>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</si>
  <si>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</si>
  <si>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</si>
  <si>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</si>
  <si>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</si>
  <si>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</si>
  <si>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</si>
  <si>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</si>
  <si>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</si>
  <si>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</si>
  <si>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</si>
  <si>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</si>
  <si>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</si>
  <si>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</si>
  <si>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</si>
  <si>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</si>
  <si>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</si>
  <si>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</si>
  <si>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</si>
  <si>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</si>
  <si>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</si>
  <si>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</si>
  <si>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</si>
  <si>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</si>
  <si>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</si>
  <si>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</si>
  <si>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</si>
  <si>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</si>
  <si>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</si>
  <si>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</si>
  <si>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</si>
  <si>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</si>
  <si>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</si>
  <si>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</si>
  <si>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</si>
  <si>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</si>
  <si>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</si>
  <si>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</si>
  <si>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</si>
  <si>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</si>
  <si>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</si>
  <si>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</si>
  <si>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</si>
  <si>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</si>
  <si>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</si>
  <si>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</si>
  <si>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</si>
  <si>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</si>
  <si>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</si>
  <si>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</si>
  <si>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</si>
  <si>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</si>
  <si>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</si>
  <si>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</si>
  <si>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</si>
  <si>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</si>
  <si>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</si>
  <si>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</si>
  <si>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</si>
  <si>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</si>
  <si>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</si>
  <si>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</si>
  <si>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</si>
  <si>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</si>
  <si>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</si>
  <si>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</si>
  <si>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</si>
  <si>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</si>
  <si>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</si>
  <si>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</si>
  <si>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</si>
  <si>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</si>
  <si>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</si>
  <si>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</si>
  <si>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</si>
  <si>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</si>
  <si>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</si>
  <si>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</si>
  <si>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</si>
  <si>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</si>
  <si>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</si>
  <si>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</si>
  <si>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</si>
  <si>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</si>
  <si>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</si>
  <si>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</si>
  <si>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</si>
  <si>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</si>
  <si>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</si>
  <si>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</si>
  <si>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</si>
  <si>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</si>
  <si>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</si>
  <si>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</si>
  <si>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</si>
  <si>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</si>
  <si>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</si>
  <si>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</si>
  <si>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</si>
  <si>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</si>
  <si>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</si>
  <si>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</si>
  <si>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</si>
  <si>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</si>
  <si>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</si>
  <si>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</si>
  <si>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</si>
  <si>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</si>
  <si>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</si>
  <si>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</si>
  <si>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</si>
  <si>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</si>
  <si>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</si>
  <si>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</si>
  <si>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</si>
  <si>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</si>
  <si>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</si>
  <si>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</si>
  <si>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</si>
  <si>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</si>
  <si>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</si>
  <si>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</si>
  <si>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</si>
  <si>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</si>
  <si>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</si>
  <si>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</si>
  <si>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</si>
  <si>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</si>
  <si>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</si>
  <si>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</si>
  <si>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</si>
  <si>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</si>
  <si>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</si>
  <si>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</si>
  <si>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</si>
  <si>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</si>
  <si>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</si>
  <si>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</si>
  <si>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</si>
  <si>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</si>
  <si>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</si>
  <si>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</si>
  <si>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</si>
  <si>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</si>
  <si>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</si>
  <si>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</si>
  <si>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</si>
  <si>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</si>
  <si>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</si>
  <si>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</si>
  <si>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</si>
  <si>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</si>
  <si>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</si>
  <si>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</si>
  <si>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</si>
  <si>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</si>
  <si>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</si>
  <si>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</si>
  <si>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</si>
  <si>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</si>
  <si>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</si>
  <si>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</si>
  <si>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</si>
  <si>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</si>
  <si>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</si>
  <si>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</si>
  <si>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</si>
  <si>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</si>
  <si>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</si>
  <si>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</si>
  <si>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</si>
  <si>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</si>
  <si>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</si>
  <si>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</si>
  <si>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</si>
  <si>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</si>
  <si>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</si>
  <si>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</si>
  <si>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</si>
  <si>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</si>
  <si>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</si>
  <si>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</si>
  <si>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</si>
  <si>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</si>
  <si>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</si>
  <si>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</si>
  <si>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</si>
  <si>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</si>
  <si>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</si>
  <si>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</si>
  <si>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</si>
  <si>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</si>
  <si>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</si>
  <si>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</si>
  <si>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</si>
  <si>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</si>
  <si>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</si>
  <si>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</si>
  <si>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</si>
  <si>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</si>
  <si>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</si>
  <si>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</si>
  <si>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</si>
  <si>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</si>
  <si>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</si>
  <si>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</si>
  <si>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</si>
  <si>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</si>
  <si>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</si>
  <si>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</si>
  <si>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</si>
  <si>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</si>
  <si>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</si>
  <si>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</si>
  <si>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</si>
  <si>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</si>
  <si>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</si>
  <si>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</si>
  <si>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</si>
  <si>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</si>
  <si>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</si>
  <si>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</si>
  <si>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</si>
  <si>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</si>
  <si>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</si>
  <si>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</si>
  <si>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</si>
  <si>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</si>
  <si>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</si>
  <si>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</si>
  <si>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</si>
  <si>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</si>
  <si>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</si>
  <si>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</si>
  <si>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</si>
  <si>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</si>
  <si>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</si>
  <si>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</si>
  <si>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</si>
  <si>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</si>
  <si>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</si>
  <si>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</si>
  <si>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</si>
  <si>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</si>
  <si>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</si>
  <si>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</si>
  <si>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</si>
  <si>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</si>
  <si>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</si>
  <si>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</si>
  <si>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</si>
  <si>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</si>
  <si>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</si>
  <si>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</si>
  <si>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</si>
  <si>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</si>
  <si>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</si>
  <si>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</si>
  <si>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</si>
  <si>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</si>
  <si>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</si>
  <si>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</si>
  <si>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</si>
  <si>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</si>
  <si>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</si>
  <si>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</si>
  <si>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</si>
  <si>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</si>
  <si>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</si>
  <si>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</si>
  <si>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</si>
  <si>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</si>
  <si>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</si>
  <si>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</si>
  <si>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</si>
  <si>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</si>
  <si>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</si>
  <si>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</si>
  <si>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</si>
  <si>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</si>
  <si>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</si>
  <si>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</si>
  <si>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</si>
  <si>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</si>
  <si>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</si>
  <si>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</si>
  <si>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</si>
  <si>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</si>
  <si>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</si>
  <si>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</si>
  <si>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</si>
  <si>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</si>
  <si>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</si>
  <si>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</si>
  <si>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</si>
  <si>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</si>
  <si>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</si>
  <si>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</si>
  <si>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</si>
  <si>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</si>
  <si>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</si>
  <si>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</si>
  <si>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</si>
  <si>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</si>
  <si>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</si>
  <si>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</si>
  <si>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</si>
  <si>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</si>
  <si>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</si>
  <si>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</si>
  <si>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</si>
  <si>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</si>
  <si>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</si>
  <si>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</si>
  <si>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</si>
  <si>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</si>
  <si>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</si>
  <si>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</si>
  <si>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</si>
  <si>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</si>
  <si>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</si>
  <si>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</si>
  <si>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</si>
  <si>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</si>
  <si>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</si>
  <si>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</si>
  <si>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</si>
  <si>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</si>
  <si>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</si>
  <si>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</si>
  <si>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</si>
  <si>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</si>
  <si>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</si>
  <si>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</si>
  <si>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</si>
  <si>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</si>
  <si>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</si>
  <si>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</si>
  <si>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</si>
  <si>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</si>
  <si>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</si>
  <si>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</si>
  <si>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</si>
  <si>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</si>
  <si>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</si>
  <si>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</si>
  <si>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</si>
  <si>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</si>
  <si>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</si>
  <si>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</si>
  <si>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</si>
  <si>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</si>
  <si>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</si>
  <si>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</si>
  <si>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</si>
  <si>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</si>
  <si>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</si>
  <si>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</si>
  <si>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</si>
  <si>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</si>
  <si>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</si>
  <si>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</si>
  <si>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</si>
  <si>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</si>
  <si>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</si>
  <si>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</si>
  <si>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</si>
  <si>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</si>
  <si>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</si>
  <si>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</si>
  <si>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</si>
  <si>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</si>
  <si>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</si>
  <si>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</si>
  <si>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</si>
  <si>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</si>
  <si>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</si>
  <si>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</si>
  <si>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</si>
  <si>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</si>
  <si>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</si>
  <si>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</si>
  <si>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</si>
  <si>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</si>
  <si>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</si>
  <si>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</si>
  <si>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</si>
  <si>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</si>
  <si>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</si>
  <si>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</si>
  <si>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</si>
  <si>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</si>
  <si>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</si>
  <si>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</si>
  <si>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</si>
  <si>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</si>
  <si>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</si>
  <si>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</si>
  <si>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</si>
  <si>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</si>
  <si>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</si>
  <si>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</si>
  <si>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</si>
  <si>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</si>
  <si>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</si>
  <si>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</si>
  <si>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</si>
  <si>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</si>
  <si>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</si>
  <si>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</si>
  <si>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</si>
  <si>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</si>
  <si>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</si>
  <si>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</si>
  <si>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</si>
  <si>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</si>
  <si>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</si>
  <si>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</si>
  <si>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</si>
  <si>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</si>
  <si>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</si>
  <si>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</si>
  <si>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</si>
  <si>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</si>
  <si>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</si>
  <si>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</si>
  <si>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</si>
  <si>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</si>
  <si>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</si>
  <si>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</si>
  <si>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</si>
  <si>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</si>
  <si>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</si>
  <si>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</si>
  <si>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</si>
  <si>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</si>
  <si>
    <t>Közvilágítás</t>
  </si>
  <si>
    <t>Módosított előirányzat</t>
  </si>
  <si>
    <t>Ei. Mód. 1.</t>
  </si>
  <si>
    <t>G</t>
  </si>
  <si>
    <t>H</t>
  </si>
  <si>
    <t>ei. Mód. 1.</t>
  </si>
  <si>
    <t xml:space="preserve"> </t>
  </si>
  <si>
    <t>Ei. Mód. 1..</t>
  </si>
  <si>
    <t>Vállalkozási tevékenység kiadásai és bevételei</t>
  </si>
  <si>
    <t xml:space="preserve">14. </t>
  </si>
  <si>
    <t xml:space="preserve">Önkorm. Elszámolásai a kp. </t>
  </si>
  <si>
    <t>---</t>
  </si>
  <si>
    <t>I</t>
  </si>
  <si>
    <t>Mód.ei.1.</t>
  </si>
  <si>
    <t>Módosított ei.</t>
  </si>
  <si>
    <t>Ei. Mód.1.</t>
  </si>
  <si>
    <t>Működési célú kvi támogatások és kieg. Támogatások</t>
  </si>
  <si>
    <t>Összesen állami támogatás</t>
  </si>
  <si>
    <t>Gép, berendezés és felszerelés beszerzés</t>
  </si>
  <si>
    <t>Ei mód. 1.</t>
  </si>
  <si>
    <t>Mód.ei. 1.</t>
  </si>
  <si>
    <t>Ei. Mód. 2.</t>
  </si>
  <si>
    <t>Központi, irányítószervi támogatások folyósítása</t>
  </si>
  <si>
    <t>Mód. Ei. 2.</t>
  </si>
  <si>
    <t>Módo.ei.2.</t>
  </si>
  <si>
    <t>J</t>
  </si>
  <si>
    <t>K</t>
  </si>
  <si>
    <t>Ei. Mód.2.</t>
  </si>
  <si>
    <t xml:space="preserve">E </t>
  </si>
  <si>
    <t>Ei.Mód.2.</t>
  </si>
  <si>
    <t>Ei. Mód 2.</t>
  </si>
  <si>
    <t>Ei mód. 2.</t>
  </si>
  <si>
    <t>TOP-3.2.1-15 "Önkormányzati épületek energetikai korszerűsítése"</t>
  </si>
  <si>
    <t>TOP-3.2.1-15-JN1-2016-00061</t>
  </si>
  <si>
    <t>Ei. Mód.2</t>
  </si>
  <si>
    <t>Ei. Mód. 1</t>
  </si>
  <si>
    <t>Ei Mód. 2.</t>
  </si>
  <si>
    <t xml:space="preserve">Ei. Mód. 2. </t>
  </si>
  <si>
    <t>Vállalkozási tevékenyésgek kiadásai és bevételei</t>
  </si>
</sst>
</file>

<file path=xl/styles.xml><?xml version="1.0" encoding="utf-8"?>
<styleSheet xmlns="http://schemas.openxmlformats.org/spreadsheetml/2006/main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_-* #,##0.00\ _F_t_-;\-* #,##0.00\ _F_t_-;_-* \-??\ _F_t_-;_-@_-"/>
  </numFmts>
  <fonts count="122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8"/>
      <color theme="1"/>
      <name val="Times New Roman"/>
      <family val="1"/>
      <charset val="238"/>
    </font>
    <font>
      <b/>
      <sz val="7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8" applyNumberFormat="0" applyAlignment="0" applyProtection="0"/>
    <xf numFmtId="0" fontId="33" fillId="21" borderId="39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8" applyNumberFormat="0" applyAlignment="0" applyProtection="0"/>
    <xf numFmtId="0" fontId="42" fillId="0" borderId="43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4" applyNumberFormat="0" applyFont="0" applyAlignment="0" applyProtection="0"/>
    <xf numFmtId="0" fontId="50" fillId="20" borderId="45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6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4" fillId="7" borderId="38" applyNumberFormat="0" applyAlignment="0" applyProtection="0"/>
    <xf numFmtId="0" fontId="75" fillId="0" borderId="0" applyNumberFormat="0" applyFill="0" applyBorder="0" applyAlignment="0" applyProtection="0"/>
    <xf numFmtId="0" fontId="76" fillId="0" borderId="40" applyNumberFormat="0" applyFill="0" applyAlignment="0" applyProtection="0"/>
    <xf numFmtId="0" fontId="77" fillId="0" borderId="41" applyNumberFormat="0" applyFill="0" applyAlignment="0" applyProtection="0"/>
    <xf numFmtId="0" fontId="78" fillId="0" borderId="42" applyNumberFormat="0" applyFill="0" applyAlignment="0" applyProtection="0"/>
    <xf numFmtId="0" fontId="78" fillId="0" borderId="0" applyNumberFormat="0" applyFill="0" applyBorder="0" applyAlignment="0" applyProtection="0"/>
    <xf numFmtId="0" fontId="79" fillId="21" borderId="39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43" applyNumberFormat="0" applyFill="0" applyAlignment="0" applyProtection="0"/>
    <xf numFmtId="0" fontId="35" fillId="23" borderId="44" applyNumberFormat="0" applyFont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9" borderId="0" applyNumberFormat="0" applyBorder="0" applyAlignment="0" applyProtection="0"/>
    <xf numFmtId="0" fontId="83" fillId="4" borderId="0" applyNumberFormat="0" applyBorder="0" applyAlignment="0" applyProtection="0"/>
    <xf numFmtId="0" fontId="84" fillId="20" borderId="45" applyNumberFormat="0" applyAlignment="0" applyProtection="0"/>
    <xf numFmtId="0" fontId="85" fillId="0" borderId="0" applyNumberFormat="0" applyFill="0" applyBorder="0" applyAlignment="0" applyProtection="0"/>
    <xf numFmtId="0" fontId="36" fillId="0" borderId="0"/>
    <xf numFmtId="0" fontId="36" fillId="0" borderId="0"/>
    <xf numFmtId="0" fontId="8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87" fillId="0" borderId="46" applyNumberFormat="0" applyFill="0" applyAlignment="0" applyProtection="0"/>
    <xf numFmtId="44" fontId="10" fillId="0" borderId="0" applyFont="0" applyFill="0" applyBorder="0" applyAlignment="0" applyProtection="0"/>
    <xf numFmtId="0" fontId="88" fillId="3" borderId="0" applyNumberFormat="0" applyBorder="0" applyAlignment="0" applyProtection="0"/>
    <xf numFmtId="0" fontId="89" fillId="22" borderId="0" applyNumberFormat="0" applyBorder="0" applyAlignment="0" applyProtection="0"/>
    <xf numFmtId="0" fontId="86" fillId="0" borderId="0"/>
    <xf numFmtId="0" fontId="90" fillId="20" borderId="38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532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0" fontId="14" fillId="0" borderId="11" xfId="1" applyFont="1" applyFill="1" applyBorder="1" applyAlignment="1" applyProtection="1">
      <alignment horizontal="left" vertical="center" wrapText="1" indent="5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0" fontId="23" fillId="0" borderId="0" xfId="1" applyFont="1" applyFill="1" applyProtection="1"/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19" xfId="0" applyNumberFormat="1" applyFont="1" applyFill="1" applyBorder="1" applyAlignment="1" applyProtection="1">
      <alignment horizontal="center" vertical="center" wrapText="1"/>
    </xf>
    <xf numFmtId="164" fontId="16" fillId="0" borderId="24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16" fillId="0" borderId="24" xfId="0" applyNumberFormat="1" applyFont="1" applyFill="1" applyBorder="1" applyAlignment="1" applyProtection="1">
      <alignment vertical="center" wrapTex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7" xfId="0" applyNumberFormat="1" applyFont="1" applyFill="1" applyBorder="1" applyAlignment="1" applyProtection="1">
      <alignment horizontal="center" vertical="center" wrapText="1"/>
    </xf>
    <xf numFmtId="164" fontId="27" fillId="0" borderId="24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3" fontId="19" fillId="0" borderId="0" xfId="51" applyNumberFormat="1" applyFont="1"/>
    <xf numFmtId="0" fontId="19" fillId="0" borderId="0" xfId="51" applyFont="1"/>
    <xf numFmtId="0" fontId="19" fillId="0" borderId="0" xfId="51" applyFont="1" applyAlignment="1">
      <alignment horizontal="center" vertical="center"/>
    </xf>
    <xf numFmtId="3" fontId="57" fillId="0" borderId="0" xfId="51" applyNumberFormat="1" applyFont="1"/>
    <xf numFmtId="0" fontId="15" fillId="0" borderId="0" xfId="51" applyFont="1" applyFill="1"/>
    <xf numFmtId="0" fontId="61" fillId="0" borderId="0" xfId="48" applyFont="1"/>
    <xf numFmtId="0" fontId="67" fillId="0" borderId="0" xfId="48" applyFont="1"/>
    <xf numFmtId="165" fontId="67" fillId="0" borderId="0" xfId="35" applyNumberFormat="1" applyFont="1"/>
    <xf numFmtId="165" fontId="68" fillId="0" borderId="0" xfId="35" applyNumberFormat="1" applyFont="1" applyFill="1" applyBorder="1" applyAlignment="1">
      <alignment horizontal="right"/>
    </xf>
    <xf numFmtId="0" fontId="58" fillId="0" borderId="7" xfId="48" applyFont="1" applyBorder="1" applyAlignment="1">
      <alignment horizontal="center"/>
    </xf>
    <xf numFmtId="0" fontId="70" fillId="0" borderId="0" xfId="48" applyFont="1"/>
    <xf numFmtId="0" fontId="67" fillId="0" borderId="0" xfId="48" applyFont="1" applyBorder="1"/>
    <xf numFmtId="165" fontId="67" fillId="0" borderId="0" xfId="35" applyNumberFormat="1" applyFont="1" applyBorder="1"/>
    <xf numFmtId="164" fontId="71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0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0" fontId="64" fillId="0" borderId="0" xfId="0" applyFont="1" applyAlignment="1">
      <alignment vertical="center" wrapText="1"/>
    </xf>
    <xf numFmtId="164" fontId="65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2" fillId="0" borderId="0" xfId="0" applyFont="1" applyFill="1" applyBorder="1" applyAlignment="1" applyProtection="1">
      <alignment horizontal="center" vertical="center"/>
    </xf>
    <xf numFmtId="3" fontId="93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4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5" fillId="0" borderId="23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58" xfId="160" applyNumberFormat="1" applyFont="1" applyFill="1" applyBorder="1" applyAlignment="1">
      <alignment horizontal="center" vertical="center"/>
    </xf>
    <xf numFmtId="164" fontId="19" fillId="0" borderId="18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59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5" xfId="160" applyNumberFormat="1" applyFont="1" applyFill="1" applyBorder="1" applyAlignment="1">
      <alignment vertical="center" wrapText="1"/>
    </xf>
    <xf numFmtId="164" fontId="15" fillId="0" borderId="50" xfId="160" applyNumberFormat="1" applyFont="1" applyFill="1" applyBorder="1" applyAlignment="1">
      <alignment vertical="center" wrapText="1"/>
    </xf>
    <xf numFmtId="164" fontId="15" fillId="0" borderId="51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0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5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1" xfId="160" applyNumberFormat="1" applyFont="1" applyFill="1" applyBorder="1" applyAlignment="1">
      <alignment horizontal="left" vertical="center" wrapText="1"/>
    </xf>
    <xf numFmtId="164" fontId="15" fillId="0" borderId="17" xfId="160" applyNumberFormat="1" applyFont="1" applyFill="1" applyBorder="1" applyAlignment="1">
      <alignment horizontal="right" vertical="center"/>
    </xf>
    <xf numFmtId="164" fontId="15" fillId="0" borderId="61" xfId="160" applyNumberFormat="1" applyFont="1" applyFill="1" applyBorder="1" applyAlignment="1">
      <alignment horizontal="right" vertical="center"/>
    </xf>
    <xf numFmtId="164" fontId="15" fillId="0" borderId="62" xfId="160" applyNumberFormat="1" applyFont="1" applyFill="1" applyBorder="1" applyAlignment="1">
      <alignment horizontal="left" vertical="center" wrapText="1"/>
    </xf>
    <xf numFmtId="164" fontId="15" fillId="0" borderId="62" xfId="160" applyNumberFormat="1" applyFont="1" applyFill="1" applyBorder="1" applyAlignment="1">
      <alignment horizontal="right" vertical="center"/>
    </xf>
    <xf numFmtId="164" fontId="19" fillId="0" borderId="25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5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7" xfId="160" applyNumberFormat="1" applyFont="1" applyFill="1" applyBorder="1" applyAlignment="1">
      <alignment horizontal="right" vertical="center" wrapText="1"/>
    </xf>
    <xf numFmtId="164" fontId="15" fillId="0" borderId="61" xfId="160" applyNumberFormat="1" applyFont="1" applyFill="1" applyBorder="1" applyAlignment="1">
      <alignment horizontal="right" vertical="center" wrapText="1"/>
    </xf>
    <xf numFmtId="164" fontId="96" fillId="0" borderId="2" xfId="160" applyNumberFormat="1" applyFont="1" applyFill="1" applyBorder="1" applyAlignment="1">
      <alignment horizontal="right" vertical="center" wrapText="1"/>
    </xf>
    <xf numFmtId="164" fontId="96" fillId="0" borderId="59" xfId="160" applyNumberFormat="1" applyFont="1" applyFill="1" applyBorder="1" applyAlignment="1">
      <alignment horizontal="right" vertical="center" wrapText="1"/>
    </xf>
    <xf numFmtId="164" fontId="96" fillId="0" borderId="3" xfId="160" applyNumberFormat="1" applyFont="1" applyFill="1" applyBorder="1" applyAlignment="1">
      <alignment horizontal="right" vertical="center"/>
    </xf>
    <xf numFmtId="164" fontId="58" fillId="0" borderId="0" xfId="160" applyNumberFormat="1" applyFont="1" applyFill="1" applyBorder="1" applyAlignment="1">
      <alignment horizontal="left" vertical="center" wrapText="1"/>
    </xf>
    <xf numFmtId="164" fontId="58" fillId="0" borderId="0" xfId="160" applyNumberFormat="1" applyFont="1" applyFill="1" applyBorder="1" applyAlignment="1">
      <alignment horizontal="right" vertical="center" wrapText="1"/>
    </xf>
    <xf numFmtId="164" fontId="58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5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2" fillId="0" borderId="0" xfId="0" applyFont="1" applyFill="1" applyBorder="1" applyAlignment="1" applyProtection="1"/>
    <xf numFmtId="0" fontId="0" fillId="0" borderId="0" xfId="0" applyFill="1" applyBorder="1" applyAlignment="1"/>
    <xf numFmtId="0" fontId="93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6" fillId="0" borderId="0" xfId="160" applyNumberFormat="1" applyFont="1" applyFill="1" applyBorder="1" applyAlignment="1">
      <alignment horizontal="left" vertical="center" wrapText="1" indent="1"/>
    </xf>
    <xf numFmtId="164" fontId="96" fillId="0" borderId="0" xfId="160" applyNumberFormat="1" applyFont="1" applyFill="1" applyBorder="1" applyAlignment="1">
      <alignment horizontal="right" vertical="center" wrapText="1"/>
    </xf>
    <xf numFmtId="164" fontId="96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/>
    </xf>
    <xf numFmtId="164" fontId="69" fillId="0" borderId="0" xfId="161" applyNumberFormat="1" applyFont="1" applyFill="1" applyBorder="1" applyAlignment="1" applyProtection="1">
      <alignment vertical="center"/>
    </xf>
    <xf numFmtId="164" fontId="69" fillId="0" borderId="0" xfId="161" applyNumberFormat="1" applyFont="1" applyFill="1" applyBorder="1" applyAlignment="1" applyProtection="1">
      <alignment horizontal="center" vertical="center"/>
    </xf>
    <xf numFmtId="164" fontId="69" fillId="0" borderId="0" xfId="0" applyNumberFormat="1" applyFont="1" applyFill="1" applyBorder="1" applyAlignment="1">
      <alignment horizontal="center" vertical="center"/>
    </xf>
    <xf numFmtId="164" fontId="69" fillId="0" borderId="0" xfId="159" applyNumberFormat="1" applyFont="1" applyBorder="1" applyAlignment="1">
      <alignment horizontal="center" vertical="center"/>
    </xf>
    <xf numFmtId="164" fontId="69" fillId="0" borderId="0" xfId="161" applyNumberFormat="1" applyFont="1" applyFill="1" applyBorder="1" applyAlignment="1" applyProtection="1">
      <alignment horizontal="left" vertical="center" indent="1"/>
    </xf>
    <xf numFmtId="164" fontId="69" fillId="0" borderId="0" xfId="161" applyNumberFormat="1" applyFont="1" applyFill="1" applyBorder="1" applyAlignment="1" applyProtection="1">
      <alignment horizontal="center" vertical="center" wrapText="1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58" fillId="0" borderId="0" xfId="161" applyNumberFormat="1" applyFont="1" applyFill="1" applyBorder="1" applyAlignment="1" applyProtection="1">
      <alignment horizontal="center" vertical="center" wrapText="1"/>
    </xf>
    <xf numFmtId="164" fontId="69" fillId="0" borderId="0" xfId="159" applyNumberFormat="1" applyFont="1" applyBorder="1" applyAlignment="1">
      <alignment vertical="center" wrapText="1"/>
    </xf>
    <xf numFmtId="164" fontId="69" fillId="0" borderId="0" xfId="161" applyNumberFormat="1" applyFont="1" applyFill="1" applyBorder="1" applyAlignment="1" applyProtection="1">
      <alignment vertical="center" wrapText="1"/>
    </xf>
    <xf numFmtId="164" fontId="69" fillId="0" borderId="0" xfId="159" applyNumberFormat="1" applyFont="1" applyBorder="1" applyAlignment="1">
      <alignment horizontal="center" vertical="center" wrapText="1"/>
    </xf>
    <xf numFmtId="164" fontId="69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4" xfId="0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8" fillId="0" borderId="24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vertical="center" wrapText="1"/>
    </xf>
    <xf numFmtId="0" fontId="101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0" fontId="16" fillId="0" borderId="24" xfId="1" applyFont="1" applyFill="1" applyBorder="1" applyAlignment="1" applyProtection="1">
      <alignment horizontal="center" vertical="center" wrapText="1"/>
    </xf>
    <xf numFmtId="0" fontId="100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0" fontId="12" fillId="0" borderId="28" xfId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9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2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2" fillId="0" borderId="1" xfId="171" applyFont="1" applyFill="1" applyBorder="1" applyAlignment="1" applyProtection="1">
      <alignment horizontal="center" vertical="center" wrapText="1"/>
    </xf>
    <xf numFmtId="0" fontId="92" fillId="0" borderId="2" xfId="171" applyFont="1" applyFill="1" applyBorder="1" applyAlignment="1" applyProtection="1">
      <alignment horizontal="center" vertical="center"/>
    </xf>
    <xf numFmtId="0" fontId="92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97" fillId="0" borderId="2" xfId="171" applyFont="1" applyFill="1" applyBorder="1" applyAlignment="1" applyProtection="1">
      <alignment horizontal="left" vertical="center" indent="1"/>
    </xf>
    <xf numFmtId="164" fontId="98" fillId="0" borderId="2" xfId="171" applyNumberFormat="1" applyFont="1" applyFill="1" applyBorder="1" applyAlignment="1" applyProtection="1">
      <alignment vertical="center"/>
    </xf>
    <xf numFmtId="164" fontId="98" fillId="0" borderId="3" xfId="171" applyNumberFormat="1" applyFont="1" applyFill="1" applyBorder="1" applyAlignment="1" applyProtection="1">
      <alignment vertical="center"/>
    </xf>
    <xf numFmtId="0" fontId="13" fillId="0" borderId="21" xfId="171" applyFont="1" applyFill="1" applyBorder="1" applyAlignment="1" applyProtection="1">
      <alignment horizontal="left" vertical="center" indent="1"/>
    </xf>
    <xf numFmtId="0" fontId="13" fillId="0" borderId="17" xfId="171" applyFont="1" applyFill="1" applyBorder="1" applyAlignment="1" applyProtection="1">
      <alignment horizontal="left" vertical="center" indent="1"/>
    </xf>
    <xf numFmtId="164" fontId="13" fillId="0" borderId="17" xfId="171" applyNumberFormat="1" applyFont="1" applyFill="1" applyBorder="1" applyAlignment="1" applyProtection="1">
      <alignment vertical="center"/>
      <protection locked="0"/>
    </xf>
    <xf numFmtId="164" fontId="13" fillId="0" borderId="22" xfId="171" applyNumberFormat="1" applyFont="1" applyFill="1" applyBorder="1" applyAlignment="1" applyProtection="1">
      <alignment vertical="center"/>
    </xf>
    <xf numFmtId="0" fontId="98" fillId="0" borderId="1" xfId="171" applyFont="1" applyFill="1" applyBorder="1" applyAlignment="1" applyProtection="1">
      <alignment horizontal="left" vertical="center" indent="1"/>
    </xf>
    <xf numFmtId="0" fontId="98" fillId="0" borderId="67" xfId="171" applyFont="1" applyFill="1" applyBorder="1" applyAlignment="1" applyProtection="1">
      <alignment horizontal="left" vertical="center" indent="1"/>
    </xf>
    <xf numFmtId="0" fontId="97" fillId="0" borderId="57" xfId="171" applyFont="1" applyFill="1" applyBorder="1" applyAlignment="1" applyProtection="1">
      <alignment horizontal="left" vertical="center" indent="1"/>
    </xf>
    <xf numFmtId="164" fontId="98" fillId="0" borderId="57" xfId="171" applyNumberFormat="1" applyFont="1" applyFill="1" applyBorder="1" applyProtection="1"/>
    <xf numFmtId="164" fontId="98" fillId="0" borderId="68" xfId="171" applyNumberFormat="1" applyFont="1" applyFill="1" applyBorder="1" applyProtection="1"/>
    <xf numFmtId="0" fontId="14" fillId="0" borderId="0" xfId="171" applyFont="1" applyFill="1" applyProtection="1"/>
    <xf numFmtId="0" fontId="100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1" fillId="0" borderId="0" xfId="172" applyFont="1"/>
    <xf numFmtId="0" fontId="60" fillId="0" borderId="0" xfId="172" applyFont="1" applyAlignment="1">
      <alignment horizontal="center" wrapText="1"/>
    </xf>
    <xf numFmtId="0" fontId="58" fillId="0" borderId="0" xfId="172" applyFont="1"/>
    <xf numFmtId="0" fontId="104" fillId="0" borderId="0" xfId="172" applyFont="1" applyAlignment="1">
      <alignment horizontal="center" vertical="center" wrapText="1"/>
    </xf>
    <xf numFmtId="0" fontId="60" fillId="0" borderId="17" xfId="172" applyFont="1" applyBorder="1" applyAlignment="1">
      <alignment horizontal="center"/>
    </xf>
    <xf numFmtId="0" fontId="60" fillId="0" borderId="22" xfId="172" applyFont="1" applyBorder="1" applyAlignment="1">
      <alignment horizontal="center"/>
    </xf>
    <xf numFmtId="0" fontId="105" fillId="0" borderId="0" xfId="172" applyFont="1"/>
    <xf numFmtId="0" fontId="58" fillId="0" borderId="36" xfId="172" applyFont="1" applyBorder="1" applyAlignment="1">
      <alignment horizontal="center" vertical="center" wrapText="1"/>
    </xf>
    <xf numFmtId="3" fontId="58" fillId="0" borderId="30" xfId="172" applyNumberFormat="1" applyFont="1" applyBorder="1" applyAlignment="1">
      <alignment horizontal="center" vertical="center"/>
    </xf>
    <xf numFmtId="3" fontId="58" fillId="0" borderId="5" xfId="172" applyNumberFormat="1" applyFont="1" applyBorder="1" applyAlignment="1">
      <alignment horizontal="center" vertical="center"/>
    </xf>
    <xf numFmtId="3" fontId="58" fillId="0" borderId="6" xfId="172" applyNumberFormat="1" applyFont="1" applyBorder="1" applyAlignment="1">
      <alignment horizontal="center" vertical="center"/>
    </xf>
    <xf numFmtId="0" fontId="58" fillId="0" borderId="48" xfId="172" applyFont="1" applyBorder="1" applyAlignment="1">
      <alignment horizontal="center" vertical="center" wrapText="1"/>
    </xf>
    <xf numFmtId="3" fontId="58" fillId="0" borderId="65" xfId="172" applyNumberFormat="1" applyFont="1" applyBorder="1" applyAlignment="1">
      <alignment horizontal="center" vertical="center"/>
    </xf>
    <xf numFmtId="3" fontId="58" fillId="0" borderId="11" xfId="172" applyNumberFormat="1" applyFont="1" applyBorder="1" applyAlignment="1">
      <alignment horizontal="center" vertical="center"/>
    </xf>
    <xf numFmtId="3" fontId="58" fillId="0" borderId="12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 wrapText="1"/>
    </xf>
    <xf numFmtId="0" fontId="106" fillId="0" borderId="0" xfId="172" applyFont="1"/>
    <xf numFmtId="3" fontId="60" fillId="0" borderId="62" xfId="172" applyNumberFormat="1" applyFont="1" applyBorder="1" applyAlignment="1">
      <alignment horizontal="center" vertical="center"/>
    </xf>
    <xf numFmtId="0" fontId="60" fillId="24" borderId="24" xfId="172" applyFont="1" applyFill="1" applyBorder="1" applyAlignment="1">
      <alignment horizontal="center" vertical="center"/>
    </xf>
    <xf numFmtId="3" fontId="60" fillId="0" borderId="2" xfId="172" applyNumberFormat="1" applyFont="1" applyBorder="1" applyAlignment="1">
      <alignment horizontal="center" vertical="center"/>
    </xf>
    <xf numFmtId="3" fontId="60" fillId="0" borderId="3" xfId="172" applyNumberFormat="1" applyFont="1" applyBorder="1" applyAlignment="1">
      <alignment horizontal="center" vertical="center"/>
    </xf>
    <xf numFmtId="0" fontId="104" fillId="0" borderId="0" xfId="172" applyFont="1" applyAlignment="1">
      <alignment horizontal="center" vertical="center"/>
    </xf>
    <xf numFmtId="0" fontId="61" fillId="0" borderId="0" xfId="173" applyFont="1"/>
    <xf numFmtId="0" fontId="61" fillId="0" borderId="0" xfId="173" applyFont="1" applyAlignment="1">
      <alignment horizontal="center"/>
    </xf>
    <xf numFmtId="0" fontId="61" fillId="0" borderId="0" xfId="173" applyFont="1" applyFill="1" applyBorder="1" applyAlignment="1">
      <alignment horizontal="right"/>
    </xf>
    <xf numFmtId="0" fontId="61" fillId="0" borderId="0" xfId="173" applyFont="1" applyAlignment="1">
      <alignment vertical="center"/>
    </xf>
    <xf numFmtId="0" fontId="61" fillId="0" borderId="0" xfId="173" applyFont="1" applyBorder="1" applyAlignment="1">
      <alignment horizontal="center"/>
    </xf>
    <xf numFmtId="0" fontId="61" fillId="0" borderId="0" xfId="173" applyFont="1" applyBorder="1"/>
    <xf numFmtId="0" fontId="61" fillId="0" borderId="0" xfId="173" applyFont="1" applyAlignment="1">
      <alignment horizontal="center" vertical="center"/>
    </xf>
    <xf numFmtId="0" fontId="61" fillId="0" borderId="10" xfId="173" applyFont="1" applyBorder="1" applyAlignment="1">
      <alignment horizontal="center"/>
    </xf>
    <xf numFmtId="0" fontId="61" fillId="0" borderId="11" xfId="173" applyFont="1" applyBorder="1"/>
    <xf numFmtId="0" fontId="104" fillId="0" borderId="1" xfId="173" applyFont="1" applyBorder="1" applyAlignment="1">
      <alignment horizontal="center"/>
    </xf>
    <xf numFmtId="0" fontId="60" fillId="0" borderId="2" xfId="173" applyFont="1" applyBorder="1"/>
    <xf numFmtId="3" fontId="60" fillId="0" borderId="3" xfId="173" applyNumberFormat="1" applyFont="1" applyFill="1" applyBorder="1"/>
    <xf numFmtId="0" fontId="104" fillId="0" borderId="0" xfId="173" applyFont="1"/>
    <xf numFmtId="0" fontId="61" fillId="0" borderId="0" xfId="173" applyFont="1" applyFill="1" applyBorder="1"/>
    <xf numFmtId="0" fontId="61" fillId="0" borderId="7" xfId="173" applyFont="1" applyBorder="1" applyAlignment="1">
      <alignment horizontal="center"/>
    </xf>
    <xf numFmtId="0" fontId="61" fillId="0" borderId="8" xfId="173" applyFont="1" applyBorder="1" applyAlignment="1">
      <alignment wrapText="1"/>
    </xf>
    <xf numFmtId="0" fontId="61" fillId="0" borderId="11" xfId="173" applyFont="1" applyBorder="1" applyAlignment="1">
      <alignment wrapText="1"/>
    </xf>
    <xf numFmtId="0" fontId="104" fillId="0" borderId="2" xfId="173" applyFont="1" applyBorder="1" applyAlignment="1">
      <alignment horizontal="left"/>
    </xf>
    <xf numFmtId="3" fontId="104" fillId="0" borderId="3" xfId="173" applyNumberFormat="1" applyFont="1" applyBorder="1"/>
    <xf numFmtId="0" fontId="107" fillId="0" borderId="0" xfId="173" applyFont="1" applyBorder="1" applyAlignment="1"/>
    <xf numFmtId="0" fontId="61" fillId="0" borderId="0" xfId="173" applyFont="1" applyFill="1"/>
    <xf numFmtId="164" fontId="101" fillId="0" borderId="0" xfId="0" applyNumberFormat="1" applyFont="1" applyFill="1" applyAlignment="1">
      <alignment horizontal="center" vertical="center" wrapText="1"/>
    </xf>
    <xf numFmtId="164" fontId="101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0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8" fillId="0" borderId="70" xfId="0" applyFont="1" applyFill="1" applyBorder="1" applyAlignment="1">
      <alignment horizontal="center" vertical="center" wrapText="1"/>
    </xf>
    <xf numFmtId="0" fontId="98" fillId="0" borderId="73" xfId="0" applyFont="1" applyFill="1" applyBorder="1" applyAlignment="1">
      <alignment horizontal="center" vertical="center" wrapText="1"/>
    </xf>
    <xf numFmtId="0" fontId="98" fillId="0" borderId="71" xfId="0" applyFont="1" applyFill="1" applyBorder="1" applyAlignment="1">
      <alignment horizontal="center" vertical="center" wrapText="1"/>
    </xf>
    <xf numFmtId="0" fontId="98" fillId="0" borderId="72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right" vertical="center" wrapText="1" indent="1"/>
    </xf>
    <xf numFmtId="0" fontId="109" fillId="0" borderId="75" xfId="0" applyFont="1" applyBorder="1" applyAlignment="1" applyProtection="1">
      <alignment horizontal="left" vertical="center" wrapText="1" indent="1"/>
      <protection locked="0"/>
    </xf>
    <xf numFmtId="164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7" xfId="0" applyFont="1" applyFill="1" applyBorder="1" applyAlignment="1">
      <alignment horizontal="right" vertical="center" wrapText="1" indent="1"/>
    </xf>
    <xf numFmtId="0" fontId="109" fillId="0" borderId="24" xfId="0" applyFont="1" applyBorder="1" applyAlignment="1" applyProtection="1">
      <alignment horizontal="lef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79" xfId="0" applyFont="1" applyFill="1" applyBorder="1" applyAlignment="1">
      <alignment horizontal="right" vertical="center" wrapText="1" indent="1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0" xfId="0" applyFont="1" applyFill="1" applyBorder="1" applyAlignment="1">
      <alignment horizontal="center" vertical="center" wrapText="1"/>
    </xf>
    <xf numFmtId="0" fontId="16" fillId="0" borderId="81" xfId="0" applyFont="1" applyFill="1" applyBorder="1" applyAlignment="1">
      <alignment horizontal="left" vertical="center" wrapText="1" indent="1"/>
    </xf>
    <xf numFmtId="164" fontId="16" fillId="0" borderId="81" xfId="0" applyNumberFormat="1" applyFont="1" applyFill="1" applyBorder="1" applyAlignment="1">
      <alignment horizontal="right" vertical="center" wrapText="1" indent="1"/>
    </xf>
    <xf numFmtId="164" fontId="16" fillId="0" borderId="82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59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0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5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4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3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2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5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49" fontId="96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6" fillId="0" borderId="1" xfId="160" applyNumberFormat="1" applyFont="1" applyFill="1" applyBorder="1" applyAlignment="1">
      <alignment vertical="center" wrapText="1"/>
    </xf>
    <xf numFmtId="0" fontId="104" fillId="0" borderId="0" xfId="175" applyFont="1"/>
    <xf numFmtId="0" fontId="61" fillId="0" borderId="0" xfId="175" applyFont="1"/>
    <xf numFmtId="0" fontId="104" fillId="0" borderId="0" xfId="175" applyFont="1" applyAlignment="1">
      <alignment horizontal="center" vertical="center"/>
    </xf>
    <xf numFmtId="0" fontId="61" fillId="0" borderId="35" xfId="175" applyFont="1" applyBorder="1" applyAlignment="1">
      <alignment horizontal="center" vertical="center"/>
    </xf>
    <xf numFmtId="0" fontId="109" fillId="0" borderId="36" xfId="175" applyFont="1" applyBorder="1"/>
    <xf numFmtId="164" fontId="67" fillId="0" borderId="6" xfId="35" applyNumberFormat="1" applyFont="1" applyBorder="1" applyAlignment="1">
      <alignment horizontal="right" vertical="center"/>
    </xf>
    <xf numFmtId="0" fontId="61" fillId="0" borderId="37" xfId="175" applyFont="1" applyBorder="1" applyAlignment="1">
      <alignment horizontal="center" vertical="center"/>
    </xf>
    <xf numFmtId="0" fontId="109" fillId="0" borderId="31" xfId="175" applyFont="1" applyBorder="1" applyAlignment="1">
      <alignment wrapText="1"/>
    </xf>
    <xf numFmtId="164" fontId="67" fillId="0" borderId="9" xfId="35" applyNumberFormat="1" applyFont="1" applyBorder="1" applyAlignment="1">
      <alignment horizontal="right" vertical="center"/>
    </xf>
    <xf numFmtId="0" fontId="109" fillId="0" borderId="31" xfId="175" applyFont="1" applyBorder="1"/>
    <xf numFmtId="0" fontId="109" fillId="0" borderId="31" xfId="175" applyFont="1" applyFill="1" applyBorder="1" applyAlignment="1">
      <alignment wrapText="1"/>
    </xf>
    <xf numFmtId="164" fontId="67" fillId="0" borderId="9" xfId="35" applyNumberFormat="1" applyFont="1" applyBorder="1" applyAlignment="1">
      <alignment horizontal="right"/>
    </xf>
    <xf numFmtId="0" fontId="29" fillId="0" borderId="0" xfId="176"/>
    <xf numFmtId="165" fontId="71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5" fontId="29" fillId="0" borderId="0" xfId="176" applyNumberFormat="1"/>
    <xf numFmtId="165" fontId="0" fillId="0" borderId="0" xfId="177" applyNumberFormat="1" applyFont="1"/>
    <xf numFmtId="0" fontId="67" fillId="0" borderId="8" xfId="176" applyFont="1" applyFill="1" applyBorder="1" applyAlignment="1">
      <alignment wrapText="1"/>
    </xf>
    <xf numFmtId="165" fontId="67" fillId="0" borderId="8" xfId="177" applyNumberFormat="1" applyFont="1" applyFill="1" applyBorder="1" applyAlignment="1">
      <alignment horizontal="center" vertical="center"/>
    </xf>
    <xf numFmtId="0" fontId="67" fillId="0" borderId="8" xfId="176" applyFont="1" applyBorder="1" applyAlignment="1">
      <alignment wrapText="1"/>
    </xf>
    <xf numFmtId="165" fontId="67" fillId="0" borderId="8" xfId="177" applyNumberFormat="1" applyFont="1" applyBorder="1" applyAlignment="1">
      <alignment vertical="center"/>
    </xf>
    <xf numFmtId="0" fontId="109" fillId="0" borderId="8" xfId="176" applyFont="1" applyBorder="1" applyAlignment="1">
      <alignment vertical="center" wrapText="1"/>
    </xf>
    <xf numFmtId="165" fontId="109" fillId="0" borderId="8" xfId="177" applyNumberFormat="1" applyFont="1" applyBorder="1" applyAlignment="1">
      <alignment horizontal="center" vertical="center"/>
    </xf>
    <xf numFmtId="0" fontId="109" fillId="0" borderId="8" xfId="176" applyFont="1" applyBorder="1" applyAlignment="1">
      <alignment vertical="center" wrapText="1" shrinkToFit="1"/>
    </xf>
    <xf numFmtId="165" fontId="109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5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5" fontId="15" fillId="0" borderId="8" xfId="177" applyNumberFormat="1" applyFont="1" applyFill="1" applyBorder="1" applyAlignment="1">
      <alignment horizontal="center"/>
    </xf>
    <xf numFmtId="0" fontId="67" fillId="0" borderId="5" xfId="176" applyFont="1" applyFill="1" applyBorder="1" applyAlignment="1">
      <alignment wrapText="1"/>
    </xf>
    <xf numFmtId="165" fontId="67" fillId="0" borderId="5" xfId="177" applyNumberFormat="1" applyFont="1" applyFill="1" applyBorder="1" applyAlignment="1">
      <alignment horizontal="center" vertical="center"/>
    </xf>
    <xf numFmtId="1" fontId="93" fillId="0" borderId="1" xfId="1" applyNumberFormat="1" applyFont="1" applyFill="1" applyBorder="1" applyAlignment="1" applyProtection="1">
      <alignment horizontal="center" vertical="center"/>
    </xf>
    <xf numFmtId="1" fontId="93" fillId="0" borderId="2" xfId="1" applyNumberFormat="1" applyFont="1" applyFill="1" applyBorder="1" applyAlignment="1" applyProtection="1">
      <alignment horizontal="center" vertical="center"/>
    </xf>
    <xf numFmtId="1" fontId="93" fillId="0" borderId="2" xfId="177" applyNumberFormat="1" applyFont="1" applyFill="1" applyBorder="1" applyAlignment="1" applyProtection="1">
      <alignment horizontal="center" vertical="center"/>
    </xf>
    <xf numFmtId="1" fontId="93" fillId="0" borderId="3" xfId="177" applyNumberFormat="1" applyFont="1" applyFill="1" applyBorder="1" applyAlignment="1" applyProtection="1">
      <alignment horizontal="center" vertical="center"/>
    </xf>
    <xf numFmtId="165" fontId="16" fillId="0" borderId="2" xfId="177" applyNumberFormat="1" applyFont="1" applyFill="1" applyBorder="1" applyAlignment="1" applyProtection="1">
      <alignment horizontal="center" vertical="center" wrapText="1"/>
    </xf>
    <xf numFmtId="165" fontId="16" fillId="0" borderId="3" xfId="177" applyNumberFormat="1" applyFont="1" applyFill="1" applyBorder="1" applyAlignment="1" applyProtection="1">
      <alignment horizontal="center" vertical="center" wrapText="1"/>
    </xf>
    <xf numFmtId="0" fontId="109" fillId="0" borderId="11" xfId="176" applyFont="1" applyBorder="1" applyAlignment="1">
      <alignment vertical="center" wrapText="1" shrinkToFit="1"/>
    </xf>
    <xf numFmtId="165" fontId="109" fillId="0" borderId="11" xfId="177" applyNumberFormat="1" applyFont="1" applyBorder="1" applyAlignment="1">
      <alignment vertical="center"/>
    </xf>
    <xf numFmtId="165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5" fontId="16" fillId="0" borderId="2" xfId="177" applyNumberFormat="1" applyFont="1" applyFill="1" applyBorder="1" applyAlignment="1" applyProtection="1">
      <alignment vertical="center"/>
      <protection locked="0"/>
    </xf>
    <xf numFmtId="165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6" xfId="176" applyFont="1" applyFill="1" applyBorder="1" applyAlignment="1">
      <alignment wrapText="1"/>
    </xf>
    <xf numFmtId="165" fontId="15" fillId="0" borderId="66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5" fontId="20" fillId="0" borderId="11" xfId="177" applyNumberFormat="1" applyFont="1" applyFill="1" applyBorder="1" applyAlignment="1"/>
    <xf numFmtId="0" fontId="93" fillId="0" borderId="4" xfId="1" applyFont="1" applyFill="1" applyBorder="1" applyAlignment="1" applyProtection="1">
      <alignment horizontal="center" vertical="center"/>
    </xf>
    <xf numFmtId="165" fontId="99" fillId="0" borderId="6" xfId="177" applyNumberFormat="1" applyFont="1" applyFill="1" applyBorder="1" applyAlignment="1" applyProtection="1">
      <alignment vertical="center"/>
      <protection locked="0"/>
    </xf>
    <xf numFmtId="0" fontId="93" fillId="0" borderId="7" xfId="1" applyFont="1" applyFill="1" applyBorder="1" applyAlignment="1" applyProtection="1">
      <alignment horizontal="center" vertical="center"/>
    </xf>
    <xf numFmtId="165" fontId="99" fillId="0" borderId="9" xfId="177" applyNumberFormat="1" applyFont="1" applyFill="1" applyBorder="1" applyAlignment="1" applyProtection="1">
      <alignment vertical="center"/>
      <protection locked="0"/>
    </xf>
    <xf numFmtId="165" fontId="10" fillId="0" borderId="9" xfId="177" applyNumberFormat="1" applyFont="1" applyFill="1" applyBorder="1" applyAlignment="1" applyProtection="1">
      <alignment vertical="center"/>
      <protection locked="0"/>
    </xf>
    <xf numFmtId="0" fontId="93" fillId="0" borderId="16" xfId="1" applyFont="1" applyFill="1" applyBorder="1" applyAlignment="1" applyProtection="1">
      <alignment horizontal="center" vertical="center"/>
    </xf>
    <xf numFmtId="165" fontId="10" fillId="0" borderId="12" xfId="177" applyNumberFormat="1" applyFont="1" applyFill="1" applyBorder="1" applyAlignment="1" applyProtection="1">
      <alignment vertical="center"/>
      <protection locked="0"/>
    </xf>
    <xf numFmtId="165" fontId="10" fillId="0" borderId="53" xfId="177" applyNumberFormat="1" applyFont="1" applyFill="1" applyBorder="1" applyAlignment="1" applyProtection="1">
      <alignment vertical="center"/>
      <protection locked="0"/>
    </xf>
    <xf numFmtId="165" fontId="10" fillId="0" borderId="6" xfId="177" applyNumberFormat="1" applyFont="1" applyFill="1" applyBorder="1" applyAlignment="1" applyProtection="1">
      <alignment vertical="center"/>
      <protection locked="0"/>
    </xf>
    <xf numFmtId="0" fontId="93" fillId="0" borderId="10" xfId="1" applyFont="1" applyFill="1" applyBorder="1" applyAlignment="1" applyProtection="1">
      <alignment horizontal="center" vertical="center"/>
    </xf>
    <xf numFmtId="0" fontId="27" fillId="0" borderId="67" xfId="1" applyFont="1" applyFill="1" applyBorder="1" applyAlignment="1" applyProtection="1">
      <alignment horizontal="center" vertical="center"/>
    </xf>
    <xf numFmtId="0" fontId="16" fillId="0" borderId="57" xfId="1" applyFont="1" applyFill="1" applyBorder="1" applyAlignment="1" applyProtection="1">
      <alignment horizontal="left" vertical="center" wrapText="1"/>
    </xf>
    <xf numFmtId="165" fontId="16" fillId="0" borderId="57" xfId="177" applyNumberFormat="1" applyFont="1" applyFill="1" applyBorder="1" applyAlignment="1" applyProtection="1">
      <alignment vertical="center"/>
    </xf>
    <xf numFmtId="165" fontId="16" fillId="0" borderId="68" xfId="177" applyNumberFormat="1" applyFont="1" applyFill="1" applyBorder="1" applyAlignment="1" applyProtection="1">
      <alignment vertical="center"/>
    </xf>
    <xf numFmtId="165" fontId="94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0" fillId="0" borderId="1" xfId="178" applyFont="1" applyFill="1" applyBorder="1" applyAlignment="1">
      <alignment horizontal="center" vertical="center" wrapText="1"/>
    </xf>
    <xf numFmtId="0" fontId="60" fillId="0" borderId="2" xfId="178" applyFont="1" applyFill="1" applyBorder="1" applyAlignment="1">
      <alignment horizontal="center" vertical="center" wrapText="1"/>
    </xf>
    <xf numFmtId="0" fontId="60" fillId="0" borderId="3" xfId="178" applyFont="1" applyFill="1" applyBorder="1" applyAlignment="1">
      <alignment horizontal="center" vertical="center" wrapText="1"/>
    </xf>
    <xf numFmtId="0" fontId="58" fillId="0" borderId="4" xfId="178" applyFont="1" applyFill="1" applyBorder="1" applyAlignment="1">
      <alignment horizontal="center"/>
    </xf>
    <xf numFmtId="14" fontId="99" fillId="0" borderId="5" xfId="0" applyNumberFormat="1" applyFont="1" applyFill="1" applyBorder="1" applyAlignment="1"/>
    <xf numFmtId="3" fontId="58" fillId="0" borderId="6" xfId="178" applyNumberFormat="1" applyFont="1" applyFill="1" applyBorder="1" applyAlignment="1">
      <alignment horizontal="right"/>
    </xf>
    <xf numFmtId="0" fontId="58" fillId="0" borderId="7" xfId="178" applyFont="1" applyFill="1" applyBorder="1" applyAlignment="1">
      <alignment horizontal="center"/>
    </xf>
    <xf numFmtId="14" fontId="99" fillId="0" borderId="8" xfId="0" applyNumberFormat="1" applyFont="1" applyFill="1" applyBorder="1" applyAlignment="1"/>
    <xf numFmtId="3" fontId="58" fillId="0" borderId="9" xfId="178" applyNumberFormat="1" applyFont="1" applyFill="1" applyBorder="1" applyAlignment="1">
      <alignment horizontal="right"/>
    </xf>
    <xf numFmtId="0" fontId="58" fillId="0" borderId="10" xfId="178" applyFont="1" applyFill="1" applyBorder="1" applyAlignment="1">
      <alignment horizontal="center"/>
    </xf>
    <xf numFmtId="14" fontId="99" fillId="0" borderId="11" xfId="0" applyNumberFormat="1" applyFont="1" applyFill="1" applyBorder="1" applyAlignment="1"/>
    <xf numFmtId="3" fontId="58" fillId="0" borderId="12" xfId="178" applyNumberFormat="1" applyFont="1" applyFill="1" applyBorder="1" applyAlignment="1">
      <alignment horizontal="right"/>
    </xf>
    <xf numFmtId="0" fontId="60" fillId="0" borderId="1" xfId="178" applyFont="1" applyFill="1" applyBorder="1" applyAlignment="1">
      <alignment horizontal="center"/>
    </xf>
    <xf numFmtId="0" fontId="60" fillId="0" borderId="2" xfId="178" applyFont="1" applyFill="1" applyBorder="1" applyAlignment="1">
      <alignment horizontal="left"/>
    </xf>
    <xf numFmtId="3" fontId="60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58" fillId="0" borderId="36" xfId="172" applyFont="1" applyBorder="1" applyAlignment="1">
      <alignment horizontal="left" vertical="center" wrapText="1"/>
    </xf>
    <xf numFmtId="0" fontId="60" fillId="0" borderId="24" xfId="172" applyFont="1" applyBorder="1" applyAlignment="1">
      <alignment horizontal="left" vertical="center"/>
    </xf>
    <xf numFmtId="0" fontId="105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2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2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2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2" fillId="0" borderId="6" xfId="178" applyFont="1" applyBorder="1" applyAlignment="1">
      <alignment vertical="center"/>
    </xf>
    <xf numFmtId="0" fontId="62" fillId="0" borderId="1" xfId="178" applyFont="1" applyBorder="1" applyAlignment="1">
      <alignment horizontal="center" vertical="center" wrapText="1"/>
    </xf>
    <xf numFmtId="0" fontId="62" fillId="0" borderId="2" xfId="178" applyFont="1" applyBorder="1" applyAlignment="1">
      <alignment horizontal="center" vertical="center" wrapText="1"/>
    </xf>
    <xf numFmtId="0" fontId="62" fillId="0" borderId="3" xfId="178" applyFont="1" applyBorder="1" applyAlignment="1">
      <alignment horizontal="center" vertical="center" wrapText="1"/>
    </xf>
    <xf numFmtId="0" fontId="58" fillId="0" borderId="10" xfId="48" applyFont="1" applyBorder="1" applyAlignment="1">
      <alignment horizontal="center"/>
    </xf>
    <xf numFmtId="0" fontId="58" fillId="0" borderId="4" xfId="48" applyFont="1" applyBorder="1" applyAlignment="1">
      <alignment horizontal="center"/>
    </xf>
    <xf numFmtId="0" fontId="58" fillId="0" borderId="16" xfId="48" applyFont="1" applyBorder="1" applyAlignment="1">
      <alignment horizontal="center"/>
    </xf>
    <xf numFmtId="165" fontId="60" fillId="0" borderId="3" xfId="35" applyNumberFormat="1" applyFont="1" applyBorder="1" applyAlignment="1"/>
    <xf numFmtId="0" fontId="60" fillId="0" borderId="1" xfId="48" applyFont="1" applyBorder="1" applyAlignment="1">
      <alignment horizontal="center" vertical="center" wrapText="1"/>
    </xf>
    <xf numFmtId="165" fontId="60" fillId="0" borderId="3" xfId="35" applyNumberFormat="1" applyFont="1" applyBorder="1" applyAlignment="1">
      <alignment horizontal="center" vertical="center" wrapText="1"/>
    </xf>
    <xf numFmtId="0" fontId="60" fillId="0" borderId="1" xfId="48" applyFont="1" applyBorder="1" applyAlignment="1">
      <alignment horizontal="center"/>
    </xf>
    <xf numFmtId="165" fontId="58" fillId="0" borderId="6" xfId="35" applyNumberFormat="1" applyFont="1" applyFill="1" applyBorder="1" applyAlignment="1"/>
    <xf numFmtId="165" fontId="58" fillId="0" borderId="9" xfId="35" applyNumberFormat="1" applyFont="1" applyFill="1" applyBorder="1" applyAlignment="1"/>
    <xf numFmtId="165" fontId="69" fillId="0" borderId="9" xfId="35" applyNumberFormat="1" applyFont="1" applyFill="1" applyBorder="1" applyAlignment="1"/>
    <xf numFmtId="165" fontId="58" fillId="0" borderId="9" xfId="35" applyNumberFormat="1" applyFont="1" applyBorder="1" applyAlignment="1"/>
    <xf numFmtId="165" fontId="58" fillId="0" borderId="53" xfId="35" applyNumberFormat="1" applyFont="1" applyBorder="1" applyAlignment="1"/>
    <xf numFmtId="3" fontId="61" fillId="0" borderId="0" xfId="48" applyNumberFormat="1" applyFont="1"/>
    <xf numFmtId="0" fontId="61" fillId="0" borderId="26" xfId="175" applyFont="1" applyBorder="1" applyAlignment="1">
      <alignment horizontal="center" vertical="center"/>
    </xf>
    <xf numFmtId="0" fontId="109" fillId="0" borderId="48" xfId="175" applyFont="1" applyBorder="1" applyAlignment="1">
      <alignment wrapText="1"/>
    </xf>
    <xf numFmtId="164" fontId="67" fillId="0" borderId="12" xfId="35" applyNumberFormat="1" applyFont="1" applyBorder="1" applyAlignment="1">
      <alignment horizontal="right"/>
    </xf>
    <xf numFmtId="0" fontId="104" fillId="0" borderId="19" xfId="175" applyFont="1" applyBorder="1" applyAlignment="1">
      <alignment horizontal="center" vertical="center"/>
    </xf>
    <xf numFmtId="0" fontId="110" fillId="0" borderId="24" xfId="175" applyFont="1" applyFill="1" applyBorder="1"/>
    <xf numFmtId="164" fontId="111" fillId="0" borderId="3" xfId="35" applyNumberFormat="1" applyFont="1" applyBorder="1" applyAlignment="1">
      <alignment horizontal="right"/>
    </xf>
    <xf numFmtId="0" fontId="104" fillId="0" borderId="27" xfId="175" applyFont="1" applyBorder="1" applyAlignment="1">
      <alignment horizontal="center" vertical="center"/>
    </xf>
    <xf numFmtId="0" fontId="110" fillId="0" borderId="56" xfId="175" applyFont="1" applyFill="1" applyBorder="1" applyAlignment="1">
      <alignment wrapText="1"/>
    </xf>
    <xf numFmtId="164" fontId="111" fillId="0" borderId="53" xfId="35" applyNumberFormat="1" applyFont="1" applyBorder="1" applyAlignment="1">
      <alignment horizontal="right"/>
    </xf>
    <xf numFmtId="0" fontId="109" fillId="0" borderId="36" xfId="175" applyFont="1" applyFill="1" applyBorder="1" applyAlignment="1">
      <alignment wrapText="1"/>
    </xf>
    <xf numFmtId="164" fontId="67" fillId="0" borderId="6" xfId="35" applyNumberFormat="1" applyFont="1" applyBorder="1" applyAlignment="1">
      <alignment horizontal="right"/>
    </xf>
    <xf numFmtId="0" fontId="110" fillId="0" borderId="24" xfId="175" applyFont="1" applyFill="1" applyBorder="1" applyAlignment="1">
      <alignment wrapText="1"/>
    </xf>
    <xf numFmtId="0" fontId="109" fillId="0" borderId="48" xfId="175" applyFont="1" applyFill="1" applyBorder="1" applyAlignment="1">
      <alignment wrapText="1"/>
    </xf>
    <xf numFmtId="164" fontId="104" fillId="0" borderId="3" xfId="175" applyNumberFormat="1" applyFont="1" applyBorder="1" applyAlignment="1">
      <alignment horizontal="right"/>
    </xf>
    <xf numFmtId="0" fontId="61" fillId="0" borderId="19" xfId="175" applyFont="1" applyBorder="1" applyAlignment="1">
      <alignment horizontal="center" vertical="center"/>
    </xf>
    <xf numFmtId="0" fontId="110" fillId="0" borderId="24" xfId="175" applyFont="1" applyBorder="1" applyAlignment="1">
      <alignment wrapText="1"/>
    </xf>
    <xf numFmtId="164" fontId="67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0" fontId="58" fillId="0" borderId="0" xfId="178" applyFont="1" applyFill="1" applyBorder="1" applyAlignment="1">
      <alignment horizontal="center"/>
    </xf>
    <xf numFmtId="14" fontId="99" fillId="0" borderId="0" xfId="0" applyNumberFormat="1" applyFont="1" applyFill="1" applyBorder="1" applyAlignment="1"/>
    <xf numFmtId="3" fontId="58" fillId="0" borderId="0" xfId="178" applyNumberFormat="1" applyFont="1" applyFill="1" applyBorder="1" applyAlignment="1">
      <alignment horizontal="right"/>
    </xf>
    <xf numFmtId="0" fontId="60" fillId="0" borderId="0" xfId="178" applyFont="1" applyFill="1" applyBorder="1" applyAlignment="1">
      <alignment horizontal="center"/>
    </xf>
    <xf numFmtId="0" fontId="60" fillId="0" borderId="0" xfId="178" applyFont="1" applyFill="1" applyBorder="1" applyAlignment="1">
      <alignment horizontal="left"/>
    </xf>
    <xf numFmtId="3" fontId="60" fillId="0" borderId="0" xfId="178" applyNumberFormat="1" applyFont="1" applyFill="1" applyBorder="1" applyAlignment="1">
      <alignment horizontal="right"/>
    </xf>
    <xf numFmtId="0" fontId="62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0" fillId="0" borderId="0" xfId="178" applyFont="1" applyFill="1" applyBorder="1" applyAlignment="1">
      <alignment horizontal="center" vertical="center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49" fontId="15" fillId="0" borderId="8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3" fontId="0" fillId="0" borderId="11" xfId="0" applyNumberFormat="1" applyFont="1" applyBorder="1" applyAlignment="1">
      <alignment horizontal="right" vertical="center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4" fontId="115" fillId="0" borderId="8" xfId="0" applyNumberFormat="1" applyFont="1" applyFill="1" applyBorder="1" applyAlignment="1"/>
    <xf numFmtId="0" fontId="16" fillId="0" borderId="24" xfId="0" applyFont="1" applyFill="1" applyBorder="1" applyAlignment="1">
      <alignment vertical="center" wrapText="1"/>
    </xf>
    <xf numFmtId="0" fontId="98" fillId="0" borderId="24" xfId="0" applyFont="1" applyFill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right"/>
    </xf>
    <xf numFmtId="164" fontId="19" fillId="0" borderId="11" xfId="161" applyNumberFormat="1" applyFont="1" applyFill="1" applyBorder="1" applyAlignment="1" applyProtection="1">
      <alignment vertical="center" wrapText="1"/>
    </xf>
    <xf numFmtId="49" fontId="19" fillId="0" borderId="11" xfId="161" applyNumberFormat="1" applyFont="1" applyFill="1" applyBorder="1" applyAlignment="1" applyProtection="1">
      <alignment horizontal="left" vertical="center" wrapText="1" indent="2"/>
    </xf>
    <xf numFmtId="164" fontId="19" fillId="0" borderId="11" xfId="161" applyNumberFormat="1" applyFont="1" applyFill="1" applyBorder="1" applyAlignment="1" applyProtection="1">
      <alignment horizontal="right" vertical="center"/>
    </xf>
    <xf numFmtId="164" fontId="19" fillId="0" borderId="11" xfId="0" applyNumberFormat="1" applyFont="1" applyFill="1" applyBorder="1" applyAlignment="1">
      <alignment horizontal="right" vertical="center"/>
    </xf>
    <xf numFmtId="164" fontId="19" fillId="0" borderId="11" xfId="159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right"/>
    </xf>
    <xf numFmtId="164" fontId="16" fillId="0" borderId="12" xfId="0" applyNumberFormat="1" applyFont="1" applyBorder="1" applyAlignment="1">
      <alignment horizontal="right"/>
    </xf>
    <xf numFmtId="164" fontId="19" fillId="0" borderId="57" xfId="161" applyNumberFormat="1" applyFont="1" applyFill="1" applyBorder="1" applyAlignment="1" applyProtection="1">
      <alignment horizontal="right" vertical="center"/>
    </xf>
    <xf numFmtId="164" fontId="19" fillId="0" borderId="8" xfId="161" applyNumberFormat="1" applyFont="1" applyFill="1" applyBorder="1" applyAlignment="1" applyProtection="1">
      <alignment horizontal="left" vertical="center" wrapText="1"/>
    </xf>
    <xf numFmtId="49" fontId="19" fillId="0" borderId="8" xfId="161" applyNumberFormat="1" applyFont="1" applyFill="1" applyBorder="1" applyAlignment="1" applyProtection="1">
      <alignment horizontal="center" vertical="center" wrapText="1"/>
    </xf>
    <xf numFmtId="164" fontId="19" fillId="0" borderId="8" xfId="161" applyNumberFormat="1" applyFont="1" applyFill="1" applyBorder="1" applyAlignment="1" applyProtection="1">
      <alignment horizontal="right" vertical="center" wrapText="1"/>
    </xf>
    <xf numFmtId="164" fontId="19" fillId="0" borderId="8" xfId="159" applyNumberFormat="1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164" fontId="19" fillId="0" borderId="8" xfId="0" applyNumberFormat="1" applyFont="1" applyFill="1" applyBorder="1" applyAlignment="1">
      <alignment horizontal="right" vertical="center" wrapText="1"/>
    </xf>
    <xf numFmtId="164" fontId="19" fillId="0" borderId="7" xfId="161" applyNumberFormat="1" applyFont="1" applyFill="1" applyBorder="1" applyAlignment="1" applyProtection="1">
      <alignment horizontal="center" vertical="center" wrapText="1"/>
    </xf>
    <xf numFmtId="49" fontId="19" fillId="0" borderId="8" xfId="161" applyNumberFormat="1" applyFont="1" applyFill="1" applyBorder="1" applyAlignment="1" applyProtection="1">
      <alignment horizontal="left" vertical="center" wrapText="1" indent="2"/>
    </xf>
    <xf numFmtId="164" fontId="19" fillId="0" borderId="8" xfId="161" applyNumberFormat="1" applyFont="1" applyFill="1" applyBorder="1" applyAlignment="1" applyProtection="1">
      <alignment horizontal="right" vertical="center"/>
    </xf>
    <xf numFmtId="164" fontId="19" fillId="0" borderId="8" xfId="0" applyNumberFormat="1" applyFont="1" applyFill="1" applyBorder="1" applyAlignment="1">
      <alignment horizontal="right" vertical="center"/>
    </xf>
    <xf numFmtId="164" fontId="19" fillId="0" borderId="8" xfId="159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164" fontId="19" fillId="0" borderId="17" xfId="161" applyNumberFormat="1" applyFont="1" applyFill="1" applyBorder="1" applyAlignment="1" applyProtection="1">
      <alignment horizontal="right" vertical="center"/>
    </xf>
    <xf numFmtId="0" fontId="12" fillId="0" borderId="24" xfId="1" applyFont="1" applyFill="1" applyBorder="1" applyAlignment="1" applyProtection="1">
      <alignment horizontal="center" vertical="center"/>
    </xf>
    <xf numFmtId="0" fontId="12" fillId="0" borderId="88" xfId="1" applyFont="1" applyFill="1" applyBorder="1" applyAlignment="1" applyProtection="1">
      <alignment horizontal="center" vertical="center" wrapText="1"/>
    </xf>
    <xf numFmtId="3" fontId="19" fillId="0" borderId="11" xfId="161" applyNumberFormat="1" applyFont="1" applyFill="1" applyBorder="1" applyAlignment="1" applyProtection="1">
      <alignment horizontal="right" vertical="center"/>
    </xf>
    <xf numFmtId="3" fontId="19" fillId="0" borderId="11" xfId="0" applyNumberFormat="1" applyFont="1" applyFill="1" applyBorder="1" applyAlignment="1">
      <alignment horizontal="right" vertical="center"/>
    </xf>
    <xf numFmtId="3" fontId="16" fillId="0" borderId="9" xfId="0" applyNumberFormat="1" applyFont="1" applyBorder="1" applyAlignment="1">
      <alignment horizontal="right"/>
    </xf>
    <xf numFmtId="3" fontId="19" fillId="0" borderId="11" xfId="159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/>
    </xf>
    <xf numFmtId="3" fontId="19" fillId="0" borderId="12" xfId="161" applyNumberFormat="1" applyFont="1" applyFill="1" applyBorder="1" applyAlignment="1" applyProtection="1">
      <alignment horizontal="right" vertical="center"/>
    </xf>
    <xf numFmtId="0" fontId="118" fillId="0" borderId="2" xfId="0" applyFont="1" applyBorder="1" applyAlignment="1" applyProtection="1">
      <alignment wrapText="1"/>
    </xf>
    <xf numFmtId="0" fontId="97" fillId="0" borderId="2" xfId="1" applyFont="1" applyFill="1" applyBorder="1" applyAlignment="1" applyProtection="1">
      <alignment horizontal="left" vertical="center" wrapText="1"/>
    </xf>
    <xf numFmtId="3" fontId="64" fillId="0" borderId="0" xfId="0" applyNumberFormat="1" applyFont="1" applyBorder="1" applyAlignment="1">
      <alignment vertical="center" wrapText="1"/>
    </xf>
    <xf numFmtId="0" fontId="16" fillId="0" borderId="24" xfId="1" applyFont="1" applyFill="1" applyBorder="1" applyAlignment="1" applyProtection="1">
      <alignment horizontal="center"/>
    </xf>
    <xf numFmtId="0" fontId="16" fillId="0" borderId="90" xfId="1" applyFont="1" applyFill="1" applyBorder="1" applyAlignment="1" applyProtection="1">
      <alignment horizontal="center" vertical="center" wrapText="1"/>
    </xf>
    <xf numFmtId="0" fontId="16" fillId="0" borderId="90" xfId="1" applyFont="1" applyFill="1" applyBorder="1" applyAlignment="1" applyProtection="1">
      <alignment horizontal="center"/>
    </xf>
    <xf numFmtId="0" fontId="19" fillId="0" borderId="57" xfId="51" applyFont="1" applyBorder="1" applyAlignment="1">
      <alignment horizontal="center" vertical="center" wrapText="1"/>
    </xf>
    <xf numFmtId="0" fontId="19" fillId="0" borderId="89" xfId="51" applyFont="1" applyBorder="1" applyAlignment="1">
      <alignment horizontal="center" vertical="center"/>
    </xf>
    <xf numFmtId="0" fontId="19" fillId="0" borderId="68" xfId="51" applyFont="1" applyBorder="1" applyAlignment="1">
      <alignment horizontal="center" vertical="center"/>
    </xf>
    <xf numFmtId="164" fontId="16" fillId="0" borderId="0" xfId="1" applyNumberFormat="1" applyFont="1" applyFill="1" applyBorder="1" applyAlignment="1" applyProtection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6"/>
    </xf>
    <xf numFmtId="3" fontId="12" fillId="0" borderId="3" xfId="1" applyNumberFormat="1" applyFont="1" applyFill="1" applyBorder="1" applyAlignment="1" applyProtection="1">
      <alignment vertical="center" wrapText="1"/>
    </xf>
    <xf numFmtId="3" fontId="16" fillId="0" borderId="3" xfId="1" applyNumberFormat="1" applyFont="1" applyFill="1" applyBorder="1" applyAlignment="1" applyProtection="1">
      <alignment vertical="center" wrapText="1"/>
    </xf>
    <xf numFmtId="3" fontId="16" fillId="0" borderId="3" xfId="1" applyNumberFormat="1" applyFont="1" applyFill="1" applyBorder="1" applyAlignment="1" applyProtection="1">
      <alignment vertical="center" wrapText="1"/>
      <protection locked="0"/>
    </xf>
    <xf numFmtId="3" fontId="14" fillId="0" borderId="8" xfId="1" applyNumberFormat="1" applyFont="1" applyFill="1" applyBorder="1" applyAlignment="1" applyProtection="1">
      <alignment vertical="center" wrapText="1"/>
      <protection locked="0"/>
    </xf>
    <xf numFmtId="3" fontId="14" fillId="0" borderId="8" xfId="1" applyNumberFormat="1" applyFont="1" applyFill="1" applyBorder="1" applyProtection="1"/>
    <xf numFmtId="3" fontId="10" fillId="0" borderId="8" xfId="1" applyNumberFormat="1" applyFont="1" applyFill="1" applyBorder="1" applyAlignment="1" applyProtection="1">
      <alignment vertical="center" wrapText="1"/>
      <protection locked="0"/>
    </xf>
    <xf numFmtId="3" fontId="14" fillId="0" borderId="5" xfId="1" applyNumberFormat="1" applyFont="1" applyFill="1" applyBorder="1" applyAlignment="1" applyProtection="1">
      <alignment vertical="center" wrapText="1"/>
      <protection locked="0"/>
    </xf>
    <xf numFmtId="3" fontId="14" fillId="0" borderId="5" xfId="1" applyNumberFormat="1" applyFont="1" applyFill="1" applyBorder="1" applyProtection="1"/>
    <xf numFmtId="0" fontId="16" fillId="0" borderId="2" xfId="1" applyFont="1" applyFill="1" applyBorder="1" applyAlignment="1" applyProtection="1">
      <alignment horizontal="center"/>
    </xf>
    <xf numFmtId="0" fontId="16" fillId="0" borderId="3" xfId="1" applyFont="1" applyFill="1" applyBorder="1" applyAlignment="1" applyProtection="1">
      <alignment horizontal="center"/>
    </xf>
    <xf numFmtId="3" fontId="14" fillId="0" borderId="11" xfId="1" applyNumberFormat="1" applyFont="1" applyFill="1" applyBorder="1" applyAlignment="1" applyProtection="1">
      <alignment vertical="center" wrapText="1"/>
      <protection locked="0"/>
    </xf>
    <xf numFmtId="3" fontId="14" fillId="0" borderId="11" xfId="1" applyNumberFormat="1" applyFont="1" applyFill="1" applyBorder="1" applyProtection="1"/>
    <xf numFmtId="3" fontId="12" fillId="0" borderId="2" xfId="1" applyNumberFormat="1" applyFont="1" applyFill="1" applyBorder="1" applyAlignment="1" applyProtection="1">
      <alignment vertical="center" wrapText="1"/>
    </xf>
    <xf numFmtId="3" fontId="16" fillId="0" borderId="2" xfId="1" applyNumberFormat="1" applyFont="1" applyFill="1" applyBorder="1" applyAlignment="1" applyProtection="1">
      <alignment vertical="center" wrapText="1"/>
    </xf>
    <xf numFmtId="3" fontId="10" fillId="0" borderId="5" xfId="1" applyNumberFormat="1" applyFont="1" applyFill="1" applyBorder="1" applyAlignment="1" applyProtection="1">
      <alignment vertical="center" wrapText="1"/>
      <protection locked="0"/>
    </xf>
    <xf numFmtId="3" fontId="16" fillId="0" borderId="2" xfId="1" applyNumberFormat="1" applyFont="1" applyFill="1" applyBorder="1" applyAlignment="1" applyProtection="1">
      <alignment vertical="center" wrapText="1"/>
      <protection locked="0"/>
    </xf>
    <xf numFmtId="3" fontId="10" fillId="0" borderId="11" xfId="1" applyNumberFormat="1" applyFont="1" applyFill="1" applyBorder="1" applyAlignment="1" applyProtection="1">
      <alignment vertical="center" wrapText="1"/>
      <protection locked="0"/>
    </xf>
    <xf numFmtId="3" fontId="14" fillId="0" borderId="6" xfId="1" applyNumberFormat="1" applyFont="1" applyFill="1" applyBorder="1" applyProtection="1"/>
    <xf numFmtId="3" fontId="14" fillId="0" borderId="9" xfId="1" applyNumberFormat="1" applyFont="1" applyFill="1" applyBorder="1" applyProtection="1"/>
    <xf numFmtId="3" fontId="14" fillId="0" borderId="12" xfId="1" applyNumberFormat="1" applyFont="1" applyFill="1" applyBorder="1" applyProtection="1"/>
    <xf numFmtId="0" fontId="10" fillId="0" borderId="8" xfId="1" applyFont="1" applyFill="1" applyBorder="1" applyProtection="1"/>
    <xf numFmtId="3" fontId="10" fillId="0" borderId="8" xfId="1" applyNumberFormat="1" applyFont="1" applyFill="1" applyBorder="1" applyProtection="1"/>
    <xf numFmtId="0" fontId="10" fillId="0" borderId="5" xfId="1" applyFont="1" applyFill="1" applyBorder="1" applyProtection="1"/>
    <xf numFmtId="164" fontId="14" fillId="0" borderId="11" xfId="1" applyNumberFormat="1" applyFont="1" applyFill="1" applyBorder="1" applyAlignment="1" applyProtection="1">
      <alignment vertical="center" wrapText="1"/>
      <protection locked="0"/>
    </xf>
    <xf numFmtId="0" fontId="10" fillId="0" borderId="11" xfId="1" applyFont="1" applyFill="1" applyBorder="1" applyProtection="1"/>
    <xf numFmtId="0" fontId="6" fillId="0" borderId="11" xfId="1" applyFill="1" applyBorder="1" applyProtection="1"/>
    <xf numFmtId="0" fontId="0" fillId="0" borderId="5" xfId="1" applyFont="1" applyFill="1" applyBorder="1" applyAlignment="1" applyProtection="1">
      <alignment horizontal="left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164" fontId="10" fillId="0" borderId="6" xfId="1" applyNumberFormat="1" applyFont="1" applyFill="1" applyBorder="1" applyProtection="1"/>
    <xf numFmtId="164" fontId="12" fillId="0" borderId="2" xfId="1" applyNumberFormat="1" applyFont="1" applyFill="1" applyBorder="1" applyAlignment="1" applyProtection="1">
      <alignment vertical="center" wrapText="1"/>
    </xf>
    <xf numFmtId="164" fontId="12" fillId="0" borderId="3" xfId="1" applyNumberFormat="1" applyFont="1" applyFill="1" applyBorder="1" applyAlignment="1" applyProtection="1">
      <alignment vertical="center" wrapText="1"/>
    </xf>
    <xf numFmtId="0" fontId="6" fillId="0" borderId="5" xfId="1" applyFill="1" applyBorder="1" applyAlignment="1" applyProtection="1"/>
    <xf numFmtId="0" fontId="6" fillId="0" borderId="6" xfId="1" applyFill="1" applyBorder="1" applyAlignment="1" applyProtection="1"/>
    <xf numFmtId="0" fontId="6" fillId="0" borderId="8" xfId="1" applyFill="1" applyBorder="1" applyAlignment="1" applyProtection="1"/>
    <xf numFmtId="3" fontId="10" fillId="0" borderId="9" xfId="1" applyNumberFormat="1" applyFont="1" applyFill="1" applyBorder="1" applyAlignment="1" applyProtection="1"/>
    <xf numFmtId="0" fontId="6" fillId="0" borderId="9" xfId="1" applyFill="1" applyBorder="1" applyAlignment="1" applyProtection="1"/>
    <xf numFmtId="164" fontId="16" fillId="0" borderId="2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3" fontId="16" fillId="0" borderId="2" xfId="1" applyNumberFormat="1" applyFont="1" applyFill="1" applyBorder="1" applyAlignment="1" applyProtection="1">
      <alignment vertical="center"/>
    </xf>
    <xf numFmtId="3" fontId="16" fillId="0" borderId="3" xfId="1" applyNumberFormat="1" applyFont="1" applyFill="1" applyBorder="1" applyAlignment="1" applyProtection="1">
      <alignment vertical="center"/>
    </xf>
    <xf numFmtId="0" fontId="116" fillId="0" borderId="14" xfId="0" applyFont="1" applyBorder="1" applyAlignment="1" applyProtection="1">
      <alignment horizontal="left" vertical="center" wrapText="1"/>
    </xf>
    <xf numFmtId="0" fontId="114" fillId="0" borderId="14" xfId="0" applyFont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4" xfId="1" applyFont="1" applyFill="1" applyBorder="1" applyProtection="1"/>
    <xf numFmtId="164" fontId="14" fillId="0" borderId="14" xfId="1" applyNumberFormat="1" applyFont="1" applyFill="1" applyBorder="1" applyProtection="1"/>
    <xf numFmtId="0" fontId="116" fillId="0" borderId="8" xfId="0" applyFont="1" applyBorder="1" applyAlignment="1" applyProtection="1">
      <alignment horizontal="left" vertical="center" wrapText="1"/>
    </xf>
    <xf numFmtId="0" fontId="114" fillId="0" borderId="8" xfId="0" applyFont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8" xfId="1" applyFont="1" applyFill="1" applyBorder="1" applyProtection="1"/>
    <xf numFmtId="164" fontId="14" fillId="0" borderId="8" xfId="1" applyNumberFormat="1" applyFont="1" applyFill="1" applyBorder="1" applyProtection="1"/>
    <xf numFmtId="0" fontId="95" fillId="0" borderId="8" xfId="0" applyFont="1" applyBorder="1" applyAlignment="1" applyProtection="1">
      <alignment horizontal="left" vertical="center" wrapText="1"/>
    </xf>
    <xf numFmtId="164" fontId="1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95" fillId="0" borderId="8" xfId="0" applyFont="1" applyBorder="1" applyAlignment="1" applyProtection="1">
      <alignment horizontal="left" vertical="center" wrapText="1" indent="6"/>
    </xf>
    <xf numFmtId="0" fontId="116" fillId="0" borderId="8" xfId="0" applyFont="1" applyBorder="1" applyAlignment="1" applyProtection="1">
      <alignment horizontal="left" wrapText="1"/>
    </xf>
    <xf numFmtId="0" fontId="95" fillId="0" borderId="8" xfId="0" applyFont="1" applyBorder="1" applyAlignment="1" applyProtection="1">
      <alignment horizontal="left" vertical="center" wrapText="1" indent="7"/>
    </xf>
    <xf numFmtId="0" fontId="13" fillId="0" borderId="8" xfId="1" applyFont="1" applyFill="1" applyBorder="1" applyAlignment="1" applyProtection="1">
      <alignment horizontal="left" vertical="center" wrapText="1"/>
    </xf>
    <xf numFmtId="0" fontId="119" fillId="0" borderId="8" xfId="1" applyFont="1" applyFill="1" applyBorder="1" applyAlignment="1" applyProtection="1">
      <alignment horizontal="center" vertical="center" wrapText="1"/>
    </xf>
    <xf numFmtId="1" fontId="14" fillId="0" borderId="8" xfId="1" applyNumberFormat="1" applyFont="1" applyFill="1" applyBorder="1" applyProtection="1"/>
    <xf numFmtId="16" fontId="95" fillId="0" borderId="8" xfId="2" applyNumberFormat="1" applyFont="1" applyFill="1" applyBorder="1" applyAlignment="1">
      <alignment horizontal="left" vertical="center" indent="5"/>
    </xf>
    <xf numFmtId="0" fontId="65" fillId="0" borderId="8" xfId="0" applyFont="1" applyBorder="1" applyAlignment="1" applyProtection="1">
      <alignment horizontal="center" vertical="center" wrapText="1"/>
    </xf>
    <xf numFmtId="0" fontId="95" fillId="0" borderId="8" xfId="2" applyFont="1" applyFill="1" applyBorder="1" applyAlignment="1">
      <alignment horizontal="left" vertical="center" indent="5"/>
    </xf>
    <xf numFmtId="0" fontId="116" fillId="0" borderId="8" xfId="2" applyFont="1" applyFill="1" applyBorder="1" applyAlignment="1">
      <alignment horizontal="left"/>
    </xf>
    <xf numFmtId="0" fontId="95" fillId="0" borderId="8" xfId="2" applyFont="1" applyFill="1" applyBorder="1" applyAlignment="1">
      <alignment horizontal="left" indent="5"/>
    </xf>
    <xf numFmtId="0" fontId="116" fillId="0" borderId="8" xfId="2" applyFont="1" applyFill="1" applyBorder="1" applyAlignment="1">
      <alignment horizontal="left" wrapText="1"/>
    </xf>
    <xf numFmtId="0" fontId="114" fillId="0" borderId="8" xfId="0" applyFont="1" applyBorder="1" applyAlignment="1" applyProtection="1">
      <alignment horizontal="center" wrapText="1"/>
    </xf>
    <xf numFmtId="164" fontId="10" fillId="0" borderId="8" xfId="1" applyNumberFormat="1" applyFont="1" applyFill="1" applyBorder="1" applyAlignment="1" applyProtection="1">
      <alignment vertical="center" wrapText="1"/>
      <protection locked="0"/>
    </xf>
    <xf numFmtId="164" fontId="10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95" fillId="0" borderId="8" xfId="0" applyFont="1" applyBorder="1" applyAlignment="1" applyProtection="1">
      <alignment horizontal="left" wrapText="1" indent="5"/>
    </xf>
    <xf numFmtId="0" fontId="94" fillId="0" borderId="8" xfId="1" applyFont="1" applyFill="1" applyBorder="1" applyAlignment="1" applyProtection="1">
      <alignment horizontal="left" vertical="center" wrapText="1" indent="5"/>
    </xf>
    <xf numFmtId="0" fontId="11" fillId="0" borderId="8" xfId="1" applyFont="1" applyFill="1" applyBorder="1" applyAlignment="1" applyProtection="1">
      <alignment horizontal="center" vertical="center"/>
    </xf>
    <xf numFmtId="164" fontId="22" fillId="0" borderId="8" xfId="1" applyNumberFormat="1" applyFont="1" applyFill="1" applyBorder="1" applyAlignment="1" applyProtection="1">
      <alignment vertical="center" wrapText="1"/>
      <protection locked="0"/>
    </xf>
    <xf numFmtId="0" fontId="94" fillId="0" borderId="8" xfId="1" applyFont="1" applyFill="1" applyBorder="1" applyAlignment="1" applyProtection="1">
      <alignment horizontal="left" indent="5"/>
    </xf>
    <xf numFmtId="164" fontId="22" fillId="0" borderId="8" xfId="1" applyNumberFormat="1" applyFont="1" applyFill="1" applyBorder="1" applyAlignment="1" applyProtection="1">
      <alignment vertical="center"/>
      <protection locked="0"/>
    </xf>
    <xf numFmtId="0" fontId="11" fillId="0" borderId="8" xfId="1" applyFont="1" applyFill="1" applyBorder="1" applyAlignment="1" applyProtection="1">
      <alignment horizontal="center" vertical="center" wrapText="1"/>
    </xf>
    <xf numFmtId="3" fontId="115" fillId="0" borderId="8" xfId="1" applyNumberFormat="1" applyFont="1" applyFill="1" applyBorder="1" applyProtection="1"/>
    <xf numFmtId="0" fontId="13" fillId="0" borderId="8" xfId="1" applyFont="1" applyFill="1" applyBorder="1" applyAlignment="1" applyProtection="1">
      <alignment horizontal="left" vertical="center" wrapText="1" indent="5"/>
    </xf>
    <xf numFmtId="0" fontId="93" fillId="0" borderId="8" xfId="1" applyFont="1" applyFill="1" applyBorder="1" applyAlignment="1" applyProtection="1">
      <alignment horizontal="left" vertical="center" wrapText="1"/>
    </xf>
    <xf numFmtId="0" fontId="116" fillId="0" borderId="11" xfId="0" applyFont="1" applyBorder="1" applyAlignment="1" applyProtection="1">
      <alignment horizontal="left" vertical="center" wrapText="1"/>
    </xf>
    <xf numFmtId="0" fontId="114" fillId="0" borderId="11" xfId="0" applyFont="1" applyBorder="1" applyAlignment="1" applyProtection="1">
      <alignment horizontal="center" vertical="center" wrapText="1"/>
    </xf>
    <xf numFmtId="164" fontId="14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11" xfId="1" applyFont="1" applyFill="1" applyBorder="1" applyProtection="1"/>
    <xf numFmtId="164" fontId="14" fillId="0" borderId="11" xfId="1" applyNumberFormat="1" applyFont="1" applyFill="1" applyBorder="1" applyProtection="1"/>
    <xf numFmtId="0" fontId="116" fillId="0" borderId="5" xfId="0" applyFont="1" applyBorder="1" applyAlignment="1" applyProtection="1">
      <alignment horizontal="left" vertical="center" wrapText="1"/>
    </xf>
    <xf numFmtId="0" fontId="114" fillId="0" borderId="5" xfId="0" applyFont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5" xfId="1" applyFont="1" applyFill="1" applyBorder="1" applyProtection="1"/>
    <xf numFmtId="164" fontId="14" fillId="0" borderId="5" xfId="1" applyNumberFormat="1" applyFont="1" applyFill="1" applyBorder="1" applyProtection="1"/>
    <xf numFmtId="0" fontId="27" fillId="0" borderId="2" xfId="1" applyFont="1" applyFill="1" applyBorder="1" applyAlignment="1" applyProtection="1">
      <alignment horizontal="left" vertical="center" wrapText="1"/>
    </xf>
    <xf numFmtId="0" fontId="92" fillId="0" borderId="2" xfId="1" applyFont="1" applyFill="1" applyBorder="1" applyAlignment="1" applyProtection="1">
      <alignment horizontal="center" vertical="center" wrapText="1"/>
    </xf>
    <xf numFmtId="164" fontId="16" fillId="0" borderId="2" xfId="1" applyNumberFormat="1" applyFont="1" applyFill="1" applyBorder="1" applyAlignment="1" applyProtection="1">
      <alignment horizontal="right" vertical="center" wrapText="1"/>
    </xf>
    <xf numFmtId="164" fontId="16" fillId="0" borderId="2" xfId="1" applyNumberFormat="1" applyFont="1" applyFill="1" applyBorder="1" applyProtection="1"/>
    <xf numFmtId="164" fontId="16" fillId="0" borderId="3" xfId="1" applyNumberFormat="1" applyFont="1" applyFill="1" applyBorder="1" applyProtection="1"/>
    <xf numFmtId="0" fontId="95" fillId="0" borderId="11" xfId="0" applyFont="1" applyBorder="1" applyAlignment="1" applyProtection="1">
      <alignment horizontal="left" vertical="center" wrapText="1" indent="6"/>
    </xf>
    <xf numFmtId="164" fontId="18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16" fillId="0" borderId="5" xfId="0" applyFont="1" applyBorder="1" applyAlignment="1" applyProtection="1">
      <alignment horizontal="left" wrapText="1"/>
    </xf>
    <xf numFmtId="0" fontId="117" fillId="0" borderId="2" xfId="0" applyFont="1" applyBorder="1" applyAlignment="1" applyProtection="1">
      <alignment horizontal="left" vertical="center" wrapText="1"/>
    </xf>
    <xf numFmtId="0" fontId="118" fillId="0" borderId="2" xfId="0" applyFont="1" applyBorder="1" applyAlignment="1" applyProtection="1">
      <alignment horizontal="center" vertical="center" wrapTex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3" fontId="16" fillId="0" borderId="3" xfId="1" applyNumberFormat="1" applyFont="1" applyFill="1" applyBorder="1" applyAlignment="1" applyProtection="1">
      <alignment horizontal="center" vertical="center" wrapText="1"/>
    </xf>
    <xf numFmtId="0" fontId="95" fillId="0" borderId="11" xfId="0" applyFont="1" applyBorder="1" applyAlignment="1" applyProtection="1">
      <alignment horizontal="left" vertical="center" wrapText="1" indent="7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5" xfId="1" applyFont="1" applyFill="1" applyBorder="1" applyAlignment="1" applyProtection="1">
      <alignment horizontal="left" vertical="center" wrapText="1"/>
    </xf>
    <xf numFmtId="0" fontId="119" fillId="0" borderId="5" xfId="1" applyFont="1" applyFill="1" applyBorder="1" applyAlignment="1" applyProtection="1">
      <alignment horizontal="center" vertical="center" wrapText="1"/>
    </xf>
    <xf numFmtId="164" fontId="16" fillId="0" borderId="2" xfId="1" applyNumberFormat="1" applyFont="1" applyFill="1" applyBorder="1" applyAlignment="1" applyProtection="1">
      <alignment horizontal="right" vertical="center" wrapText="1" indent="1"/>
    </xf>
    <xf numFmtId="0" fontId="14" fillId="0" borderId="2" xfId="1" applyFont="1" applyFill="1" applyBorder="1" applyProtection="1"/>
    <xf numFmtId="164" fontId="14" fillId="0" borderId="2" xfId="1" applyNumberFormat="1" applyFont="1" applyFill="1" applyBorder="1" applyProtection="1"/>
    <xf numFmtId="0" fontId="14" fillId="0" borderId="3" xfId="1" applyFont="1" applyFill="1" applyBorder="1" applyProtection="1"/>
    <xf numFmtId="0" fontId="114" fillId="0" borderId="11" xfId="0" applyFont="1" applyBorder="1" applyAlignment="1" applyProtection="1">
      <alignment horizontal="center" wrapText="1"/>
    </xf>
    <xf numFmtId="0" fontId="114" fillId="0" borderId="5" xfId="0" applyFont="1" applyBorder="1" applyAlignment="1" applyProtection="1">
      <alignment horizontal="center" wrapText="1"/>
    </xf>
    <xf numFmtId="164" fontId="10" fillId="0" borderId="5" xfId="1" applyNumberFormat="1" applyFont="1" applyFill="1" applyBorder="1" applyAlignment="1" applyProtection="1">
      <alignment vertical="center" wrapText="1"/>
      <protection locked="0"/>
    </xf>
    <xf numFmtId="0" fontId="98" fillId="0" borderId="2" xfId="1" applyFont="1" applyFill="1" applyBorder="1" applyAlignment="1" applyProtection="1">
      <alignment horizontal="left" vertical="center" wrapText="1"/>
    </xf>
    <xf numFmtId="164" fontId="16" fillId="0" borderId="2" xfId="1" applyNumberFormat="1" applyFont="1" applyFill="1" applyBorder="1" applyAlignment="1" applyProtection="1">
      <alignment vertical="center"/>
    </xf>
    <xf numFmtId="164" fontId="16" fillId="0" borderId="3" xfId="1" applyNumberFormat="1" applyFont="1" applyFill="1" applyBorder="1" applyAlignment="1" applyProtection="1">
      <alignment vertical="center"/>
    </xf>
    <xf numFmtId="0" fontId="114" fillId="0" borderId="2" xfId="0" applyFont="1" applyBorder="1" applyAlignment="1" applyProtection="1">
      <alignment horizont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Alignment="1" applyProtection="1">
      <alignment vertical="center" wrapText="1"/>
    </xf>
    <xf numFmtId="0" fontId="97" fillId="0" borderId="2" xfId="1" applyFont="1" applyFill="1" applyBorder="1" applyAlignment="1" applyProtection="1">
      <alignment horizontal="left" vertical="center" wrapText="1" indent="1"/>
    </xf>
    <xf numFmtId="0" fontId="95" fillId="0" borderId="11" xfId="0" applyFont="1" applyBorder="1" applyAlignment="1" applyProtection="1">
      <alignment horizontal="left" vertical="center" wrapText="1" indent="5"/>
    </xf>
    <xf numFmtId="0" fontId="117" fillId="0" borderId="2" xfId="0" applyFont="1" applyBorder="1" applyAlignment="1" applyProtection="1">
      <alignment wrapText="1"/>
    </xf>
    <xf numFmtId="0" fontId="118" fillId="0" borderId="2" xfId="0" applyFont="1" applyBorder="1" applyAlignment="1" applyProtection="1">
      <alignment horizontal="center" wrapTex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15" xfId="1" applyNumberFormat="1" applyFont="1" applyFill="1" applyBorder="1" applyProtection="1"/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0" fontId="14" fillId="0" borderId="6" xfId="1" applyFont="1" applyFill="1" applyBorder="1" applyProtection="1"/>
    <xf numFmtId="0" fontId="14" fillId="0" borderId="9" xfId="1" applyFont="1" applyFill="1" applyBorder="1" applyProtection="1"/>
    <xf numFmtId="0" fontId="14" fillId="0" borderId="12" xfId="1" applyFont="1" applyFill="1" applyBorder="1" applyProtection="1"/>
    <xf numFmtId="164" fontId="14" fillId="0" borderId="6" xfId="1" applyNumberFormat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3" fontId="10" fillId="0" borderId="11" xfId="1" applyNumberFormat="1" applyFont="1" applyFill="1" applyBorder="1" applyProtection="1"/>
    <xf numFmtId="3" fontId="115" fillId="0" borderId="5" xfId="1" applyNumberFormat="1" applyFont="1" applyFill="1" applyBorder="1" applyProtection="1"/>
    <xf numFmtId="0" fontId="27" fillId="0" borderId="2" xfId="1" applyFont="1" applyFill="1" applyBorder="1" applyAlignment="1" applyProtection="1">
      <alignment vertical="center" wrapText="1"/>
    </xf>
    <xf numFmtId="0" fontId="27" fillId="0" borderId="11" xfId="1" applyFont="1" applyFill="1" applyBorder="1" applyAlignment="1" applyProtection="1">
      <alignment vertical="center" wrapText="1"/>
    </xf>
    <xf numFmtId="0" fontId="92" fillId="0" borderId="11" xfId="1" applyFont="1" applyFill="1" applyBorder="1" applyAlignment="1" applyProtection="1">
      <alignment horizontal="center" vertical="center" wrapText="1"/>
    </xf>
    <xf numFmtId="164" fontId="16" fillId="0" borderId="11" xfId="1" applyNumberFormat="1" applyFont="1" applyFill="1" applyBorder="1" applyAlignment="1" applyProtection="1">
      <alignment vertical="center" wrapText="1"/>
    </xf>
    <xf numFmtId="164" fontId="16" fillId="0" borderId="11" xfId="1" applyNumberFormat="1" applyFont="1" applyFill="1" applyBorder="1" applyProtection="1"/>
    <xf numFmtId="0" fontId="93" fillId="0" borderId="5" xfId="1" applyFont="1" applyFill="1" applyBorder="1" applyAlignment="1" applyProtection="1">
      <alignment horizontal="left" vertical="center" wrapText="1"/>
    </xf>
    <xf numFmtId="0" fontId="115" fillId="0" borderId="5" xfId="1" applyFont="1" applyFill="1" applyBorder="1" applyAlignment="1" applyProtection="1">
      <alignment horizontal="center" vertical="center" wrapText="1"/>
    </xf>
    <xf numFmtId="3" fontId="10" fillId="0" borderId="5" xfId="1" applyNumberFormat="1" applyFont="1" applyFill="1" applyBorder="1" applyProtection="1"/>
    <xf numFmtId="0" fontId="93" fillId="0" borderId="11" xfId="1" applyFont="1" applyFill="1" applyBorder="1" applyAlignment="1" applyProtection="1">
      <alignment horizontal="left" vertical="center" wrapText="1"/>
    </xf>
    <xf numFmtId="0" fontId="119" fillId="0" borderId="11" xfId="1" applyFont="1" applyFill="1" applyBorder="1" applyAlignment="1" applyProtection="1">
      <alignment horizontal="center" vertical="center" wrapText="1"/>
    </xf>
    <xf numFmtId="0" fontId="16" fillId="0" borderId="57" xfId="1" applyFont="1" applyFill="1" applyBorder="1" applyAlignment="1" applyProtection="1">
      <alignment horizontal="left" vertical="center" wrapText="1" indent="1"/>
    </xf>
    <xf numFmtId="164" fontId="19" fillId="0" borderId="57" xfId="0" quotePrefix="1" applyNumberFormat="1" applyFont="1" applyBorder="1" applyAlignment="1" applyProtection="1">
      <alignment vertical="center" wrapText="1"/>
    </xf>
    <xf numFmtId="0" fontId="16" fillId="0" borderId="1" xfId="1" applyFont="1" applyFill="1" applyBorder="1" applyAlignment="1" applyProtection="1">
      <alignment horizontal="left" vertical="center" wrapText="1" indent="1"/>
    </xf>
    <xf numFmtId="0" fontId="118" fillId="0" borderId="2" xfId="0" applyFont="1" applyBorder="1" applyAlignment="1" applyProtection="1">
      <alignment horizontal="left" vertical="center" wrapText="1" indent="1"/>
    </xf>
    <xf numFmtId="49" fontId="16" fillId="0" borderId="10" xfId="1" applyNumberFormat="1" applyFont="1" applyFill="1" applyBorder="1" applyAlignment="1" applyProtection="1">
      <alignment horizontal="left" vertical="center" wrapText="1" indent="1"/>
    </xf>
    <xf numFmtId="164" fontId="16" fillId="0" borderId="12" xfId="1" applyNumberFormat="1" applyFont="1" applyFill="1" applyBorder="1" applyAlignment="1" applyProtection="1">
      <alignment vertical="center" wrapText="1"/>
    </xf>
    <xf numFmtId="0" fontId="12" fillId="0" borderId="20" xfId="0" applyFont="1" applyFill="1" applyBorder="1" applyAlignment="1" applyProtection="1">
      <alignment horizontal="center" vertical="center" wrapText="1"/>
    </xf>
    <xf numFmtId="164" fontId="118" fillId="0" borderId="8" xfId="161" applyNumberFormat="1" applyFont="1" applyFill="1" applyBorder="1" applyAlignment="1" applyProtection="1">
      <alignment vertical="center" wrapText="1"/>
    </xf>
    <xf numFmtId="3" fontId="19" fillId="0" borderId="8" xfId="161" applyNumberFormat="1" applyFont="1" applyFill="1" applyBorder="1" applyAlignment="1" applyProtection="1">
      <alignment horizontal="right" vertical="center"/>
    </xf>
    <xf numFmtId="3" fontId="19" fillId="0" borderId="8" xfId="0" applyNumberFormat="1" applyFont="1" applyFill="1" applyBorder="1" applyAlignment="1">
      <alignment horizontal="right" vertical="center"/>
    </xf>
    <xf numFmtId="3" fontId="19" fillId="0" borderId="8" xfId="159" applyNumberFormat="1" applyFont="1" applyBorder="1" applyAlignment="1">
      <alignment horizontal="right" vertical="center"/>
    </xf>
    <xf numFmtId="3" fontId="16" fillId="0" borderId="8" xfId="0" applyNumberFormat="1" applyFont="1" applyBorder="1" applyAlignment="1">
      <alignment horizontal="right"/>
    </xf>
    <xf numFmtId="3" fontId="16" fillId="0" borderId="12" xfId="0" applyNumberFormat="1" applyFont="1" applyBorder="1" applyAlignment="1">
      <alignment horizontal="right"/>
    </xf>
    <xf numFmtId="164" fontId="15" fillId="0" borderId="1" xfId="161" quotePrefix="1" applyNumberFormat="1" applyFont="1" applyFill="1" applyBorder="1" applyAlignment="1" applyProtection="1">
      <alignment horizontal="center"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3" fontId="19" fillId="0" borderId="3" xfId="161" applyNumberFormat="1" applyFont="1" applyFill="1" applyBorder="1" applyAlignment="1" applyProtection="1">
      <alignment horizontal="right" vertical="center"/>
    </xf>
    <xf numFmtId="164" fontId="19" fillId="0" borderId="2" xfId="159" applyNumberFormat="1" applyFont="1" applyBorder="1" applyAlignment="1">
      <alignment horizontal="right" vertical="center"/>
    </xf>
    <xf numFmtId="164" fontId="19" fillId="0" borderId="3" xfId="159" applyNumberFormat="1" applyFont="1" applyBorder="1" applyAlignment="1">
      <alignment horizontal="right" vertical="center"/>
    </xf>
    <xf numFmtId="164" fontId="19" fillId="0" borderId="2" xfId="159" applyNumberFormat="1" applyFont="1" applyBorder="1" applyAlignment="1">
      <alignment horizontal="right" vertical="center" wrapText="1"/>
    </xf>
    <xf numFmtId="164" fontId="19" fillId="0" borderId="3" xfId="159" applyNumberFormat="1" applyFont="1" applyBorder="1" applyAlignment="1">
      <alignment horizontal="right" vertical="center" wrapText="1"/>
    </xf>
    <xf numFmtId="164" fontId="0" fillId="0" borderId="9" xfId="0" applyNumberFormat="1" applyFont="1" applyBorder="1" applyAlignment="1">
      <alignment horizontal="right" vertical="center"/>
    </xf>
    <xf numFmtId="164" fontId="19" fillId="0" borderId="8" xfId="161" applyNumberFormat="1" applyFont="1" applyFill="1" applyBorder="1" applyAlignment="1" applyProtection="1">
      <alignment vertical="center" wrapText="1"/>
    </xf>
    <xf numFmtId="164" fontId="19" fillId="0" borderId="9" xfId="161" applyNumberFormat="1" applyFont="1" applyFill="1" applyBorder="1" applyAlignment="1" applyProtection="1">
      <alignment horizontal="right" vertical="center"/>
    </xf>
    <xf numFmtId="3" fontId="0" fillId="0" borderId="8" xfId="0" applyNumberFormat="1" applyFont="1" applyBorder="1" applyAlignment="1">
      <alignment horizontal="right" vertical="center"/>
    </xf>
    <xf numFmtId="164" fontId="15" fillId="0" borderId="9" xfId="161" applyNumberFormat="1" applyFont="1" applyFill="1" applyBorder="1" applyAlignment="1" applyProtection="1">
      <alignment horizontal="right" vertical="center"/>
    </xf>
    <xf numFmtId="164" fontId="15" fillId="0" borderId="21" xfId="161" applyNumberFormat="1" applyFont="1" applyFill="1" applyBorder="1" applyAlignment="1" applyProtection="1">
      <alignment horizontal="center" vertical="center" wrapText="1"/>
    </xf>
    <xf numFmtId="164" fontId="19" fillId="0" borderId="17" xfId="161" applyNumberFormat="1" applyFont="1" applyFill="1" applyBorder="1" applyAlignment="1" applyProtection="1">
      <alignment vertical="center" wrapText="1"/>
    </xf>
    <xf numFmtId="164" fontId="19" fillId="0" borderId="3" xfId="161" applyNumberFormat="1" applyFont="1" applyFill="1" applyBorder="1" applyAlignment="1" applyProtection="1">
      <alignment horizontal="right" vertical="center"/>
    </xf>
    <xf numFmtId="164" fontId="19" fillId="0" borderId="57" xfId="161" applyNumberFormat="1" applyFont="1" applyFill="1" applyBorder="1" applyAlignment="1" applyProtection="1">
      <alignment vertical="center" wrapText="1"/>
    </xf>
    <xf numFmtId="49" fontId="19" fillId="24" borderId="57" xfId="161" applyNumberFormat="1" applyFont="1" applyFill="1" applyBorder="1" applyAlignment="1" applyProtection="1">
      <alignment horizontal="left" vertical="center" wrapText="1" indent="2"/>
    </xf>
    <xf numFmtId="164" fontId="19" fillId="0" borderId="68" xfId="161" applyNumberFormat="1" applyFont="1" applyFill="1" applyBorder="1" applyAlignment="1" applyProtection="1">
      <alignment horizontal="right" vertical="center"/>
    </xf>
    <xf numFmtId="164" fontId="15" fillId="0" borderId="2" xfId="161" applyNumberFormat="1" applyFont="1" applyFill="1" applyBorder="1" applyAlignment="1" applyProtection="1">
      <alignment vertical="center" wrapText="1"/>
    </xf>
    <xf numFmtId="164" fontId="15" fillId="0" borderId="67" xfId="161" quotePrefix="1" applyNumberFormat="1" applyFont="1" applyFill="1" applyBorder="1" applyAlignment="1" applyProtection="1">
      <alignment horizontal="center" vertical="center" wrapText="1"/>
    </xf>
    <xf numFmtId="0" fontId="99" fillId="0" borderId="13" xfId="0" applyFont="1" applyFill="1" applyBorder="1" applyAlignment="1" applyProtection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99" fillId="0" borderId="14" xfId="0" applyFont="1" applyFill="1" applyBorder="1" applyAlignment="1" applyProtection="1">
      <alignment horizontal="center" vertical="center" wrapText="1"/>
    </xf>
    <xf numFmtId="164" fontId="99" fillId="0" borderId="14" xfId="0" applyNumberFormat="1" applyFont="1" applyFill="1" applyBorder="1" applyAlignment="1" applyProtection="1">
      <alignment horizontal="righ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99" fillId="0" borderId="7" xfId="0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99" fillId="0" borderId="8" xfId="0" applyFont="1" applyFill="1" applyBorder="1" applyAlignment="1" applyProtection="1">
      <alignment horizontal="center" vertical="center" wrapText="1"/>
    </xf>
    <xf numFmtId="164" fontId="99" fillId="0" borderId="8" xfId="0" applyNumberFormat="1" applyFont="1" applyFill="1" applyBorder="1" applyAlignment="1" applyProtection="1">
      <alignment horizontal="righ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164" fontId="71" fillId="0" borderId="8" xfId="0" applyNumberFormat="1" applyFont="1" applyFill="1" applyBorder="1" applyAlignment="1" applyProtection="1">
      <alignment horizontal="right" vertical="center" wrapText="1"/>
    </xf>
    <xf numFmtId="0" fontId="15" fillId="0" borderId="8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164" fontId="14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8" xfId="0" applyFont="1" applyFill="1" applyBorder="1" applyAlignment="1">
      <alignment vertical="center" wrapText="1"/>
    </xf>
    <xf numFmtId="0" fontId="72" fillId="0" borderId="9" xfId="0" applyFont="1" applyFill="1" applyBorder="1" applyAlignment="1">
      <alignment vertical="center" wrapText="1"/>
    </xf>
    <xf numFmtId="3" fontId="14" fillId="0" borderId="8" xfId="0" applyNumberFormat="1" applyFont="1" applyFill="1" applyBorder="1" applyAlignment="1">
      <alignment vertical="center" wrapText="1"/>
    </xf>
    <xf numFmtId="3" fontId="14" fillId="0" borderId="9" xfId="0" applyNumberFormat="1" applyFont="1" applyFill="1" applyBorder="1" applyAlignment="1">
      <alignment vertical="center" wrapText="1"/>
    </xf>
    <xf numFmtId="164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8" xfId="0" applyFont="1" applyBorder="1" applyAlignment="1">
      <alignment horizontal="left" vertical="center"/>
    </xf>
    <xf numFmtId="164" fontId="18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8" xfId="0" applyFont="1" applyFill="1" applyBorder="1" applyAlignment="1">
      <alignment vertical="center" wrapText="1"/>
    </xf>
    <xf numFmtId="0" fontId="101" fillId="0" borderId="9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9" xfId="0" applyNumberFormat="1" applyFont="1" applyFill="1" applyBorder="1" applyAlignment="1">
      <alignment vertical="center" wrapText="1"/>
    </xf>
    <xf numFmtId="0" fontId="0" fillId="0" borderId="8" xfId="1" applyFont="1" applyFill="1" applyBorder="1" applyAlignment="1" applyProtection="1">
      <alignment horizontal="left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4"/>
    </xf>
    <xf numFmtId="0" fontId="0" fillId="0" borderId="8" xfId="1" applyFont="1" applyFill="1" applyBorder="1" applyAlignment="1" applyProtection="1">
      <alignment horizontal="center" vertical="center" wrapText="1"/>
    </xf>
    <xf numFmtId="164" fontId="10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22" fillId="0" borderId="8" xfId="1" applyFont="1" applyFill="1" applyBorder="1" applyAlignment="1" applyProtection="1">
      <alignment horizontal="left" vertical="center" wrapText="1" indent="1"/>
    </xf>
    <xf numFmtId="0" fontId="99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 vertical="center" wrapText="1"/>
    </xf>
    <xf numFmtId="164" fontId="99" fillId="0" borderId="11" xfId="0" applyNumberFormat="1" applyFont="1" applyFill="1" applyBorder="1" applyAlignment="1" applyProtection="1">
      <alignment horizontal="righ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9" fillId="0" borderId="4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99" fillId="0" borderId="5" xfId="0" applyFont="1" applyFill="1" applyBorder="1" applyAlignment="1" applyProtection="1">
      <alignment horizontal="center" vertical="center" wrapText="1"/>
    </xf>
    <xf numFmtId="164" fontId="71" fillId="0" borderId="5" xfId="0" applyNumberFormat="1" applyFont="1" applyFill="1" applyBorder="1" applyAlignment="1" applyProtection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0" fillId="0" borderId="1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00" fillId="0" borderId="2" xfId="0" applyFont="1" applyFill="1" applyBorder="1" applyAlignment="1" applyProtection="1">
      <alignment horizontal="center" vertical="center" wrapText="1"/>
    </xf>
    <xf numFmtId="164" fontId="71" fillId="0" borderId="2" xfId="0" applyNumberFormat="1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9" fillId="0" borderId="11" xfId="0" applyFont="1" applyFill="1" applyBorder="1" applyAlignment="1" applyProtection="1">
      <alignment horizontal="center" vertical="center" wrapText="1"/>
    </xf>
    <xf numFmtId="164" fontId="71" fillId="0" borderId="11" xfId="0" applyNumberFormat="1" applyFont="1" applyFill="1" applyBorder="1" applyAlignment="1" applyProtection="1">
      <alignment horizontal="right" vertical="center" wrapText="1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164" fontId="14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5" xfId="0" applyFont="1" applyFill="1" applyBorder="1" applyAlignment="1">
      <alignment vertical="center" wrapText="1"/>
    </xf>
    <xf numFmtId="0" fontId="72" fillId="0" borderId="6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71" fillId="0" borderId="2" xfId="0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164" fontId="16" fillId="0" borderId="11" xfId="0" applyNumberFormat="1" applyFont="1" applyFill="1" applyBorder="1" applyAlignment="1" applyProtection="1">
      <alignment horizontal="right" vertical="center" wrapText="1"/>
    </xf>
    <xf numFmtId="164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11" xfId="0" applyNumberFormat="1" applyFont="1" applyFill="1" applyBorder="1" applyAlignment="1">
      <alignment vertical="center" wrapText="1"/>
    </xf>
    <xf numFmtId="3" fontId="0" fillId="0" borderId="12" xfId="0" applyNumberFormat="1" applyFont="1" applyFill="1" applyBorder="1" applyAlignment="1">
      <alignment vertical="center" wrapText="1"/>
    </xf>
    <xf numFmtId="164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1" fillId="0" borderId="2" xfId="0" applyFont="1" applyFill="1" applyBorder="1" applyAlignment="1">
      <alignment vertical="center" wrapText="1"/>
    </xf>
    <xf numFmtId="0" fontId="91" fillId="0" borderId="3" xfId="0" applyFont="1" applyFill="1" applyBorder="1" applyAlignment="1">
      <alignment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2" xfId="0" applyFont="1" applyFill="1" applyBorder="1" applyAlignment="1">
      <alignment vertical="center" wrapText="1"/>
    </xf>
    <xf numFmtId="0" fontId="101" fillId="0" borderId="3" xfId="0" applyFont="1" applyFill="1" applyBorder="1" applyAlignment="1">
      <alignment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164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1" xfId="1" applyFont="1" applyFill="1" applyBorder="1" applyAlignment="1" applyProtection="1">
      <alignment horizontal="left" vertical="center" wrapText="1" indent="6"/>
    </xf>
    <xf numFmtId="0" fontId="72" fillId="0" borderId="11" xfId="0" applyFont="1" applyFill="1" applyBorder="1" applyAlignment="1">
      <alignment vertical="center" wrapText="1"/>
    </xf>
    <xf numFmtId="0" fontId="72" fillId="0" borderId="12" xfId="0" applyFont="1" applyFill="1" applyBorder="1" applyAlignment="1">
      <alignment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/>
    </xf>
    <xf numFmtId="0" fontId="100" fillId="0" borderId="16" xfId="0" applyFont="1" applyFill="1" applyBorder="1" applyAlignment="1" applyProtection="1">
      <alignment horizontal="center" vertical="center" wrapText="1"/>
    </xf>
    <xf numFmtId="0" fontId="16" fillId="0" borderId="66" xfId="1" applyFont="1" applyFill="1" applyBorder="1" applyAlignment="1" applyProtection="1">
      <alignment horizontal="center" vertical="center" wrapText="1"/>
    </xf>
    <xf numFmtId="164" fontId="16" fillId="0" borderId="66" xfId="1" applyNumberFormat="1" applyFont="1" applyFill="1" applyBorder="1" applyAlignment="1" applyProtection="1">
      <alignment horizontal="right" vertical="center" wrapText="1"/>
    </xf>
    <xf numFmtId="164" fontId="16" fillId="0" borderId="53" xfId="1" applyNumberFormat="1" applyFont="1" applyFill="1" applyBorder="1" applyAlignment="1" applyProtection="1">
      <alignment horizontal="right" vertical="center" wrapText="1"/>
    </xf>
    <xf numFmtId="0" fontId="14" fillId="0" borderId="14" xfId="1" applyFont="1" applyFill="1" applyBorder="1" applyAlignment="1" applyProtection="1">
      <alignment horizontal="left" vertical="center" wrapText="1" indent="1"/>
    </xf>
    <xf numFmtId="0" fontId="14" fillId="0" borderId="14" xfId="1" applyFont="1" applyFill="1" applyBorder="1" applyAlignment="1" applyProtection="1">
      <alignment horizontal="center" vertical="center" wrapText="1"/>
    </xf>
    <xf numFmtId="164" fontId="14" fillId="0" borderId="14" xfId="1" applyNumberFormat="1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left" vertical="center" wrapText="1" indent="1"/>
    </xf>
    <xf numFmtId="0" fontId="18" fillId="0" borderId="5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2" fillId="0" borderId="2" xfId="1" applyFont="1" applyFill="1" applyBorder="1" applyAlignment="1" applyProtection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16" fillId="0" borderId="67" xfId="1" applyFont="1" applyFill="1" applyBorder="1" applyAlignment="1" applyProtection="1">
      <alignment horizontal="center" vertical="center" wrapText="1"/>
    </xf>
    <xf numFmtId="0" fontId="16" fillId="0" borderId="57" xfId="1" applyFont="1" applyFill="1" applyBorder="1" applyAlignment="1" applyProtection="1">
      <alignment horizontal="center" vertical="center" wrapText="1"/>
    </xf>
    <xf numFmtId="164" fontId="16" fillId="0" borderId="57" xfId="1" applyNumberFormat="1" applyFont="1" applyFill="1" applyBorder="1" applyAlignment="1" applyProtection="1">
      <alignment vertical="center" wrapText="1"/>
    </xf>
    <xf numFmtId="164" fontId="16" fillId="0" borderId="68" xfId="1" applyNumberFormat="1" applyFont="1" applyFill="1" applyBorder="1" applyAlignment="1" applyProtection="1">
      <alignment vertical="center" wrapText="1"/>
    </xf>
    <xf numFmtId="164" fontId="16" fillId="0" borderId="22" xfId="0" applyNumberFormat="1" applyFont="1" applyBorder="1" applyAlignment="1">
      <alignment horizontal="right"/>
    </xf>
    <xf numFmtId="164" fontId="19" fillId="0" borderId="12" xfId="161" applyNumberFormat="1" applyFont="1" applyFill="1" applyBorder="1" applyAlignment="1" applyProtection="1">
      <alignment horizontal="right" vertical="center"/>
    </xf>
    <xf numFmtId="49" fontId="19" fillId="25" borderId="17" xfId="161" applyNumberFormat="1" applyFont="1" applyFill="1" applyBorder="1" applyAlignment="1" applyProtection="1">
      <alignment horizontal="left" vertical="center" wrapText="1" indent="2"/>
    </xf>
    <xf numFmtId="164" fontId="19" fillId="0" borderId="2" xfId="159" applyNumberFormat="1" applyFont="1" applyBorder="1" applyAlignment="1">
      <alignment vertical="center" wrapText="1"/>
    </xf>
    <xf numFmtId="164" fontId="15" fillId="0" borderId="2" xfId="159" applyNumberFormat="1" applyFont="1" applyBorder="1" applyAlignment="1">
      <alignment horizontal="right" vertical="center"/>
    </xf>
    <xf numFmtId="164" fontId="15" fillId="0" borderId="2" xfId="159" applyNumberFormat="1" applyFont="1" applyBorder="1" applyAlignment="1">
      <alignment vertical="center"/>
    </xf>
    <xf numFmtId="49" fontId="15" fillId="24" borderId="2" xfId="161" applyNumberFormat="1" applyFont="1" applyFill="1" applyBorder="1" applyAlignment="1" applyProtection="1">
      <alignment horizontal="left" vertical="center" wrapText="1" indent="2"/>
    </xf>
    <xf numFmtId="164" fontId="15" fillId="0" borderId="9" xfId="0" applyNumberFormat="1" applyFont="1" applyFill="1" applyBorder="1" applyAlignment="1">
      <alignment horizontal="right" vertical="center" wrapText="1"/>
    </xf>
    <xf numFmtId="164" fontId="19" fillId="0" borderId="9" xfId="0" applyNumberFormat="1" applyFont="1" applyFill="1" applyBorder="1" applyAlignment="1">
      <alignment horizontal="right" vertical="center" wrapText="1"/>
    </xf>
    <xf numFmtId="164" fontId="15" fillId="0" borderId="12" xfId="0" applyNumberFormat="1" applyFont="1" applyFill="1" applyBorder="1" applyAlignment="1">
      <alignment horizontal="right" vertical="center" wrapText="1"/>
    </xf>
    <xf numFmtId="3" fontId="72" fillId="0" borderId="8" xfId="0" applyNumberFormat="1" applyFont="1" applyFill="1" applyBorder="1" applyAlignment="1">
      <alignment vertical="center" wrapText="1"/>
    </xf>
    <xf numFmtId="3" fontId="72" fillId="0" borderId="9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3" fontId="72" fillId="0" borderId="12" xfId="0" applyNumberFormat="1" applyFont="1" applyFill="1" applyBorder="1" applyAlignment="1">
      <alignment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6" fillId="0" borderId="11" xfId="1" applyFill="1" applyBorder="1" applyAlignment="1" applyProtection="1"/>
    <xf numFmtId="0" fontId="6" fillId="0" borderId="12" xfId="1" applyFill="1" applyBorder="1" applyAlignment="1" applyProtection="1"/>
    <xf numFmtId="0" fontId="12" fillId="0" borderId="67" xfId="1" applyFont="1" applyFill="1" applyBorder="1" applyAlignment="1" applyProtection="1">
      <alignment horizontal="left" vertical="center" wrapText="1" indent="1"/>
    </xf>
    <xf numFmtId="0" fontId="19" fillId="0" borderId="57" xfId="0" applyFont="1" applyBorder="1" applyAlignment="1" applyProtection="1">
      <alignment horizontal="left" vertical="center" wrapText="1"/>
    </xf>
    <xf numFmtId="0" fontId="19" fillId="0" borderId="57" xfId="0" applyFont="1" applyBorder="1" applyAlignment="1" applyProtection="1">
      <alignment horizontal="left" vertical="center" wrapText="1" indent="1"/>
    </xf>
    <xf numFmtId="164" fontId="19" fillId="0" borderId="68" xfId="0" quotePrefix="1" applyNumberFormat="1" applyFont="1" applyBorder="1" applyAlignment="1" applyProtection="1">
      <alignment vertical="center" wrapText="1"/>
    </xf>
    <xf numFmtId="0" fontId="12" fillId="0" borderId="57" xfId="1" applyFont="1" applyFill="1" applyBorder="1" applyAlignment="1" applyProtection="1">
      <alignment horizontal="center" vertical="center" wrapText="1"/>
    </xf>
    <xf numFmtId="0" fontId="12" fillId="0" borderId="57" xfId="1" applyFont="1" applyFill="1" applyBorder="1" applyAlignment="1" applyProtection="1">
      <alignment vertical="center" wrapText="1"/>
    </xf>
    <xf numFmtId="164" fontId="12" fillId="0" borderId="68" xfId="1" applyNumberFormat="1" applyFont="1" applyFill="1" applyBorder="1" applyAlignment="1" applyProtection="1">
      <alignment horizontal="right" vertical="center" wrapText="1" indent="1"/>
    </xf>
    <xf numFmtId="0" fontId="12" fillId="0" borderId="1" xfId="1" applyFont="1" applyFill="1" applyBorder="1" applyAlignment="1" applyProtection="1">
      <alignment horizontal="left" vertical="center" wrapText="1" indent="1"/>
    </xf>
    <xf numFmtId="164" fontId="12" fillId="0" borderId="3" xfId="1" applyNumberFormat="1" applyFont="1" applyFill="1" applyBorder="1" applyAlignment="1" applyProtection="1">
      <alignment horizontal="right" vertical="center" wrapText="1" indent="1"/>
    </xf>
    <xf numFmtId="164" fontId="0" fillId="0" borderId="13" xfId="0" applyNumberFormat="1" applyFont="1" applyFill="1" applyBorder="1" applyAlignment="1" applyProtection="1">
      <alignment horizontal="left" vertical="center" wrapText="1" indent="1"/>
    </xf>
    <xf numFmtId="164" fontId="115" fillId="0" borderId="14" xfId="0" applyNumberFormat="1" applyFont="1" applyFill="1" applyBorder="1" applyAlignment="1" applyProtection="1">
      <alignment horizontal="left" vertical="center" wrapText="1"/>
    </xf>
    <xf numFmtId="164" fontId="115" fillId="0" borderId="14" xfId="0" applyNumberFormat="1" applyFont="1" applyFill="1" applyBorder="1" applyAlignment="1" applyProtection="1">
      <alignment vertical="center" wrapText="1"/>
      <protection locked="0"/>
    </xf>
    <xf numFmtId="164" fontId="0" fillId="0" borderId="7" xfId="0" applyNumberFormat="1" applyFont="1" applyFill="1" applyBorder="1" applyAlignment="1" applyProtection="1">
      <alignment horizontal="left" vertical="center" wrapText="1" indent="1"/>
    </xf>
    <xf numFmtId="164" fontId="115" fillId="0" borderId="8" xfId="0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164" fontId="115" fillId="0" borderId="8" xfId="0" applyNumberFormat="1" applyFont="1" applyFill="1" applyBorder="1" applyAlignment="1" applyProtection="1">
      <alignment vertical="center" wrapText="1"/>
      <protection locked="0"/>
    </xf>
    <xf numFmtId="164" fontId="93" fillId="0" borderId="8" xfId="0" applyNumberFormat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left" vertical="center" wrapText="1"/>
    </xf>
    <xf numFmtId="0" fontId="94" fillId="0" borderId="8" xfId="1" applyFont="1" applyFill="1" applyBorder="1" applyAlignment="1" applyProtection="1">
      <alignment horizontal="left" vertical="center" wrapText="1" indent="3"/>
    </xf>
    <xf numFmtId="49" fontId="0" fillId="0" borderId="7" xfId="0" applyNumberFormat="1" applyFont="1" applyFill="1" applyBorder="1" applyAlignment="1" applyProtection="1">
      <alignment horizontal="left" vertical="top" wrapText="1" indent="1"/>
    </xf>
    <xf numFmtId="49" fontId="0" fillId="0" borderId="7" xfId="0" applyNumberFormat="1" applyFont="1" applyFill="1" applyBorder="1" applyAlignment="1" applyProtection="1">
      <alignment horizontal="left" vertical="top" indent="1"/>
    </xf>
    <xf numFmtId="164" fontId="0" fillId="0" borderId="10" xfId="0" applyNumberFormat="1" applyFont="1" applyFill="1" applyBorder="1" applyAlignment="1" applyProtection="1">
      <alignment horizontal="left" vertical="center" wrapText="1" indent="1"/>
    </xf>
    <xf numFmtId="164" fontId="115" fillId="0" borderId="11" xfId="0" applyNumberFormat="1" applyFont="1" applyFill="1" applyBorder="1" applyAlignment="1" applyProtection="1">
      <alignment horizontal="left" vertical="center" wrapText="1" indent="1"/>
    </xf>
    <xf numFmtId="164" fontId="115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ont="1" applyFill="1" applyBorder="1" applyAlignment="1" applyProtection="1">
      <alignment horizontal="left" vertical="center" wrapText="1" indent="1"/>
    </xf>
    <xf numFmtId="0" fontId="115" fillId="0" borderId="5" xfId="1" applyFont="1" applyFill="1" applyBorder="1" applyAlignment="1" applyProtection="1">
      <alignment horizontal="left" vertical="center" wrapText="1"/>
    </xf>
    <xf numFmtId="164" fontId="11" fillId="0" borderId="5" xfId="0" applyNumberFormat="1" applyFont="1" applyFill="1" applyBorder="1" applyAlignment="1" applyProtection="1">
      <alignment vertical="center" wrapText="1"/>
    </xf>
    <xf numFmtId="164" fontId="115" fillId="0" borderId="5" xfId="0" applyNumberFormat="1" applyFont="1" applyFill="1" applyBorder="1" applyAlignment="1" applyProtection="1">
      <alignment vertical="center" wrapText="1"/>
      <protection locked="0"/>
    </xf>
    <xf numFmtId="164" fontId="16" fillId="0" borderId="1" xfId="0" applyNumberFormat="1" applyFont="1" applyFill="1" applyBorder="1" applyAlignment="1" applyProtection="1">
      <alignment horizontal="left" vertical="center" wrapText="1" indent="1"/>
    </xf>
    <xf numFmtId="164" fontId="27" fillId="0" borderId="2" xfId="0" applyNumberFormat="1" applyFont="1" applyFill="1" applyBorder="1" applyAlignment="1" applyProtection="1">
      <alignment horizontal="left" vertical="center" wrapText="1"/>
    </xf>
    <xf numFmtId="164" fontId="92" fillId="0" borderId="2" xfId="0" applyNumberFormat="1" applyFont="1" applyFill="1" applyBorder="1" applyAlignment="1" applyProtection="1">
      <alignment vertical="center" wrapText="1"/>
    </xf>
    <xf numFmtId="164" fontId="92" fillId="0" borderId="2" xfId="0" applyNumberFormat="1" applyFont="1" applyFill="1" applyBorder="1" applyAlignment="1" applyProtection="1">
      <alignment horizontal="left" vertical="center" wrapText="1"/>
    </xf>
    <xf numFmtId="164" fontId="0" fillId="0" borderId="3" xfId="0" applyNumberFormat="1" applyFill="1" applyBorder="1" applyAlignment="1" applyProtection="1">
      <alignment vertical="center" wrapText="1"/>
    </xf>
    <xf numFmtId="0" fontId="115" fillId="0" borderId="11" xfId="1" applyFont="1" applyFill="1" applyBorder="1" applyAlignment="1" applyProtection="1">
      <alignment horizontal="left" vertical="center" wrapText="1"/>
    </xf>
    <xf numFmtId="164" fontId="16" fillId="0" borderId="1" xfId="0" applyNumberFormat="1" applyFont="1" applyFill="1" applyBorder="1" applyAlignment="1" applyProtection="1">
      <alignment horizontal="center" vertical="center" wrapText="1"/>
    </xf>
    <xf numFmtId="164" fontId="92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ill="1" applyBorder="1" applyAlignment="1" applyProtection="1">
      <alignment vertical="center" wrapText="1"/>
    </xf>
    <xf numFmtId="164" fontId="115" fillId="0" borderId="15" xfId="0" applyNumberFormat="1" applyFont="1" applyFill="1" applyBorder="1" applyAlignment="1" applyProtection="1">
      <alignment vertical="center" wrapText="1"/>
    </xf>
    <xf numFmtId="164" fontId="115" fillId="0" borderId="9" xfId="0" applyNumberFormat="1" applyFont="1" applyFill="1" applyBorder="1" applyAlignment="1" applyProtection="1">
      <alignment vertical="center" wrapText="1"/>
    </xf>
    <xf numFmtId="164" fontId="115" fillId="0" borderId="12" xfId="0" applyNumberFormat="1" applyFont="1" applyFill="1" applyBorder="1" applyAlignment="1" applyProtection="1">
      <alignment vertical="center" wrapText="1"/>
    </xf>
    <xf numFmtId="164" fontId="115" fillId="0" borderId="3" xfId="0" applyNumberFormat="1" applyFont="1" applyFill="1" applyBorder="1" applyAlignment="1" applyProtection="1">
      <alignment vertical="center" wrapText="1"/>
    </xf>
    <xf numFmtId="164" fontId="115" fillId="0" borderId="6" xfId="0" applyNumberFormat="1" applyFont="1" applyFill="1" applyBorder="1" applyAlignment="1" applyProtection="1">
      <alignment vertical="center" wrapText="1"/>
    </xf>
    <xf numFmtId="164" fontId="115" fillId="0" borderId="2" xfId="0" applyNumberFormat="1" applyFont="1" applyFill="1" applyBorder="1" applyAlignment="1" applyProtection="1">
      <alignment vertical="center" wrapText="1"/>
    </xf>
    <xf numFmtId="164" fontId="11" fillId="0" borderId="8" xfId="0" applyNumberFormat="1" applyFont="1" applyFill="1" applyBorder="1" applyAlignment="1" applyProtection="1">
      <alignment wrapText="1"/>
    </xf>
    <xf numFmtId="164" fontId="11" fillId="0" borderId="11" xfId="0" applyNumberFormat="1" applyFont="1" applyFill="1" applyBorder="1" applyAlignment="1" applyProtection="1">
      <alignment wrapText="1"/>
    </xf>
    <xf numFmtId="164" fontId="11" fillId="0" borderId="5" xfId="0" applyNumberFormat="1" applyFont="1" applyFill="1" applyBorder="1" applyAlignment="1" applyProtection="1">
      <alignment wrapText="1"/>
    </xf>
    <xf numFmtId="164" fontId="12" fillId="0" borderId="24" xfId="0" applyNumberFormat="1" applyFont="1" applyFill="1" applyBorder="1" applyAlignment="1" applyProtection="1">
      <alignment horizontal="center" vertical="center" wrapText="1"/>
    </xf>
    <xf numFmtId="164" fontId="0" fillId="0" borderId="13" xfId="0" applyNumberFormat="1" applyFont="1" applyFill="1" applyBorder="1" applyAlignment="1" applyProtection="1">
      <alignment horizontal="center" vertical="center" wrapText="1"/>
    </xf>
    <xf numFmtId="164" fontId="115" fillId="0" borderId="14" xfId="0" applyNumberFormat="1" applyFont="1" applyFill="1" applyBorder="1" applyAlignment="1" applyProtection="1">
      <alignment wrapText="1"/>
    </xf>
    <xf numFmtId="164" fontId="0" fillId="0" borderId="7" xfId="0" applyNumberFormat="1" applyFont="1" applyFill="1" applyBorder="1" applyAlignment="1" applyProtection="1">
      <alignment horizontal="center" vertical="center" wrapText="1"/>
    </xf>
    <xf numFmtId="164" fontId="115" fillId="0" borderId="8" xfId="0" applyNumberFormat="1" applyFont="1" applyFill="1" applyBorder="1" applyAlignment="1" applyProtection="1">
      <alignment wrapText="1"/>
    </xf>
    <xf numFmtId="164" fontId="11" fillId="0" borderId="8" xfId="0" applyNumberFormat="1" applyFont="1" applyFill="1" applyBorder="1" applyAlignment="1" applyProtection="1">
      <alignment horizontal="left" vertical="center" wrapText="1"/>
    </xf>
    <xf numFmtId="164" fontId="115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7" xfId="0" applyNumberFormat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horizontal="left" vertical="center" wrapText="1" indent="2"/>
    </xf>
    <xf numFmtId="164" fontId="0" fillId="0" borderId="10" xfId="0" applyNumberFormat="1" applyFont="1" applyFill="1" applyBorder="1" applyAlignment="1" applyProtection="1">
      <alignment horizontal="center" vertical="center" wrapText="1"/>
    </xf>
    <xf numFmtId="164" fontId="115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15" fillId="0" borderId="11" xfId="0" applyNumberFormat="1" applyFont="1" applyFill="1" applyBorder="1" applyAlignment="1" applyProtection="1">
      <alignment wrapText="1"/>
    </xf>
    <xf numFmtId="164" fontId="9" fillId="0" borderId="5" xfId="0" applyNumberFormat="1" applyFont="1" applyFill="1" applyBorder="1" applyAlignment="1" applyProtection="1">
      <alignment horizontal="right" vertical="center" wrapText="1"/>
    </xf>
    <xf numFmtId="164" fontId="115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115" fillId="0" borderId="5" xfId="0" applyNumberFormat="1" applyFont="1" applyFill="1" applyBorder="1" applyAlignment="1" applyProtection="1">
      <alignment wrapText="1"/>
    </xf>
    <xf numFmtId="164" fontId="92" fillId="0" borderId="3" xfId="0" applyNumberFormat="1" applyFont="1" applyFill="1" applyBorder="1" applyAlignment="1" applyProtection="1">
      <alignment vertical="center" wrapText="1"/>
    </xf>
    <xf numFmtId="49" fontId="0" fillId="0" borderId="10" xfId="0" applyNumberFormat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2"/>
    </xf>
    <xf numFmtId="164" fontId="115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92" fillId="0" borderId="2" xfId="0" applyNumberFormat="1" applyFont="1" applyFill="1" applyBorder="1" applyAlignment="1" applyProtection="1">
      <alignment horizontal="right" vertical="center" wrapText="1"/>
    </xf>
    <xf numFmtId="164" fontId="115" fillId="0" borderId="2" xfId="0" applyNumberFormat="1" applyFont="1" applyFill="1" applyBorder="1" applyAlignment="1" applyProtection="1">
      <alignment wrapText="1"/>
    </xf>
    <xf numFmtId="164" fontId="92" fillId="0" borderId="3" xfId="0" applyNumberFormat="1" applyFont="1" applyFill="1" applyBorder="1" applyAlignment="1" applyProtection="1">
      <alignment horizontal="right" vertical="center" wrapText="1" indent="1"/>
    </xf>
    <xf numFmtId="164" fontId="115" fillId="0" borderId="91" xfId="0" applyNumberFormat="1" applyFont="1" applyFill="1" applyBorder="1" applyAlignment="1" applyProtection="1">
      <alignment horizontal="left" vertical="center" wrapText="1"/>
    </xf>
    <xf numFmtId="164" fontId="115" fillId="0" borderId="49" xfId="0" applyNumberFormat="1" applyFont="1" applyFill="1" applyBorder="1" applyAlignment="1" applyProtection="1">
      <alignment horizontal="left" vertical="center" wrapText="1"/>
    </xf>
    <xf numFmtId="0" fontId="11" fillId="0" borderId="49" xfId="1" applyFont="1" applyFill="1" applyBorder="1" applyAlignment="1" applyProtection="1">
      <alignment horizontal="left" vertical="center" wrapText="1" indent="4"/>
    </xf>
    <xf numFmtId="0" fontId="11" fillId="0" borderId="92" xfId="1" applyFont="1" applyFill="1" applyBorder="1" applyAlignment="1" applyProtection="1">
      <alignment horizontal="left" vertical="center" wrapText="1" indent="8"/>
    </xf>
    <xf numFmtId="164" fontId="92" fillId="0" borderId="88" xfId="0" applyNumberFormat="1" applyFont="1" applyFill="1" applyBorder="1" applyAlignment="1" applyProtection="1">
      <alignment horizontal="left" vertical="center" wrapText="1"/>
    </xf>
    <xf numFmtId="164" fontId="115" fillId="0" borderId="15" xfId="0" applyNumberFormat="1" applyFont="1" applyFill="1" applyBorder="1" applyAlignment="1" applyProtection="1">
      <alignment vertical="center" wrapText="1"/>
      <protection locked="0"/>
    </xf>
    <xf numFmtId="164" fontId="115" fillId="0" borderId="9" xfId="0" applyNumberFormat="1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  <protection locked="0"/>
    </xf>
    <xf numFmtId="164" fontId="115" fillId="0" borderId="12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horizontal="right" vertical="center" wrapText="1"/>
    </xf>
    <xf numFmtId="164" fontId="115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115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92" fillId="0" borderId="3" xfId="0" applyNumberFormat="1" applyFont="1" applyFill="1" applyBorder="1" applyAlignment="1" applyProtection="1">
      <alignment horizontal="right" vertical="center" wrapText="1"/>
    </xf>
    <xf numFmtId="164" fontId="115" fillId="0" borderId="13" xfId="0" applyNumberFormat="1" applyFont="1" applyFill="1" applyBorder="1" applyAlignment="1" applyProtection="1">
      <alignment horizontal="left" vertical="center" wrapText="1"/>
    </xf>
    <xf numFmtId="164" fontId="115" fillId="0" borderId="7" xfId="0" applyNumberFormat="1" applyFont="1" applyFill="1" applyBorder="1" applyAlignment="1" applyProtection="1">
      <alignment horizontal="left" vertical="center" wrapText="1"/>
    </xf>
    <xf numFmtId="0" fontId="11" fillId="0" borderId="7" xfId="1" applyFont="1" applyFill="1" applyBorder="1" applyAlignment="1" applyProtection="1">
      <alignment horizontal="left" vertical="center" wrapText="1" indent="4"/>
    </xf>
    <xf numFmtId="0" fontId="11" fillId="0" borderId="7" xfId="1" applyFont="1" applyFill="1" applyBorder="1" applyAlignment="1" applyProtection="1">
      <alignment horizontal="left" vertical="center" wrapText="1" indent="8"/>
    </xf>
    <xf numFmtId="0" fontId="11" fillId="0" borderId="10" xfId="1" applyFont="1" applyFill="1" applyBorder="1" applyAlignment="1" applyProtection="1">
      <alignment horizontal="left" vertical="center" wrapText="1" indent="8"/>
    </xf>
    <xf numFmtId="164" fontId="92" fillId="0" borderId="1" xfId="0" applyNumberFormat="1" applyFont="1" applyFill="1" applyBorder="1" applyAlignment="1" applyProtection="1">
      <alignment horizontal="left" vertical="center" wrapText="1"/>
    </xf>
    <xf numFmtId="164" fontId="115" fillId="0" borderId="4" xfId="0" applyNumberFormat="1" applyFont="1" applyFill="1" applyBorder="1" applyAlignment="1" applyProtection="1">
      <alignment horizontal="left" vertical="center" wrapText="1"/>
    </xf>
    <xf numFmtId="164" fontId="115" fillId="0" borderId="10" xfId="0" applyNumberFormat="1" applyFont="1" applyFill="1" applyBorder="1" applyAlignment="1" applyProtection="1">
      <alignment horizontal="left" vertical="center" wrapText="1"/>
    </xf>
    <xf numFmtId="164" fontId="16" fillId="0" borderId="0" xfId="0" applyNumberFormat="1" applyFont="1" applyFill="1" applyBorder="1" applyAlignment="1" applyProtection="1">
      <alignment horizontal="center" vertical="center" wrapText="1"/>
    </xf>
    <xf numFmtId="164" fontId="16" fillId="0" borderId="62" xfId="0" applyNumberFormat="1" applyFont="1" applyFill="1" applyBorder="1" applyAlignment="1" applyProtection="1">
      <alignment horizontal="center" vertical="center" wrapText="1"/>
    </xf>
    <xf numFmtId="164" fontId="93" fillId="0" borderId="49" xfId="0" applyNumberFormat="1" applyFont="1" applyFill="1" applyBorder="1" applyAlignment="1" applyProtection="1">
      <alignment horizontal="left" vertical="center" wrapText="1"/>
    </xf>
    <xf numFmtId="164" fontId="115" fillId="0" borderId="93" xfId="0" applyNumberFormat="1" applyFont="1" applyFill="1" applyBorder="1" applyAlignment="1" applyProtection="1">
      <alignment vertical="center" wrapText="1"/>
    </xf>
    <xf numFmtId="164" fontId="115" fillId="0" borderId="49" xfId="0" applyNumberFormat="1" applyFont="1" applyFill="1" applyBorder="1" applyAlignment="1" applyProtection="1">
      <alignment vertical="center" wrapText="1"/>
    </xf>
    <xf numFmtId="164" fontId="115" fillId="0" borderId="92" xfId="0" applyNumberFormat="1" applyFont="1" applyFill="1" applyBorder="1" applyAlignment="1" applyProtection="1">
      <alignment horizontal="left" vertical="center" wrapText="1" indent="1"/>
    </xf>
    <xf numFmtId="164" fontId="27" fillId="0" borderId="88" xfId="0" applyNumberFormat="1" applyFont="1" applyFill="1" applyBorder="1" applyAlignment="1" applyProtection="1">
      <alignment horizontal="left" vertical="center" wrapText="1"/>
    </xf>
    <xf numFmtId="164" fontId="16" fillId="0" borderId="5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vertical="center" wrapText="1"/>
    </xf>
    <xf numFmtId="3" fontId="15" fillId="0" borderId="14" xfId="51" applyNumberFormat="1" applyFont="1" applyFill="1" applyBorder="1" applyAlignment="1">
      <alignment vertical="center"/>
    </xf>
    <xf numFmtId="3" fontId="56" fillId="0" borderId="8" xfId="51" applyNumberFormat="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5" fillId="0" borderId="8" xfId="51" applyNumberFormat="1" applyFont="1" applyFill="1" applyBorder="1" applyAlignment="1">
      <alignment vertical="center"/>
    </xf>
    <xf numFmtId="3" fontId="55" fillId="0" borderId="8" xfId="51" applyNumberFormat="1" applyFont="1" applyFill="1" applyBorder="1" applyAlignment="1">
      <alignment vertical="center"/>
    </xf>
    <xf numFmtId="3" fontId="15" fillId="0" borderId="11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19" fillId="0" borderId="2" xfId="51" applyNumberFormat="1" applyFont="1" applyFill="1" applyBorder="1" applyAlignment="1">
      <alignment vertical="center"/>
    </xf>
    <xf numFmtId="3" fontId="55" fillId="0" borderId="11" xfId="51" applyNumberFormat="1" applyFont="1" applyFill="1" applyBorder="1" applyAlignment="1">
      <alignment vertical="center"/>
    </xf>
    <xf numFmtId="3" fontId="15" fillId="0" borderId="5" xfId="51" applyNumberFormat="1" applyFont="1" applyBorder="1" applyAlignment="1">
      <alignment vertical="center"/>
    </xf>
    <xf numFmtId="2" fontId="15" fillId="0" borderId="13" xfId="51" applyNumberFormat="1" applyFont="1" applyFill="1" applyBorder="1" applyAlignment="1">
      <alignment horizontal="center" vertical="center"/>
    </xf>
    <xf numFmtId="2" fontId="15" fillId="0" borderId="14" xfId="51" applyNumberFormat="1" applyFont="1" applyFill="1" applyBorder="1" applyAlignment="1">
      <alignment vertical="center" wrapText="1"/>
    </xf>
    <xf numFmtId="2" fontId="116" fillId="0" borderId="14" xfId="51" applyNumberFormat="1" applyFont="1" applyFill="1" applyBorder="1" applyAlignment="1">
      <alignment horizontal="center" vertical="center" wrapText="1"/>
    </xf>
    <xf numFmtId="2" fontId="15" fillId="0" borderId="7" xfId="51" applyNumberFormat="1" applyFont="1" applyFill="1" applyBorder="1" applyAlignment="1">
      <alignment horizontal="center" vertical="center" wrapText="1"/>
    </xf>
    <xf numFmtId="2" fontId="15" fillId="0" borderId="8" xfId="51" applyNumberFormat="1" applyFont="1" applyFill="1" applyBorder="1" applyAlignment="1">
      <alignment vertical="center" wrapText="1"/>
    </xf>
    <xf numFmtId="2" fontId="15" fillId="0" borderId="8" xfId="51" applyNumberFormat="1" applyFont="1" applyFill="1" applyBorder="1" applyAlignment="1">
      <alignment horizontal="center" vertical="center"/>
    </xf>
    <xf numFmtId="2" fontId="17" fillId="0" borderId="7" xfId="51" applyNumberFormat="1" applyFont="1" applyFill="1" applyBorder="1" applyAlignment="1">
      <alignment horizontal="center" vertical="center"/>
    </xf>
    <xf numFmtId="2" fontId="17" fillId="0" borderId="8" xfId="51" applyNumberFormat="1" applyFont="1" applyFill="1" applyBorder="1" applyAlignment="1">
      <alignment vertical="center" wrapText="1"/>
    </xf>
    <xf numFmtId="2" fontId="17" fillId="0" borderId="8" xfId="51" applyNumberFormat="1" applyFont="1" applyFill="1" applyBorder="1" applyAlignment="1">
      <alignment horizontal="center" vertical="center"/>
    </xf>
    <xf numFmtId="2" fontId="17" fillId="0" borderId="8" xfId="51" applyNumberFormat="1" applyFont="1" applyFill="1" applyBorder="1" applyAlignment="1">
      <alignment vertical="center"/>
    </xf>
    <xf numFmtId="2" fontId="15" fillId="0" borderId="7" xfId="51" applyNumberFormat="1" applyFont="1" applyFill="1" applyBorder="1" applyAlignment="1">
      <alignment horizontal="center" vertical="center"/>
    </xf>
    <xf numFmtId="2" fontId="15" fillId="0" borderId="8" xfId="51" applyNumberFormat="1" applyFont="1" applyFill="1" applyBorder="1" applyAlignment="1">
      <alignment horizontal="center" vertical="center" wrapText="1"/>
    </xf>
    <xf numFmtId="2" fontId="15" fillId="0" borderId="10" xfId="51" applyNumberFormat="1" applyFont="1" applyFill="1" applyBorder="1" applyAlignment="1">
      <alignment horizontal="center" vertical="center"/>
    </xf>
    <xf numFmtId="2" fontId="15" fillId="0" borderId="11" xfId="51" applyNumberFormat="1" applyFont="1" applyFill="1" applyBorder="1" applyAlignment="1">
      <alignment vertical="center" wrapText="1"/>
    </xf>
    <xf numFmtId="2" fontId="15" fillId="0" borderId="11" xfId="51" applyNumberFormat="1" applyFont="1" applyFill="1" applyBorder="1" applyAlignment="1">
      <alignment horizontal="center" vertical="center" wrapText="1"/>
    </xf>
    <xf numFmtId="2" fontId="15" fillId="0" borderId="4" xfId="51" applyNumberFormat="1" applyFont="1" applyFill="1" applyBorder="1" applyAlignment="1">
      <alignment horizontal="center" vertical="center"/>
    </xf>
    <xf numFmtId="2" fontId="15" fillId="0" borderId="5" xfId="51" applyNumberFormat="1" applyFont="1" applyFill="1" applyBorder="1" applyAlignment="1">
      <alignment vertical="center" wrapText="1"/>
    </xf>
    <xf numFmtId="2" fontId="15" fillId="0" borderId="5" xfId="51" applyNumberFormat="1" applyFont="1" applyFill="1" applyBorder="1" applyAlignment="1">
      <alignment horizontal="center" vertical="center" wrapText="1"/>
    </xf>
    <xf numFmtId="2" fontId="19" fillId="0" borderId="1" xfId="51" applyNumberFormat="1" applyFont="1" applyFill="1" applyBorder="1" applyAlignment="1">
      <alignment horizontal="center" vertical="center"/>
    </xf>
    <xf numFmtId="2" fontId="19" fillId="0" borderId="2" xfId="51" applyNumberFormat="1" applyFont="1" applyFill="1" applyBorder="1" applyAlignment="1">
      <alignment vertical="center" wrapText="1"/>
    </xf>
    <xf numFmtId="2" fontId="19" fillId="0" borderId="2" xfId="51" applyNumberFormat="1" applyFont="1" applyFill="1" applyBorder="1" applyAlignment="1">
      <alignment horizontal="center" vertical="center"/>
    </xf>
    <xf numFmtId="2" fontId="19" fillId="0" borderId="2" xfId="51" applyNumberFormat="1" applyFont="1" applyFill="1" applyBorder="1" applyAlignment="1">
      <alignment vertical="center"/>
    </xf>
    <xf numFmtId="3" fontId="15" fillId="0" borderId="14" xfId="51" applyNumberFormat="1" applyFont="1" applyBorder="1" applyAlignment="1">
      <alignment vertical="center"/>
    </xf>
    <xf numFmtId="3" fontId="15" fillId="0" borderId="8" xfId="51" applyNumberFormat="1" applyFont="1" applyBorder="1" applyAlignment="1">
      <alignment vertical="center"/>
    </xf>
    <xf numFmtId="3" fontId="15" fillId="0" borderId="11" xfId="51" applyNumberFormat="1" applyFont="1" applyBorder="1" applyAlignment="1">
      <alignment vertical="center"/>
    </xf>
    <xf numFmtId="3" fontId="15" fillId="0" borderId="2" xfId="51" applyNumberFormat="1" applyFont="1" applyBorder="1" applyAlignment="1">
      <alignment vertical="center"/>
    </xf>
    <xf numFmtId="3" fontId="19" fillId="0" borderId="3" xfId="51" applyNumberFormat="1" applyFont="1" applyBorder="1" applyAlignment="1">
      <alignment vertical="center"/>
    </xf>
    <xf numFmtId="2" fontId="15" fillId="0" borderId="5" xfId="51" applyNumberFormat="1" applyFont="1" applyFill="1" applyBorder="1" applyAlignment="1">
      <alignment horizontal="center" vertical="center"/>
    </xf>
    <xf numFmtId="3" fontId="15" fillId="0" borderId="2" xfId="51" applyNumberFormat="1" applyFont="1" applyFill="1" applyBorder="1" applyAlignment="1">
      <alignment vertical="center"/>
    </xf>
    <xf numFmtId="2" fontId="116" fillId="0" borderId="11" xfId="51" applyNumberFormat="1" applyFont="1" applyFill="1" applyBorder="1" applyAlignment="1">
      <alignment vertical="center" wrapText="1"/>
    </xf>
    <xf numFmtId="2" fontId="15" fillId="0" borderId="11" xfId="51" applyNumberFormat="1" applyFont="1" applyFill="1" applyBorder="1" applyAlignment="1">
      <alignment horizontal="center" vertical="center"/>
    </xf>
    <xf numFmtId="2" fontId="117" fillId="0" borderId="2" xfId="51" applyNumberFormat="1" applyFont="1" applyFill="1" applyBorder="1" applyAlignment="1">
      <alignment vertical="center" wrapText="1"/>
    </xf>
    <xf numFmtId="3" fontId="15" fillId="0" borderId="3" xfId="51" applyNumberFormat="1" applyFont="1" applyBorder="1" applyAlignment="1">
      <alignment vertical="center"/>
    </xf>
    <xf numFmtId="2" fontId="15" fillId="0" borderId="1" xfId="51" applyNumberFormat="1" applyFont="1" applyFill="1" applyBorder="1" applyAlignment="1">
      <alignment horizontal="center" vertical="center" wrapText="1"/>
    </xf>
    <xf numFmtId="2" fontId="15" fillId="0" borderId="2" xfId="51" applyNumberFormat="1" applyFont="1" applyFill="1" applyBorder="1" applyAlignment="1">
      <alignment vertical="center" wrapText="1"/>
    </xf>
    <xf numFmtId="3" fontId="57" fillId="0" borderId="2" xfId="51" applyNumberFormat="1" applyFont="1" applyFill="1" applyBorder="1" applyAlignment="1">
      <alignment vertical="center"/>
    </xf>
    <xf numFmtId="2" fontId="118" fillId="0" borderId="2" xfId="51" applyNumberFormat="1" applyFont="1" applyFill="1" applyBorder="1" applyAlignment="1">
      <alignment vertical="center" wrapText="1"/>
    </xf>
    <xf numFmtId="2" fontId="19" fillId="24" borderId="2" xfId="51" applyNumberFormat="1" applyFont="1" applyFill="1" applyBorder="1" applyAlignment="1">
      <alignment horizontal="center" vertical="center"/>
    </xf>
    <xf numFmtId="3" fontId="19" fillId="24" borderId="2" xfId="51" applyNumberFormat="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0" xfId="51" applyFont="1" applyBorder="1" applyAlignment="1">
      <alignment horizontal="center" vertical="center"/>
    </xf>
    <xf numFmtId="0" fontId="19" fillId="0" borderId="94" xfId="51" applyFont="1" applyBorder="1" applyAlignment="1">
      <alignment horizontal="center" vertical="center" wrapText="1"/>
    </xf>
    <xf numFmtId="3" fontId="15" fillId="0" borderId="15" xfId="51" applyNumberFormat="1" applyFont="1" applyBorder="1" applyAlignment="1">
      <alignment vertical="center"/>
    </xf>
    <xf numFmtId="3" fontId="15" fillId="0" borderId="9" xfId="51" applyNumberFormat="1" applyFont="1" applyBorder="1" applyAlignment="1">
      <alignment vertical="center"/>
    </xf>
    <xf numFmtId="3" fontId="15" fillId="0" borderId="12" xfId="51" applyNumberFormat="1" applyFont="1" applyBorder="1" applyAlignment="1">
      <alignment vertical="center"/>
    </xf>
    <xf numFmtId="3" fontId="15" fillId="0" borderId="6" xfId="51" applyNumberFormat="1" applyFont="1" applyBorder="1" applyAlignment="1">
      <alignment vertical="center"/>
    </xf>
    <xf numFmtId="1" fontId="15" fillId="0" borderId="5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164" fontId="19" fillId="0" borderId="19" xfId="0" applyNumberFormat="1" applyFont="1" applyFill="1" applyBorder="1" applyAlignment="1">
      <alignment horizontal="center" vertical="center" wrapText="1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62" xfId="0" applyNumberFormat="1" applyFont="1" applyFill="1" applyBorder="1" applyAlignment="1">
      <alignment vertical="center" wrapText="1"/>
    </xf>
    <xf numFmtId="164" fontId="19" fillId="0" borderId="8" xfId="67" applyNumberFormat="1" applyFont="1" applyBorder="1" applyAlignment="1">
      <alignment vertical="center"/>
    </xf>
    <xf numFmtId="9" fontId="19" fillId="0" borderId="8" xfId="67" applyNumberFormat="1" applyFont="1" applyBorder="1" applyAlignment="1">
      <alignment vertical="center"/>
    </xf>
    <xf numFmtId="164" fontId="19" fillId="0" borderId="9" xfId="67" applyNumberFormat="1" applyFont="1" applyBorder="1" applyAlignment="1">
      <alignment vertical="center"/>
    </xf>
    <xf numFmtId="164" fontId="15" fillId="0" borderId="66" xfId="67" applyNumberFormat="1" applyFont="1" applyBorder="1" applyAlignment="1">
      <alignment horizontal="center" vertical="center" wrapText="1"/>
    </xf>
    <xf numFmtId="164" fontId="15" fillId="0" borderId="66" xfId="67" applyNumberFormat="1" applyFont="1" applyFill="1" applyBorder="1" applyAlignment="1">
      <alignment horizontal="center" vertical="center" wrapText="1"/>
    </xf>
    <xf numFmtId="164" fontId="15" fillId="0" borderId="8" xfId="67" applyNumberFormat="1" applyFont="1" applyBorder="1" applyAlignment="1">
      <alignment vertical="center"/>
    </xf>
    <xf numFmtId="164" fontId="19" fillId="0" borderId="13" xfId="67" applyNumberFormat="1" applyFont="1" applyBorder="1" applyAlignment="1">
      <alignment vertical="center" wrapText="1"/>
    </xf>
    <xf numFmtId="164" fontId="19" fillId="0" borderId="14" xfId="67" applyNumberFormat="1" applyFont="1" applyBorder="1" applyAlignment="1">
      <alignment vertical="center"/>
    </xf>
    <xf numFmtId="9" fontId="19" fillId="0" borderId="14" xfId="67" applyNumberFormat="1" applyFont="1" applyBorder="1" applyAlignment="1">
      <alignment vertical="center"/>
    </xf>
    <xf numFmtId="164" fontId="19" fillId="0" borderId="15" xfId="67" applyNumberFormat="1" applyFont="1" applyBorder="1" applyAlignment="1">
      <alignment vertical="center"/>
    </xf>
    <xf numFmtId="164" fontId="15" fillId="0" borderId="7" xfId="67" applyNumberFormat="1" applyFont="1" applyBorder="1" applyAlignment="1">
      <alignment vertical="center" wrapText="1"/>
    </xf>
    <xf numFmtId="164" fontId="60" fillId="0" borderId="7" xfId="67" applyNumberFormat="1" applyFont="1" applyBorder="1" applyAlignment="1">
      <alignment vertical="center" wrapText="1"/>
    </xf>
    <xf numFmtId="164" fontId="60" fillId="0" borderId="21" xfId="67" applyNumberFormat="1" applyFont="1" applyBorder="1" applyAlignment="1">
      <alignment vertical="center" wrapText="1"/>
    </xf>
    <xf numFmtId="164" fontId="19" fillId="0" borderId="17" xfId="67" applyNumberFormat="1" applyFont="1" applyBorder="1" applyAlignment="1">
      <alignment vertical="center"/>
    </xf>
    <xf numFmtId="9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7" xfId="67" applyNumberFormat="1" applyFont="1" applyBorder="1" applyAlignment="1">
      <alignment vertical="center" wrapText="1"/>
    </xf>
    <xf numFmtId="3" fontId="61" fillId="0" borderId="8" xfId="173" applyNumberFormat="1" applyFont="1" applyFill="1" applyBorder="1" applyAlignment="1"/>
    <xf numFmtId="0" fontId="61" fillId="0" borderId="8" xfId="173" applyFont="1" applyBorder="1"/>
    <xf numFmtId="0" fontId="120" fillId="0" borderId="13" xfId="173" applyFont="1" applyBorder="1" applyAlignment="1">
      <alignment horizontal="center" vertical="center"/>
    </xf>
    <xf numFmtId="0" fontId="104" fillId="0" borderId="14" xfId="173" applyFont="1" applyBorder="1" applyAlignment="1">
      <alignment horizontal="center" vertical="center"/>
    </xf>
    <xf numFmtId="0" fontId="104" fillId="0" borderId="14" xfId="173" applyFont="1" applyFill="1" applyBorder="1" applyAlignment="1">
      <alignment horizontal="center" vertical="center" wrapText="1"/>
    </xf>
    <xf numFmtId="0" fontId="61" fillId="0" borderId="14" xfId="173" applyFont="1" applyBorder="1" applyAlignment="1">
      <alignment horizontal="center" vertical="center"/>
    </xf>
    <xf numFmtId="0" fontId="61" fillId="0" borderId="15" xfId="173" applyFont="1" applyBorder="1" applyAlignment="1">
      <alignment horizontal="center" vertical="center" wrapText="1"/>
    </xf>
    <xf numFmtId="3" fontId="61" fillId="0" borderId="8" xfId="173" applyNumberFormat="1" applyFont="1" applyFill="1" applyBorder="1"/>
    <xf numFmtId="3" fontId="61" fillId="0" borderId="9" xfId="173" applyNumberFormat="1" applyFont="1" applyBorder="1"/>
    <xf numFmtId="3" fontId="61" fillId="0" borderId="11" xfId="173" applyNumberFormat="1" applyFont="1" applyFill="1" applyBorder="1" applyAlignment="1"/>
    <xf numFmtId="3" fontId="60" fillId="0" borderId="2" xfId="173" applyNumberFormat="1" applyFont="1" applyFill="1" applyBorder="1"/>
    <xf numFmtId="3" fontId="61" fillId="0" borderId="11" xfId="173" applyNumberFormat="1" applyFont="1" applyFill="1" applyBorder="1"/>
    <xf numFmtId="3" fontId="61" fillId="0" borderId="12" xfId="173" applyNumberFormat="1" applyFont="1" applyBorder="1"/>
    <xf numFmtId="3" fontId="104" fillId="0" borderId="2" xfId="173" applyNumberFormat="1" applyFont="1" applyBorder="1"/>
    <xf numFmtId="0" fontId="14" fillId="0" borderId="14" xfId="1" applyFont="1" applyFill="1" applyBorder="1" applyAlignment="1" applyProtection="1">
      <alignment horizontal="left" vertical="center" wrapText="1"/>
    </xf>
    <xf numFmtId="3" fontId="14" fillId="0" borderId="14" xfId="1" applyNumberFormat="1" applyFont="1" applyFill="1" applyBorder="1" applyAlignment="1" applyProtection="1">
      <alignment vertical="center" wrapText="1"/>
      <protection locked="0"/>
    </xf>
    <xf numFmtId="3" fontId="14" fillId="0" borderId="14" xfId="1" applyNumberFormat="1" applyFont="1" applyFill="1" applyBorder="1" applyProtection="1"/>
    <xf numFmtId="3" fontId="14" fillId="0" borderId="15" xfId="1" applyNumberFormat="1" applyFont="1" applyFill="1" applyBorder="1" applyProtection="1"/>
    <xf numFmtId="49" fontId="14" fillId="0" borderId="21" xfId="1" applyNumberFormat="1" applyFont="1" applyFill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left" wrapText="1"/>
    </xf>
    <xf numFmtId="0" fontId="15" fillId="0" borderId="17" xfId="0" applyFont="1" applyBorder="1" applyAlignment="1" applyProtection="1">
      <alignment horizontal="center" wrapText="1"/>
    </xf>
    <xf numFmtId="3" fontId="14" fillId="0" borderId="17" xfId="1" applyNumberFormat="1" applyFont="1" applyFill="1" applyBorder="1" applyAlignment="1" applyProtection="1">
      <alignment vertical="center" wrapText="1"/>
      <protection locked="0"/>
    </xf>
    <xf numFmtId="3" fontId="14" fillId="0" borderId="17" xfId="1" applyNumberFormat="1" applyFont="1" applyFill="1" applyBorder="1" applyProtection="1"/>
    <xf numFmtId="3" fontId="14" fillId="0" borderId="22" xfId="1" applyNumberFormat="1" applyFont="1" applyFill="1" applyBorder="1" applyProtection="1"/>
    <xf numFmtId="0" fontId="13" fillId="0" borderId="14" xfId="1" applyFont="1" applyFill="1" applyBorder="1" applyAlignment="1" applyProtection="1">
      <alignment horizontal="left" vertical="center" wrapText="1"/>
    </xf>
    <xf numFmtId="0" fontId="119" fillId="0" borderId="14" xfId="1" applyFont="1" applyFill="1" applyBorder="1" applyAlignment="1" applyProtection="1">
      <alignment horizontal="center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0" fontId="116" fillId="0" borderId="17" xfId="0" applyFont="1" applyBorder="1" applyAlignment="1" applyProtection="1">
      <alignment horizontal="left" wrapText="1"/>
    </xf>
    <xf numFmtId="0" fontId="114" fillId="0" borderId="17" xfId="0" applyFont="1" applyBorder="1" applyAlignment="1" applyProtection="1">
      <alignment horizontal="center" wrapText="1"/>
    </xf>
    <xf numFmtId="164" fontId="14" fillId="0" borderId="17" xfId="1" applyNumberFormat="1" applyFont="1" applyFill="1" applyBorder="1" applyAlignment="1" applyProtection="1">
      <alignment vertical="center" wrapText="1"/>
      <protection locked="0"/>
    </xf>
    <xf numFmtId="0" fontId="14" fillId="0" borderId="17" xfId="1" applyFont="1" applyFill="1" applyBorder="1" applyProtection="1"/>
    <xf numFmtId="164" fontId="14" fillId="0" borderId="17" xfId="1" applyNumberFormat="1" applyFont="1" applyFill="1" applyBorder="1" applyProtection="1"/>
    <xf numFmtId="164" fontId="14" fillId="0" borderId="22" xfId="1" applyNumberFormat="1" applyFont="1" applyFill="1" applyBorder="1" applyProtection="1"/>
    <xf numFmtId="0" fontId="121" fillId="0" borderId="2" xfId="0" applyFont="1" applyBorder="1" applyAlignment="1" applyProtection="1">
      <alignment vertical="center" wrapText="1"/>
    </xf>
    <xf numFmtId="3" fontId="57" fillId="0" borderId="2" xfId="51" applyNumberFormat="1" applyFont="1" applyBorder="1"/>
    <xf numFmtId="3" fontId="19" fillId="0" borderId="2" xfId="51" applyNumberFormat="1" applyFont="1" applyBorder="1"/>
    <xf numFmtId="3" fontId="19" fillId="0" borderId="3" xfId="51" applyNumberFormat="1" applyFont="1" applyBorder="1"/>
    <xf numFmtId="164" fontId="19" fillId="0" borderId="13" xfId="161" applyNumberFormat="1" applyFont="1" applyFill="1" applyBorder="1" applyAlignment="1" applyProtection="1">
      <alignment horizontal="center" vertical="center" wrapText="1"/>
    </xf>
    <xf numFmtId="49" fontId="19" fillId="0" borderId="14" xfId="161" applyNumberFormat="1" applyFont="1" applyFill="1" applyBorder="1" applyAlignment="1" applyProtection="1">
      <alignment horizontal="left" vertical="center" wrapText="1" indent="2"/>
    </xf>
    <xf numFmtId="3" fontId="19" fillId="0" borderId="14" xfId="161" applyNumberFormat="1" applyFont="1" applyFill="1" applyBorder="1" applyAlignment="1" applyProtection="1">
      <alignment horizontal="right" vertical="center"/>
    </xf>
    <xf numFmtId="3" fontId="19" fillId="0" borderId="14" xfId="0" applyNumberFormat="1" applyFont="1" applyFill="1" applyBorder="1" applyAlignment="1">
      <alignment horizontal="right" vertical="center"/>
    </xf>
    <xf numFmtId="3" fontId="19" fillId="0" borderId="14" xfId="159" applyNumberFormat="1" applyFont="1" applyBorder="1" applyAlignment="1">
      <alignment horizontal="right" vertical="center"/>
    </xf>
    <xf numFmtId="3" fontId="16" fillId="0" borderId="14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164" fontId="117" fillId="0" borderId="14" xfId="161" applyNumberFormat="1" applyFont="1" applyFill="1" applyBorder="1" applyAlignment="1" applyProtection="1">
      <alignment vertical="center" wrapText="1"/>
    </xf>
    <xf numFmtId="164" fontId="116" fillId="0" borderId="11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164" fontId="116" fillId="0" borderId="8" xfId="161" applyNumberFormat="1" applyFont="1" applyFill="1" applyBorder="1" applyAlignment="1" applyProtection="1">
      <alignment vertical="center" wrapText="1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2" xfId="161" applyNumberFormat="1" applyFont="1" applyFill="1" applyBorder="1" applyAlignment="1" applyProtection="1">
      <alignment vertical="center"/>
    </xf>
    <xf numFmtId="164" fontId="116" fillId="0" borderId="2" xfId="161" applyNumberFormat="1" applyFont="1" applyFill="1" applyBorder="1" applyAlignment="1" applyProtection="1">
      <alignment vertical="center" wrapText="1"/>
    </xf>
    <xf numFmtId="164" fontId="117" fillId="0" borderId="2" xfId="161" applyNumberFormat="1" applyFont="1" applyFill="1" applyBorder="1" applyAlignment="1" applyProtection="1">
      <alignment vertical="center" wrapText="1"/>
    </xf>
    <xf numFmtId="164" fontId="19" fillId="0" borderId="10" xfId="161" applyNumberFormat="1" applyFont="1" applyFill="1" applyBorder="1" applyAlignment="1" applyProtection="1">
      <alignment horizontal="center" vertical="center" wrapText="1"/>
    </xf>
    <xf numFmtId="3" fontId="16" fillId="0" borderId="8" xfId="0" applyNumberFormat="1" applyFont="1" applyBorder="1" applyAlignment="1">
      <alignment horizontal="right" vertical="center"/>
    </xf>
    <xf numFmtId="164" fontId="16" fillId="0" borderId="9" xfId="0" applyNumberFormat="1" applyFont="1" applyBorder="1" applyAlignment="1">
      <alignment horizontal="right" vertical="center"/>
    </xf>
    <xf numFmtId="0" fontId="27" fillId="0" borderId="66" xfId="1" applyFont="1" applyFill="1" applyBorder="1" applyAlignment="1" applyProtection="1">
      <alignment horizontal="left" vertical="center" wrapText="1"/>
    </xf>
    <xf numFmtId="0" fontId="119" fillId="0" borderId="8" xfId="1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164" fontId="15" fillId="0" borderId="3" xfId="159" applyNumberFormat="1" applyFont="1" applyBorder="1" applyAlignment="1">
      <alignment horizontal="right" vertical="center"/>
    </xf>
    <xf numFmtId="164" fontId="19" fillId="0" borderId="14" xfId="161" applyNumberFormat="1" applyFont="1" applyFill="1" applyBorder="1" applyAlignment="1" applyProtection="1">
      <alignment horizontal="left" vertical="center" wrapText="1"/>
    </xf>
    <xf numFmtId="49" fontId="19" fillId="0" borderId="14" xfId="161" applyNumberFormat="1" applyFont="1" applyFill="1" applyBorder="1" applyAlignment="1" applyProtection="1">
      <alignment horizontal="center" vertical="center" wrapText="1"/>
    </xf>
    <xf numFmtId="164" fontId="19" fillId="0" borderId="14" xfId="161" applyNumberFormat="1" applyFont="1" applyFill="1" applyBorder="1" applyAlignment="1" applyProtection="1">
      <alignment horizontal="right" vertical="center" wrapText="1"/>
    </xf>
    <xf numFmtId="164" fontId="19" fillId="0" borderId="14" xfId="159" applyNumberFormat="1" applyFont="1" applyBorder="1" applyAlignment="1">
      <alignment horizontal="right" vertical="center" wrapText="1"/>
    </xf>
    <xf numFmtId="0" fontId="16" fillId="0" borderId="14" xfId="0" applyFont="1" applyBorder="1" applyAlignment="1">
      <alignment horizontal="right" vertical="center" wrapText="1"/>
    </xf>
    <xf numFmtId="164" fontId="19" fillId="0" borderId="14" xfId="0" applyNumberFormat="1" applyFont="1" applyFill="1" applyBorder="1" applyAlignment="1">
      <alignment horizontal="right" vertical="center" wrapText="1"/>
    </xf>
    <xf numFmtId="164" fontId="19" fillId="0" borderId="15" xfId="0" applyNumberFormat="1" applyFont="1" applyFill="1" applyBorder="1" applyAlignment="1">
      <alignment horizontal="righ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164" fontId="15" fillId="0" borderId="21" xfId="161" quotePrefix="1" applyNumberFormat="1" applyFont="1" applyFill="1" applyBorder="1" applyAlignment="1" applyProtection="1">
      <alignment horizontal="center" vertical="center" wrapText="1"/>
    </xf>
    <xf numFmtId="164" fontId="19" fillId="0" borderId="17" xfId="161" applyNumberFormat="1" applyFont="1" applyFill="1" applyBorder="1" applyAlignment="1" applyProtection="1">
      <alignment horizontal="left" vertical="center" wrapText="1"/>
    </xf>
    <xf numFmtId="164" fontId="19" fillId="0" borderId="17" xfId="0" applyNumberFormat="1" applyFont="1" applyFill="1" applyBorder="1" applyAlignment="1">
      <alignment horizontal="right" vertical="center"/>
    </xf>
    <xf numFmtId="164" fontId="19" fillId="0" borderId="17" xfId="159" applyNumberFormat="1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4" fontId="19" fillId="0" borderId="22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 wrapText="1"/>
    </xf>
    <xf numFmtId="0" fontId="19" fillId="0" borderId="2" xfId="174" applyFont="1" applyFill="1" applyBorder="1" applyAlignment="1">
      <alignment horizontal="center" vertical="center"/>
    </xf>
    <xf numFmtId="0" fontId="19" fillId="0" borderId="3" xfId="174" applyFont="1" applyFill="1" applyBorder="1" applyAlignment="1">
      <alignment horizontal="center" vertical="center"/>
    </xf>
    <xf numFmtId="3" fontId="61" fillId="0" borderId="8" xfId="173" applyNumberFormat="1" applyFont="1" applyBorder="1"/>
    <xf numFmtId="3" fontId="61" fillId="0" borderId="11" xfId="173" applyNumberFormat="1" applyFont="1" applyBorder="1"/>
    <xf numFmtId="0" fontId="104" fillId="0" borderId="2" xfId="173" applyFont="1" applyBorder="1"/>
    <xf numFmtId="0" fontId="14" fillId="0" borderId="13" xfId="1" applyFont="1" applyFill="1" applyBorder="1" applyAlignment="1" applyProtection="1">
      <alignment horizontal="left" vertical="center" wrapText="1" indent="1"/>
    </xf>
    <xf numFmtId="0" fontId="14" fillId="0" borderId="14" xfId="1" applyFont="1" applyFill="1" applyBorder="1" applyAlignment="1" applyProtection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0" fontId="14" fillId="0" borderId="21" xfId="1" applyFont="1" applyFill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164" fontId="15" fillId="0" borderId="17" xfId="0" quotePrefix="1" applyNumberFormat="1" applyFont="1" applyBorder="1" applyAlignment="1" applyProtection="1">
      <alignment vertical="center" wrapText="1"/>
      <protection locked="0"/>
    </xf>
    <xf numFmtId="164" fontId="15" fillId="0" borderId="22" xfId="0" quotePrefix="1" applyNumberFormat="1" applyFont="1" applyBorder="1" applyAlignment="1" applyProtection="1">
      <alignment vertical="center" wrapText="1"/>
      <protection locked="0"/>
    </xf>
    <xf numFmtId="164" fontId="19" fillId="0" borderId="14" xfId="161" applyNumberFormat="1" applyFont="1" applyFill="1" applyBorder="1" applyAlignment="1" applyProtection="1">
      <alignment vertical="center" wrapText="1"/>
    </xf>
    <xf numFmtId="164" fontId="19" fillId="0" borderId="14" xfId="161" applyNumberFormat="1" applyFont="1" applyFill="1" applyBorder="1" applyAlignment="1" applyProtection="1">
      <alignment horizontal="right" vertical="center"/>
    </xf>
    <xf numFmtId="164" fontId="19" fillId="0" borderId="14" xfId="0" applyNumberFormat="1" applyFont="1" applyFill="1" applyBorder="1" applyAlignment="1">
      <alignment horizontal="right" vertical="center"/>
    </xf>
    <xf numFmtId="164" fontId="19" fillId="0" borderId="14" xfId="159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64" fontId="16" fillId="0" borderId="15" xfId="0" applyNumberFormat="1" applyFont="1" applyBorder="1" applyAlignment="1">
      <alignment horizontal="right" vertical="center"/>
    </xf>
    <xf numFmtId="49" fontId="19" fillId="0" borderId="17" xfId="161" applyNumberFormat="1" applyFont="1" applyFill="1" applyBorder="1" applyAlignment="1" applyProtection="1">
      <alignment horizontal="left" vertical="center" wrapText="1" indent="2"/>
    </xf>
    <xf numFmtId="164" fontId="19" fillId="0" borderId="22" xfId="161" applyNumberFormat="1" applyFont="1" applyFill="1" applyBorder="1" applyAlignment="1" applyProtection="1">
      <alignment horizontal="right" vertical="center"/>
    </xf>
    <xf numFmtId="164" fontId="115" fillId="0" borderId="14" xfId="0" applyNumberFormat="1" applyFont="1" applyFill="1" applyBorder="1" applyAlignment="1" applyProtection="1">
      <alignment vertical="center" wrapText="1"/>
    </xf>
    <xf numFmtId="164" fontId="115" fillId="0" borderId="8" xfId="0" applyNumberFormat="1" applyFont="1" applyFill="1" applyBorder="1" applyAlignment="1" applyProtection="1">
      <alignment vertical="center" wrapText="1"/>
    </xf>
    <xf numFmtId="164" fontId="115" fillId="0" borderId="8" xfId="0" applyNumberFormat="1" applyFont="1" applyFill="1" applyBorder="1" applyAlignment="1" applyProtection="1">
      <alignment horizontal="right" vertical="center" wrapText="1"/>
    </xf>
    <xf numFmtId="2" fontId="15" fillId="0" borderId="14" xfId="174" applyNumberFormat="1" applyFont="1" applyFill="1" applyBorder="1" applyAlignment="1">
      <alignment horizontal="center" vertical="center" wrapText="1"/>
    </xf>
    <xf numFmtId="2" fontId="19" fillId="0" borderId="14" xfId="174" applyNumberFormat="1" applyFont="1" applyFill="1" applyBorder="1" applyAlignment="1">
      <alignment horizontal="center" vertical="center" wrapText="1"/>
    </xf>
    <xf numFmtId="2" fontId="19" fillId="0" borderId="15" xfId="174" applyNumberFormat="1" applyFont="1" applyFill="1" applyBorder="1" applyAlignment="1">
      <alignment horizontal="center" vertical="center" wrapText="1"/>
    </xf>
    <xf numFmtId="2" fontId="15" fillId="0" borderId="17" xfId="174" applyNumberFormat="1" applyFont="1" applyFill="1" applyBorder="1" applyAlignment="1">
      <alignment horizontal="center" vertical="center" wrapText="1"/>
    </xf>
    <xf numFmtId="2" fontId="19" fillId="0" borderId="17" xfId="174" applyNumberFormat="1" applyFont="1" applyFill="1" applyBorder="1" applyAlignment="1">
      <alignment horizontal="center" vertical="center" wrapText="1"/>
    </xf>
    <xf numFmtId="2" fontId="19" fillId="0" borderId="22" xfId="174" applyNumberFormat="1" applyFont="1" applyFill="1" applyBorder="1" applyAlignment="1">
      <alignment horizontal="center" vertical="center" wrapText="1"/>
    </xf>
    <xf numFmtId="0" fontId="15" fillId="0" borderId="13" xfId="174" applyFont="1" applyFill="1" applyBorder="1" applyAlignment="1">
      <alignment horizontal="center" vertical="center" wrapText="1"/>
    </xf>
    <xf numFmtId="0" fontId="15" fillId="0" borderId="14" xfId="174" applyFont="1" applyFill="1" applyBorder="1" applyAlignment="1">
      <alignment horizontal="left" vertical="center" wrapText="1"/>
    </xf>
    <xf numFmtId="0" fontId="15" fillId="0" borderId="21" xfId="174" applyFont="1" applyFill="1" applyBorder="1" applyAlignment="1">
      <alignment horizontal="center" vertical="center" wrapText="1"/>
    </xf>
    <xf numFmtId="0" fontId="15" fillId="0" borderId="17" xfId="174" applyFont="1" applyFill="1" applyBorder="1" applyAlignment="1">
      <alignment horizontal="left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3" fontId="10" fillId="0" borderId="14" xfId="1" applyNumberFormat="1" applyFont="1" applyFill="1" applyBorder="1" applyProtection="1"/>
    <xf numFmtId="49" fontId="14" fillId="0" borderId="21" xfId="1" applyNumberFormat="1" applyFont="1" applyFill="1" applyBorder="1" applyAlignment="1" applyProtection="1">
      <alignment horizontal="left" vertical="center" wrapText="1" indent="1"/>
    </xf>
    <xf numFmtId="0" fontId="94" fillId="0" borderId="17" xfId="1" applyFont="1" applyFill="1" applyBorder="1" applyAlignment="1" applyProtection="1">
      <alignment horizontal="left" vertical="center" wrapText="1" indent="11"/>
    </xf>
    <xf numFmtId="0" fontId="11" fillId="0" borderId="17" xfId="1" applyFont="1" applyFill="1" applyBorder="1" applyAlignment="1" applyProtection="1">
      <alignment horizontal="center" vertical="center" wrapText="1"/>
    </xf>
    <xf numFmtId="164" fontId="22" fillId="0" borderId="17" xfId="1" applyNumberFormat="1" applyFont="1" applyFill="1" applyBorder="1" applyAlignment="1" applyProtection="1">
      <alignment vertical="center" wrapText="1"/>
      <protection locked="0"/>
    </xf>
    <xf numFmtId="3" fontId="10" fillId="0" borderId="17" xfId="1" applyNumberFormat="1" applyFont="1" applyFill="1" applyBorder="1" applyProtection="1"/>
    <xf numFmtId="0" fontId="6" fillId="0" borderId="63" xfId="1" applyFill="1" applyBorder="1" applyProtection="1"/>
    <xf numFmtId="164" fontId="14" fillId="0" borderId="63" xfId="1" applyNumberFormat="1" applyFont="1" applyFill="1" applyBorder="1" applyProtection="1"/>
    <xf numFmtId="0" fontId="16" fillId="0" borderId="59" xfId="1" applyFont="1" applyFill="1" applyBorder="1" applyAlignment="1" applyProtection="1">
      <alignment horizontal="center" vertical="center" wrapText="1"/>
    </xf>
    <xf numFmtId="0" fontId="16" fillId="0" borderId="59" xfId="1" applyFont="1" applyFill="1" applyBorder="1" applyAlignment="1" applyProtection="1">
      <alignment horizontal="center"/>
    </xf>
    <xf numFmtId="3" fontId="14" fillId="0" borderId="60" xfId="1" applyNumberFormat="1" applyFont="1" applyFill="1" applyBorder="1" applyProtection="1"/>
    <xf numFmtId="3" fontId="14" fillId="0" borderId="55" xfId="1" applyNumberFormat="1" applyFont="1" applyFill="1" applyBorder="1" applyProtection="1"/>
    <xf numFmtId="3" fontId="14" fillId="0" borderId="84" xfId="1" applyNumberFormat="1" applyFont="1" applyFill="1" applyBorder="1" applyProtection="1"/>
    <xf numFmtId="3" fontId="16" fillId="0" borderId="59" xfId="1" applyNumberFormat="1" applyFont="1" applyFill="1" applyBorder="1" applyAlignment="1" applyProtection="1">
      <alignment vertical="center" wrapText="1"/>
      <protection locked="0"/>
    </xf>
    <xf numFmtId="3" fontId="12" fillId="0" borderId="59" xfId="1" applyNumberFormat="1" applyFont="1" applyFill="1" applyBorder="1" applyAlignment="1" applyProtection="1">
      <alignment vertical="center" wrapText="1"/>
    </xf>
    <xf numFmtId="3" fontId="16" fillId="0" borderId="59" xfId="1" applyNumberFormat="1" applyFont="1" applyFill="1" applyBorder="1" applyAlignment="1" applyProtection="1">
      <alignment vertical="center"/>
    </xf>
    <xf numFmtId="3" fontId="14" fillId="0" borderId="87" xfId="1" applyNumberFormat="1" applyFont="1" applyFill="1" applyBorder="1" applyProtection="1"/>
    <xf numFmtId="3" fontId="14" fillId="0" borderId="61" xfId="1" applyNumberFormat="1" applyFont="1" applyFill="1" applyBorder="1" applyProtection="1"/>
    <xf numFmtId="3" fontId="16" fillId="0" borderId="59" xfId="1" applyNumberFormat="1" applyFont="1" applyFill="1" applyBorder="1" applyAlignment="1" applyProtection="1">
      <alignment vertical="center" wrapText="1"/>
    </xf>
    <xf numFmtId="0" fontId="16" fillId="0" borderId="20" xfId="1" applyFont="1" applyFill="1" applyBorder="1" applyAlignment="1" applyProtection="1">
      <alignment horizontal="center" vertical="center" wrapText="1"/>
    </xf>
    <xf numFmtId="0" fontId="16" fillId="0" borderId="20" xfId="1" applyFont="1" applyFill="1" applyBorder="1" applyAlignment="1" applyProtection="1">
      <alignment horizontal="center"/>
    </xf>
    <xf numFmtId="3" fontId="10" fillId="0" borderId="55" xfId="1" applyNumberFormat="1" applyFont="1" applyFill="1" applyBorder="1" applyProtection="1"/>
    <xf numFmtId="164" fontId="16" fillId="0" borderId="59" xfId="1" applyNumberFormat="1" applyFont="1" applyFill="1" applyBorder="1" applyAlignment="1" applyProtection="1">
      <alignment vertical="center" wrapText="1"/>
      <protection locked="0"/>
    </xf>
    <xf numFmtId="3" fontId="10" fillId="0" borderId="60" xfId="1" applyNumberFormat="1" applyFont="1" applyFill="1" applyBorder="1" applyProtection="1"/>
    <xf numFmtId="3" fontId="10" fillId="0" borderId="84" xfId="1" applyNumberFormat="1" applyFont="1" applyFill="1" applyBorder="1" applyProtection="1"/>
    <xf numFmtId="3" fontId="6" fillId="0" borderId="84" xfId="1" applyNumberFormat="1" applyFill="1" applyBorder="1" applyProtection="1"/>
    <xf numFmtId="3" fontId="6" fillId="0" borderId="60" xfId="1" applyNumberFormat="1" applyFill="1" applyBorder="1" applyAlignment="1" applyProtection="1"/>
    <xf numFmtId="3" fontId="6" fillId="0" borderId="55" xfId="1" applyNumberFormat="1" applyFill="1" applyBorder="1" applyAlignment="1" applyProtection="1"/>
    <xf numFmtId="3" fontId="6" fillId="0" borderId="84" xfId="1" applyNumberFormat="1" applyFill="1" applyBorder="1" applyAlignment="1" applyProtection="1"/>
    <xf numFmtId="3" fontId="19" fillId="0" borderId="59" xfId="0" quotePrefix="1" applyNumberFormat="1" applyFont="1" applyBorder="1" applyAlignment="1" applyProtection="1">
      <alignment vertical="center" wrapText="1"/>
    </xf>
    <xf numFmtId="3" fontId="19" fillId="0" borderId="96" xfId="0" quotePrefix="1" applyNumberFormat="1" applyFont="1" applyBorder="1" applyAlignment="1" applyProtection="1">
      <alignment vertical="center" wrapText="1"/>
    </xf>
    <xf numFmtId="0" fontId="0" fillId="0" borderId="11" xfId="1" applyFont="1" applyFill="1" applyBorder="1" applyAlignment="1" applyProtection="1">
      <alignment horizontal="left" vertical="center" wrapText="1"/>
    </xf>
    <xf numFmtId="3" fontId="10" fillId="0" borderId="84" xfId="1" applyNumberFormat="1" applyFont="1" applyFill="1" applyBorder="1" applyAlignment="1" applyProtection="1"/>
    <xf numFmtId="3" fontId="10" fillId="0" borderId="12" xfId="1" applyNumberFormat="1" applyFont="1" applyFill="1" applyBorder="1" applyAlignment="1" applyProtection="1"/>
    <xf numFmtId="164" fontId="115" fillId="0" borderId="87" xfId="0" applyNumberFormat="1" applyFont="1" applyFill="1" applyBorder="1" applyAlignment="1" applyProtection="1">
      <alignment vertical="center" wrapText="1"/>
      <protection locked="0"/>
    </xf>
    <xf numFmtId="164" fontId="115" fillId="0" borderId="55" xfId="0" applyNumberFormat="1" applyFont="1" applyFill="1" applyBorder="1" applyAlignment="1" applyProtection="1">
      <alignment vertical="center" wrapText="1"/>
      <protection locked="0"/>
    </xf>
    <xf numFmtId="164" fontId="115" fillId="0" borderId="84" xfId="0" applyNumberFormat="1" applyFont="1" applyFill="1" applyBorder="1" applyAlignment="1" applyProtection="1">
      <alignment vertical="center" wrapText="1"/>
      <protection locked="0"/>
    </xf>
    <xf numFmtId="164" fontId="92" fillId="0" borderId="59" xfId="0" applyNumberFormat="1" applyFont="1" applyFill="1" applyBorder="1" applyAlignment="1" applyProtection="1">
      <alignment vertical="center" wrapText="1"/>
    </xf>
    <xf numFmtId="164" fontId="11" fillId="0" borderId="60" xfId="0" applyNumberFormat="1" applyFont="1" applyFill="1" applyBorder="1" applyAlignment="1" applyProtection="1">
      <alignment vertical="center" wrapText="1"/>
    </xf>
    <xf numFmtId="164" fontId="92" fillId="0" borderId="59" xfId="0" applyNumberFormat="1" applyFont="1" applyFill="1" applyBorder="1" applyAlignment="1" applyProtection="1">
      <alignment horizontal="right" vertical="center" wrapText="1" indent="1"/>
    </xf>
    <xf numFmtId="164" fontId="115" fillId="0" borderId="87" xfId="0" applyNumberFormat="1" applyFont="1" applyFill="1" applyBorder="1" applyAlignment="1" applyProtection="1">
      <alignment vertical="center" wrapText="1"/>
    </xf>
    <xf numFmtId="164" fontId="115" fillId="0" borderId="55" xfId="0" applyNumberFormat="1" applyFont="1" applyFill="1" applyBorder="1" applyAlignment="1" applyProtection="1">
      <alignment vertical="center" wrapText="1"/>
    </xf>
    <xf numFmtId="164" fontId="115" fillId="0" borderId="55" xfId="0" applyNumberFormat="1" applyFont="1" applyFill="1" applyBorder="1" applyAlignment="1" applyProtection="1">
      <alignment horizontal="right" vertical="center" wrapText="1"/>
    </xf>
    <xf numFmtId="164" fontId="115" fillId="0" borderId="55" xfId="0" applyNumberFormat="1" applyFont="1" applyFill="1" applyBorder="1" applyAlignment="1" applyProtection="1">
      <alignment wrapText="1"/>
    </xf>
    <xf numFmtId="164" fontId="11" fillId="0" borderId="84" xfId="0" applyNumberFormat="1" applyFont="1" applyFill="1" applyBorder="1" applyAlignment="1" applyProtection="1">
      <alignment wrapText="1"/>
    </xf>
    <xf numFmtId="164" fontId="11" fillId="0" borderId="60" xfId="0" applyNumberFormat="1" applyFont="1" applyFill="1" applyBorder="1" applyAlignment="1" applyProtection="1">
      <alignment wrapText="1"/>
    </xf>
    <xf numFmtId="164" fontId="11" fillId="0" borderId="55" xfId="0" applyNumberFormat="1" applyFont="1" applyFill="1" applyBorder="1" applyAlignment="1" applyProtection="1">
      <alignment wrapText="1"/>
    </xf>
    <xf numFmtId="164" fontId="115" fillId="0" borderId="59" xfId="0" applyNumberFormat="1" applyFont="1" applyFill="1" applyBorder="1" applyAlignment="1" applyProtection="1">
      <alignment vertical="center" wrapText="1"/>
    </xf>
    <xf numFmtId="164" fontId="0" fillId="0" borderId="59" xfId="0" applyNumberFormat="1" applyFill="1" applyBorder="1" applyAlignment="1" applyProtection="1">
      <alignment vertical="center" wrapText="1"/>
    </xf>
    <xf numFmtId="3" fontId="115" fillId="0" borderId="15" xfId="0" applyNumberFormat="1" applyFont="1" applyFill="1" applyBorder="1" applyAlignment="1" applyProtection="1">
      <alignment vertical="center" wrapText="1"/>
      <protection locked="0"/>
    </xf>
    <xf numFmtId="3" fontId="115" fillId="0" borderId="9" xfId="0" applyNumberFormat="1" applyFont="1" applyFill="1" applyBorder="1" applyAlignment="1" applyProtection="1">
      <alignment vertical="center" wrapText="1"/>
      <protection locked="0"/>
    </xf>
    <xf numFmtId="164" fontId="115" fillId="0" borderId="22" xfId="0" applyNumberFormat="1" applyFont="1" applyFill="1" applyBorder="1" applyAlignment="1" applyProtection="1">
      <alignment vertical="center" wrapText="1"/>
    </xf>
    <xf numFmtId="164" fontId="115" fillId="0" borderId="84" xfId="0" applyNumberFormat="1" applyFont="1" applyFill="1" applyBorder="1" applyAlignment="1" applyProtection="1">
      <alignment wrapText="1"/>
    </xf>
    <xf numFmtId="164" fontId="115" fillId="0" borderId="84" xfId="0" applyNumberFormat="1" applyFont="1" applyFill="1" applyBorder="1" applyAlignment="1" applyProtection="1">
      <alignment vertical="center" wrapText="1"/>
    </xf>
    <xf numFmtId="164" fontId="11" fillId="0" borderId="55" xfId="0" applyNumberFormat="1" applyFont="1" applyFill="1" applyBorder="1" applyAlignment="1" applyProtection="1">
      <alignment vertical="center" wrapText="1"/>
      <protection locked="0"/>
    </xf>
    <xf numFmtId="164" fontId="9" fillId="0" borderId="60" xfId="0" applyNumberFormat="1" applyFont="1" applyFill="1" applyBorder="1" applyAlignment="1" applyProtection="1">
      <alignment horizontal="right" vertical="center" wrapText="1"/>
    </xf>
    <xf numFmtId="164" fontId="115" fillId="0" borderId="55" xfId="0" applyNumberFormat="1" applyFont="1" applyFill="1" applyBorder="1" applyAlignment="1" applyProtection="1">
      <alignment horizontal="right" vertical="center" wrapText="1"/>
      <protection locked="0"/>
    </xf>
    <xf numFmtId="164" fontId="115" fillId="0" borderId="84" xfId="0" applyNumberFormat="1" applyFont="1" applyFill="1" applyBorder="1" applyAlignment="1" applyProtection="1">
      <alignment horizontal="right" vertical="center" wrapText="1"/>
      <protection locked="0"/>
    </xf>
    <xf numFmtId="164" fontId="92" fillId="0" borderId="59" xfId="0" applyNumberFormat="1" applyFont="1" applyFill="1" applyBorder="1" applyAlignment="1" applyProtection="1">
      <alignment horizontal="right" vertical="center" wrapText="1"/>
    </xf>
    <xf numFmtId="164" fontId="115" fillId="0" borderId="87" xfId="0" applyNumberFormat="1" applyFont="1" applyFill="1" applyBorder="1" applyAlignment="1" applyProtection="1">
      <alignment wrapText="1"/>
    </xf>
    <xf numFmtId="164" fontId="115" fillId="0" borderId="60" xfId="0" applyNumberFormat="1" applyFont="1" applyFill="1" applyBorder="1" applyAlignment="1" applyProtection="1">
      <alignment wrapText="1"/>
    </xf>
    <xf numFmtId="164" fontId="115" fillId="0" borderId="59" xfId="0" applyNumberFormat="1" applyFont="1" applyFill="1" applyBorder="1" applyAlignment="1" applyProtection="1">
      <alignment wrapText="1"/>
    </xf>
    <xf numFmtId="3" fontId="15" fillId="0" borderId="87" xfId="51" applyNumberFormat="1" applyFont="1" applyBorder="1" applyAlignment="1">
      <alignment vertical="center"/>
    </xf>
    <xf numFmtId="3" fontId="15" fillId="0" borderId="55" xfId="51" applyNumberFormat="1" applyFont="1" applyBorder="1" applyAlignment="1">
      <alignment vertical="center"/>
    </xf>
    <xf numFmtId="3" fontId="15" fillId="0" borderId="84" xfId="51" applyNumberFormat="1" applyFont="1" applyBorder="1" applyAlignment="1">
      <alignment vertical="center"/>
    </xf>
    <xf numFmtId="3" fontId="15" fillId="0" borderId="59" xfId="51" applyNumberFormat="1" applyFont="1" applyBorder="1" applyAlignment="1">
      <alignment vertical="center"/>
    </xf>
    <xf numFmtId="3" fontId="15" fillId="0" borderId="60" xfId="51" applyNumberFormat="1" applyFont="1" applyBorder="1" applyAlignment="1">
      <alignment vertical="center"/>
    </xf>
    <xf numFmtId="3" fontId="15" fillId="0" borderId="59" xfId="51" applyNumberFormat="1" applyFont="1" applyFill="1" applyBorder="1" applyAlignment="1">
      <alignment vertical="center"/>
    </xf>
    <xf numFmtId="3" fontId="19" fillId="0" borderId="59" xfId="51" applyNumberFormat="1" applyFont="1" applyFill="1" applyBorder="1" applyAlignment="1">
      <alignment vertical="center"/>
    </xf>
    <xf numFmtId="3" fontId="19" fillId="0" borderId="59" xfId="51" applyNumberFormat="1" applyFont="1" applyBorder="1"/>
    <xf numFmtId="3" fontId="19" fillId="0" borderId="59" xfId="51" applyNumberFormat="1" applyFont="1" applyBorder="1" applyAlignment="1">
      <alignment vertical="center"/>
    </xf>
    <xf numFmtId="0" fontId="8" fillId="0" borderId="87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72" fillId="0" borderId="60" xfId="0" applyFont="1" applyFill="1" applyBorder="1" applyAlignment="1">
      <alignment vertical="center" wrapText="1"/>
    </xf>
    <xf numFmtId="3" fontId="14" fillId="0" borderId="55" xfId="0" applyNumberFormat="1" applyFont="1" applyFill="1" applyBorder="1" applyAlignment="1">
      <alignment vertical="center" wrapText="1"/>
    </xf>
    <xf numFmtId="164" fontId="14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01" fillId="0" borderId="55" xfId="0" applyFont="1" applyFill="1" applyBorder="1" applyAlignment="1">
      <alignment vertical="center" wrapText="1"/>
    </xf>
    <xf numFmtId="0" fontId="72" fillId="0" borderId="55" xfId="0" applyFont="1" applyFill="1" applyBorder="1" applyAlignment="1">
      <alignment vertical="center" wrapText="1"/>
    </xf>
    <xf numFmtId="3" fontId="0" fillId="0" borderId="55" xfId="0" applyNumberFormat="1" applyFont="1" applyFill="1" applyBorder="1" applyAlignment="1">
      <alignment vertical="center" wrapText="1"/>
    </xf>
    <xf numFmtId="3" fontId="0" fillId="0" borderId="84" xfId="0" applyNumberFormat="1" applyFont="1" applyFill="1" applyBorder="1" applyAlignment="1">
      <alignment vertical="center" wrapText="1"/>
    </xf>
    <xf numFmtId="164" fontId="16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91" fillId="0" borderId="59" xfId="0" applyFont="1" applyFill="1" applyBorder="1" applyAlignment="1">
      <alignment vertical="center" wrapText="1"/>
    </xf>
    <xf numFmtId="0" fontId="101" fillId="0" borderId="59" xfId="0" applyFont="1" applyFill="1" applyBorder="1" applyAlignment="1">
      <alignment vertical="center" wrapText="1"/>
    </xf>
    <xf numFmtId="164" fontId="10" fillId="0" borderId="55" xfId="1" applyNumberFormat="1" applyFont="1" applyFill="1" applyBorder="1" applyAlignment="1" applyProtection="1">
      <alignment horizontal="right" vertical="center" wrapText="1"/>
      <protection locked="0"/>
    </xf>
    <xf numFmtId="3" fontId="72" fillId="0" borderId="55" xfId="0" applyNumberFormat="1" applyFont="1" applyFill="1" applyBorder="1" applyAlignment="1">
      <alignment vertical="center" wrapText="1"/>
    </xf>
    <xf numFmtId="3" fontId="72" fillId="0" borderId="84" xfId="0" applyNumberFormat="1" applyFont="1" applyFill="1" applyBorder="1" applyAlignment="1">
      <alignment vertical="center" wrapText="1"/>
    </xf>
    <xf numFmtId="164" fontId="16" fillId="0" borderId="59" xfId="1" applyNumberFormat="1" applyFont="1" applyFill="1" applyBorder="1" applyAlignment="1" applyProtection="1">
      <alignment horizontal="right" vertical="center" wrapText="1"/>
    </xf>
    <xf numFmtId="164" fontId="16" fillId="0" borderId="97" xfId="1" applyNumberFormat="1" applyFont="1" applyFill="1" applyBorder="1" applyAlignment="1" applyProtection="1">
      <alignment horizontal="right" vertical="center" wrapText="1"/>
    </xf>
    <xf numFmtId="3" fontId="72" fillId="0" borderId="87" xfId="0" applyNumberFormat="1" applyFont="1" applyFill="1" applyBorder="1" applyAlignment="1">
      <alignment vertical="center" wrapText="1"/>
    </xf>
    <xf numFmtId="0" fontId="72" fillId="0" borderId="84" xfId="0" applyFont="1" applyFill="1" applyBorder="1" applyAlignment="1">
      <alignment vertical="center" wrapText="1"/>
    </xf>
    <xf numFmtId="0" fontId="18" fillId="0" borderId="60" xfId="0" applyFont="1" applyFill="1" applyBorder="1" applyAlignment="1">
      <alignment vertical="center" wrapText="1"/>
    </xf>
    <xf numFmtId="0" fontId="0" fillId="0" borderId="55" xfId="0" applyFill="1" applyBorder="1" applyAlignment="1">
      <alignment vertical="center" wrapText="1"/>
    </xf>
    <xf numFmtId="0" fontId="0" fillId="0" borderId="84" xfId="0" applyFill="1" applyBorder="1" applyAlignment="1">
      <alignment vertical="center" wrapText="1"/>
    </xf>
    <xf numFmtId="0" fontId="0" fillId="0" borderId="59" xfId="0" applyFill="1" applyBorder="1" applyAlignment="1">
      <alignment vertical="center" wrapText="1"/>
    </xf>
    <xf numFmtId="164" fontId="16" fillId="0" borderId="59" xfId="1" applyNumberFormat="1" applyFont="1" applyFill="1" applyBorder="1" applyAlignment="1" applyProtection="1">
      <alignment vertical="center" wrapText="1"/>
    </xf>
    <xf numFmtId="164" fontId="16" fillId="0" borderId="96" xfId="1" applyNumberFormat="1" applyFont="1" applyFill="1" applyBorder="1" applyAlignment="1" applyProtection="1">
      <alignment vertical="center" wrapText="1"/>
    </xf>
    <xf numFmtId="3" fontId="61" fillId="0" borderId="24" xfId="48" applyNumberFormat="1" applyFont="1" applyBorder="1"/>
    <xf numFmtId="3" fontId="104" fillId="0" borderId="24" xfId="48" applyNumberFormat="1" applyFont="1" applyBorder="1" applyAlignment="1">
      <alignment vertical="center"/>
    </xf>
    <xf numFmtId="0" fontId="104" fillId="0" borderId="20" xfId="48" applyFont="1" applyBorder="1" applyAlignment="1">
      <alignment vertical="center"/>
    </xf>
    <xf numFmtId="3" fontId="61" fillId="0" borderId="29" xfId="48" applyNumberFormat="1" applyFont="1" applyBorder="1"/>
    <xf numFmtId="3" fontId="61" fillId="0" borderId="31" xfId="48" applyNumberFormat="1" applyFont="1" applyBorder="1"/>
    <xf numFmtId="0" fontId="61" fillId="0" borderId="98" xfId="48" applyFont="1" applyBorder="1"/>
    <xf numFmtId="0" fontId="61" fillId="0" borderId="24" xfId="48" applyFont="1" applyBorder="1"/>
    <xf numFmtId="3" fontId="61" fillId="0" borderId="47" xfId="48" applyNumberFormat="1" applyFont="1" applyBorder="1"/>
    <xf numFmtId="0" fontId="61" fillId="0" borderId="47" xfId="48" applyFont="1" applyBorder="1"/>
    <xf numFmtId="3" fontId="104" fillId="0" borderId="24" xfId="48" applyNumberFormat="1" applyFont="1" applyBorder="1" applyAlignment="1">
      <alignment horizontal="right"/>
    </xf>
    <xf numFmtId="165" fontId="104" fillId="0" borderId="24" xfId="48" applyNumberFormat="1" applyFont="1" applyBorder="1" applyAlignment="1">
      <alignment horizontal="right"/>
    </xf>
    <xf numFmtId="165" fontId="60" fillId="0" borderId="68" xfId="35" applyNumberFormat="1" applyFont="1" applyBorder="1" applyAlignment="1">
      <alignment horizontal="right"/>
    </xf>
    <xf numFmtId="0" fontId="19" fillId="0" borderId="24" xfId="178" applyFont="1" applyFill="1" applyBorder="1" applyAlignment="1">
      <alignment horizontal="center" vertical="center" wrapText="1"/>
    </xf>
    <xf numFmtId="0" fontId="15" fillId="0" borderId="13" xfId="178" applyFont="1" applyFill="1" applyBorder="1" applyAlignment="1">
      <alignment vertical="center"/>
    </xf>
    <xf numFmtId="0" fontId="15" fillId="0" borderId="7" xfId="178" applyFont="1" applyFill="1" applyBorder="1" applyAlignment="1">
      <alignment vertical="center"/>
    </xf>
    <xf numFmtId="0" fontId="15" fillId="0" borderId="9" xfId="178" applyFont="1" applyFill="1" applyBorder="1" applyAlignment="1">
      <alignment vertical="center"/>
    </xf>
    <xf numFmtId="0" fontId="15" fillId="0" borderId="10" xfId="178" applyFont="1" applyFill="1" applyBorder="1" applyAlignment="1">
      <alignment vertical="center"/>
    </xf>
    <xf numFmtId="0" fontId="15" fillId="0" borderId="12" xfId="178" applyFont="1" applyFill="1" applyBorder="1" applyAlignment="1">
      <alignment vertical="center"/>
    </xf>
    <xf numFmtId="3" fontId="15" fillId="0" borderId="15" xfId="178" applyNumberFormat="1" applyFont="1" applyFill="1" applyBorder="1" applyAlignment="1">
      <alignment vertical="center"/>
    </xf>
    <xf numFmtId="3" fontId="15" fillId="0" borderId="6" xfId="178" applyNumberFormat="1" applyFont="1" applyFill="1" applyBorder="1" applyAlignment="1">
      <alignment vertical="center"/>
    </xf>
    <xf numFmtId="164" fontId="14" fillId="0" borderId="87" xfId="1" applyNumberFormat="1" applyFont="1" applyFill="1" applyBorder="1" applyProtection="1"/>
    <xf numFmtId="164" fontId="14" fillId="0" borderId="55" xfId="1" applyNumberFormat="1" applyFont="1" applyFill="1" applyBorder="1" applyProtection="1"/>
    <xf numFmtId="164" fontId="14" fillId="0" borderId="84" xfId="1" applyNumberFormat="1" applyFont="1" applyFill="1" applyBorder="1" applyProtection="1"/>
    <xf numFmtId="164" fontId="16" fillId="0" borderId="59" xfId="1" applyNumberFormat="1" applyFont="1" applyFill="1" applyBorder="1" applyProtection="1"/>
    <xf numFmtId="164" fontId="14" fillId="0" borderId="60" xfId="1" applyNumberFormat="1" applyFont="1" applyFill="1" applyBorder="1" applyProtection="1"/>
    <xf numFmtId="164" fontId="16" fillId="0" borderId="59" xfId="1" applyNumberFormat="1" applyFont="1" applyFill="1" applyBorder="1" applyAlignment="1" applyProtection="1">
      <alignment horizontal="center" vertical="center" wrapText="1"/>
    </xf>
    <xf numFmtId="164" fontId="14" fillId="0" borderId="59" xfId="1" applyNumberFormat="1" applyFont="1" applyFill="1" applyBorder="1" applyProtection="1"/>
    <xf numFmtId="164" fontId="14" fillId="0" borderId="61" xfId="1" applyNumberFormat="1" applyFont="1" applyFill="1" applyBorder="1" applyProtection="1"/>
    <xf numFmtId="164" fontId="16" fillId="0" borderId="59" xfId="1" applyNumberFormat="1" applyFont="1" applyFill="1" applyBorder="1" applyAlignment="1" applyProtection="1">
      <alignment vertical="center"/>
    </xf>
    <xf numFmtId="164" fontId="12" fillId="0" borderId="59" xfId="1" applyNumberFormat="1" applyFont="1" applyFill="1" applyBorder="1" applyAlignment="1" applyProtection="1">
      <alignment vertical="center" wrapText="1"/>
    </xf>
    <xf numFmtId="164" fontId="14" fillId="0" borderId="55" xfId="1" applyNumberFormat="1" applyFont="1" applyFill="1" applyBorder="1" applyAlignment="1" applyProtection="1">
      <alignment vertical="center" wrapText="1"/>
    </xf>
    <xf numFmtId="164" fontId="16" fillId="0" borderId="84" xfId="1" applyNumberFormat="1" applyFont="1" applyFill="1" applyBorder="1" applyAlignment="1" applyProtection="1">
      <alignment vertical="center" wrapText="1"/>
    </xf>
    <xf numFmtId="164" fontId="19" fillId="0" borderId="59" xfId="0" quotePrefix="1" applyNumberFormat="1" applyFont="1" applyBorder="1" applyAlignment="1" applyProtection="1">
      <alignment vertical="center" wrapText="1"/>
    </xf>
    <xf numFmtId="0" fontId="61" fillId="0" borderId="87" xfId="173" applyFont="1" applyBorder="1" applyAlignment="1">
      <alignment horizontal="center" vertical="center"/>
    </xf>
    <xf numFmtId="3" fontId="61" fillId="0" borderId="55" xfId="173" applyNumberFormat="1" applyFont="1" applyBorder="1"/>
    <xf numFmtId="3" fontId="61" fillId="0" borderId="84" xfId="173" applyNumberFormat="1" applyFont="1" applyBorder="1"/>
    <xf numFmtId="3" fontId="60" fillId="0" borderId="59" xfId="173" applyNumberFormat="1" applyFont="1" applyFill="1" applyBorder="1"/>
    <xf numFmtId="0" fontId="61" fillId="0" borderId="55" xfId="173" applyFont="1" applyBorder="1"/>
    <xf numFmtId="0" fontId="61" fillId="0" borderId="84" xfId="173" applyFont="1" applyBorder="1"/>
    <xf numFmtId="3" fontId="104" fillId="0" borderId="59" xfId="173" applyNumberFormat="1" applyFont="1" applyBorder="1"/>
    <xf numFmtId="0" fontId="64" fillId="0" borderId="54" xfId="178" applyFont="1" applyBorder="1" applyAlignment="1">
      <alignment horizontal="center" vertical="center" wrapText="1"/>
    </xf>
    <xf numFmtId="0" fontId="113" fillId="0" borderId="63" xfId="0" applyFont="1" applyBorder="1" applyAlignment="1">
      <alignment horizontal="center" vertical="center" wrapText="1"/>
    </xf>
    <xf numFmtId="0" fontId="113" fillId="0" borderId="64" xfId="0" applyFont="1" applyBorder="1" applyAlignment="1">
      <alignment horizontal="center" vertical="center" wrapText="1"/>
    </xf>
    <xf numFmtId="0" fontId="113" fillId="0" borderId="86" xfId="0" applyFont="1" applyBorder="1" applyAlignment="1">
      <alignment horizontal="center" vertical="center" wrapText="1"/>
    </xf>
    <xf numFmtId="0" fontId="113" fillId="0" borderId="23" xfId="0" applyFont="1" applyBorder="1" applyAlignment="1">
      <alignment horizontal="center" vertical="center" wrapText="1"/>
    </xf>
    <xf numFmtId="0" fontId="113" fillId="0" borderId="69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 vertical="center"/>
    </xf>
    <xf numFmtId="164" fontId="8" fillId="0" borderId="23" xfId="1" applyNumberFormat="1" applyFont="1" applyFill="1" applyBorder="1" applyAlignment="1" applyProtection="1">
      <alignment horizontal="center" vertical="center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23" fillId="0" borderId="19" xfId="0" applyNumberFormat="1" applyFont="1" applyFill="1" applyBorder="1" applyAlignment="1" applyProtection="1">
      <alignment horizontal="center" vertical="center" wrapText="1"/>
    </xf>
    <xf numFmtId="164" fontId="23" fillId="0" borderId="62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63" fillId="0" borderId="0" xfId="0" applyNumberFormat="1" applyFont="1" applyFill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6" fillId="0" borderId="33" xfId="0" applyNumberFormat="1" applyFont="1" applyFill="1" applyBorder="1" applyAlignment="1" applyProtection="1">
      <alignment horizontal="center" vertical="center" wrapText="1"/>
    </xf>
    <xf numFmtId="164" fontId="23" fillId="0" borderId="24" xfId="0" applyNumberFormat="1" applyFont="1" applyFill="1" applyBorder="1" applyAlignment="1" applyProtection="1">
      <alignment horizontal="center" vertical="center" wrapText="1"/>
    </xf>
    <xf numFmtId="0" fontId="26" fillId="0" borderId="23" xfId="0" applyFont="1" applyFill="1" applyBorder="1" applyAlignment="1" applyProtection="1">
      <alignment horizontal="right"/>
    </xf>
    <xf numFmtId="0" fontId="64" fillId="0" borderId="0" xfId="51" applyFont="1" applyBorder="1" applyAlignment="1">
      <alignment horizontal="center" vertical="center" wrapText="1"/>
    </xf>
    <xf numFmtId="0" fontId="65" fillId="0" borderId="23" xfId="51" applyFont="1" applyBorder="1" applyAlignment="1">
      <alignment horizontal="right" vertical="center"/>
    </xf>
    <xf numFmtId="0" fontId="19" fillId="0" borderId="19" xfId="0" applyFont="1" applyBorder="1" applyAlignment="1" applyProtection="1">
      <alignment horizontal="center" vertical="center" wrapText="1"/>
    </xf>
    <xf numFmtId="0" fontId="19" fillId="0" borderId="62" xfId="0" applyFont="1" applyBorder="1" applyAlignment="1" applyProtection="1">
      <alignment horizontal="center" vertical="center" wrapText="1"/>
    </xf>
    <xf numFmtId="0" fontId="19" fillId="0" borderId="88" xfId="0" applyFont="1" applyBorder="1" applyAlignment="1" applyProtection="1">
      <alignment horizontal="center" vertical="center" wrapText="1"/>
    </xf>
    <xf numFmtId="0" fontId="19" fillId="0" borderId="19" xfId="51" applyFont="1" applyBorder="1" applyAlignment="1">
      <alignment horizontal="center"/>
    </xf>
    <xf numFmtId="0" fontId="19" fillId="0" borderId="62" xfId="51" applyFont="1" applyBorder="1" applyAlignment="1">
      <alignment horizontal="center"/>
    </xf>
    <xf numFmtId="0" fontId="19" fillId="0" borderId="88" xfId="51" applyFont="1" applyBorder="1" applyAlignment="1">
      <alignment horizontal="center"/>
    </xf>
    <xf numFmtId="0" fontId="58" fillId="0" borderId="0" xfId="51" applyFont="1" applyAlignment="1">
      <alignment horizontal="left"/>
    </xf>
    <xf numFmtId="0" fontId="60" fillId="0" borderId="0" xfId="51" applyFont="1" applyAlignment="1">
      <alignment horizontal="left"/>
    </xf>
    <xf numFmtId="0" fontId="19" fillId="0" borderId="13" xfId="51" applyFont="1" applyBorder="1" applyAlignment="1">
      <alignment horizontal="center" vertical="center" wrapText="1"/>
    </xf>
    <xf numFmtId="0" fontId="19" fillId="0" borderId="21" xfId="51" applyFont="1" applyBorder="1" applyAlignment="1">
      <alignment horizontal="center" vertical="center" wrapText="1"/>
    </xf>
    <xf numFmtId="0" fontId="19" fillId="0" borderId="87" xfId="51" applyFont="1" applyBorder="1" applyAlignment="1">
      <alignment horizontal="center" vertical="center" wrapText="1"/>
    </xf>
    <xf numFmtId="0" fontId="19" fillId="0" borderId="17" xfId="51" applyFont="1" applyBorder="1" applyAlignment="1">
      <alignment horizontal="center" vertical="center" wrapText="1"/>
    </xf>
    <xf numFmtId="0" fontId="19" fillId="0" borderId="24" xfId="51" applyFont="1" applyBorder="1" applyAlignment="1">
      <alignment horizontal="center" vertical="center"/>
    </xf>
    <xf numFmtId="0" fontId="59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2" fillId="0" borderId="0" xfId="0" applyNumberFormat="1" applyFont="1" applyFill="1" applyAlignment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right" wrapText="1"/>
    </xf>
    <xf numFmtId="0" fontId="19" fillId="0" borderId="87" xfId="144" applyFont="1" applyFill="1" applyBorder="1" applyAlignment="1">
      <alignment horizontal="center" vertical="center"/>
    </xf>
    <xf numFmtId="0" fontId="19" fillId="0" borderId="50" xfId="144" applyFont="1" applyFill="1" applyBorder="1" applyAlignment="1">
      <alignment horizontal="center" vertical="center"/>
    </xf>
    <xf numFmtId="0" fontId="19" fillId="0" borderId="51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5" xfId="144" applyFont="1" applyFill="1" applyBorder="1" applyAlignment="1">
      <alignment horizontal="center" vertical="center" wrapText="1"/>
    </xf>
    <xf numFmtId="0" fontId="19" fillId="0" borderId="37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66" xfId="144" applyFont="1" applyFill="1" applyBorder="1" applyAlignment="1">
      <alignment horizontal="center" vertical="center" wrapText="1"/>
    </xf>
    <xf numFmtId="0" fontId="62" fillId="0" borderId="67" xfId="48" applyFont="1" applyBorder="1" applyAlignment="1">
      <alignment horizontal="center"/>
    </xf>
    <xf numFmtId="0" fontId="62" fillId="0" borderId="57" xfId="48" applyFont="1" applyBorder="1" applyAlignment="1">
      <alignment horizontal="center"/>
    </xf>
    <xf numFmtId="0" fontId="67" fillId="0" borderId="0" xfId="48" applyFont="1" applyBorder="1"/>
    <xf numFmtId="0" fontId="60" fillId="0" borderId="2" xfId="48" applyFont="1" applyBorder="1" applyAlignment="1">
      <alignment horizontal="left"/>
    </xf>
    <xf numFmtId="0" fontId="58" fillId="0" borderId="8" xfId="48" applyFont="1" applyBorder="1" applyAlignment="1">
      <alignment horizontal="left" wrapText="1"/>
    </xf>
    <xf numFmtId="0" fontId="60" fillId="0" borderId="2" xfId="48" applyFont="1" applyBorder="1" applyAlignment="1"/>
    <xf numFmtId="0" fontId="58" fillId="0" borderId="8" xfId="48" applyFont="1" applyBorder="1" applyAlignment="1">
      <alignment horizontal="left"/>
    </xf>
    <xf numFmtId="0" fontId="58" fillId="0" borderId="66" xfId="48" applyFont="1" applyBorder="1" applyAlignment="1">
      <alignment horizontal="left"/>
    </xf>
    <xf numFmtId="0" fontId="58" fillId="0" borderId="61" xfId="48" applyFont="1" applyBorder="1" applyAlignment="1">
      <alignment horizontal="left"/>
    </xf>
    <xf numFmtId="0" fontId="58" fillId="0" borderId="34" xfId="48" applyFont="1" applyBorder="1" applyAlignment="1">
      <alignment horizontal="left"/>
    </xf>
    <xf numFmtId="0" fontId="58" fillId="0" borderId="52" xfId="48" applyFont="1" applyBorder="1" applyAlignment="1">
      <alignment horizontal="left"/>
    </xf>
    <xf numFmtId="0" fontId="60" fillId="0" borderId="2" xfId="48" applyFont="1" applyBorder="1" applyAlignment="1">
      <alignment horizontal="center" vertical="center" wrapText="1"/>
    </xf>
    <xf numFmtId="0" fontId="58" fillId="0" borderId="5" xfId="48" applyFont="1" applyBorder="1" applyAlignment="1">
      <alignment horizontal="left" wrapText="1"/>
    </xf>
    <xf numFmtId="0" fontId="58" fillId="0" borderId="55" xfId="48" applyFont="1" applyBorder="1" applyAlignment="1">
      <alignment horizontal="left" wrapText="1"/>
    </xf>
    <xf numFmtId="0" fontId="58" fillId="0" borderId="32" xfId="48" applyFont="1" applyBorder="1" applyAlignment="1">
      <alignment horizontal="left" wrapText="1"/>
    </xf>
    <xf numFmtId="0" fontId="58" fillId="0" borderId="49" xfId="48" applyFont="1" applyBorder="1" applyAlignment="1">
      <alignment horizontal="left" wrapText="1"/>
    </xf>
    <xf numFmtId="0" fontId="58" fillId="0" borderId="8" xfId="48" applyFont="1" applyBorder="1" applyAlignment="1">
      <alignment horizontal="left" wrapText="1" indent="1"/>
    </xf>
    <xf numFmtId="0" fontId="69" fillId="0" borderId="8" xfId="48" applyFont="1" applyBorder="1" applyAlignment="1">
      <alignment horizontal="left" wrapText="1" indent="1"/>
    </xf>
    <xf numFmtId="0" fontId="66" fillId="0" borderId="0" xfId="48" applyFont="1" applyAlignment="1">
      <alignment horizontal="center" vertical="center" wrapText="1"/>
    </xf>
    <xf numFmtId="0" fontId="11" fillId="0" borderId="23" xfId="0" applyFont="1" applyFill="1" applyBorder="1" applyAlignment="1">
      <alignment horizontal="right" vertical="center" wrapText="1"/>
    </xf>
    <xf numFmtId="0" fontId="62" fillId="0" borderId="0" xfId="178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5" fillId="0" borderId="0" xfId="0" applyFont="1" applyBorder="1" applyAlignment="1">
      <alignment horizontal="right"/>
    </xf>
    <xf numFmtId="164" fontId="60" fillId="0" borderId="1" xfId="67" applyNumberFormat="1" applyFont="1" applyBorder="1" applyAlignment="1">
      <alignment horizontal="center" vertical="center"/>
    </xf>
    <xf numFmtId="164" fontId="60" fillId="0" borderId="95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18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164" fontId="8" fillId="0" borderId="63" xfId="1" applyNumberFormat="1" applyFont="1" applyFill="1" applyBorder="1" applyAlignment="1" applyProtection="1">
      <alignment horizontal="center" vertical="center"/>
    </xf>
    <xf numFmtId="164" fontId="8" fillId="0" borderId="66" xfId="1" applyNumberFormat="1" applyFont="1" applyFill="1" applyBorder="1" applyAlignment="1" applyProtection="1">
      <alignment horizontal="center" vertical="center"/>
    </xf>
    <xf numFmtId="3" fontId="64" fillId="0" borderId="0" xfId="0" applyNumberFormat="1" applyFont="1" applyBorder="1" applyAlignment="1">
      <alignment horizontal="center" vertical="center" wrapText="1"/>
    </xf>
    <xf numFmtId="164" fontId="69" fillId="0" borderId="23" xfId="161" applyNumberFormat="1" applyFont="1" applyFill="1" applyBorder="1" applyAlignment="1" applyProtection="1">
      <alignment horizontal="right" vertical="center"/>
    </xf>
    <xf numFmtId="3" fontId="64" fillId="0" borderId="0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right"/>
    </xf>
    <xf numFmtId="0" fontId="11" fillId="0" borderId="0" xfId="0" applyFont="1" applyFill="1" applyAlignment="1" applyProtection="1">
      <alignment horizontal="right"/>
    </xf>
    <xf numFmtId="0" fontId="71" fillId="0" borderId="27" xfId="0" applyFont="1" applyFill="1" applyBorder="1" applyAlignment="1" applyProtection="1">
      <alignment horizontal="center" vertical="center" wrapText="1"/>
    </xf>
    <xf numFmtId="0" fontId="71" fillId="0" borderId="0" xfId="0" applyFont="1" applyFill="1" applyBorder="1" applyAlignment="1" applyProtection="1">
      <alignment horizontal="center" vertical="center" wrapText="1"/>
    </xf>
    <xf numFmtId="0" fontId="63" fillId="0" borderId="0" xfId="0" applyFont="1" applyFill="1" applyBorder="1" applyAlignment="1" applyProtection="1">
      <alignment horizontal="center" vertical="center" wrapText="1"/>
      <protection locked="0"/>
    </xf>
    <xf numFmtId="164" fontId="100" fillId="0" borderId="23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3" fillId="0" borderId="66" xfId="171" applyFont="1" applyFill="1" applyBorder="1" applyAlignment="1" applyProtection="1">
      <alignment horizontal="left" vertical="center" indent="1"/>
    </xf>
    <xf numFmtId="0" fontId="103" fillId="0" borderId="53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3" fillId="0" borderId="83" xfId="0" applyFont="1" applyFill="1" applyBorder="1" applyAlignment="1">
      <alignment horizontal="justify" vertical="center" wrapText="1"/>
    </xf>
    <xf numFmtId="0" fontId="64" fillId="0" borderId="0" xfId="174" applyFont="1" applyFill="1" applyBorder="1" applyAlignment="1">
      <alignment horizontal="center" vertical="center" wrapText="1"/>
    </xf>
    <xf numFmtId="0" fontId="112" fillId="0" borderId="0" xfId="174" applyFont="1" applyFill="1" applyBorder="1" applyAlignment="1">
      <alignment horizontal="center" vertical="center" wrapText="1"/>
    </xf>
    <xf numFmtId="0" fontId="107" fillId="0" borderId="0" xfId="173" applyFont="1" applyBorder="1" applyAlignment="1">
      <alignment horizontal="center" vertical="center"/>
    </xf>
    <xf numFmtId="0" fontId="107" fillId="0" borderId="0" xfId="173" applyFont="1" applyAlignment="1">
      <alignment horizontal="center" vertical="center" wrapText="1"/>
    </xf>
    <xf numFmtId="0" fontId="108" fillId="0" borderId="0" xfId="173" applyFont="1" applyFill="1" applyBorder="1" applyAlignment="1">
      <alignment horizontal="right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1" fillId="0" borderId="0" xfId="172" applyFont="1" applyAlignment="1">
      <alignment horizontal="center"/>
    </xf>
    <xf numFmtId="0" fontId="64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0" fillId="0" borderId="28" xfId="172" applyFont="1" applyBorder="1" applyAlignment="1">
      <alignment horizontal="center" vertical="center" wrapText="1"/>
    </xf>
    <xf numFmtId="0" fontId="60" fillId="0" borderId="47" xfId="172" applyFont="1" applyBorder="1" applyAlignment="1">
      <alignment horizontal="center" vertical="center" wrapText="1"/>
    </xf>
    <xf numFmtId="0" fontId="60" fillId="0" borderId="63" xfId="172" applyFont="1" applyBorder="1" applyAlignment="1">
      <alignment horizontal="center" vertical="center" wrapText="1"/>
    </xf>
    <xf numFmtId="0" fontId="60" fillId="0" borderId="23" xfId="172" applyFont="1" applyBorder="1" applyAlignment="1">
      <alignment horizontal="center" vertical="center" wrapText="1"/>
    </xf>
    <xf numFmtId="0" fontId="60" fillId="0" borderId="14" xfId="172" applyFont="1" applyBorder="1" applyAlignment="1">
      <alignment horizontal="center" vertical="center" wrapText="1"/>
    </xf>
    <xf numFmtId="0" fontId="60" fillId="0" borderId="15" xfId="172" applyFont="1" applyBorder="1" applyAlignment="1">
      <alignment horizontal="center" vertical="center" wrapText="1"/>
    </xf>
    <xf numFmtId="0" fontId="104" fillId="0" borderId="25" xfId="175" applyFont="1" applyBorder="1" applyAlignment="1">
      <alignment horizontal="center" vertical="center" wrapText="1"/>
    </xf>
    <xf numFmtId="0" fontId="104" fillId="0" borderId="85" xfId="175" applyFont="1" applyBorder="1" applyAlignment="1">
      <alignment horizontal="center" vertical="center" wrapText="1"/>
    </xf>
    <xf numFmtId="0" fontId="104" fillId="0" borderId="29" xfId="175" applyFont="1" applyBorder="1" applyAlignment="1">
      <alignment horizontal="center" vertical="center"/>
    </xf>
    <xf numFmtId="0" fontId="104" fillId="0" borderId="33" xfId="175" applyFont="1" applyBorder="1" applyAlignment="1">
      <alignment horizontal="center" vertical="center"/>
    </xf>
    <xf numFmtId="0" fontId="107" fillId="0" borderId="0" xfId="175" applyFont="1" applyAlignment="1">
      <alignment horizontal="center" vertical="center" wrapText="1"/>
    </xf>
    <xf numFmtId="0" fontId="104" fillId="0" borderId="28" xfId="175" applyFont="1" applyBorder="1" applyAlignment="1">
      <alignment horizontal="center" vertical="center"/>
    </xf>
    <xf numFmtId="0" fontId="104" fillId="0" borderId="47" xfId="175" applyFont="1" applyBorder="1" applyAlignment="1">
      <alignment horizontal="center" vertical="center"/>
    </xf>
    <xf numFmtId="164" fontId="63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165" fontId="60" fillId="0" borderId="20" xfId="35" applyNumberFormat="1" applyFont="1" applyBorder="1" applyAlignment="1">
      <alignment horizontal="center" vertical="center" wrapText="1"/>
    </xf>
    <xf numFmtId="165" fontId="58" fillId="0" borderId="99" xfId="35" applyNumberFormat="1" applyFont="1" applyFill="1" applyBorder="1" applyAlignment="1"/>
    <xf numFmtId="165" fontId="58" fillId="0" borderId="98" xfId="35" applyNumberFormat="1" applyFont="1" applyFill="1" applyBorder="1" applyAlignment="1"/>
    <xf numFmtId="165" fontId="69" fillId="0" borderId="98" xfId="35" applyNumberFormat="1" applyFont="1" applyFill="1" applyBorder="1" applyAlignment="1"/>
    <xf numFmtId="165" fontId="58" fillId="0" borderId="98" xfId="35" applyNumberFormat="1" applyFont="1" applyBorder="1" applyAlignment="1"/>
    <xf numFmtId="165" fontId="58" fillId="0" borderId="94" xfId="35" applyNumberFormat="1" applyFont="1" applyBorder="1" applyAlignment="1"/>
    <xf numFmtId="165" fontId="60" fillId="0" borderId="20" xfId="35" applyNumberFormat="1" applyFont="1" applyBorder="1" applyAlignment="1"/>
    <xf numFmtId="165" fontId="61" fillId="0" borderId="29" xfId="48" applyNumberFormat="1" applyFont="1" applyBorder="1" applyAlignment="1">
      <alignment horizontal="right"/>
    </xf>
    <xf numFmtId="165" fontId="61" fillId="0" borderId="99" xfId="48" applyNumberFormat="1" applyFont="1" applyBorder="1" applyAlignment="1">
      <alignment horizontal="right"/>
    </xf>
    <xf numFmtId="165" fontId="61" fillId="0" borderId="31" xfId="48" applyNumberFormat="1" applyFont="1" applyBorder="1" applyAlignment="1">
      <alignment horizontal="right"/>
    </xf>
    <xf numFmtId="3" fontId="0" fillId="0" borderId="12" xfId="0" applyNumberFormat="1" applyFont="1" applyBorder="1" applyAlignment="1">
      <alignment horizontal="right"/>
    </xf>
    <xf numFmtId="164" fontId="15" fillId="0" borderId="12" xfId="161" applyNumberFormat="1" applyFont="1" applyFill="1" applyBorder="1" applyAlignment="1" applyProtection="1">
      <alignment horizontal="right" vertical="center"/>
    </xf>
    <xf numFmtId="164" fontId="15" fillId="0" borderId="57" xfId="161" applyNumberFormat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/>
    <xf numFmtId="165" fontId="60" fillId="0" borderId="68" xfId="35" applyNumberFormat="1" applyFont="1" applyBorder="1" applyAlignment="1">
      <alignment vertic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szmaria/AppData/Local/Microsoft/Windows/Temporary%20Internet%20Files/Content.Outlook/6ZQ4W2IU/BKTT/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17" sqref="C17"/>
    </sheetView>
  </sheetViews>
  <sheetFormatPr defaultColWidth="10.6640625" defaultRowHeight="12.75"/>
  <cols>
    <col min="1" max="2" width="8.83203125" style="512" customWidth="1"/>
    <col min="3" max="3" width="73.5" style="484" customWidth="1"/>
    <col min="4" max="256" width="10.6640625" style="484"/>
    <col min="257" max="258" width="8.83203125" style="484" customWidth="1"/>
    <col min="259" max="259" width="73.5" style="484" customWidth="1"/>
    <col min="260" max="512" width="10.6640625" style="484"/>
    <col min="513" max="514" width="8.83203125" style="484" customWidth="1"/>
    <col min="515" max="515" width="73.5" style="484" customWidth="1"/>
    <col min="516" max="768" width="10.6640625" style="484"/>
    <col min="769" max="770" width="8.83203125" style="484" customWidth="1"/>
    <col min="771" max="771" width="73.5" style="484" customWidth="1"/>
    <col min="772" max="1024" width="10.6640625" style="484"/>
    <col min="1025" max="1026" width="8.83203125" style="484" customWidth="1"/>
    <col min="1027" max="1027" width="73.5" style="484" customWidth="1"/>
    <col min="1028" max="1280" width="10.6640625" style="484"/>
    <col min="1281" max="1282" width="8.83203125" style="484" customWidth="1"/>
    <col min="1283" max="1283" width="73.5" style="484" customWidth="1"/>
    <col min="1284" max="1536" width="10.6640625" style="484"/>
    <col min="1537" max="1538" width="8.83203125" style="484" customWidth="1"/>
    <col min="1539" max="1539" width="73.5" style="484" customWidth="1"/>
    <col min="1540" max="1792" width="10.6640625" style="484"/>
    <col min="1793" max="1794" width="8.83203125" style="484" customWidth="1"/>
    <col min="1795" max="1795" width="73.5" style="484" customWidth="1"/>
    <col min="1796" max="2048" width="10.6640625" style="484"/>
    <col min="2049" max="2050" width="8.83203125" style="484" customWidth="1"/>
    <col min="2051" max="2051" width="73.5" style="484" customWidth="1"/>
    <col min="2052" max="2304" width="10.6640625" style="484"/>
    <col min="2305" max="2306" width="8.83203125" style="484" customWidth="1"/>
    <col min="2307" max="2307" width="73.5" style="484" customWidth="1"/>
    <col min="2308" max="2560" width="10.6640625" style="484"/>
    <col min="2561" max="2562" width="8.83203125" style="484" customWidth="1"/>
    <col min="2563" max="2563" width="73.5" style="484" customWidth="1"/>
    <col min="2564" max="2816" width="10.6640625" style="484"/>
    <col min="2817" max="2818" width="8.83203125" style="484" customWidth="1"/>
    <col min="2819" max="2819" width="73.5" style="484" customWidth="1"/>
    <col min="2820" max="3072" width="10.6640625" style="484"/>
    <col min="3073" max="3074" width="8.83203125" style="484" customWidth="1"/>
    <col min="3075" max="3075" width="73.5" style="484" customWidth="1"/>
    <col min="3076" max="3328" width="10.6640625" style="484"/>
    <col min="3329" max="3330" width="8.83203125" style="484" customWidth="1"/>
    <col min="3331" max="3331" width="73.5" style="484" customWidth="1"/>
    <col min="3332" max="3584" width="10.6640625" style="484"/>
    <col min="3585" max="3586" width="8.83203125" style="484" customWidth="1"/>
    <col min="3587" max="3587" width="73.5" style="484" customWidth="1"/>
    <col min="3588" max="3840" width="10.6640625" style="484"/>
    <col min="3841" max="3842" width="8.83203125" style="484" customWidth="1"/>
    <col min="3843" max="3843" width="73.5" style="484" customWidth="1"/>
    <col min="3844" max="4096" width="10.6640625" style="484"/>
    <col min="4097" max="4098" width="8.83203125" style="484" customWidth="1"/>
    <col min="4099" max="4099" width="73.5" style="484" customWidth="1"/>
    <col min="4100" max="4352" width="10.6640625" style="484"/>
    <col min="4353" max="4354" width="8.83203125" style="484" customWidth="1"/>
    <col min="4355" max="4355" width="73.5" style="484" customWidth="1"/>
    <col min="4356" max="4608" width="10.6640625" style="484"/>
    <col min="4609" max="4610" width="8.83203125" style="484" customWidth="1"/>
    <col min="4611" max="4611" width="73.5" style="484" customWidth="1"/>
    <col min="4612" max="4864" width="10.6640625" style="484"/>
    <col min="4865" max="4866" width="8.83203125" style="484" customWidth="1"/>
    <col min="4867" max="4867" width="73.5" style="484" customWidth="1"/>
    <col min="4868" max="5120" width="10.6640625" style="484"/>
    <col min="5121" max="5122" width="8.83203125" style="484" customWidth="1"/>
    <col min="5123" max="5123" width="73.5" style="484" customWidth="1"/>
    <col min="5124" max="5376" width="10.6640625" style="484"/>
    <col min="5377" max="5378" width="8.83203125" style="484" customWidth="1"/>
    <col min="5379" max="5379" width="73.5" style="484" customWidth="1"/>
    <col min="5380" max="5632" width="10.6640625" style="484"/>
    <col min="5633" max="5634" width="8.83203125" style="484" customWidth="1"/>
    <col min="5635" max="5635" width="73.5" style="484" customWidth="1"/>
    <col min="5636" max="5888" width="10.6640625" style="484"/>
    <col min="5889" max="5890" width="8.83203125" style="484" customWidth="1"/>
    <col min="5891" max="5891" width="73.5" style="484" customWidth="1"/>
    <col min="5892" max="6144" width="10.6640625" style="484"/>
    <col min="6145" max="6146" width="8.83203125" style="484" customWidth="1"/>
    <col min="6147" max="6147" width="73.5" style="484" customWidth="1"/>
    <col min="6148" max="6400" width="10.6640625" style="484"/>
    <col min="6401" max="6402" width="8.83203125" style="484" customWidth="1"/>
    <col min="6403" max="6403" width="73.5" style="484" customWidth="1"/>
    <col min="6404" max="6656" width="10.6640625" style="484"/>
    <col min="6657" max="6658" width="8.83203125" style="484" customWidth="1"/>
    <col min="6659" max="6659" width="73.5" style="484" customWidth="1"/>
    <col min="6660" max="6912" width="10.6640625" style="484"/>
    <col min="6913" max="6914" width="8.83203125" style="484" customWidth="1"/>
    <col min="6915" max="6915" width="73.5" style="484" customWidth="1"/>
    <col min="6916" max="7168" width="10.6640625" style="484"/>
    <col min="7169" max="7170" width="8.83203125" style="484" customWidth="1"/>
    <col min="7171" max="7171" width="73.5" style="484" customWidth="1"/>
    <col min="7172" max="7424" width="10.6640625" style="484"/>
    <col min="7425" max="7426" width="8.83203125" style="484" customWidth="1"/>
    <col min="7427" max="7427" width="73.5" style="484" customWidth="1"/>
    <col min="7428" max="7680" width="10.6640625" style="484"/>
    <col min="7681" max="7682" width="8.83203125" style="484" customWidth="1"/>
    <col min="7683" max="7683" width="73.5" style="484" customWidth="1"/>
    <col min="7684" max="7936" width="10.6640625" style="484"/>
    <col min="7937" max="7938" width="8.83203125" style="484" customWidth="1"/>
    <col min="7939" max="7939" width="73.5" style="484" customWidth="1"/>
    <col min="7940" max="8192" width="10.6640625" style="484"/>
    <col min="8193" max="8194" width="8.83203125" style="484" customWidth="1"/>
    <col min="8195" max="8195" width="73.5" style="484" customWidth="1"/>
    <col min="8196" max="8448" width="10.6640625" style="484"/>
    <col min="8449" max="8450" width="8.83203125" style="484" customWidth="1"/>
    <col min="8451" max="8451" width="73.5" style="484" customWidth="1"/>
    <col min="8452" max="8704" width="10.6640625" style="484"/>
    <col min="8705" max="8706" width="8.83203125" style="484" customWidth="1"/>
    <col min="8707" max="8707" width="73.5" style="484" customWidth="1"/>
    <col min="8708" max="8960" width="10.6640625" style="484"/>
    <col min="8961" max="8962" width="8.83203125" style="484" customWidth="1"/>
    <col min="8963" max="8963" width="73.5" style="484" customWidth="1"/>
    <col min="8964" max="9216" width="10.6640625" style="484"/>
    <col min="9217" max="9218" width="8.83203125" style="484" customWidth="1"/>
    <col min="9219" max="9219" width="73.5" style="484" customWidth="1"/>
    <col min="9220" max="9472" width="10.6640625" style="484"/>
    <col min="9473" max="9474" width="8.83203125" style="484" customWidth="1"/>
    <col min="9475" max="9475" width="73.5" style="484" customWidth="1"/>
    <col min="9476" max="9728" width="10.6640625" style="484"/>
    <col min="9729" max="9730" width="8.83203125" style="484" customWidth="1"/>
    <col min="9731" max="9731" width="73.5" style="484" customWidth="1"/>
    <col min="9732" max="9984" width="10.6640625" style="484"/>
    <col min="9985" max="9986" width="8.83203125" style="484" customWidth="1"/>
    <col min="9987" max="9987" width="73.5" style="484" customWidth="1"/>
    <col min="9988" max="10240" width="10.6640625" style="484"/>
    <col min="10241" max="10242" width="8.83203125" style="484" customWidth="1"/>
    <col min="10243" max="10243" width="73.5" style="484" customWidth="1"/>
    <col min="10244" max="10496" width="10.6640625" style="484"/>
    <col min="10497" max="10498" width="8.83203125" style="484" customWidth="1"/>
    <col min="10499" max="10499" width="73.5" style="484" customWidth="1"/>
    <col min="10500" max="10752" width="10.6640625" style="484"/>
    <col min="10753" max="10754" width="8.83203125" style="484" customWidth="1"/>
    <col min="10755" max="10755" width="73.5" style="484" customWidth="1"/>
    <col min="10756" max="11008" width="10.6640625" style="484"/>
    <col min="11009" max="11010" width="8.83203125" style="484" customWidth="1"/>
    <col min="11011" max="11011" width="73.5" style="484" customWidth="1"/>
    <col min="11012" max="11264" width="10.6640625" style="484"/>
    <col min="11265" max="11266" width="8.83203125" style="484" customWidth="1"/>
    <col min="11267" max="11267" width="73.5" style="484" customWidth="1"/>
    <col min="11268" max="11520" width="10.6640625" style="484"/>
    <col min="11521" max="11522" width="8.83203125" style="484" customWidth="1"/>
    <col min="11523" max="11523" width="73.5" style="484" customWidth="1"/>
    <col min="11524" max="11776" width="10.6640625" style="484"/>
    <col min="11777" max="11778" width="8.83203125" style="484" customWidth="1"/>
    <col min="11779" max="11779" width="73.5" style="484" customWidth="1"/>
    <col min="11780" max="12032" width="10.6640625" style="484"/>
    <col min="12033" max="12034" width="8.83203125" style="484" customWidth="1"/>
    <col min="12035" max="12035" width="73.5" style="484" customWidth="1"/>
    <col min="12036" max="12288" width="10.6640625" style="484"/>
    <col min="12289" max="12290" width="8.83203125" style="484" customWidth="1"/>
    <col min="12291" max="12291" width="73.5" style="484" customWidth="1"/>
    <col min="12292" max="12544" width="10.6640625" style="484"/>
    <col min="12545" max="12546" width="8.83203125" style="484" customWidth="1"/>
    <col min="12547" max="12547" width="73.5" style="484" customWidth="1"/>
    <col min="12548" max="12800" width="10.6640625" style="484"/>
    <col min="12801" max="12802" width="8.83203125" style="484" customWidth="1"/>
    <col min="12803" max="12803" width="73.5" style="484" customWidth="1"/>
    <col min="12804" max="13056" width="10.6640625" style="484"/>
    <col min="13057" max="13058" width="8.83203125" style="484" customWidth="1"/>
    <col min="13059" max="13059" width="73.5" style="484" customWidth="1"/>
    <col min="13060" max="13312" width="10.6640625" style="484"/>
    <col min="13313" max="13314" width="8.83203125" style="484" customWidth="1"/>
    <col min="13315" max="13315" width="73.5" style="484" customWidth="1"/>
    <col min="13316" max="13568" width="10.6640625" style="484"/>
    <col min="13569" max="13570" width="8.83203125" style="484" customWidth="1"/>
    <col min="13571" max="13571" width="73.5" style="484" customWidth="1"/>
    <col min="13572" max="13824" width="10.6640625" style="484"/>
    <col min="13825" max="13826" width="8.83203125" style="484" customWidth="1"/>
    <col min="13827" max="13827" width="73.5" style="484" customWidth="1"/>
    <col min="13828" max="14080" width="10.6640625" style="484"/>
    <col min="14081" max="14082" width="8.83203125" style="484" customWidth="1"/>
    <col min="14083" max="14083" width="73.5" style="484" customWidth="1"/>
    <col min="14084" max="14336" width="10.6640625" style="484"/>
    <col min="14337" max="14338" width="8.83203125" style="484" customWidth="1"/>
    <col min="14339" max="14339" width="73.5" style="484" customWidth="1"/>
    <col min="14340" max="14592" width="10.6640625" style="484"/>
    <col min="14593" max="14594" width="8.83203125" style="484" customWidth="1"/>
    <col min="14595" max="14595" width="73.5" style="484" customWidth="1"/>
    <col min="14596" max="14848" width="10.6640625" style="484"/>
    <col min="14849" max="14850" width="8.83203125" style="484" customWidth="1"/>
    <col min="14851" max="14851" width="73.5" style="484" customWidth="1"/>
    <col min="14852" max="15104" width="10.6640625" style="484"/>
    <col min="15105" max="15106" width="8.83203125" style="484" customWidth="1"/>
    <col min="15107" max="15107" width="73.5" style="484" customWidth="1"/>
    <col min="15108" max="15360" width="10.6640625" style="484"/>
    <col min="15361" max="15362" width="8.83203125" style="484" customWidth="1"/>
    <col min="15363" max="15363" width="73.5" style="484" customWidth="1"/>
    <col min="15364" max="15616" width="10.6640625" style="484"/>
    <col min="15617" max="15618" width="8.83203125" style="484" customWidth="1"/>
    <col min="15619" max="15619" width="73.5" style="484" customWidth="1"/>
    <col min="15620" max="15872" width="10.6640625" style="484"/>
    <col min="15873" max="15874" width="8.83203125" style="484" customWidth="1"/>
    <col min="15875" max="15875" width="73.5" style="484" customWidth="1"/>
    <col min="15876" max="16128" width="10.6640625" style="484"/>
    <col min="16129" max="16130" width="8.83203125" style="484" customWidth="1"/>
    <col min="16131" max="16131" width="73.5" style="484" customWidth="1"/>
    <col min="16132" max="16384" width="10.6640625" style="484"/>
  </cols>
  <sheetData>
    <row r="1" spans="1:3">
      <c r="A1" s="1382" t="s">
        <v>651</v>
      </c>
      <c r="B1" s="1383"/>
      <c r="C1" s="1384"/>
    </row>
    <row r="2" spans="1:3" ht="41.25" customHeight="1">
      <c r="A2" s="1385"/>
      <c r="B2" s="1386"/>
      <c r="C2" s="1387"/>
    </row>
    <row r="4" spans="1:3" s="513" customFormat="1" ht="31.5">
      <c r="A4" s="523" t="s">
        <v>613</v>
      </c>
      <c r="B4" s="524" t="s">
        <v>614</v>
      </c>
      <c r="C4" s="525" t="s">
        <v>615</v>
      </c>
    </row>
    <row r="5" spans="1:3" s="485" customFormat="1" ht="24" customHeight="1">
      <c r="A5" s="520" t="s">
        <v>616</v>
      </c>
      <c r="B5" s="521"/>
      <c r="C5" s="522" t="s">
        <v>652</v>
      </c>
    </row>
    <row r="6" spans="1:3" s="485" customFormat="1" ht="24" customHeight="1">
      <c r="A6" s="516" t="s">
        <v>617</v>
      </c>
      <c r="B6" s="517"/>
      <c r="C6" s="518" t="s">
        <v>618</v>
      </c>
    </row>
    <row r="7" spans="1:3" s="485" customFormat="1" ht="24" customHeight="1">
      <c r="A7" s="516"/>
      <c r="B7" s="517" t="s">
        <v>10</v>
      </c>
      <c r="C7" s="519" t="s">
        <v>654</v>
      </c>
    </row>
    <row r="8" spans="1:3" s="485" customFormat="1" ht="19.5" customHeight="1">
      <c r="A8" s="514"/>
      <c r="B8" s="514"/>
      <c r="C8" s="51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61"/>
  <sheetViews>
    <sheetView topLeftCell="A13" workbookViewId="0">
      <selection activeCell="D31" sqref="D31"/>
    </sheetView>
  </sheetViews>
  <sheetFormatPr defaultRowHeight="12.75"/>
  <cols>
    <col min="1" max="1" width="34.83203125" style="117" customWidth="1"/>
    <col min="2" max="6" width="16.5" style="117" customWidth="1"/>
    <col min="7" max="7" width="13.83203125" style="117" customWidth="1"/>
    <col min="8" max="257" width="9.33203125" style="117"/>
    <col min="258" max="258" width="34.83203125" style="117" customWidth="1"/>
    <col min="259" max="262" width="16.5" style="117" customWidth="1"/>
    <col min="263" max="263" width="13.83203125" style="117" customWidth="1"/>
    <col min="264" max="513" width="9.33203125" style="117"/>
    <col min="514" max="514" width="34.83203125" style="117" customWidth="1"/>
    <col min="515" max="518" width="16.5" style="117" customWidth="1"/>
    <col min="519" max="519" width="13.83203125" style="117" customWidth="1"/>
    <col min="520" max="769" width="9.33203125" style="117"/>
    <col min="770" max="770" width="34.83203125" style="117" customWidth="1"/>
    <col min="771" max="774" width="16.5" style="117" customWidth="1"/>
    <col min="775" max="775" width="13.83203125" style="117" customWidth="1"/>
    <col min="776" max="1025" width="9.33203125" style="117"/>
    <col min="1026" max="1026" width="34.83203125" style="117" customWidth="1"/>
    <col min="1027" max="1030" width="16.5" style="117" customWidth="1"/>
    <col min="1031" max="1031" width="13.83203125" style="117" customWidth="1"/>
    <col min="1032" max="1281" width="9.33203125" style="117"/>
    <col min="1282" max="1282" width="34.83203125" style="117" customWidth="1"/>
    <col min="1283" max="1286" width="16.5" style="117" customWidth="1"/>
    <col min="1287" max="1287" width="13.83203125" style="117" customWidth="1"/>
    <col min="1288" max="1537" width="9.33203125" style="117"/>
    <col min="1538" max="1538" width="34.83203125" style="117" customWidth="1"/>
    <col min="1539" max="1542" width="16.5" style="117" customWidth="1"/>
    <col min="1543" max="1543" width="13.83203125" style="117" customWidth="1"/>
    <col min="1544" max="1793" width="9.33203125" style="117"/>
    <col min="1794" max="1794" width="34.83203125" style="117" customWidth="1"/>
    <col min="1795" max="1798" width="16.5" style="117" customWidth="1"/>
    <col min="1799" max="1799" width="13.83203125" style="117" customWidth="1"/>
    <col min="1800" max="2049" width="9.33203125" style="117"/>
    <col min="2050" max="2050" width="34.83203125" style="117" customWidth="1"/>
    <col min="2051" max="2054" width="16.5" style="117" customWidth="1"/>
    <col min="2055" max="2055" width="13.83203125" style="117" customWidth="1"/>
    <col min="2056" max="2305" width="9.33203125" style="117"/>
    <col min="2306" max="2306" width="34.83203125" style="117" customWidth="1"/>
    <col min="2307" max="2310" width="16.5" style="117" customWidth="1"/>
    <col min="2311" max="2311" width="13.83203125" style="117" customWidth="1"/>
    <col min="2312" max="2561" width="9.33203125" style="117"/>
    <col min="2562" max="2562" width="34.83203125" style="117" customWidth="1"/>
    <col min="2563" max="2566" width="16.5" style="117" customWidth="1"/>
    <col min="2567" max="2567" width="13.83203125" style="117" customWidth="1"/>
    <col min="2568" max="2817" width="9.33203125" style="117"/>
    <col min="2818" max="2818" width="34.83203125" style="117" customWidth="1"/>
    <col min="2819" max="2822" width="16.5" style="117" customWidth="1"/>
    <col min="2823" max="2823" width="13.83203125" style="117" customWidth="1"/>
    <col min="2824" max="3073" width="9.33203125" style="117"/>
    <col min="3074" max="3074" width="34.83203125" style="117" customWidth="1"/>
    <col min="3075" max="3078" width="16.5" style="117" customWidth="1"/>
    <col min="3079" max="3079" width="13.83203125" style="117" customWidth="1"/>
    <col min="3080" max="3329" width="9.33203125" style="117"/>
    <col min="3330" max="3330" width="34.83203125" style="117" customWidth="1"/>
    <col min="3331" max="3334" width="16.5" style="117" customWidth="1"/>
    <col min="3335" max="3335" width="13.83203125" style="117" customWidth="1"/>
    <col min="3336" max="3585" width="9.33203125" style="117"/>
    <col min="3586" max="3586" width="34.83203125" style="117" customWidth="1"/>
    <col min="3587" max="3590" width="16.5" style="117" customWidth="1"/>
    <col min="3591" max="3591" width="13.83203125" style="117" customWidth="1"/>
    <col min="3592" max="3841" width="9.33203125" style="117"/>
    <col min="3842" max="3842" width="34.83203125" style="117" customWidth="1"/>
    <col min="3843" max="3846" width="16.5" style="117" customWidth="1"/>
    <col min="3847" max="3847" width="13.83203125" style="117" customWidth="1"/>
    <col min="3848" max="4097" width="9.33203125" style="117"/>
    <col min="4098" max="4098" width="34.83203125" style="117" customWidth="1"/>
    <col min="4099" max="4102" width="16.5" style="117" customWidth="1"/>
    <col min="4103" max="4103" width="13.83203125" style="117" customWidth="1"/>
    <col min="4104" max="4353" width="9.33203125" style="117"/>
    <col min="4354" max="4354" width="34.83203125" style="117" customWidth="1"/>
    <col min="4355" max="4358" width="16.5" style="117" customWidth="1"/>
    <col min="4359" max="4359" width="13.83203125" style="117" customWidth="1"/>
    <col min="4360" max="4609" width="9.33203125" style="117"/>
    <col min="4610" max="4610" width="34.83203125" style="117" customWidth="1"/>
    <col min="4611" max="4614" width="16.5" style="117" customWidth="1"/>
    <col min="4615" max="4615" width="13.83203125" style="117" customWidth="1"/>
    <col min="4616" max="4865" width="9.33203125" style="117"/>
    <col min="4866" max="4866" width="34.83203125" style="117" customWidth="1"/>
    <col min="4867" max="4870" width="16.5" style="117" customWidth="1"/>
    <col min="4871" max="4871" width="13.83203125" style="117" customWidth="1"/>
    <col min="4872" max="5121" width="9.33203125" style="117"/>
    <col min="5122" max="5122" width="34.83203125" style="117" customWidth="1"/>
    <col min="5123" max="5126" width="16.5" style="117" customWidth="1"/>
    <col min="5127" max="5127" width="13.83203125" style="117" customWidth="1"/>
    <col min="5128" max="5377" width="9.33203125" style="117"/>
    <col min="5378" max="5378" width="34.83203125" style="117" customWidth="1"/>
    <col min="5379" max="5382" width="16.5" style="117" customWidth="1"/>
    <col min="5383" max="5383" width="13.83203125" style="117" customWidth="1"/>
    <col min="5384" max="5633" width="9.33203125" style="117"/>
    <col min="5634" max="5634" width="34.83203125" style="117" customWidth="1"/>
    <col min="5635" max="5638" width="16.5" style="117" customWidth="1"/>
    <col min="5639" max="5639" width="13.83203125" style="117" customWidth="1"/>
    <col min="5640" max="5889" width="9.33203125" style="117"/>
    <col min="5890" max="5890" width="34.83203125" style="117" customWidth="1"/>
    <col min="5891" max="5894" width="16.5" style="117" customWidth="1"/>
    <col min="5895" max="5895" width="13.83203125" style="117" customWidth="1"/>
    <col min="5896" max="6145" width="9.33203125" style="117"/>
    <col min="6146" max="6146" width="34.83203125" style="117" customWidth="1"/>
    <col min="6147" max="6150" width="16.5" style="117" customWidth="1"/>
    <col min="6151" max="6151" width="13.83203125" style="117" customWidth="1"/>
    <col min="6152" max="6401" width="9.33203125" style="117"/>
    <col min="6402" max="6402" width="34.83203125" style="117" customWidth="1"/>
    <col min="6403" max="6406" width="16.5" style="117" customWidth="1"/>
    <col min="6407" max="6407" width="13.83203125" style="117" customWidth="1"/>
    <col min="6408" max="6657" width="9.33203125" style="117"/>
    <col min="6658" max="6658" width="34.83203125" style="117" customWidth="1"/>
    <col min="6659" max="6662" width="16.5" style="117" customWidth="1"/>
    <col min="6663" max="6663" width="13.83203125" style="117" customWidth="1"/>
    <col min="6664" max="6913" width="9.33203125" style="117"/>
    <col min="6914" max="6914" width="34.83203125" style="117" customWidth="1"/>
    <col min="6915" max="6918" width="16.5" style="117" customWidth="1"/>
    <col min="6919" max="6919" width="13.83203125" style="117" customWidth="1"/>
    <col min="6920" max="7169" width="9.33203125" style="117"/>
    <col min="7170" max="7170" width="34.83203125" style="117" customWidth="1"/>
    <col min="7171" max="7174" width="16.5" style="117" customWidth="1"/>
    <col min="7175" max="7175" width="13.83203125" style="117" customWidth="1"/>
    <col min="7176" max="7425" width="9.33203125" style="117"/>
    <col min="7426" max="7426" width="34.83203125" style="117" customWidth="1"/>
    <col min="7427" max="7430" width="16.5" style="117" customWidth="1"/>
    <col min="7431" max="7431" width="13.83203125" style="117" customWidth="1"/>
    <col min="7432" max="7681" width="9.33203125" style="117"/>
    <col min="7682" max="7682" width="34.83203125" style="117" customWidth="1"/>
    <col min="7683" max="7686" width="16.5" style="117" customWidth="1"/>
    <col min="7687" max="7687" width="13.83203125" style="117" customWidth="1"/>
    <col min="7688" max="7937" width="9.33203125" style="117"/>
    <col min="7938" max="7938" width="34.83203125" style="117" customWidth="1"/>
    <col min="7939" max="7942" width="16.5" style="117" customWidth="1"/>
    <col min="7943" max="7943" width="13.83203125" style="117" customWidth="1"/>
    <col min="7944" max="8193" width="9.33203125" style="117"/>
    <col min="8194" max="8194" width="34.83203125" style="117" customWidth="1"/>
    <col min="8195" max="8198" width="16.5" style="117" customWidth="1"/>
    <col min="8199" max="8199" width="13.83203125" style="117" customWidth="1"/>
    <col min="8200" max="8449" width="9.33203125" style="117"/>
    <col min="8450" max="8450" width="34.83203125" style="117" customWidth="1"/>
    <col min="8451" max="8454" width="16.5" style="117" customWidth="1"/>
    <col min="8455" max="8455" width="13.83203125" style="117" customWidth="1"/>
    <col min="8456" max="8705" width="9.33203125" style="117"/>
    <col min="8706" max="8706" width="34.83203125" style="117" customWidth="1"/>
    <col min="8707" max="8710" width="16.5" style="117" customWidth="1"/>
    <col min="8711" max="8711" width="13.83203125" style="117" customWidth="1"/>
    <col min="8712" max="8961" width="9.33203125" style="117"/>
    <col min="8962" max="8962" width="34.83203125" style="117" customWidth="1"/>
    <col min="8963" max="8966" width="16.5" style="117" customWidth="1"/>
    <col min="8967" max="8967" width="13.83203125" style="117" customWidth="1"/>
    <col min="8968" max="9217" width="9.33203125" style="117"/>
    <col min="9218" max="9218" width="34.83203125" style="117" customWidth="1"/>
    <col min="9219" max="9222" width="16.5" style="117" customWidth="1"/>
    <col min="9223" max="9223" width="13.83203125" style="117" customWidth="1"/>
    <col min="9224" max="9473" width="9.33203125" style="117"/>
    <col min="9474" max="9474" width="34.83203125" style="117" customWidth="1"/>
    <col min="9475" max="9478" width="16.5" style="117" customWidth="1"/>
    <col min="9479" max="9479" width="13.83203125" style="117" customWidth="1"/>
    <col min="9480" max="9729" width="9.33203125" style="117"/>
    <col min="9730" max="9730" width="34.83203125" style="117" customWidth="1"/>
    <col min="9731" max="9734" width="16.5" style="117" customWidth="1"/>
    <col min="9735" max="9735" width="13.83203125" style="117" customWidth="1"/>
    <col min="9736" max="9985" width="9.33203125" style="117"/>
    <col min="9986" max="9986" width="34.83203125" style="117" customWidth="1"/>
    <col min="9987" max="9990" width="16.5" style="117" customWidth="1"/>
    <col min="9991" max="9991" width="13.83203125" style="117" customWidth="1"/>
    <col min="9992" max="10241" width="9.33203125" style="117"/>
    <col min="10242" max="10242" width="34.83203125" style="117" customWidth="1"/>
    <col min="10243" max="10246" width="16.5" style="117" customWidth="1"/>
    <col min="10247" max="10247" width="13.83203125" style="117" customWidth="1"/>
    <col min="10248" max="10497" width="9.33203125" style="117"/>
    <col min="10498" max="10498" width="34.83203125" style="117" customWidth="1"/>
    <col min="10499" max="10502" width="16.5" style="117" customWidth="1"/>
    <col min="10503" max="10503" width="13.83203125" style="117" customWidth="1"/>
    <col min="10504" max="10753" width="9.33203125" style="117"/>
    <col min="10754" max="10754" width="34.83203125" style="117" customWidth="1"/>
    <col min="10755" max="10758" width="16.5" style="117" customWidth="1"/>
    <col min="10759" max="10759" width="13.83203125" style="117" customWidth="1"/>
    <col min="10760" max="11009" width="9.33203125" style="117"/>
    <col min="11010" max="11010" width="34.83203125" style="117" customWidth="1"/>
    <col min="11011" max="11014" width="16.5" style="117" customWidth="1"/>
    <col min="11015" max="11015" width="13.83203125" style="117" customWidth="1"/>
    <col min="11016" max="11265" width="9.33203125" style="117"/>
    <col min="11266" max="11266" width="34.83203125" style="117" customWidth="1"/>
    <col min="11267" max="11270" width="16.5" style="117" customWidth="1"/>
    <col min="11271" max="11271" width="13.83203125" style="117" customWidth="1"/>
    <col min="11272" max="11521" width="9.33203125" style="117"/>
    <col min="11522" max="11522" width="34.83203125" style="117" customWidth="1"/>
    <col min="11523" max="11526" width="16.5" style="117" customWidth="1"/>
    <col min="11527" max="11527" width="13.83203125" style="117" customWidth="1"/>
    <col min="11528" max="11777" width="9.33203125" style="117"/>
    <col min="11778" max="11778" width="34.83203125" style="117" customWidth="1"/>
    <col min="11779" max="11782" width="16.5" style="117" customWidth="1"/>
    <col min="11783" max="11783" width="13.83203125" style="117" customWidth="1"/>
    <col min="11784" max="12033" width="9.33203125" style="117"/>
    <col min="12034" max="12034" width="34.83203125" style="117" customWidth="1"/>
    <col min="12035" max="12038" width="16.5" style="117" customWidth="1"/>
    <col min="12039" max="12039" width="13.83203125" style="117" customWidth="1"/>
    <col min="12040" max="12289" width="9.33203125" style="117"/>
    <col min="12290" max="12290" width="34.83203125" style="117" customWidth="1"/>
    <col min="12291" max="12294" width="16.5" style="117" customWidth="1"/>
    <col min="12295" max="12295" width="13.83203125" style="117" customWidth="1"/>
    <col min="12296" max="12545" width="9.33203125" style="117"/>
    <col min="12546" max="12546" width="34.83203125" style="117" customWidth="1"/>
    <col min="12547" max="12550" width="16.5" style="117" customWidth="1"/>
    <col min="12551" max="12551" width="13.83203125" style="117" customWidth="1"/>
    <col min="12552" max="12801" width="9.33203125" style="117"/>
    <col min="12802" max="12802" width="34.83203125" style="117" customWidth="1"/>
    <col min="12803" max="12806" width="16.5" style="117" customWidth="1"/>
    <col min="12807" max="12807" width="13.83203125" style="117" customWidth="1"/>
    <col min="12808" max="13057" width="9.33203125" style="117"/>
    <col min="13058" max="13058" width="34.83203125" style="117" customWidth="1"/>
    <col min="13059" max="13062" width="16.5" style="117" customWidth="1"/>
    <col min="13063" max="13063" width="13.83203125" style="117" customWidth="1"/>
    <col min="13064" max="13313" width="9.33203125" style="117"/>
    <col min="13314" max="13314" width="34.83203125" style="117" customWidth="1"/>
    <col min="13315" max="13318" width="16.5" style="117" customWidth="1"/>
    <col min="13319" max="13319" width="13.83203125" style="117" customWidth="1"/>
    <col min="13320" max="13569" width="9.33203125" style="117"/>
    <col min="13570" max="13570" width="34.83203125" style="117" customWidth="1"/>
    <col min="13571" max="13574" width="16.5" style="117" customWidth="1"/>
    <col min="13575" max="13575" width="13.83203125" style="117" customWidth="1"/>
    <col min="13576" max="13825" width="9.33203125" style="117"/>
    <col min="13826" max="13826" width="34.83203125" style="117" customWidth="1"/>
    <col min="13827" max="13830" width="16.5" style="117" customWidth="1"/>
    <col min="13831" max="13831" width="13.83203125" style="117" customWidth="1"/>
    <col min="13832" max="14081" width="9.33203125" style="117"/>
    <col min="14082" max="14082" width="34.83203125" style="117" customWidth="1"/>
    <col min="14083" max="14086" width="16.5" style="117" customWidth="1"/>
    <col min="14087" max="14087" width="13.83203125" style="117" customWidth="1"/>
    <col min="14088" max="14337" width="9.33203125" style="117"/>
    <col min="14338" max="14338" width="34.83203125" style="117" customWidth="1"/>
    <col min="14339" max="14342" width="16.5" style="117" customWidth="1"/>
    <col min="14343" max="14343" width="13.83203125" style="117" customWidth="1"/>
    <col min="14344" max="14593" width="9.33203125" style="117"/>
    <col min="14594" max="14594" width="34.83203125" style="117" customWidth="1"/>
    <col min="14595" max="14598" width="16.5" style="117" customWidth="1"/>
    <col min="14599" max="14599" width="13.83203125" style="117" customWidth="1"/>
    <col min="14600" max="14849" width="9.33203125" style="117"/>
    <col min="14850" max="14850" width="34.83203125" style="117" customWidth="1"/>
    <col min="14851" max="14854" width="16.5" style="117" customWidth="1"/>
    <col min="14855" max="14855" width="13.83203125" style="117" customWidth="1"/>
    <col min="14856" max="15105" width="9.33203125" style="117"/>
    <col min="15106" max="15106" width="34.83203125" style="117" customWidth="1"/>
    <col min="15107" max="15110" width="16.5" style="117" customWidth="1"/>
    <col min="15111" max="15111" width="13.83203125" style="117" customWidth="1"/>
    <col min="15112" max="15361" width="9.33203125" style="117"/>
    <col min="15362" max="15362" width="34.83203125" style="117" customWidth="1"/>
    <col min="15363" max="15366" width="16.5" style="117" customWidth="1"/>
    <col min="15367" max="15367" width="13.83203125" style="117" customWidth="1"/>
    <col min="15368" max="15617" width="9.33203125" style="117"/>
    <col min="15618" max="15618" width="34.83203125" style="117" customWidth="1"/>
    <col min="15619" max="15622" width="16.5" style="117" customWidth="1"/>
    <col min="15623" max="15623" width="13.83203125" style="117" customWidth="1"/>
    <col min="15624" max="15873" width="9.33203125" style="117"/>
    <col min="15874" max="15874" width="34.83203125" style="117" customWidth="1"/>
    <col min="15875" max="15878" width="16.5" style="117" customWidth="1"/>
    <col min="15879" max="15879" width="13.83203125" style="117" customWidth="1"/>
    <col min="15880" max="16129" width="9.33203125" style="117"/>
    <col min="16130" max="16130" width="34.83203125" style="117" customWidth="1"/>
    <col min="16131" max="16134" width="16.5" style="117" customWidth="1"/>
    <col min="16135" max="16135" width="13.83203125" style="117" customWidth="1"/>
    <col min="16136" max="16384" width="9.33203125" style="117"/>
  </cols>
  <sheetData>
    <row r="2" spans="1:11">
      <c r="A2" s="1465" t="s">
        <v>677</v>
      </c>
      <c r="B2" s="1465"/>
      <c r="C2" s="1465"/>
      <c r="D2" s="1465"/>
      <c r="E2" s="1465"/>
      <c r="F2" s="1465"/>
    </row>
    <row r="3" spans="1:11" ht="39.75" customHeight="1">
      <c r="A3" s="1471" t="s">
        <v>676</v>
      </c>
      <c r="B3" s="1471"/>
      <c r="C3" s="1471"/>
      <c r="D3" s="1471"/>
      <c r="E3" s="1471"/>
      <c r="F3" s="1471"/>
      <c r="G3" s="116"/>
    </row>
    <row r="4" spans="1:11" ht="16.5" customHeight="1">
      <c r="A4" s="118"/>
      <c r="B4" s="572"/>
      <c r="C4" s="572"/>
      <c r="D4" s="119"/>
      <c r="E4" s="119"/>
      <c r="F4" s="119"/>
      <c r="G4" s="119"/>
    </row>
    <row r="5" spans="1:11" ht="15.75" customHeight="1">
      <c r="A5" s="120" t="s">
        <v>422</v>
      </c>
      <c r="B5" s="1472" t="s">
        <v>782</v>
      </c>
      <c r="C5" s="1472"/>
      <c r="D5" s="1472"/>
      <c r="E5" s="1472"/>
      <c r="F5" s="1472"/>
      <c r="G5" s="123"/>
      <c r="H5" s="124"/>
      <c r="I5" s="124"/>
      <c r="J5" s="124"/>
      <c r="K5" s="124"/>
    </row>
    <row r="6" spans="1:11" ht="15" customHeight="1">
      <c r="A6" s="120" t="s">
        <v>423</v>
      </c>
      <c r="B6" s="1472" t="s">
        <v>783</v>
      </c>
      <c r="C6" s="1472"/>
      <c r="D6" s="1472"/>
      <c r="E6" s="1472"/>
      <c r="F6" s="1472"/>
      <c r="G6" s="125"/>
      <c r="H6" s="124"/>
      <c r="I6" s="124"/>
      <c r="J6" s="124"/>
      <c r="K6" s="124"/>
    </row>
    <row r="7" spans="1:11" ht="15.75">
      <c r="A7" s="120" t="s">
        <v>579</v>
      </c>
      <c r="B7" s="1469">
        <v>31390704</v>
      </c>
      <c r="C7" s="1469"/>
      <c r="D7" s="416"/>
      <c r="E7" s="414"/>
      <c r="F7" s="122"/>
      <c r="G7" s="126"/>
      <c r="H7" s="124"/>
      <c r="I7" s="124"/>
      <c r="J7" s="124"/>
      <c r="K7" s="124"/>
    </row>
    <row r="8" spans="1:11" ht="15.75" customHeight="1">
      <c r="A8" s="120" t="s">
        <v>578</v>
      </c>
      <c r="B8" s="1469"/>
      <c r="C8" s="1469"/>
      <c r="D8" s="1469"/>
      <c r="E8" s="185"/>
      <c r="F8" s="122"/>
      <c r="G8" s="126"/>
      <c r="H8" s="124"/>
      <c r="I8" s="124"/>
      <c r="J8" s="124"/>
      <c r="K8" s="124"/>
    </row>
    <row r="9" spans="1:11" ht="15.75">
      <c r="A9" s="120"/>
      <c r="B9" s="1469"/>
      <c r="C9" s="1469"/>
      <c r="D9" s="1469"/>
      <c r="E9" s="185"/>
      <c r="F9" s="122"/>
      <c r="G9" s="126"/>
      <c r="H9" s="124"/>
      <c r="I9" s="124"/>
      <c r="J9" s="124"/>
      <c r="K9" s="124"/>
    </row>
    <row r="10" spans="1:11" ht="15.75">
      <c r="A10" s="120" t="s">
        <v>424</v>
      </c>
      <c r="B10" s="1470">
        <v>1</v>
      </c>
      <c r="C10" s="1470"/>
      <c r="D10" s="127"/>
      <c r="E10" s="413"/>
      <c r="F10" s="122"/>
      <c r="G10" s="128"/>
      <c r="H10" s="124"/>
      <c r="I10" s="124"/>
      <c r="J10" s="124"/>
      <c r="K10" s="124"/>
    </row>
    <row r="11" spans="1:11" ht="15.75">
      <c r="A11" s="120" t="s">
        <v>425</v>
      </c>
      <c r="B11" s="1467">
        <v>2018</v>
      </c>
      <c r="C11" s="1467"/>
      <c r="D11" s="129"/>
      <c r="E11" s="415"/>
      <c r="F11" s="122"/>
      <c r="G11" s="126"/>
      <c r="H11" s="124"/>
      <c r="I11" s="124"/>
      <c r="J11" s="124"/>
      <c r="K11" s="124"/>
    </row>
    <row r="12" spans="1:11" ht="15.75">
      <c r="A12" s="120" t="s">
        <v>426</v>
      </c>
      <c r="B12" s="1468"/>
      <c r="C12" s="1466"/>
      <c r="D12" s="129"/>
      <c r="E12" s="415"/>
      <c r="F12" s="122"/>
      <c r="G12" s="126"/>
      <c r="H12" s="124"/>
      <c r="I12" s="124"/>
      <c r="J12" s="124"/>
      <c r="K12" s="124"/>
    </row>
    <row r="13" spans="1:11">
      <c r="A13" s="130"/>
      <c r="B13" s="131"/>
      <c r="C13" s="131"/>
      <c r="D13" s="131"/>
      <c r="E13" s="131"/>
      <c r="F13" s="132" t="s">
        <v>721</v>
      </c>
      <c r="G13" s="126"/>
      <c r="H13" s="124"/>
      <c r="I13" s="124"/>
      <c r="J13" s="124"/>
      <c r="K13" s="124"/>
    </row>
    <row r="14" spans="1:11" ht="38.25">
      <c r="A14" s="133" t="s">
        <v>268</v>
      </c>
      <c r="B14" s="134" t="s">
        <v>427</v>
      </c>
      <c r="C14" s="135" t="s">
        <v>428</v>
      </c>
      <c r="D14" s="136" t="s">
        <v>429</v>
      </c>
      <c r="E14" s="136" t="s">
        <v>575</v>
      </c>
      <c r="F14" s="137" t="s">
        <v>407</v>
      </c>
      <c r="G14" s="126"/>
      <c r="H14" s="124"/>
      <c r="I14" s="124"/>
      <c r="J14" s="124"/>
      <c r="K14" s="124"/>
    </row>
    <row r="15" spans="1:11">
      <c r="A15" s="138" t="s">
        <v>430</v>
      </c>
      <c r="B15" s="139">
        <f>SUM(B17:B22)</f>
        <v>0</v>
      </c>
      <c r="C15" s="140">
        <f>SUM(C17:C22)</f>
        <v>31390704</v>
      </c>
      <c r="D15" s="140"/>
      <c r="E15" s="140"/>
      <c r="F15" s="141">
        <f>SUM(B15:C15)</f>
        <v>31390704</v>
      </c>
      <c r="G15" s="126"/>
      <c r="H15" s="124"/>
      <c r="I15" s="124"/>
      <c r="J15" s="124"/>
      <c r="K15" s="124"/>
    </row>
    <row r="16" spans="1:11">
      <c r="A16" s="142" t="s">
        <v>431</v>
      </c>
      <c r="B16" s="143"/>
      <c r="C16" s="143"/>
      <c r="D16" s="143"/>
      <c r="E16" s="143"/>
      <c r="F16" s="144"/>
      <c r="G16" s="126"/>
      <c r="H16" s="124"/>
      <c r="I16" s="124"/>
      <c r="J16" s="124"/>
      <c r="K16" s="124"/>
    </row>
    <row r="17" spans="1:11">
      <c r="A17" s="145" t="s">
        <v>420</v>
      </c>
      <c r="B17" s="146"/>
      <c r="C17" s="146"/>
      <c r="D17" s="147"/>
      <c r="E17" s="147"/>
      <c r="F17" s="148">
        <f>SUM(B17:E17)</f>
        <v>0</v>
      </c>
      <c r="G17" s="149"/>
      <c r="H17" s="124"/>
      <c r="I17" s="124"/>
      <c r="J17" s="124"/>
      <c r="K17" s="124"/>
    </row>
    <row r="18" spans="1:11" ht="15" customHeight="1">
      <c r="A18" s="150" t="s">
        <v>432</v>
      </c>
      <c r="B18" s="151"/>
      <c r="C18" s="151">
        <v>31390704</v>
      </c>
      <c r="D18" s="152"/>
      <c r="E18" s="152"/>
      <c r="F18" s="148">
        <f t="shared" ref="F18:F22" si="0">SUM(B18:E18)</f>
        <v>31390704</v>
      </c>
      <c r="G18" s="125"/>
      <c r="H18" s="124"/>
      <c r="I18" s="124"/>
      <c r="J18" s="124"/>
      <c r="K18" s="124"/>
    </row>
    <row r="19" spans="1:11" ht="25.5">
      <c r="A19" s="150" t="s">
        <v>576</v>
      </c>
      <c r="B19" s="151"/>
      <c r="C19" s="151"/>
      <c r="D19" s="152"/>
      <c r="E19" s="152"/>
      <c r="F19" s="148">
        <f t="shared" si="0"/>
        <v>0</v>
      </c>
      <c r="G19" s="126"/>
      <c r="H19" s="124"/>
      <c r="I19" s="124"/>
      <c r="J19" s="124"/>
      <c r="K19" s="124"/>
    </row>
    <row r="20" spans="1:11" ht="25.5">
      <c r="A20" s="150" t="s">
        <v>577</v>
      </c>
      <c r="B20" s="151"/>
      <c r="C20" s="151"/>
      <c r="D20" s="152"/>
      <c r="E20" s="152"/>
      <c r="F20" s="148">
        <f t="shared" si="0"/>
        <v>0</v>
      </c>
      <c r="G20" s="126"/>
      <c r="H20" s="124"/>
      <c r="I20" s="124"/>
      <c r="J20" s="124"/>
      <c r="K20" s="124"/>
    </row>
    <row r="21" spans="1:11">
      <c r="A21" s="150" t="s">
        <v>433</v>
      </c>
      <c r="B21" s="151"/>
      <c r="C21" s="151"/>
      <c r="D21" s="152"/>
      <c r="E21" s="152"/>
      <c r="F21" s="148">
        <f t="shared" si="0"/>
        <v>0</v>
      </c>
      <c r="G21" s="126"/>
      <c r="H21" s="124"/>
      <c r="I21" s="124"/>
      <c r="J21" s="124"/>
      <c r="K21" s="124"/>
    </row>
    <row r="22" spans="1:11">
      <c r="A22" s="154" t="s">
        <v>434</v>
      </c>
      <c r="B22" s="155"/>
      <c r="C22" s="155"/>
      <c r="D22" s="156"/>
      <c r="E22" s="156"/>
      <c r="F22" s="148">
        <f t="shared" si="0"/>
        <v>0</v>
      </c>
      <c r="G22" s="126"/>
      <c r="H22" s="124"/>
      <c r="I22" s="124"/>
      <c r="J22" s="124"/>
      <c r="K22" s="124"/>
    </row>
    <row r="23" spans="1:11">
      <c r="A23" s="157"/>
      <c r="B23" s="158"/>
      <c r="C23" s="158"/>
      <c r="D23" s="158"/>
      <c r="E23" s="158"/>
      <c r="F23" s="158"/>
      <c r="G23" s="126"/>
      <c r="H23" s="124"/>
      <c r="I23" s="124"/>
      <c r="J23" s="124"/>
      <c r="K23" s="124"/>
    </row>
    <row r="24" spans="1:11">
      <c r="A24" s="159" t="s">
        <v>435</v>
      </c>
      <c r="B24" s="160">
        <f>SUM(B26:B31)</f>
        <v>0</v>
      </c>
      <c r="C24" s="160">
        <f>SUM(C26:C31)</f>
        <v>0</v>
      </c>
      <c r="D24" s="160">
        <f t="shared" ref="D24:E24" si="1">SUM(D26:D31)</f>
        <v>31390704</v>
      </c>
      <c r="E24" s="160">
        <f t="shared" si="1"/>
        <v>0</v>
      </c>
      <c r="F24" s="160">
        <f>SUM(F26:F31)</f>
        <v>31390704</v>
      </c>
      <c r="G24" s="126"/>
      <c r="H24" s="124"/>
      <c r="I24" s="124"/>
      <c r="J24" s="124"/>
      <c r="K24" s="124"/>
    </row>
    <row r="25" spans="1:11">
      <c r="A25" s="142" t="s">
        <v>431</v>
      </c>
      <c r="B25" s="143"/>
      <c r="C25" s="143"/>
      <c r="D25" s="143"/>
      <c r="E25" s="143"/>
      <c r="F25" s="144"/>
      <c r="G25" s="126"/>
      <c r="H25" s="124"/>
      <c r="I25" s="124"/>
      <c r="J25" s="124"/>
      <c r="K25" s="124"/>
    </row>
    <row r="26" spans="1:11">
      <c r="A26" s="150" t="s">
        <v>436</v>
      </c>
      <c r="B26" s="161"/>
      <c r="C26" s="161"/>
      <c r="D26" s="161"/>
      <c r="E26" s="161"/>
      <c r="F26" s="153">
        <f>SUM(B26:E26)</f>
        <v>0</v>
      </c>
      <c r="G26" s="126"/>
      <c r="H26" s="124"/>
      <c r="I26" s="124"/>
      <c r="J26" s="124"/>
      <c r="K26" s="124"/>
    </row>
    <row r="27" spans="1:11" ht="25.5">
      <c r="A27" s="150" t="s">
        <v>206</v>
      </c>
      <c r="B27" s="161"/>
      <c r="C27" s="161"/>
      <c r="D27" s="161"/>
      <c r="E27" s="161"/>
      <c r="F27" s="153">
        <f t="shared" ref="F27:F31" si="2">SUM(B27:E27)</f>
        <v>0</v>
      </c>
      <c r="G27" s="163"/>
      <c r="H27" s="124"/>
      <c r="I27" s="124"/>
      <c r="J27" s="124"/>
      <c r="K27" s="124"/>
    </row>
    <row r="28" spans="1:11">
      <c r="A28" s="150" t="s">
        <v>437</v>
      </c>
      <c r="B28" s="161"/>
      <c r="C28" s="161"/>
      <c r="D28" s="162"/>
      <c r="E28" s="162"/>
      <c r="F28" s="153">
        <f t="shared" si="2"/>
        <v>0</v>
      </c>
      <c r="G28" s="164"/>
      <c r="H28" s="124"/>
      <c r="I28" s="124"/>
      <c r="J28" s="124"/>
      <c r="K28" s="124"/>
    </row>
    <row r="29" spans="1:11" ht="13.5">
      <c r="A29" s="150" t="s">
        <v>438</v>
      </c>
      <c r="B29" s="161"/>
      <c r="C29" s="161"/>
      <c r="D29" s="162"/>
      <c r="E29" s="162"/>
      <c r="F29" s="153">
        <f t="shared" si="2"/>
        <v>0</v>
      </c>
      <c r="G29" s="123"/>
      <c r="H29" s="124"/>
      <c r="I29" s="124"/>
      <c r="J29" s="124"/>
      <c r="K29" s="124"/>
    </row>
    <row r="30" spans="1:11">
      <c r="A30" s="150" t="s">
        <v>439</v>
      </c>
      <c r="B30" s="161"/>
      <c r="C30" s="161"/>
      <c r="D30" s="162">
        <v>31390704</v>
      </c>
      <c r="E30" s="162"/>
      <c r="F30" s="153">
        <f t="shared" si="2"/>
        <v>31390704</v>
      </c>
      <c r="G30" s="125"/>
      <c r="H30" s="124"/>
      <c r="I30" s="124"/>
      <c r="J30" s="124"/>
      <c r="K30" s="124"/>
    </row>
    <row r="31" spans="1:11">
      <c r="A31" s="154" t="s">
        <v>235</v>
      </c>
      <c r="B31" s="165"/>
      <c r="C31" s="165"/>
      <c r="D31" s="166"/>
      <c r="E31" s="166"/>
      <c r="F31" s="153">
        <f t="shared" si="2"/>
        <v>0</v>
      </c>
      <c r="G31" s="126"/>
      <c r="H31" s="124"/>
      <c r="I31" s="124"/>
      <c r="J31" s="124"/>
      <c r="K31" s="124"/>
    </row>
    <row r="32" spans="1:11" ht="27">
      <c r="A32" s="417" t="s">
        <v>440</v>
      </c>
      <c r="B32" s="167">
        <f>SUM(B17:B19)</f>
        <v>0</v>
      </c>
      <c r="C32" s="167">
        <f t="shared" ref="C32:F32" si="3">SUM(C17:C19)</f>
        <v>31390704</v>
      </c>
      <c r="D32" s="167">
        <f t="shared" si="3"/>
        <v>0</v>
      </c>
      <c r="E32" s="167">
        <f t="shared" si="3"/>
        <v>0</v>
      </c>
      <c r="F32" s="167">
        <f t="shared" si="3"/>
        <v>31390704</v>
      </c>
      <c r="G32" s="128"/>
      <c r="H32" s="124"/>
      <c r="I32" s="124"/>
      <c r="J32" s="124"/>
      <c r="K32" s="124"/>
    </row>
    <row r="33" spans="1:11" ht="27">
      <c r="A33" s="417" t="s">
        <v>441</v>
      </c>
      <c r="B33" s="167">
        <f>SUM(B20)</f>
        <v>0</v>
      </c>
      <c r="C33" s="167">
        <f>SUM(C20)</f>
        <v>0</v>
      </c>
      <c r="D33" s="168"/>
      <c r="E33" s="168"/>
      <c r="F33" s="169">
        <f>SUM(B33:C33)</f>
        <v>0</v>
      </c>
      <c r="G33" s="126"/>
      <c r="H33" s="124"/>
      <c r="I33" s="124"/>
      <c r="J33" s="124"/>
      <c r="K33" s="124"/>
    </row>
    <row r="34" spans="1:11" ht="15">
      <c r="A34" s="170"/>
      <c r="B34" s="171"/>
      <c r="C34" s="171"/>
      <c r="D34" s="171"/>
      <c r="E34" s="171"/>
      <c r="F34" s="172"/>
      <c r="G34" s="126"/>
      <c r="H34" s="124"/>
      <c r="I34" s="124"/>
      <c r="J34" s="124"/>
      <c r="K34" s="124"/>
    </row>
    <row r="35" spans="1:11">
      <c r="A35" s="120"/>
      <c r="B35" s="1469"/>
      <c r="C35" s="1469"/>
      <c r="D35" s="1469"/>
      <c r="E35" s="1469"/>
      <c r="F35" s="1469"/>
      <c r="G35" s="126"/>
      <c r="H35" s="124"/>
      <c r="I35" s="124"/>
      <c r="J35" s="124"/>
      <c r="K35" s="124"/>
    </row>
    <row r="36" spans="1:11" ht="15.75">
      <c r="A36" s="120"/>
      <c r="B36" s="1469"/>
      <c r="C36" s="1469"/>
      <c r="D36" s="121"/>
      <c r="E36" s="414"/>
      <c r="F36" s="173"/>
      <c r="G36" s="126"/>
      <c r="H36" s="124"/>
      <c r="I36" s="124"/>
      <c r="J36" s="124"/>
      <c r="K36" s="124"/>
    </row>
    <row r="37" spans="1:11" ht="15.75">
      <c r="A37" s="120"/>
      <c r="B37" s="1469"/>
      <c r="C37" s="1469"/>
      <c r="D37" s="121"/>
      <c r="E37" s="414"/>
      <c r="F37" s="173"/>
      <c r="G37" s="126"/>
      <c r="H37" s="124"/>
      <c r="I37" s="124"/>
      <c r="J37" s="124"/>
      <c r="K37" s="124"/>
    </row>
    <row r="38" spans="1:11" ht="15.75">
      <c r="A38" s="120"/>
      <c r="B38" s="1470"/>
      <c r="C38" s="1470"/>
      <c r="D38" s="127"/>
      <c r="E38" s="413"/>
      <c r="F38" s="173"/>
      <c r="G38" s="126"/>
      <c r="H38" s="124"/>
      <c r="I38" s="124"/>
      <c r="J38" s="124"/>
      <c r="K38" s="124"/>
    </row>
    <row r="39" spans="1:11" ht="15.75">
      <c r="A39" s="120"/>
      <c r="B39" s="1466"/>
      <c r="C39" s="1466"/>
      <c r="D39" s="129"/>
      <c r="E39" s="415"/>
      <c r="F39" s="173"/>
      <c r="G39" s="149"/>
      <c r="H39" s="124"/>
      <c r="I39" s="124"/>
      <c r="J39" s="124"/>
      <c r="K39" s="124"/>
    </row>
    <row r="40" spans="1:11" ht="15.75">
      <c r="A40" s="120"/>
      <c r="B40" s="1466"/>
      <c r="C40" s="1466"/>
      <c r="D40" s="129"/>
      <c r="E40" s="415"/>
      <c r="F40" s="173"/>
      <c r="G40" s="125"/>
      <c r="H40" s="124"/>
      <c r="I40" s="124"/>
      <c r="J40" s="124"/>
      <c r="K40" s="124"/>
    </row>
    <row r="41" spans="1:11">
      <c r="A41" s="131"/>
      <c r="B41" s="131"/>
      <c r="C41" s="131"/>
      <c r="D41" s="131"/>
      <c r="E41" s="131"/>
      <c r="F41" s="174"/>
      <c r="G41" s="126"/>
      <c r="H41" s="124"/>
      <c r="I41" s="124"/>
      <c r="J41" s="124"/>
      <c r="K41" s="124"/>
    </row>
    <row r="42" spans="1:11">
      <c r="A42" s="175"/>
      <c r="B42" s="176"/>
      <c r="C42" s="175"/>
      <c r="D42" s="175"/>
      <c r="E42" s="175"/>
      <c r="F42" s="175"/>
      <c r="G42" s="126"/>
      <c r="H42" s="124"/>
      <c r="I42" s="124"/>
      <c r="J42" s="124"/>
      <c r="K42" s="124"/>
    </row>
    <row r="43" spans="1:11">
      <c r="A43" s="176"/>
      <c r="B43" s="177"/>
      <c r="C43" s="177"/>
      <c r="D43" s="177"/>
      <c r="E43" s="177"/>
      <c r="F43" s="177"/>
      <c r="G43" s="126"/>
      <c r="H43" s="124"/>
      <c r="I43" s="124"/>
      <c r="J43" s="124"/>
      <c r="K43" s="124"/>
    </row>
    <row r="44" spans="1:11">
      <c r="A44" s="178"/>
      <c r="B44" s="178"/>
      <c r="C44" s="178"/>
      <c r="D44" s="178"/>
      <c r="E44" s="178"/>
      <c r="F44" s="178"/>
      <c r="G44" s="126"/>
      <c r="H44" s="124"/>
      <c r="I44" s="124"/>
      <c r="J44" s="124"/>
      <c r="K44" s="124"/>
    </row>
    <row r="45" spans="1:11">
      <c r="A45" s="121"/>
      <c r="B45" s="179"/>
      <c r="C45" s="179"/>
      <c r="D45" s="179"/>
      <c r="E45" s="179"/>
      <c r="F45" s="179"/>
      <c r="G45" s="126"/>
      <c r="H45" s="124"/>
      <c r="I45" s="124"/>
      <c r="J45" s="124"/>
      <c r="K45" s="124"/>
    </row>
    <row r="46" spans="1:11">
      <c r="A46" s="121"/>
      <c r="B46" s="179"/>
      <c r="C46" s="179"/>
      <c r="D46" s="179"/>
      <c r="E46" s="179"/>
      <c r="F46" s="179"/>
      <c r="G46" s="126"/>
      <c r="H46" s="124"/>
      <c r="I46" s="124"/>
      <c r="J46" s="124"/>
      <c r="K46" s="124"/>
    </row>
    <row r="47" spans="1:11">
      <c r="A47" s="121"/>
      <c r="B47" s="179"/>
      <c r="C47" s="179"/>
      <c r="D47" s="179"/>
      <c r="E47" s="179"/>
      <c r="F47" s="179"/>
      <c r="G47" s="126"/>
      <c r="H47" s="124"/>
      <c r="I47" s="124"/>
      <c r="J47" s="124"/>
      <c r="K47" s="124"/>
    </row>
    <row r="48" spans="1:11">
      <c r="A48" s="121"/>
      <c r="B48" s="179"/>
      <c r="C48" s="179"/>
      <c r="D48" s="179"/>
      <c r="E48" s="179"/>
      <c r="F48" s="179"/>
      <c r="G48" s="126"/>
      <c r="H48" s="124"/>
      <c r="I48" s="124"/>
      <c r="J48" s="124"/>
      <c r="K48" s="124"/>
    </row>
    <row r="49" spans="1:11">
      <c r="A49" s="121"/>
      <c r="B49" s="179"/>
      <c r="C49" s="179"/>
      <c r="D49" s="179"/>
      <c r="E49" s="179"/>
      <c r="F49" s="179"/>
      <c r="G49" s="163"/>
      <c r="H49" s="124"/>
      <c r="I49" s="124"/>
      <c r="J49" s="124"/>
      <c r="K49" s="124"/>
    </row>
    <row r="50" spans="1:11" ht="15.75">
      <c r="A50" s="121"/>
      <c r="B50" s="179"/>
      <c r="C50" s="179"/>
      <c r="D50" s="179"/>
      <c r="E50" s="179"/>
      <c r="F50" s="179"/>
      <c r="G50" s="180"/>
      <c r="H50" s="124"/>
      <c r="I50" s="124"/>
      <c r="J50" s="124"/>
      <c r="K50" s="124"/>
    </row>
    <row r="51" spans="1:11">
      <c r="A51" s="121"/>
      <c r="B51" s="179"/>
      <c r="C51" s="179"/>
      <c r="D51" s="179"/>
      <c r="E51" s="179"/>
      <c r="F51" s="179"/>
      <c r="G51" s="163"/>
      <c r="H51" s="124"/>
      <c r="I51" s="124"/>
      <c r="J51" s="124"/>
      <c r="K51" s="124"/>
    </row>
    <row r="52" spans="1:11">
      <c r="A52" s="176"/>
      <c r="B52" s="181"/>
      <c r="C52" s="181"/>
      <c r="D52" s="181"/>
      <c r="E52" s="181"/>
      <c r="F52" s="181"/>
      <c r="G52" s="182"/>
      <c r="H52" s="124"/>
      <c r="I52" s="124"/>
      <c r="J52" s="183"/>
      <c r="K52" s="124"/>
    </row>
    <row r="53" spans="1:11">
      <c r="A53" s="178"/>
      <c r="B53" s="178"/>
      <c r="C53" s="178"/>
      <c r="D53" s="178"/>
      <c r="E53" s="178"/>
      <c r="F53" s="178"/>
      <c r="G53" s="184"/>
      <c r="H53" s="124"/>
      <c r="I53" s="124"/>
      <c r="J53" s="124"/>
      <c r="K53" s="124"/>
    </row>
    <row r="54" spans="1:11">
      <c r="A54" s="121"/>
      <c r="B54" s="185"/>
      <c r="C54" s="185"/>
      <c r="D54" s="185"/>
      <c r="E54" s="185"/>
      <c r="F54" s="179"/>
      <c r="G54" s="184"/>
      <c r="H54" s="124"/>
      <c r="I54" s="124"/>
      <c r="J54" s="124"/>
      <c r="K54" s="124"/>
    </row>
    <row r="55" spans="1:11">
      <c r="A55" s="121"/>
      <c r="B55" s="185"/>
      <c r="C55" s="185"/>
      <c r="D55" s="185"/>
      <c r="E55" s="185"/>
      <c r="F55" s="179"/>
      <c r="G55" s="186"/>
      <c r="H55" s="124"/>
      <c r="I55" s="124"/>
      <c r="J55" s="124"/>
      <c r="K55" s="124"/>
    </row>
    <row r="56" spans="1:11">
      <c r="A56" s="121"/>
      <c r="B56" s="185"/>
      <c r="C56" s="185"/>
      <c r="D56" s="185"/>
      <c r="E56" s="185"/>
      <c r="F56" s="179"/>
      <c r="G56" s="124"/>
      <c r="H56" s="124"/>
      <c r="I56" s="124"/>
      <c r="J56" s="124"/>
      <c r="K56" s="124"/>
    </row>
    <row r="57" spans="1:11">
      <c r="A57" s="121"/>
      <c r="B57" s="185"/>
      <c r="C57" s="185"/>
      <c r="D57" s="185"/>
      <c r="E57" s="185"/>
      <c r="F57" s="179"/>
    </row>
    <row r="58" spans="1:11">
      <c r="A58" s="121"/>
      <c r="B58" s="185"/>
      <c r="C58" s="185"/>
      <c r="D58" s="185"/>
      <c r="E58" s="185"/>
      <c r="F58" s="179"/>
    </row>
    <row r="59" spans="1:11">
      <c r="A59" s="121"/>
      <c r="B59" s="185"/>
      <c r="C59" s="185"/>
      <c r="D59" s="185"/>
      <c r="E59" s="185"/>
      <c r="F59" s="179"/>
    </row>
    <row r="60" spans="1:11" ht="13.5">
      <c r="A60" s="187"/>
      <c r="B60" s="188"/>
      <c r="C60" s="188"/>
      <c r="D60" s="188"/>
      <c r="E60" s="188"/>
      <c r="F60" s="189"/>
    </row>
    <row r="61" spans="1:11" ht="13.5">
      <c r="A61" s="187"/>
      <c r="B61" s="188"/>
      <c r="C61" s="188"/>
      <c r="D61" s="188"/>
      <c r="E61" s="188"/>
      <c r="F61" s="189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5" orientation="portrait" r:id="rId1"/>
  <headerFooter alignWithMargins="0">
    <oddHeader>&amp;R&amp;"Times New Roman CE,Félkövér dőlt"&amp;11 8. melléklet a ……/2017. (….)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3"/>
  <sheetViews>
    <sheetView zoomScale="106" zoomScaleNormal="106" zoomScaleSheetLayoutView="100" workbookViewId="0">
      <selection sqref="A1:I1"/>
    </sheetView>
  </sheetViews>
  <sheetFormatPr defaultColWidth="9.33203125" defaultRowHeight="15.75"/>
  <cols>
    <col min="1" max="1" width="5" style="67" customWidth="1"/>
    <col min="2" max="2" width="48.83203125" style="67" customWidth="1"/>
    <col min="3" max="3" width="7.5" style="67" customWidth="1"/>
    <col min="4" max="4" width="12.1640625" style="68" bestFit="1" customWidth="1"/>
    <col min="5" max="5" width="10.83203125" style="1" customWidth="1"/>
    <col min="6" max="6" width="12.6640625" style="1" bestFit="1" customWidth="1"/>
    <col min="7" max="7" width="10.83203125" style="1" customWidth="1"/>
    <col min="8" max="8" width="12" style="1" bestFit="1" customWidth="1"/>
    <col min="9" max="9" width="12.6640625" style="1" bestFit="1" customWidth="1"/>
    <col min="10" max="10" width="10.83203125" style="1" customWidth="1"/>
    <col min="11" max="11" width="9.33203125" style="1"/>
    <col min="12" max="12" width="20.33203125" style="1" customWidth="1"/>
    <col min="13" max="16384" width="9.33203125" style="1"/>
  </cols>
  <sheetData>
    <row r="1" spans="1:9" ht="51" customHeight="1">
      <c r="A1" s="1391" t="s">
        <v>709</v>
      </c>
      <c r="B1" s="1391"/>
      <c r="C1" s="1391"/>
      <c r="D1" s="1391"/>
      <c r="E1" s="1391"/>
      <c r="F1" s="1391"/>
      <c r="G1" s="1391"/>
      <c r="H1" s="1391"/>
      <c r="I1" s="1391"/>
    </row>
    <row r="2" spans="1:9" ht="15.95" customHeight="1">
      <c r="A2" s="1389" t="s">
        <v>0</v>
      </c>
      <c r="B2" s="1389"/>
      <c r="C2" s="1389"/>
      <c r="D2" s="1389"/>
      <c r="E2" s="1389"/>
      <c r="F2" s="1389"/>
      <c r="G2" s="1389"/>
      <c r="H2" s="1389"/>
      <c r="I2" s="1389"/>
    </row>
    <row r="3" spans="1:9" ht="15.95" customHeight="1">
      <c r="A3" s="1392" t="s">
        <v>1</v>
      </c>
      <c r="B3" s="1392"/>
      <c r="C3" s="1392"/>
      <c r="D3" s="1392"/>
      <c r="E3" s="1392"/>
      <c r="F3" s="1392"/>
      <c r="G3" s="1392"/>
      <c r="H3" s="1392"/>
      <c r="I3" s="1392"/>
    </row>
    <row r="4" spans="1:9" ht="38.1" customHeight="1">
      <c r="A4" s="228" t="s">
        <v>2</v>
      </c>
      <c r="B4" s="637" t="s">
        <v>3</v>
      </c>
      <c r="C4" s="5" t="s">
        <v>4</v>
      </c>
      <c r="D4" s="228" t="s">
        <v>461</v>
      </c>
      <c r="E4" s="228" t="s">
        <v>462</v>
      </c>
      <c r="F4" s="228" t="s">
        <v>269</v>
      </c>
      <c r="G4" s="636" t="s">
        <v>755</v>
      </c>
      <c r="H4" s="636" t="s">
        <v>780</v>
      </c>
      <c r="I4" s="235" t="s">
        <v>751</v>
      </c>
    </row>
    <row r="5" spans="1:9" s="7" customFormat="1" ht="12" customHeight="1">
      <c r="A5" s="240" t="s">
        <v>6</v>
      </c>
      <c r="B5" s="228" t="s">
        <v>7</v>
      </c>
      <c r="C5" s="228" t="s">
        <v>8</v>
      </c>
      <c r="D5" s="805" t="s">
        <v>9</v>
      </c>
      <c r="E5" s="227" t="s">
        <v>270</v>
      </c>
      <c r="F5" s="227" t="s">
        <v>463</v>
      </c>
      <c r="G5" s="227" t="s">
        <v>753</v>
      </c>
      <c r="H5" s="227" t="s">
        <v>754</v>
      </c>
      <c r="I5" s="636" t="s">
        <v>762</v>
      </c>
    </row>
    <row r="6" spans="1:9" s="11" customFormat="1" ht="15.75" customHeight="1">
      <c r="A6" s="778" t="s">
        <v>10</v>
      </c>
      <c r="B6" s="695" t="s">
        <v>11</v>
      </c>
      <c r="C6" s="696" t="s">
        <v>12</v>
      </c>
      <c r="D6" s="697">
        <v>44323</v>
      </c>
      <c r="E6" s="698"/>
      <c r="F6" s="699">
        <f t="shared" ref="F6:F36" si="0">D6+E6</f>
        <v>44323</v>
      </c>
      <c r="G6" s="699"/>
      <c r="H6" s="1362"/>
      <c r="I6" s="779">
        <f>F6+G6</f>
        <v>44323</v>
      </c>
    </row>
    <row r="7" spans="1:9" s="11" customFormat="1" ht="15.75" customHeight="1">
      <c r="A7" s="12" t="s">
        <v>13</v>
      </c>
      <c r="B7" s="700" t="s">
        <v>14</v>
      </c>
      <c r="C7" s="701" t="s">
        <v>15</v>
      </c>
      <c r="D7" s="702">
        <v>12542300</v>
      </c>
      <c r="E7" s="703"/>
      <c r="F7" s="704">
        <f t="shared" si="0"/>
        <v>12542300</v>
      </c>
      <c r="G7" s="704"/>
      <c r="H7" s="1363">
        <f>I7-(F7+G7)</f>
        <v>38173</v>
      </c>
      <c r="I7" s="780">
        <v>12580473</v>
      </c>
    </row>
    <row r="8" spans="1:9" s="11" customFormat="1" ht="24" customHeight="1">
      <c r="A8" s="12" t="s">
        <v>16</v>
      </c>
      <c r="B8" s="700" t="s">
        <v>17</v>
      </c>
      <c r="C8" s="701" t="s">
        <v>18</v>
      </c>
      <c r="D8" s="702">
        <v>4734700</v>
      </c>
      <c r="E8" s="703"/>
      <c r="F8" s="704">
        <f t="shared" si="0"/>
        <v>4734700</v>
      </c>
      <c r="G8" s="704"/>
      <c r="H8" s="1363">
        <f t="shared" ref="H8:H12" si="1">I8-(F8+G8)</f>
        <v>115538</v>
      </c>
      <c r="I8" s="780">
        <v>4850238</v>
      </c>
    </row>
    <row r="9" spans="1:9" s="11" customFormat="1" ht="15.75" customHeight="1">
      <c r="A9" s="12" t="s">
        <v>19</v>
      </c>
      <c r="B9" s="700" t="s">
        <v>20</v>
      </c>
      <c r="C9" s="701" t="s">
        <v>21</v>
      </c>
      <c r="D9" s="702">
        <v>1200000</v>
      </c>
      <c r="E9" s="703"/>
      <c r="F9" s="704">
        <f t="shared" si="0"/>
        <v>1200000</v>
      </c>
      <c r="G9" s="704"/>
      <c r="H9" s="1363">
        <f t="shared" si="1"/>
        <v>0</v>
      </c>
      <c r="I9" s="780">
        <f t="shared" ref="I9:I11" si="2">F9+G9</f>
        <v>1200000</v>
      </c>
    </row>
    <row r="10" spans="1:9" s="11" customFormat="1" ht="15.75" customHeight="1">
      <c r="A10" s="12" t="s">
        <v>22</v>
      </c>
      <c r="B10" s="700" t="s">
        <v>23</v>
      </c>
      <c r="C10" s="701" t="s">
        <v>24</v>
      </c>
      <c r="D10" s="702"/>
      <c r="E10" s="703"/>
      <c r="F10" s="704">
        <f t="shared" si="0"/>
        <v>0</v>
      </c>
      <c r="G10" s="704">
        <v>107877</v>
      </c>
      <c r="H10" s="1363">
        <f t="shared" si="1"/>
        <v>747591</v>
      </c>
      <c r="I10" s="780">
        <v>855468</v>
      </c>
    </row>
    <row r="11" spans="1:9" s="11" customFormat="1" ht="15.75" customHeight="1">
      <c r="A11" s="17" t="s">
        <v>25</v>
      </c>
      <c r="B11" s="732" t="s">
        <v>26</v>
      </c>
      <c r="C11" s="733" t="s">
        <v>27</v>
      </c>
      <c r="D11" s="734"/>
      <c r="E11" s="735"/>
      <c r="F11" s="736">
        <f t="shared" si="0"/>
        <v>0</v>
      </c>
      <c r="G11" s="736"/>
      <c r="H11" s="1364">
        <f t="shared" si="1"/>
        <v>0</v>
      </c>
      <c r="I11" s="781">
        <f t="shared" si="2"/>
        <v>0</v>
      </c>
    </row>
    <row r="12" spans="1:9" s="11" customFormat="1" ht="15.75" customHeight="1">
      <c r="A12" s="26" t="s">
        <v>28</v>
      </c>
      <c r="B12" s="742" t="s">
        <v>29</v>
      </c>
      <c r="C12" s="743" t="s">
        <v>30</v>
      </c>
      <c r="D12" s="744">
        <f>+D6+D7+D8+D9+D10+D11</f>
        <v>18521323</v>
      </c>
      <c r="E12" s="744">
        <f t="shared" ref="E12" si="3">+E6+E7+E8+E9+E10+E11</f>
        <v>0</v>
      </c>
      <c r="F12" s="745">
        <f t="shared" si="0"/>
        <v>18521323</v>
      </c>
      <c r="G12" s="745">
        <f>G6+G7+G8+G9+G10+G11</f>
        <v>107877</v>
      </c>
      <c r="H12" s="761">
        <f t="shared" si="1"/>
        <v>901302</v>
      </c>
      <c r="I12" s="746">
        <v>19530502</v>
      </c>
    </row>
    <row r="13" spans="1:9" s="11" customFormat="1" ht="15.75" customHeight="1">
      <c r="A13" s="8" t="s">
        <v>31</v>
      </c>
      <c r="B13" s="737" t="s">
        <v>32</v>
      </c>
      <c r="C13" s="738" t="s">
        <v>33</v>
      </c>
      <c r="D13" s="739"/>
      <c r="E13" s="740"/>
      <c r="F13" s="741">
        <f t="shared" si="0"/>
        <v>0</v>
      </c>
      <c r="G13" s="741"/>
      <c r="H13" s="1366"/>
      <c r="I13" s="782"/>
    </row>
    <row r="14" spans="1:9" s="11" customFormat="1" ht="15.75" customHeight="1">
      <c r="A14" s="12" t="s">
        <v>34</v>
      </c>
      <c r="B14" s="700" t="s">
        <v>35</v>
      </c>
      <c r="C14" s="701" t="s">
        <v>36</v>
      </c>
      <c r="D14" s="702">
        <f>D15+D16+D17+D18+D19+D20</f>
        <v>8200000</v>
      </c>
      <c r="E14" s="702">
        <f t="shared" ref="E14" si="4">E15+E16+E17+E18+E19+E20</f>
        <v>16300</v>
      </c>
      <c r="F14" s="704">
        <f t="shared" si="0"/>
        <v>8216300</v>
      </c>
      <c r="G14" s="704">
        <v>14305781</v>
      </c>
      <c r="H14" s="1363">
        <f>I14-(F14+G14)</f>
        <v>3102152</v>
      </c>
      <c r="I14" s="780">
        <v>25624233</v>
      </c>
    </row>
    <row r="15" spans="1:9" s="11" customFormat="1" ht="15.6" customHeight="1">
      <c r="A15" s="12" t="s">
        <v>37</v>
      </c>
      <c r="B15" s="705" t="s">
        <v>38</v>
      </c>
      <c r="C15" s="701" t="s">
        <v>36</v>
      </c>
      <c r="D15" s="706"/>
      <c r="E15" s="703"/>
      <c r="F15" s="704">
        <f t="shared" si="0"/>
        <v>0</v>
      </c>
      <c r="G15" s="704"/>
      <c r="H15" s="1363"/>
      <c r="I15" s="783" t="s">
        <v>756</v>
      </c>
    </row>
    <row r="16" spans="1:9" s="11" customFormat="1" ht="18.75" customHeight="1">
      <c r="A16" s="12" t="s">
        <v>39</v>
      </c>
      <c r="B16" s="707" t="s">
        <v>40</v>
      </c>
      <c r="C16" s="701" t="s">
        <v>36</v>
      </c>
      <c r="D16" s="706"/>
      <c r="E16" s="659"/>
      <c r="F16" s="704">
        <f t="shared" si="0"/>
        <v>0</v>
      </c>
      <c r="G16" s="704"/>
      <c r="H16" s="1363">
        <f t="shared" ref="H16:H20" si="5">I16-(F16+G16)</f>
        <v>0</v>
      </c>
      <c r="I16" s="783"/>
    </row>
    <row r="17" spans="1:9" s="11" customFormat="1" ht="15.75" customHeight="1">
      <c r="A17" s="12" t="s">
        <v>41</v>
      </c>
      <c r="B17" s="707" t="s">
        <v>42</v>
      </c>
      <c r="C17" s="701" t="s">
        <v>36</v>
      </c>
      <c r="D17" s="706"/>
      <c r="E17" s="703"/>
      <c r="F17" s="704">
        <f t="shared" si="0"/>
        <v>0</v>
      </c>
      <c r="G17" s="704"/>
      <c r="H17" s="1363">
        <f t="shared" si="5"/>
        <v>0</v>
      </c>
      <c r="I17" s="783"/>
    </row>
    <row r="18" spans="1:9" s="11" customFormat="1" ht="19.5" customHeight="1">
      <c r="A18" s="12" t="s">
        <v>43</v>
      </c>
      <c r="B18" s="707" t="s">
        <v>44</v>
      </c>
      <c r="C18" s="701" t="s">
        <v>36</v>
      </c>
      <c r="D18" s="706"/>
      <c r="E18" s="703"/>
      <c r="F18" s="704">
        <f t="shared" si="0"/>
        <v>0</v>
      </c>
      <c r="G18" s="704"/>
      <c r="H18" s="1363">
        <f t="shared" si="5"/>
        <v>0</v>
      </c>
      <c r="I18" s="783"/>
    </row>
    <row r="19" spans="1:9" s="11" customFormat="1" ht="19.5" customHeight="1">
      <c r="A19" s="12" t="s">
        <v>45</v>
      </c>
      <c r="B19" s="707" t="s">
        <v>46</v>
      </c>
      <c r="C19" s="701" t="s">
        <v>36</v>
      </c>
      <c r="D19" s="706">
        <v>8200000</v>
      </c>
      <c r="E19" s="703"/>
      <c r="F19" s="704">
        <f t="shared" si="0"/>
        <v>8200000</v>
      </c>
      <c r="G19" s="704"/>
      <c r="H19" s="1363">
        <f t="shared" si="5"/>
        <v>1075600</v>
      </c>
      <c r="I19" s="673">
        <v>9275600</v>
      </c>
    </row>
    <row r="20" spans="1:9" s="11" customFormat="1" ht="24" customHeight="1">
      <c r="A20" s="12" t="s">
        <v>47</v>
      </c>
      <c r="B20" s="707" t="s">
        <v>48</v>
      </c>
      <c r="C20" s="701" t="s">
        <v>36</v>
      </c>
      <c r="D20" s="706"/>
      <c r="E20" s="703">
        <v>16300</v>
      </c>
      <c r="F20" s="704">
        <f t="shared" si="0"/>
        <v>16300</v>
      </c>
      <c r="G20" s="704">
        <v>14305781</v>
      </c>
      <c r="H20" s="1363">
        <f t="shared" si="5"/>
        <v>-331381</v>
      </c>
      <c r="I20" s="673">
        <v>13990700</v>
      </c>
    </row>
    <row r="21" spans="1:9" s="11" customFormat="1" ht="24.75" customHeight="1">
      <c r="A21" s="17" t="s">
        <v>49</v>
      </c>
      <c r="B21" s="747" t="s">
        <v>50</v>
      </c>
      <c r="C21" s="733" t="s">
        <v>36</v>
      </c>
      <c r="D21" s="748"/>
      <c r="E21" s="735"/>
      <c r="F21" s="736">
        <f t="shared" si="0"/>
        <v>0</v>
      </c>
      <c r="G21" s="736"/>
      <c r="H21" s="1364"/>
      <c r="I21" s="674"/>
    </row>
    <row r="22" spans="1:9" s="11" customFormat="1" ht="18" customHeight="1">
      <c r="A22" s="19" t="s">
        <v>51</v>
      </c>
      <c r="B22" s="750" t="s">
        <v>52</v>
      </c>
      <c r="C22" s="751" t="s">
        <v>53</v>
      </c>
      <c r="D22" s="752">
        <f>SUM(D12+D13+D14)</f>
        <v>26721323</v>
      </c>
      <c r="E22" s="752">
        <f t="shared" ref="E22" si="6">SUM(E12+E13+E14)</f>
        <v>16300</v>
      </c>
      <c r="F22" s="753">
        <f t="shared" si="0"/>
        <v>26737623</v>
      </c>
      <c r="G22" s="753">
        <f>G13+G14</f>
        <v>14305781</v>
      </c>
      <c r="H22" s="1367">
        <f>SUM(H14)</f>
        <v>3102152</v>
      </c>
      <c r="I22" s="754">
        <v>22522081</v>
      </c>
    </row>
    <row r="23" spans="1:9" s="11" customFormat="1" ht="15.75" customHeight="1">
      <c r="A23" s="8" t="s">
        <v>54</v>
      </c>
      <c r="B23" s="749" t="s">
        <v>55</v>
      </c>
      <c r="C23" s="738" t="s">
        <v>56</v>
      </c>
      <c r="D23" s="368"/>
      <c r="E23" s="740"/>
      <c r="F23" s="741">
        <f t="shared" si="0"/>
        <v>0</v>
      </c>
      <c r="G23" s="741"/>
      <c r="H23" s="1366"/>
      <c r="I23" s="782"/>
    </row>
    <row r="24" spans="1:9" s="11" customFormat="1" ht="15.75" customHeight="1">
      <c r="A24" s="12" t="s">
        <v>57</v>
      </c>
      <c r="B24" s="708" t="s">
        <v>58</v>
      </c>
      <c r="C24" s="701" t="s">
        <v>59</v>
      </c>
      <c r="D24" s="373">
        <f>SUM(D25:D30)</f>
        <v>0</v>
      </c>
      <c r="E24" s="703"/>
      <c r="F24" s="704">
        <f t="shared" si="0"/>
        <v>0</v>
      </c>
      <c r="G24" s="704"/>
      <c r="H24" s="1363">
        <v>31390704</v>
      </c>
      <c r="I24" s="673">
        <v>31390704</v>
      </c>
    </row>
    <row r="25" spans="1:9" s="11" customFormat="1" ht="15.75" customHeight="1">
      <c r="A25" s="12" t="s">
        <v>60</v>
      </c>
      <c r="B25" s="705" t="s">
        <v>61</v>
      </c>
      <c r="C25" s="701" t="s">
        <v>59</v>
      </c>
      <c r="D25" s="373"/>
      <c r="E25" s="703"/>
      <c r="F25" s="704">
        <f t="shared" si="0"/>
        <v>0</v>
      </c>
      <c r="G25" s="704"/>
      <c r="H25" s="1363">
        <v>31390704</v>
      </c>
      <c r="I25" s="673">
        <v>31390704</v>
      </c>
    </row>
    <row r="26" spans="1:9" s="11" customFormat="1" ht="18.75" customHeight="1">
      <c r="A26" s="12" t="s">
        <v>62</v>
      </c>
      <c r="B26" s="709" t="s">
        <v>63</v>
      </c>
      <c r="C26" s="701" t="s">
        <v>59</v>
      </c>
      <c r="D26" s="373"/>
      <c r="E26" s="703"/>
      <c r="F26" s="704">
        <f t="shared" si="0"/>
        <v>0</v>
      </c>
      <c r="G26" s="704"/>
      <c r="H26" s="1363"/>
      <c r="I26" s="783"/>
    </row>
    <row r="27" spans="1:9" s="11" customFormat="1" ht="15.75" customHeight="1">
      <c r="A27" s="12" t="s">
        <v>64</v>
      </c>
      <c r="B27" s="709" t="s">
        <v>65</v>
      </c>
      <c r="C27" s="701" t="s">
        <v>59</v>
      </c>
      <c r="D27" s="373"/>
      <c r="E27" s="703"/>
      <c r="F27" s="704">
        <f t="shared" si="0"/>
        <v>0</v>
      </c>
      <c r="G27" s="704"/>
      <c r="H27" s="1363"/>
      <c r="I27" s="783"/>
    </row>
    <row r="28" spans="1:9" s="11" customFormat="1" ht="15.75" customHeight="1">
      <c r="A28" s="12" t="s">
        <v>66</v>
      </c>
      <c r="B28" s="709" t="s">
        <v>67</v>
      </c>
      <c r="C28" s="701" t="s">
        <v>59</v>
      </c>
      <c r="D28" s="373"/>
      <c r="E28" s="703"/>
      <c r="F28" s="704">
        <f t="shared" si="0"/>
        <v>0</v>
      </c>
      <c r="G28" s="704"/>
      <c r="H28" s="1363"/>
      <c r="I28" s="783"/>
    </row>
    <row r="29" spans="1:9" s="11" customFormat="1" ht="24.75" customHeight="1">
      <c r="A29" s="12" t="s">
        <v>68</v>
      </c>
      <c r="B29" s="709" t="s">
        <v>69</v>
      </c>
      <c r="C29" s="701" t="s">
        <v>59</v>
      </c>
      <c r="D29" s="373"/>
      <c r="E29" s="703"/>
      <c r="F29" s="704">
        <f t="shared" si="0"/>
        <v>0</v>
      </c>
      <c r="G29" s="704"/>
      <c r="H29" s="1363"/>
      <c r="I29" s="783"/>
    </row>
    <row r="30" spans="1:9" s="11" customFormat="1" ht="24" customHeight="1">
      <c r="A30" s="17" t="s">
        <v>70</v>
      </c>
      <c r="B30" s="755" t="s">
        <v>71</v>
      </c>
      <c r="C30" s="733" t="s">
        <v>59</v>
      </c>
      <c r="D30" s="756"/>
      <c r="E30" s="735"/>
      <c r="F30" s="736">
        <f t="shared" si="0"/>
        <v>0</v>
      </c>
      <c r="G30" s="736"/>
      <c r="H30" s="1364"/>
      <c r="I30" s="784"/>
    </row>
    <row r="31" spans="1:9" s="11" customFormat="1" ht="22.5" customHeight="1">
      <c r="A31" s="26" t="s">
        <v>72</v>
      </c>
      <c r="B31" s="742" t="s">
        <v>73</v>
      </c>
      <c r="C31" s="743" t="s">
        <v>74</v>
      </c>
      <c r="D31" s="759">
        <f>SUM(D23+D24)</f>
        <v>0</v>
      </c>
      <c r="E31" s="760"/>
      <c r="F31" s="761">
        <f t="shared" si="0"/>
        <v>0</v>
      </c>
      <c r="G31" s="761"/>
      <c r="H31" s="1368">
        <f>SUM(H25)</f>
        <v>31390704</v>
      </c>
      <c r="I31" s="1368">
        <f>SUM(I25)</f>
        <v>31390704</v>
      </c>
    </row>
    <row r="32" spans="1:9" s="11" customFormat="1" ht="14.25" customHeight="1">
      <c r="A32" s="778" t="s">
        <v>75</v>
      </c>
      <c r="B32" s="1156" t="s">
        <v>76</v>
      </c>
      <c r="C32" s="1157" t="s">
        <v>77</v>
      </c>
      <c r="D32" s="1158"/>
      <c r="E32" s="1159"/>
      <c r="F32" s="699">
        <f t="shared" si="0"/>
        <v>0</v>
      </c>
      <c r="G32" s="699">
        <v>60000</v>
      </c>
      <c r="H32" s="1362"/>
      <c r="I32" s="779">
        <f>G32+F32</f>
        <v>60000</v>
      </c>
    </row>
    <row r="33" spans="1:9" s="11" customFormat="1" ht="14.25" customHeight="1">
      <c r="A33" s="12" t="s">
        <v>78</v>
      </c>
      <c r="B33" s="700" t="s">
        <v>79</v>
      </c>
      <c r="C33" s="701" t="s">
        <v>80</v>
      </c>
      <c r="D33" s="373">
        <f>SUM(D34:D36)</f>
        <v>6800000</v>
      </c>
      <c r="E33" s="712"/>
      <c r="F33" s="704">
        <f t="shared" si="0"/>
        <v>6800000</v>
      </c>
      <c r="G33" s="704"/>
      <c r="H33" s="1363">
        <v>-1200000</v>
      </c>
      <c r="I33" s="780">
        <f>SUM(F33:H33)</f>
        <v>5600000</v>
      </c>
    </row>
    <row r="34" spans="1:9" s="11" customFormat="1" ht="14.25" customHeight="1">
      <c r="A34" s="12" t="s">
        <v>81</v>
      </c>
      <c r="B34" s="713" t="s">
        <v>82</v>
      </c>
      <c r="C34" s="714" t="s">
        <v>80</v>
      </c>
      <c r="D34" s="373">
        <v>5800000</v>
      </c>
      <c r="E34" s="712"/>
      <c r="F34" s="704">
        <f t="shared" si="0"/>
        <v>5800000</v>
      </c>
      <c r="G34" s="704"/>
      <c r="H34" s="1363">
        <v>-700000</v>
      </c>
      <c r="I34" s="780">
        <f>SUM(F34:H34)</f>
        <v>5100000</v>
      </c>
    </row>
    <row r="35" spans="1:9" s="11" customFormat="1" ht="14.25" customHeight="1">
      <c r="A35" s="12" t="s">
        <v>83</v>
      </c>
      <c r="B35" s="715" t="s">
        <v>84</v>
      </c>
      <c r="C35" s="714" t="s">
        <v>80</v>
      </c>
      <c r="D35" s="373">
        <v>0</v>
      </c>
      <c r="E35" s="712"/>
      <c r="F35" s="704">
        <f t="shared" si="0"/>
        <v>0</v>
      </c>
      <c r="G35" s="704"/>
      <c r="H35" s="1363"/>
      <c r="I35" s="780">
        <f t="shared" ref="I35:I39" si="7">SUM(F35:H35)</f>
        <v>0</v>
      </c>
    </row>
    <row r="36" spans="1:9" s="11" customFormat="1" ht="14.25" customHeight="1">
      <c r="A36" s="12" t="s">
        <v>85</v>
      </c>
      <c r="B36" s="715" t="s">
        <v>86</v>
      </c>
      <c r="C36" s="714" t="s">
        <v>80</v>
      </c>
      <c r="D36" s="373">
        <v>1000000</v>
      </c>
      <c r="E36" s="712"/>
      <c r="F36" s="704">
        <f t="shared" si="0"/>
        <v>1000000</v>
      </c>
      <c r="G36" s="704"/>
      <c r="H36" s="1363">
        <v>-200000</v>
      </c>
      <c r="I36" s="780">
        <f t="shared" si="7"/>
        <v>800000</v>
      </c>
    </row>
    <row r="37" spans="1:9" s="11" customFormat="1" ht="14.25" customHeight="1">
      <c r="A37" s="12" t="s">
        <v>87</v>
      </c>
      <c r="B37" s="716" t="s">
        <v>88</v>
      </c>
      <c r="C37" s="701" t="s">
        <v>89</v>
      </c>
      <c r="D37" s="373">
        <f>D38+D39</f>
        <v>15817198</v>
      </c>
      <c r="E37" s="373">
        <f t="shared" ref="E37:F37" si="8">E38+E39</f>
        <v>11682802</v>
      </c>
      <c r="F37" s="373">
        <f t="shared" si="8"/>
        <v>27500000</v>
      </c>
      <c r="G37" s="373"/>
      <c r="H37" s="374">
        <v>-4900000</v>
      </c>
      <c r="I37" s="780">
        <f t="shared" si="7"/>
        <v>22600000</v>
      </c>
    </row>
    <row r="38" spans="1:9" s="11" customFormat="1" ht="14.25" customHeight="1">
      <c r="A38" s="12" t="s">
        <v>90</v>
      </c>
      <c r="B38" s="717" t="s">
        <v>91</v>
      </c>
      <c r="C38" s="714" t="s">
        <v>89</v>
      </c>
      <c r="D38" s="373">
        <v>15817198</v>
      </c>
      <c r="E38" s="659">
        <v>11682802</v>
      </c>
      <c r="F38" s="704">
        <f t="shared" ref="F38:F71" si="9">D38+E38</f>
        <v>27500000</v>
      </c>
      <c r="G38" s="704"/>
      <c r="H38" s="1363">
        <v>-4900000</v>
      </c>
      <c r="I38" s="780">
        <f t="shared" si="7"/>
        <v>22600000</v>
      </c>
    </row>
    <row r="39" spans="1:9" s="11" customFormat="1" ht="14.25" customHeight="1">
      <c r="A39" s="12" t="s">
        <v>92</v>
      </c>
      <c r="B39" s="717" t="s">
        <v>93</v>
      </c>
      <c r="C39" s="714" t="s">
        <v>89</v>
      </c>
      <c r="D39" s="373"/>
      <c r="E39" s="712"/>
      <c r="F39" s="704">
        <f t="shared" si="9"/>
        <v>0</v>
      </c>
      <c r="G39" s="704"/>
      <c r="H39" s="1363"/>
      <c r="I39" s="780">
        <f t="shared" si="7"/>
        <v>0</v>
      </c>
    </row>
    <row r="40" spans="1:9" s="11" customFormat="1" ht="17.25" customHeight="1">
      <c r="A40" s="12" t="s">
        <v>94</v>
      </c>
      <c r="B40" s="718" t="s">
        <v>95</v>
      </c>
      <c r="C40" s="701" t="s">
        <v>96</v>
      </c>
      <c r="D40" s="373">
        <v>1200000</v>
      </c>
      <c r="E40" s="712"/>
      <c r="F40" s="704">
        <f t="shared" si="9"/>
        <v>1200000</v>
      </c>
      <c r="G40" s="704">
        <v>500000</v>
      </c>
      <c r="H40" s="1363">
        <v>200000</v>
      </c>
      <c r="I40" s="780">
        <f>SUM(F40:H40)</f>
        <v>1900000</v>
      </c>
    </row>
    <row r="41" spans="1:9" s="11" customFormat="1" ht="17.25" customHeight="1">
      <c r="A41" s="12" t="s">
        <v>97</v>
      </c>
      <c r="B41" s="716" t="s">
        <v>98</v>
      </c>
      <c r="C41" s="701" t="s">
        <v>99</v>
      </c>
      <c r="D41" s="373">
        <f>SUM(D42:D43)</f>
        <v>0</v>
      </c>
      <c r="E41" s="712"/>
      <c r="F41" s="704">
        <f t="shared" si="9"/>
        <v>0</v>
      </c>
      <c r="G41" s="704"/>
      <c r="H41" s="1363"/>
      <c r="I41" s="780">
        <f t="shared" ref="I41:I43" si="10">G41+F41</f>
        <v>0</v>
      </c>
    </row>
    <row r="42" spans="1:9" s="11" customFormat="1" ht="14.25" customHeight="1">
      <c r="A42" s="12" t="s">
        <v>100</v>
      </c>
      <c r="B42" s="717" t="s">
        <v>101</v>
      </c>
      <c r="C42" s="714" t="s">
        <v>99</v>
      </c>
      <c r="D42" s="373"/>
      <c r="E42" s="712"/>
      <c r="F42" s="704">
        <f t="shared" si="9"/>
        <v>0</v>
      </c>
      <c r="G42" s="704"/>
      <c r="H42" s="1363"/>
      <c r="I42" s="780">
        <f t="shared" si="10"/>
        <v>0</v>
      </c>
    </row>
    <row r="43" spans="1:9" s="11" customFormat="1" ht="14.25" customHeight="1">
      <c r="A43" s="12" t="s">
        <v>102</v>
      </c>
      <c r="B43" s="717" t="s">
        <v>103</v>
      </c>
      <c r="C43" s="714" t="s">
        <v>99</v>
      </c>
      <c r="D43" s="373"/>
      <c r="E43" s="712"/>
      <c r="F43" s="704">
        <f t="shared" si="9"/>
        <v>0</v>
      </c>
      <c r="G43" s="704"/>
      <c r="H43" s="1363"/>
      <c r="I43" s="780">
        <f t="shared" si="10"/>
        <v>0</v>
      </c>
    </row>
    <row r="44" spans="1:9" s="11" customFormat="1" ht="14.25" customHeight="1">
      <c r="A44" s="1150" t="s">
        <v>104</v>
      </c>
      <c r="B44" s="1160" t="s">
        <v>105</v>
      </c>
      <c r="C44" s="1161" t="s">
        <v>106</v>
      </c>
      <c r="D44" s="1162"/>
      <c r="E44" s="1163"/>
      <c r="F44" s="1164">
        <f t="shared" si="9"/>
        <v>0</v>
      </c>
      <c r="G44" s="1164">
        <v>148136</v>
      </c>
      <c r="H44" s="1369">
        <v>212000</v>
      </c>
      <c r="I44" s="1165">
        <f>SUM(G44:H44)</f>
        <v>360136</v>
      </c>
    </row>
    <row r="45" spans="1:9" s="11" customFormat="1" ht="17.25" customHeight="1">
      <c r="A45" s="26" t="s">
        <v>107</v>
      </c>
      <c r="B45" s="742" t="s">
        <v>108</v>
      </c>
      <c r="C45" s="743" t="s">
        <v>109</v>
      </c>
      <c r="D45" s="384">
        <f>SUM(D32+D33+D37+D40+D41+D44)</f>
        <v>23817198</v>
      </c>
      <c r="E45" s="384">
        <f>SUM(E32+E33+E37+E40+E41+E44)</f>
        <v>11682802</v>
      </c>
      <c r="F45" s="745">
        <f t="shared" si="9"/>
        <v>35500000</v>
      </c>
      <c r="G45" s="745">
        <f>G32+G33+G37+G40+G41+G44</f>
        <v>708136</v>
      </c>
      <c r="H45" s="1365">
        <v>-5818475</v>
      </c>
      <c r="I45" s="746">
        <v>30389661</v>
      </c>
    </row>
    <row r="46" spans="1:9" s="11" customFormat="1" ht="14.25" customHeight="1">
      <c r="A46" s="8" t="s">
        <v>110</v>
      </c>
      <c r="B46" s="749" t="s">
        <v>111</v>
      </c>
      <c r="C46" s="764" t="s">
        <v>112</v>
      </c>
      <c r="D46" s="368">
        <v>0</v>
      </c>
      <c r="E46" s="662">
        <v>9494898</v>
      </c>
      <c r="F46" s="741">
        <f t="shared" si="9"/>
        <v>9494898</v>
      </c>
      <c r="G46" s="741">
        <v>200000</v>
      </c>
      <c r="H46" s="1366">
        <v>11344000</v>
      </c>
      <c r="I46" s="785">
        <f>SUM(F46:H46)</f>
        <v>21038898</v>
      </c>
    </row>
    <row r="47" spans="1:9" s="11" customFormat="1" ht="14.25" customHeight="1">
      <c r="A47" s="12" t="s">
        <v>113</v>
      </c>
      <c r="B47" s="708" t="s">
        <v>114</v>
      </c>
      <c r="C47" s="719" t="s">
        <v>115</v>
      </c>
      <c r="D47" s="373"/>
      <c r="E47" s="659"/>
      <c r="F47" s="704">
        <f t="shared" si="9"/>
        <v>0</v>
      </c>
      <c r="G47" s="704">
        <v>200000</v>
      </c>
      <c r="H47" s="1363">
        <v>-16000</v>
      </c>
      <c r="I47" s="785">
        <f t="shared" ref="I47:I56" si="11">SUM(F47:H47)</f>
        <v>184000</v>
      </c>
    </row>
    <row r="48" spans="1:9" s="11" customFormat="1" ht="14.25" customHeight="1">
      <c r="A48" s="12" t="s">
        <v>116</v>
      </c>
      <c r="B48" s="708" t="s">
        <v>117</v>
      </c>
      <c r="C48" s="719" t="s">
        <v>118</v>
      </c>
      <c r="D48" s="373">
        <v>2400000</v>
      </c>
      <c r="E48" s="659"/>
      <c r="F48" s="704">
        <f t="shared" si="9"/>
        <v>2400000</v>
      </c>
      <c r="G48" s="704"/>
      <c r="H48" s="1363">
        <v>120000</v>
      </c>
      <c r="I48" s="785">
        <f t="shared" si="11"/>
        <v>2520000</v>
      </c>
    </row>
    <row r="49" spans="1:9" s="11" customFormat="1" ht="14.25" customHeight="1">
      <c r="A49" s="12" t="s">
        <v>119</v>
      </c>
      <c r="B49" s="708" t="s">
        <v>120</v>
      </c>
      <c r="C49" s="719" t="s">
        <v>121</v>
      </c>
      <c r="D49" s="373"/>
      <c r="E49" s="659"/>
      <c r="F49" s="704">
        <f t="shared" si="9"/>
        <v>0</v>
      </c>
      <c r="G49" s="704"/>
      <c r="H49" s="1363"/>
      <c r="I49" s="785">
        <f t="shared" si="11"/>
        <v>0</v>
      </c>
    </row>
    <row r="50" spans="1:9" s="11" customFormat="1" ht="14.25" customHeight="1">
      <c r="A50" s="12" t="s">
        <v>122</v>
      </c>
      <c r="B50" s="708" t="s">
        <v>123</v>
      </c>
      <c r="C50" s="719" t="s">
        <v>124</v>
      </c>
      <c r="D50" s="373"/>
      <c r="E50" s="659"/>
      <c r="F50" s="704">
        <f t="shared" si="9"/>
        <v>0</v>
      </c>
      <c r="G50" s="704"/>
      <c r="H50" s="1363"/>
      <c r="I50" s="785">
        <f t="shared" si="11"/>
        <v>0</v>
      </c>
    </row>
    <row r="51" spans="1:9" s="11" customFormat="1" ht="14.25" customHeight="1">
      <c r="A51" s="12" t="s">
        <v>125</v>
      </c>
      <c r="B51" s="708" t="s">
        <v>126</v>
      </c>
      <c r="C51" s="719" t="s">
        <v>127</v>
      </c>
      <c r="D51" s="373">
        <v>600000</v>
      </c>
      <c r="E51" s="659"/>
      <c r="F51" s="704">
        <f t="shared" si="9"/>
        <v>600000</v>
      </c>
      <c r="G51" s="704"/>
      <c r="H51" s="1363">
        <v>166000</v>
      </c>
      <c r="I51" s="785">
        <f t="shared" si="11"/>
        <v>766000</v>
      </c>
    </row>
    <row r="52" spans="1:9" s="11" customFormat="1" ht="14.25" customHeight="1">
      <c r="A52" s="12" t="s">
        <v>128</v>
      </c>
      <c r="B52" s="708" t="s">
        <v>129</v>
      </c>
      <c r="C52" s="719" t="s">
        <v>130</v>
      </c>
      <c r="D52" s="373">
        <v>2241000</v>
      </c>
      <c r="E52" s="659"/>
      <c r="F52" s="704">
        <f t="shared" si="9"/>
        <v>2241000</v>
      </c>
      <c r="G52" s="704"/>
      <c r="H52" s="1363">
        <v>-2241000</v>
      </c>
      <c r="I52" s="785">
        <f t="shared" si="11"/>
        <v>0</v>
      </c>
    </row>
    <row r="53" spans="1:9" s="11" customFormat="1" ht="14.25" customHeight="1">
      <c r="A53" s="12" t="s">
        <v>131</v>
      </c>
      <c r="B53" s="708" t="s">
        <v>132</v>
      </c>
      <c r="C53" s="719" t="s">
        <v>133</v>
      </c>
      <c r="D53" s="373"/>
      <c r="E53" s="659"/>
      <c r="F53" s="704">
        <f t="shared" si="9"/>
        <v>0</v>
      </c>
      <c r="G53" s="704">
        <v>3000</v>
      </c>
      <c r="H53" s="1363"/>
      <c r="I53" s="785">
        <f t="shared" si="11"/>
        <v>3000</v>
      </c>
    </row>
    <row r="54" spans="1:9" s="11" customFormat="1" ht="14.25" customHeight="1">
      <c r="A54" s="12" t="s">
        <v>134</v>
      </c>
      <c r="B54" s="708" t="s">
        <v>135</v>
      </c>
      <c r="C54" s="719" t="s">
        <v>136</v>
      </c>
      <c r="D54" s="720"/>
      <c r="E54" s="659"/>
      <c r="F54" s="704">
        <f t="shared" si="9"/>
        <v>0</v>
      </c>
      <c r="G54" s="704"/>
      <c r="H54" s="1363"/>
      <c r="I54" s="785">
        <f t="shared" si="11"/>
        <v>0</v>
      </c>
    </row>
    <row r="55" spans="1:9" s="11" customFormat="1" ht="14.25" customHeight="1">
      <c r="A55" s="12" t="s">
        <v>137</v>
      </c>
      <c r="B55" s="708" t="s">
        <v>138</v>
      </c>
      <c r="C55" s="719" t="s">
        <v>139</v>
      </c>
      <c r="D55" s="720"/>
      <c r="E55" s="659"/>
      <c r="F55" s="704">
        <f t="shared" si="9"/>
        <v>0</v>
      </c>
      <c r="G55" s="704"/>
      <c r="H55" s="1363"/>
      <c r="I55" s="785">
        <f t="shared" si="11"/>
        <v>0</v>
      </c>
    </row>
    <row r="56" spans="1:9" s="11" customFormat="1" ht="14.25" customHeight="1">
      <c r="A56" s="17" t="s">
        <v>140</v>
      </c>
      <c r="B56" s="732" t="s">
        <v>141</v>
      </c>
      <c r="C56" s="763" t="s">
        <v>142</v>
      </c>
      <c r="D56" s="381"/>
      <c r="E56" s="735"/>
      <c r="F56" s="736">
        <f t="shared" si="9"/>
        <v>0</v>
      </c>
      <c r="G56" s="736"/>
      <c r="H56" s="1364"/>
      <c r="I56" s="785">
        <f t="shared" si="11"/>
        <v>0</v>
      </c>
    </row>
    <row r="57" spans="1:9" s="11" customFormat="1" ht="15.75" customHeight="1">
      <c r="A57" s="19" t="s">
        <v>143</v>
      </c>
      <c r="B57" s="766" t="s">
        <v>144</v>
      </c>
      <c r="C57" s="751" t="s">
        <v>145</v>
      </c>
      <c r="D57" s="691">
        <f>SUM(D46:D56)</f>
        <v>5241000</v>
      </c>
      <c r="E57" s="691">
        <f>SUM(E46:E56)</f>
        <v>9494898</v>
      </c>
      <c r="F57" s="767">
        <f t="shared" si="9"/>
        <v>14735898</v>
      </c>
      <c r="G57" s="767">
        <f>G46+G47+G48+G49+G50+G51+G52+G53+G54+G55+G56</f>
        <v>403000</v>
      </c>
      <c r="H57" s="1370">
        <f>I57-(G57+F57)</f>
        <v>12405950</v>
      </c>
      <c r="I57" s="768">
        <v>27544848</v>
      </c>
    </row>
    <row r="58" spans="1:9" s="11" customFormat="1" ht="14.25" customHeight="1">
      <c r="A58" s="39" t="s">
        <v>146</v>
      </c>
      <c r="B58" s="749" t="s">
        <v>147</v>
      </c>
      <c r="C58" s="764" t="s">
        <v>148</v>
      </c>
      <c r="D58" s="765"/>
      <c r="E58" s="740"/>
      <c r="F58" s="741">
        <f t="shared" si="9"/>
        <v>0</v>
      </c>
      <c r="G58" s="741"/>
      <c r="H58" s="1366"/>
      <c r="I58" s="782"/>
    </row>
    <row r="59" spans="1:9" s="11" customFormat="1" ht="14.25" customHeight="1">
      <c r="A59" s="41" t="s">
        <v>149</v>
      </c>
      <c r="B59" s="708" t="s">
        <v>150</v>
      </c>
      <c r="C59" s="719" t="s">
        <v>151</v>
      </c>
      <c r="D59" s="720"/>
      <c r="E59" s="703"/>
      <c r="F59" s="704">
        <f t="shared" si="9"/>
        <v>0</v>
      </c>
      <c r="G59" s="704">
        <v>60000</v>
      </c>
      <c r="H59" s="1363"/>
      <c r="I59" s="673">
        <v>60000</v>
      </c>
    </row>
    <row r="60" spans="1:9" s="11" customFormat="1" ht="14.25" customHeight="1">
      <c r="A60" s="41" t="s">
        <v>152</v>
      </c>
      <c r="B60" s="708" t="s">
        <v>153</v>
      </c>
      <c r="C60" s="719" t="s">
        <v>154</v>
      </c>
      <c r="D60" s="720"/>
      <c r="E60" s="703"/>
      <c r="F60" s="704">
        <f t="shared" si="9"/>
        <v>0</v>
      </c>
      <c r="G60" s="704"/>
      <c r="H60" s="1363"/>
      <c r="I60" s="783"/>
    </row>
    <row r="61" spans="1:9" s="11" customFormat="1" ht="14.25" customHeight="1">
      <c r="A61" s="41" t="s">
        <v>155</v>
      </c>
      <c r="B61" s="708" t="s">
        <v>156</v>
      </c>
      <c r="C61" s="719" t="s">
        <v>157</v>
      </c>
      <c r="D61" s="720"/>
      <c r="E61" s="703"/>
      <c r="F61" s="704">
        <f t="shared" si="9"/>
        <v>0</v>
      </c>
      <c r="G61" s="704"/>
      <c r="H61" s="1363"/>
      <c r="I61" s="783"/>
    </row>
    <row r="62" spans="1:9" s="11" customFormat="1" ht="14.25" customHeight="1">
      <c r="A62" s="42" t="s">
        <v>158</v>
      </c>
      <c r="B62" s="732" t="s">
        <v>159</v>
      </c>
      <c r="C62" s="763" t="s">
        <v>160</v>
      </c>
      <c r="D62" s="381"/>
      <c r="E62" s="735"/>
      <c r="F62" s="736">
        <f t="shared" si="9"/>
        <v>0</v>
      </c>
      <c r="G62" s="736"/>
      <c r="H62" s="1364"/>
      <c r="I62" s="784"/>
    </row>
    <row r="63" spans="1:9" s="11" customFormat="1" ht="14.25" customHeight="1">
      <c r="A63" s="26" t="s">
        <v>161</v>
      </c>
      <c r="B63" s="766" t="s">
        <v>162</v>
      </c>
      <c r="C63" s="769" t="s">
        <v>163</v>
      </c>
      <c r="D63" s="684">
        <f>SUM(D58:D62)</f>
        <v>0</v>
      </c>
      <c r="E63" s="684">
        <f t="shared" ref="E63:I63" si="12">SUM(E58:E62)</f>
        <v>0</v>
      </c>
      <c r="F63" s="684">
        <f t="shared" si="12"/>
        <v>0</v>
      </c>
      <c r="G63" s="684">
        <f t="shared" si="12"/>
        <v>60000</v>
      </c>
      <c r="H63" s="1371"/>
      <c r="I63" s="685">
        <f t="shared" si="12"/>
        <v>60000</v>
      </c>
    </row>
    <row r="64" spans="1:9" s="11" customFormat="1" ht="16.5" customHeight="1">
      <c r="A64" s="8" t="s">
        <v>164</v>
      </c>
      <c r="B64" s="737" t="s">
        <v>165</v>
      </c>
      <c r="C64" s="738" t="s">
        <v>166</v>
      </c>
      <c r="D64" s="368"/>
      <c r="E64" s="740"/>
      <c r="F64" s="741">
        <f t="shared" si="9"/>
        <v>0</v>
      </c>
      <c r="G64" s="741">
        <v>750000</v>
      </c>
      <c r="H64" s="1366">
        <v>-400000</v>
      </c>
      <c r="I64" s="672">
        <f>SUM(F64:H64)</f>
        <v>350000</v>
      </c>
    </row>
    <row r="65" spans="1:9" s="11" customFormat="1" ht="17.25" customHeight="1">
      <c r="A65" s="17" t="s">
        <v>167</v>
      </c>
      <c r="B65" s="732" t="s">
        <v>168</v>
      </c>
      <c r="C65" s="733" t="s">
        <v>169</v>
      </c>
      <c r="D65" s="678">
        <v>1607479</v>
      </c>
      <c r="E65" s="735"/>
      <c r="F65" s="736">
        <f t="shared" si="9"/>
        <v>1607479</v>
      </c>
      <c r="G65" s="736"/>
      <c r="H65" s="1364">
        <v>-1062572</v>
      </c>
      <c r="I65" s="674">
        <v>1607479</v>
      </c>
    </row>
    <row r="66" spans="1:9" s="11" customFormat="1" ht="17.25" customHeight="1">
      <c r="A66" s="26" t="s">
        <v>170</v>
      </c>
      <c r="B66" s="750" t="s">
        <v>171</v>
      </c>
      <c r="C66" s="751" t="s">
        <v>172</v>
      </c>
      <c r="D66" s="744">
        <f>SUM(D64:D65)</f>
        <v>1607479</v>
      </c>
      <c r="E66" s="744">
        <f>SUM(E64:E65)</f>
        <v>0</v>
      </c>
      <c r="F66" s="767">
        <f t="shared" si="9"/>
        <v>1607479</v>
      </c>
      <c r="G66" s="744">
        <f>SUM(G64:G65)</f>
        <v>750000</v>
      </c>
      <c r="H66" s="1332">
        <f>SUM(H64:H65)</f>
        <v>-1462572</v>
      </c>
      <c r="I66" s="768">
        <f>SUM(F66:H66)</f>
        <v>894907</v>
      </c>
    </row>
    <row r="67" spans="1:9" s="11" customFormat="1" ht="16.5" customHeight="1">
      <c r="A67" s="8" t="s">
        <v>173</v>
      </c>
      <c r="B67" s="737" t="s">
        <v>174</v>
      </c>
      <c r="C67" s="738" t="s">
        <v>175</v>
      </c>
      <c r="D67" s="770"/>
      <c r="E67" s="740"/>
      <c r="F67" s="741">
        <f t="shared" si="9"/>
        <v>0</v>
      </c>
      <c r="G67" s="741"/>
      <c r="H67" s="1366"/>
      <c r="I67" s="782"/>
    </row>
    <row r="68" spans="1:9" s="11" customFormat="1" ht="14.25" customHeight="1">
      <c r="A68" s="17" t="s">
        <v>176</v>
      </c>
      <c r="B68" s="732" t="s">
        <v>177</v>
      </c>
      <c r="C68" s="733" t="s">
        <v>178</v>
      </c>
      <c r="D68" s="771"/>
      <c r="E68" s="735"/>
      <c r="F68" s="736">
        <f t="shared" si="9"/>
        <v>0</v>
      </c>
      <c r="G68" s="736"/>
      <c r="H68" s="1364"/>
      <c r="I68" s="784"/>
    </row>
    <row r="69" spans="1:9" s="11" customFormat="1" ht="15.75" customHeight="1">
      <c r="A69" s="26" t="s">
        <v>179</v>
      </c>
      <c r="B69" s="750" t="s">
        <v>180</v>
      </c>
      <c r="C69" s="751" t="s">
        <v>181</v>
      </c>
      <c r="D69" s="772">
        <f>SUM(D67:D68)</f>
        <v>0</v>
      </c>
      <c r="E69" s="760"/>
      <c r="F69" s="761">
        <f t="shared" si="9"/>
        <v>0</v>
      </c>
      <c r="G69" s="761"/>
      <c r="H69" s="1368"/>
      <c r="I69" s="762"/>
    </row>
    <row r="70" spans="1:9" s="11" customFormat="1" ht="21" customHeight="1">
      <c r="A70" s="26" t="s">
        <v>182</v>
      </c>
      <c r="B70" s="766" t="s">
        <v>183</v>
      </c>
      <c r="C70" s="774" t="s">
        <v>184</v>
      </c>
      <c r="D70" s="384">
        <f>SUM(D22+D31+D45+D57+D63+D66+D69)</f>
        <v>57387000</v>
      </c>
      <c r="E70" s="384">
        <f>SUM(E22+E31+E45+E57+E63+E66+E69)</f>
        <v>21194000</v>
      </c>
      <c r="F70" s="767">
        <f t="shared" si="9"/>
        <v>78581000</v>
      </c>
      <c r="G70" s="384">
        <f>SUM(G12+G22+G31+G45+G57+G63+G66+G69)</f>
        <v>16334794</v>
      </c>
      <c r="H70" s="1340">
        <f>I70-(F70+G70)</f>
        <v>40755786</v>
      </c>
      <c r="I70" s="385">
        <v>135671580</v>
      </c>
    </row>
    <row r="71" spans="1:9" s="11" customFormat="1" ht="14.25" customHeight="1">
      <c r="A71" s="8" t="s">
        <v>185</v>
      </c>
      <c r="B71" s="737" t="s">
        <v>186</v>
      </c>
      <c r="C71" s="738" t="s">
        <v>187</v>
      </c>
      <c r="D71" s="773"/>
      <c r="E71" s="740"/>
      <c r="F71" s="741">
        <f t="shared" si="9"/>
        <v>0</v>
      </c>
      <c r="G71" s="741"/>
      <c r="H71" s="1366"/>
      <c r="I71" s="782"/>
    </row>
    <row r="72" spans="1:9" s="11" customFormat="1" ht="14.25" customHeight="1">
      <c r="A72" s="12" t="s">
        <v>188</v>
      </c>
      <c r="B72" s="700" t="s">
        <v>189</v>
      </c>
      <c r="C72" s="701" t="s">
        <v>190</v>
      </c>
      <c r="D72" s="394">
        <f>SUM(D73:D74)</f>
        <v>19252062</v>
      </c>
      <c r="E72" s="394">
        <f t="shared" ref="E72:G72" si="13">SUM(E73:E74)</f>
        <v>38747938</v>
      </c>
      <c r="F72" s="394">
        <f t="shared" si="13"/>
        <v>58000000</v>
      </c>
      <c r="G72" s="394">
        <f t="shared" si="13"/>
        <v>1828693</v>
      </c>
      <c r="H72" s="1372"/>
      <c r="I72" s="786">
        <v>59828693</v>
      </c>
    </row>
    <row r="73" spans="1:9" s="11" customFormat="1" ht="14.25" customHeight="1">
      <c r="A73" s="12" t="s">
        <v>191</v>
      </c>
      <c r="B73" s="722" t="s">
        <v>192</v>
      </c>
      <c r="C73" s="701" t="s">
        <v>193</v>
      </c>
      <c r="D73" s="720">
        <v>19252062</v>
      </c>
      <c r="E73" s="659">
        <v>38747938</v>
      </c>
      <c r="F73" s="704">
        <f>D73+E73</f>
        <v>58000000</v>
      </c>
      <c r="G73" s="704">
        <v>1828693</v>
      </c>
      <c r="H73" s="1363"/>
      <c r="I73" s="673">
        <v>59828693</v>
      </c>
    </row>
    <row r="74" spans="1:9" s="11" customFormat="1" ht="14.25" customHeight="1">
      <c r="A74" s="17" t="s">
        <v>194</v>
      </c>
      <c r="B74" s="775" t="s">
        <v>195</v>
      </c>
      <c r="C74" s="733" t="s">
        <v>196</v>
      </c>
      <c r="D74" s="381"/>
      <c r="E74" s="735"/>
      <c r="F74" s="736">
        <f>D74+E74</f>
        <v>0</v>
      </c>
      <c r="G74" s="736"/>
      <c r="H74" s="1364"/>
      <c r="I74" s="784"/>
    </row>
    <row r="75" spans="1:9" s="11" customFormat="1" ht="14.25" customHeight="1">
      <c r="A75" s="26" t="s">
        <v>197</v>
      </c>
      <c r="B75" s="776" t="s">
        <v>198</v>
      </c>
      <c r="C75" s="777" t="s">
        <v>199</v>
      </c>
      <c r="D75" s="384">
        <f>SUM(D71:D72)</f>
        <v>19252062</v>
      </c>
      <c r="E75" s="384">
        <f>SUM(E71:E72)</f>
        <v>38747938</v>
      </c>
      <c r="F75" s="745">
        <f>D75+E75</f>
        <v>58000000</v>
      </c>
      <c r="G75" s="384">
        <f>SUM(G71:G72)</f>
        <v>1828693</v>
      </c>
      <c r="H75" s="1340"/>
      <c r="I75" s="385">
        <f>SUM(I71:I72)</f>
        <v>59828693</v>
      </c>
    </row>
    <row r="76" spans="1:9" s="11" customFormat="1" ht="18.75" customHeight="1">
      <c r="A76" s="26" t="s">
        <v>200</v>
      </c>
      <c r="B76" s="1166" t="s">
        <v>201</v>
      </c>
      <c r="C76" s="777"/>
      <c r="D76" s="384">
        <f>SUM(D75,D70)</f>
        <v>76639062</v>
      </c>
      <c r="E76" s="384">
        <f>SUM(E75,E70)</f>
        <v>59941938</v>
      </c>
      <c r="F76" s="767">
        <f>D76+E76</f>
        <v>136581000</v>
      </c>
      <c r="G76" s="384">
        <f>SUM(G75,G70)</f>
        <v>18163487</v>
      </c>
      <c r="H76" s="1340">
        <f>I76-(F76+G76)</f>
        <v>40755786</v>
      </c>
      <c r="I76" s="385">
        <f>SUM(I75,I70)</f>
        <v>195500273</v>
      </c>
    </row>
    <row r="77" spans="1:9" ht="17.25" customHeight="1">
      <c r="A77" s="1473"/>
      <c r="B77" s="1473"/>
      <c r="C77" s="1473"/>
      <c r="D77" s="1473"/>
      <c r="E77" s="1249"/>
      <c r="F77" s="1250">
        <f>D77+E77</f>
        <v>0</v>
      </c>
      <c r="G77" s="1250"/>
      <c r="H77" s="1250"/>
      <c r="I77" s="1249"/>
    </row>
    <row r="78" spans="1:9" s="48" customFormat="1" ht="16.5" customHeight="1">
      <c r="A78" s="1474" t="s">
        <v>202</v>
      </c>
      <c r="B78" s="1474"/>
      <c r="C78" s="1474"/>
      <c r="D78" s="1474"/>
      <c r="E78" s="1474"/>
      <c r="F78" s="1474"/>
      <c r="G78" s="1474"/>
      <c r="H78" s="1474"/>
      <c r="I78" s="1474"/>
    </row>
    <row r="79" spans="1:9" ht="15.75" customHeight="1">
      <c r="A79" s="1242" t="s">
        <v>10</v>
      </c>
      <c r="B79" s="1156" t="s">
        <v>204</v>
      </c>
      <c r="C79" s="1157" t="s">
        <v>205</v>
      </c>
      <c r="D79" s="920">
        <v>10883480</v>
      </c>
      <c r="E79" s="1243">
        <v>2721221</v>
      </c>
      <c r="F79" s="699">
        <f t="shared" ref="F79:F111" si="14">D79+E79</f>
        <v>13604701</v>
      </c>
      <c r="G79" s="1148">
        <v>7938394</v>
      </c>
      <c r="H79" s="1259">
        <v>670258</v>
      </c>
      <c r="I79" s="1149">
        <f>SUM(F79:H79)</f>
        <v>22213353</v>
      </c>
    </row>
    <row r="80" spans="1:9" ht="15.75" customHeight="1">
      <c r="A80" s="41" t="s">
        <v>13</v>
      </c>
      <c r="B80" s="710" t="s">
        <v>206</v>
      </c>
      <c r="C80" s="711" t="s">
        <v>207</v>
      </c>
      <c r="D80" s="373">
        <v>2476851</v>
      </c>
      <c r="E80" s="676">
        <v>356819</v>
      </c>
      <c r="F80" s="704">
        <f t="shared" si="14"/>
        <v>2833670</v>
      </c>
      <c r="G80" s="659">
        <v>861850</v>
      </c>
      <c r="H80" s="1254">
        <v>185138</v>
      </c>
      <c r="I80" s="673">
        <f t="shared" ref="I80:I84" si="15">SUM(F80:H80)</f>
        <v>3880658</v>
      </c>
    </row>
    <row r="81" spans="1:9" ht="15.75" customHeight="1">
      <c r="A81" s="41" t="s">
        <v>16</v>
      </c>
      <c r="B81" s="710" t="s">
        <v>208</v>
      </c>
      <c r="C81" s="711" t="s">
        <v>209</v>
      </c>
      <c r="D81" s="373">
        <v>21084874</v>
      </c>
      <c r="E81" s="676">
        <v>10541000</v>
      </c>
      <c r="F81" s="704">
        <f t="shared" si="14"/>
        <v>31625874</v>
      </c>
      <c r="G81" s="659">
        <v>5954397</v>
      </c>
      <c r="H81" s="1254">
        <v>237057</v>
      </c>
      <c r="I81" s="673">
        <f t="shared" si="15"/>
        <v>37817328</v>
      </c>
    </row>
    <row r="82" spans="1:9" ht="15.75" customHeight="1">
      <c r="A82" s="41" t="s">
        <v>19</v>
      </c>
      <c r="B82" s="710" t="s">
        <v>210</v>
      </c>
      <c r="C82" s="711" t="s">
        <v>211</v>
      </c>
      <c r="D82" s="373">
        <v>1693420</v>
      </c>
      <c r="E82" s="676"/>
      <c r="F82" s="704">
        <f t="shared" si="14"/>
        <v>1693420</v>
      </c>
      <c r="G82" s="659">
        <v>400000</v>
      </c>
      <c r="H82" s="1254">
        <v>406220</v>
      </c>
      <c r="I82" s="673">
        <f t="shared" si="15"/>
        <v>2499640</v>
      </c>
    </row>
    <row r="83" spans="1:9" ht="15.75" customHeight="1">
      <c r="A83" s="41" t="s">
        <v>22</v>
      </c>
      <c r="B83" s="710" t="s">
        <v>212</v>
      </c>
      <c r="C83" s="711" t="s">
        <v>213</v>
      </c>
      <c r="D83" s="373">
        <v>21460000</v>
      </c>
      <c r="E83" s="676"/>
      <c r="F83" s="704">
        <f t="shared" si="14"/>
        <v>21460000</v>
      </c>
      <c r="G83" s="659">
        <v>2321878</v>
      </c>
      <c r="H83" s="1254">
        <v>3993482</v>
      </c>
      <c r="I83" s="673">
        <f t="shared" si="15"/>
        <v>27775360</v>
      </c>
    </row>
    <row r="84" spans="1:9" ht="15.75" customHeight="1">
      <c r="A84" s="41" t="s">
        <v>25</v>
      </c>
      <c r="B84" s="710" t="s">
        <v>214</v>
      </c>
      <c r="C84" s="711" t="s">
        <v>215</v>
      </c>
      <c r="D84" s="373">
        <v>194000</v>
      </c>
      <c r="E84" s="676"/>
      <c r="F84" s="704">
        <f t="shared" si="14"/>
        <v>194000</v>
      </c>
      <c r="G84" s="659">
        <v>74000</v>
      </c>
      <c r="H84" s="1254">
        <v>3750000</v>
      </c>
      <c r="I84" s="673">
        <f t="shared" si="15"/>
        <v>4018000</v>
      </c>
    </row>
    <row r="85" spans="1:9" ht="15.75" customHeight="1">
      <c r="A85" s="41" t="s">
        <v>28</v>
      </c>
      <c r="B85" s="723" t="s">
        <v>216</v>
      </c>
      <c r="C85" s="724" t="s">
        <v>217</v>
      </c>
      <c r="D85" s="725"/>
      <c r="E85" s="676"/>
      <c r="F85" s="704">
        <f t="shared" si="14"/>
        <v>0</v>
      </c>
      <c r="G85" s="659"/>
      <c r="H85" s="1254"/>
      <c r="I85" s="673"/>
    </row>
    <row r="86" spans="1:9" ht="15.75" customHeight="1">
      <c r="A86" s="41" t="s">
        <v>31</v>
      </c>
      <c r="B86" s="723" t="s">
        <v>218</v>
      </c>
      <c r="C86" s="724" t="s">
        <v>219</v>
      </c>
      <c r="D86" s="725"/>
      <c r="E86" s="676"/>
      <c r="F86" s="704">
        <f t="shared" si="14"/>
        <v>0</v>
      </c>
      <c r="G86" s="659"/>
      <c r="H86" s="1254"/>
      <c r="I86" s="673"/>
    </row>
    <row r="87" spans="1:9" ht="15.75" customHeight="1">
      <c r="A87" s="41" t="s">
        <v>34</v>
      </c>
      <c r="B87" s="726" t="s">
        <v>220</v>
      </c>
      <c r="C87" s="724" t="s">
        <v>221</v>
      </c>
      <c r="D87" s="727">
        <v>3000000</v>
      </c>
      <c r="E87" s="676"/>
      <c r="F87" s="704">
        <f t="shared" si="14"/>
        <v>3000000</v>
      </c>
      <c r="G87" s="659">
        <v>1800000</v>
      </c>
      <c r="H87" s="1254">
        <v>-4740000</v>
      </c>
      <c r="I87" s="673">
        <f>SUM(F87:H87)</f>
        <v>60000</v>
      </c>
    </row>
    <row r="88" spans="1:9" ht="15.75" customHeight="1">
      <c r="A88" s="41" t="s">
        <v>37</v>
      </c>
      <c r="B88" s="723" t="s">
        <v>222</v>
      </c>
      <c r="C88" s="724" t="s">
        <v>223</v>
      </c>
      <c r="D88" s="725"/>
      <c r="E88" s="676"/>
      <c r="F88" s="704">
        <f t="shared" si="14"/>
        <v>0</v>
      </c>
      <c r="G88" s="659"/>
      <c r="H88" s="1254">
        <v>175000</v>
      </c>
      <c r="I88" s="673">
        <v>175000</v>
      </c>
    </row>
    <row r="89" spans="1:9" ht="15.75" customHeight="1">
      <c r="A89" s="41" t="s">
        <v>39</v>
      </c>
      <c r="B89" s="723" t="s">
        <v>224</v>
      </c>
      <c r="C89" s="724" t="s">
        <v>225</v>
      </c>
      <c r="D89" s="727">
        <v>460000</v>
      </c>
      <c r="E89" s="676"/>
      <c r="F89" s="704">
        <f t="shared" si="14"/>
        <v>460000</v>
      </c>
      <c r="G89" s="659"/>
      <c r="H89" s="1254">
        <v>-24000</v>
      </c>
      <c r="I89" s="673">
        <f>SUM(F89:H89)</f>
        <v>436000</v>
      </c>
    </row>
    <row r="90" spans="1:9" ht="15.75" customHeight="1">
      <c r="A90" s="41" t="s">
        <v>41</v>
      </c>
      <c r="B90" s="723" t="s">
        <v>226</v>
      </c>
      <c r="C90" s="724" t="s">
        <v>227</v>
      </c>
      <c r="D90" s="725">
        <f>SUM(D91:D92)</f>
        <v>49196704</v>
      </c>
      <c r="E90" s="676"/>
      <c r="F90" s="704">
        <f t="shared" si="14"/>
        <v>49196704</v>
      </c>
      <c r="G90" s="659">
        <v>447878</v>
      </c>
      <c r="H90" s="1254">
        <v>-26588222</v>
      </c>
      <c r="I90" s="673">
        <f>SUM(F90:H90)</f>
        <v>23056360</v>
      </c>
    </row>
    <row r="91" spans="1:9" ht="15.75" customHeight="1">
      <c r="A91" s="41" t="s">
        <v>43</v>
      </c>
      <c r="B91" s="723" t="s">
        <v>228</v>
      </c>
      <c r="C91" s="728" t="s">
        <v>227</v>
      </c>
      <c r="D91" s="725">
        <v>17806000</v>
      </c>
      <c r="E91" s="676"/>
      <c r="F91" s="704">
        <f t="shared" si="14"/>
        <v>17806000</v>
      </c>
      <c r="G91" s="659">
        <v>447878</v>
      </c>
      <c r="H91" s="1254">
        <v>4802482</v>
      </c>
      <c r="I91" s="673">
        <f>SUM(F91:H91)</f>
        <v>23056360</v>
      </c>
    </row>
    <row r="92" spans="1:9" ht="15.75" customHeight="1">
      <c r="A92" s="1244" t="s">
        <v>45</v>
      </c>
      <c r="B92" s="1245" t="s">
        <v>229</v>
      </c>
      <c r="C92" s="1246" t="s">
        <v>227</v>
      </c>
      <c r="D92" s="1247">
        <f>'8.sz.mell. '!D24+'8.sz.mell. '!E24</f>
        <v>31390704</v>
      </c>
      <c r="E92" s="1248"/>
      <c r="F92" s="1164">
        <f t="shared" si="14"/>
        <v>31390704</v>
      </c>
      <c r="G92" s="1154"/>
      <c r="H92" s="1260">
        <v>-31390704</v>
      </c>
      <c r="I92" s="1155"/>
    </row>
    <row r="93" spans="1:9" ht="15.75" customHeight="1">
      <c r="A93" s="58" t="s">
        <v>47</v>
      </c>
      <c r="B93" s="789" t="s">
        <v>457</v>
      </c>
      <c r="C93" s="743" t="s">
        <v>230</v>
      </c>
      <c r="D93" s="691">
        <f>SUM(D79:D83)</f>
        <v>57598625</v>
      </c>
      <c r="E93" s="691">
        <f>SUM(E79:E83)</f>
        <v>13619040</v>
      </c>
      <c r="F93" s="767">
        <f t="shared" si="14"/>
        <v>71217665</v>
      </c>
      <c r="G93" s="691">
        <f>SUM(G79:G83)</f>
        <v>17476519</v>
      </c>
      <c r="H93" s="1265">
        <v>5492155</v>
      </c>
      <c r="I93" s="692">
        <f>SUM(I79:I83)</f>
        <v>94186339</v>
      </c>
    </row>
    <row r="94" spans="1:9" ht="16.5" customHeight="1">
      <c r="A94" s="39" t="s">
        <v>49</v>
      </c>
      <c r="B94" s="757" t="s">
        <v>231</v>
      </c>
      <c r="C94" s="758" t="s">
        <v>232</v>
      </c>
      <c r="D94" s="368"/>
      <c r="E94" s="788"/>
      <c r="F94" s="741">
        <f t="shared" si="14"/>
        <v>0</v>
      </c>
      <c r="G94" s="662">
        <v>317000</v>
      </c>
      <c r="H94" s="1253">
        <v>2919000</v>
      </c>
      <c r="I94" s="672">
        <f>SUM(F94:H94)</f>
        <v>3236000</v>
      </c>
    </row>
    <row r="95" spans="1:9" ht="16.5" customHeight="1">
      <c r="A95" s="41" t="s">
        <v>51</v>
      </c>
      <c r="B95" s="710" t="s">
        <v>233</v>
      </c>
      <c r="C95" s="711" t="s">
        <v>234</v>
      </c>
      <c r="D95" s="373">
        <v>0</v>
      </c>
      <c r="E95" s="729">
        <v>45215000</v>
      </c>
      <c r="F95" s="704">
        <f t="shared" si="14"/>
        <v>45215000</v>
      </c>
      <c r="G95" s="659">
        <v>-250000</v>
      </c>
      <c r="H95" s="1254">
        <v>32315704</v>
      </c>
      <c r="I95" s="673">
        <f>SUM(F95:H95)</f>
        <v>77280704</v>
      </c>
    </row>
    <row r="96" spans="1:9" ht="16.5" customHeight="1">
      <c r="A96" s="41" t="s">
        <v>54</v>
      </c>
      <c r="B96" s="700" t="s">
        <v>235</v>
      </c>
      <c r="C96" s="701" t="s">
        <v>236</v>
      </c>
      <c r="D96" s="373">
        <f>SUM(D97:D102)</f>
        <v>0</v>
      </c>
      <c r="E96" s="729"/>
      <c r="F96" s="704">
        <f t="shared" si="14"/>
        <v>0</v>
      </c>
      <c r="G96" s="659"/>
      <c r="H96" s="1254"/>
      <c r="I96" s="673"/>
    </row>
    <row r="97" spans="1:9" ht="25.5">
      <c r="A97" s="41" t="s">
        <v>57</v>
      </c>
      <c r="B97" s="710" t="s">
        <v>237</v>
      </c>
      <c r="C97" s="701" t="s">
        <v>238</v>
      </c>
      <c r="D97" s="373"/>
      <c r="E97" s="729"/>
      <c r="F97" s="704">
        <f t="shared" si="14"/>
        <v>0</v>
      </c>
      <c r="G97" s="659"/>
      <c r="H97" s="1254"/>
      <c r="I97" s="673"/>
    </row>
    <row r="98" spans="1:9" ht="25.5">
      <c r="A98" s="41" t="s">
        <v>60</v>
      </c>
      <c r="B98" s="730" t="s">
        <v>218</v>
      </c>
      <c r="C98" s="701" t="s">
        <v>239</v>
      </c>
      <c r="D98" s="373"/>
      <c r="E98" s="729"/>
      <c r="F98" s="704">
        <f t="shared" si="14"/>
        <v>0</v>
      </c>
      <c r="G98" s="659"/>
      <c r="H98" s="1254"/>
      <c r="I98" s="673"/>
    </row>
    <row r="99" spans="1:9" ht="16.5" customHeight="1">
      <c r="A99" s="41" t="s">
        <v>62</v>
      </c>
      <c r="B99" s="730" t="s">
        <v>240</v>
      </c>
      <c r="C99" s="701" t="s">
        <v>241</v>
      </c>
      <c r="D99" s="373"/>
      <c r="E99" s="729"/>
      <c r="F99" s="704">
        <f t="shared" si="14"/>
        <v>0</v>
      </c>
      <c r="G99" s="659"/>
      <c r="H99" s="1254"/>
      <c r="I99" s="673"/>
    </row>
    <row r="100" spans="1:9" ht="25.5">
      <c r="A100" s="41" t="s">
        <v>64</v>
      </c>
      <c r="B100" s="730" t="s">
        <v>242</v>
      </c>
      <c r="C100" s="701" t="s">
        <v>243</v>
      </c>
      <c r="D100" s="373"/>
      <c r="E100" s="729"/>
      <c r="F100" s="704">
        <f t="shared" si="14"/>
        <v>0</v>
      </c>
      <c r="G100" s="659"/>
      <c r="H100" s="1254"/>
      <c r="I100" s="673"/>
    </row>
    <row r="101" spans="1:9" ht="16.5" customHeight="1">
      <c r="A101" s="41" t="s">
        <v>66</v>
      </c>
      <c r="B101" s="730" t="s">
        <v>244</v>
      </c>
      <c r="C101" s="701" t="s">
        <v>245</v>
      </c>
      <c r="D101" s="373"/>
      <c r="E101" s="729"/>
      <c r="F101" s="704">
        <f t="shared" si="14"/>
        <v>0</v>
      </c>
      <c r="G101" s="659"/>
      <c r="H101" s="1254"/>
      <c r="I101" s="673"/>
    </row>
    <row r="102" spans="1:9" ht="25.5">
      <c r="A102" s="41" t="s">
        <v>68</v>
      </c>
      <c r="B102" s="730" t="s">
        <v>246</v>
      </c>
      <c r="C102" s="701" t="s">
        <v>247</v>
      </c>
      <c r="D102" s="373"/>
      <c r="E102" s="729"/>
      <c r="F102" s="704">
        <f t="shared" si="14"/>
        <v>0</v>
      </c>
      <c r="G102" s="659"/>
      <c r="H102" s="1254"/>
      <c r="I102" s="673"/>
    </row>
    <row r="103" spans="1:9" ht="25.5">
      <c r="A103" s="803" t="s">
        <v>70</v>
      </c>
      <c r="B103" s="790" t="s">
        <v>456</v>
      </c>
      <c r="C103" s="791" t="s">
        <v>248</v>
      </c>
      <c r="D103" s="792">
        <f>+D94+D95+D96</f>
        <v>0</v>
      </c>
      <c r="E103" s="792">
        <f>+E94+E95+E96</f>
        <v>45215000</v>
      </c>
      <c r="F103" s="793">
        <f t="shared" si="14"/>
        <v>45215000</v>
      </c>
      <c r="G103" s="792">
        <f>+G94+G95+G96</f>
        <v>67000</v>
      </c>
      <c r="H103" s="1373">
        <f>SUM(H94:H95)</f>
        <v>35234704</v>
      </c>
      <c r="I103" s="804">
        <f>+I94+I95+I96</f>
        <v>80516704</v>
      </c>
    </row>
    <row r="104" spans="1:9" ht="16.5" customHeight="1">
      <c r="A104" s="26" t="s">
        <v>72</v>
      </c>
      <c r="B104" s="766" t="s">
        <v>249</v>
      </c>
      <c r="C104" s="743" t="s">
        <v>250</v>
      </c>
      <c r="D104" s="684">
        <f>SUM(D93+D103)</f>
        <v>57598625</v>
      </c>
      <c r="E104" s="684">
        <f>SUM(E93+E103)</f>
        <v>58834040</v>
      </c>
      <c r="F104" s="745">
        <f t="shared" si="14"/>
        <v>116432665</v>
      </c>
      <c r="G104" s="684">
        <f>SUM(G93+G103)</f>
        <v>17543519</v>
      </c>
      <c r="H104" s="1371">
        <f>SUM(H93,H103)</f>
        <v>40726859</v>
      </c>
      <c r="I104" s="685">
        <f>SUM(I93+I103)</f>
        <v>174703043</v>
      </c>
    </row>
    <row r="105" spans="1:9" ht="16.5" customHeight="1">
      <c r="A105" s="39" t="s">
        <v>75</v>
      </c>
      <c r="B105" s="794" t="s">
        <v>251</v>
      </c>
      <c r="C105" s="795" t="s">
        <v>252</v>
      </c>
      <c r="D105" s="773">
        <f>'16.sz.mell'!D9</f>
        <v>0</v>
      </c>
      <c r="E105" s="796"/>
      <c r="F105" s="741">
        <f t="shared" si="14"/>
        <v>0</v>
      </c>
      <c r="G105" s="662"/>
      <c r="H105" s="1253"/>
      <c r="I105" s="672"/>
    </row>
    <row r="106" spans="1:9" ht="16.5" customHeight="1">
      <c r="A106" s="41" t="s">
        <v>78</v>
      </c>
      <c r="B106" s="731" t="s">
        <v>253</v>
      </c>
      <c r="C106" s="711" t="s">
        <v>254</v>
      </c>
      <c r="D106" s="373"/>
      <c r="E106" s="676"/>
      <c r="F106" s="704">
        <f t="shared" si="14"/>
        <v>0</v>
      </c>
      <c r="G106" s="659"/>
      <c r="H106" s="1254"/>
      <c r="I106" s="673"/>
    </row>
    <row r="107" spans="1:9" ht="16.5" customHeight="1">
      <c r="A107" s="63" t="s">
        <v>81</v>
      </c>
      <c r="B107" s="731" t="s">
        <v>255</v>
      </c>
      <c r="C107" s="711" t="s">
        <v>256</v>
      </c>
      <c r="D107" s="373">
        <v>558642</v>
      </c>
      <c r="E107" s="676"/>
      <c r="F107" s="704">
        <f t="shared" si="14"/>
        <v>558642</v>
      </c>
      <c r="G107" s="659"/>
      <c r="H107" s="1254"/>
      <c r="I107" s="673">
        <v>558642</v>
      </c>
    </row>
    <row r="108" spans="1:9" ht="16.5" customHeight="1">
      <c r="A108" s="41" t="s">
        <v>83</v>
      </c>
      <c r="B108" s="731" t="s">
        <v>443</v>
      </c>
      <c r="C108" s="711" t="s">
        <v>442</v>
      </c>
      <c r="D108" s="373">
        <v>17229733</v>
      </c>
      <c r="E108" s="676">
        <v>2359960</v>
      </c>
      <c r="F108" s="704">
        <f t="shared" si="14"/>
        <v>19589693</v>
      </c>
      <c r="G108" s="659">
        <v>619968</v>
      </c>
      <c r="H108" s="1254">
        <v>28927</v>
      </c>
      <c r="I108" s="673">
        <v>20209661</v>
      </c>
    </row>
    <row r="109" spans="1:9" ht="16.5" customHeight="1">
      <c r="A109" s="395" t="s">
        <v>85</v>
      </c>
      <c r="B109" s="797" t="s">
        <v>257</v>
      </c>
      <c r="C109" s="798" t="s">
        <v>258</v>
      </c>
      <c r="D109" s="678"/>
      <c r="E109" s="787"/>
      <c r="F109" s="736">
        <f t="shared" si="14"/>
        <v>0</v>
      </c>
      <c r="G109" s="666"/>
      <c r="H109" s="1255"/>
      <c r="I109" s="674"/>
    </row>
    <row r="110" spans="1:9" ht="16.5" customHeight="1">
      <c r="A110" s="58" t="s">
        <v>87</v>
      </c>
      <c r="B110" s="742" t="s">
        <v>259</v>
      </c>
      <c r="C110" s="743" t="s">
        <v>260</v>
      </c>
      <c r="D110" s="397">
        <f>SUM(D105:D109)</f>
        <v>17788375</v>
      </c>
      <c r="E110" s="397">
        <f>SUM(E105:E109)</f>
        <v>2359960</v>
      </c>
      <c r="F110" s="745">
        <f t="shared" si="14"/>
        <v>20148335</v>
      </c>
      <c r="G110" s="397">
        <f>SUM(G105:G109)</f>
        <v>619968</v>
      </c>
      <c r="H110" s="1374">
        <v>28927</v>
      </c>
      <c r="I110" s="398">
        <f>SUM(I105:I109)</f>
        <v>20768303</v>
      </c>
    </row>
    <row r="111" spans="1:9" s="11" customFormat="1" ht="24.75" customHeight="1">
      <c r="A111" s="801" t="s">
        <v>90</v>
      </c>
      <c r="B111" s="750" t="s">
        <v>261</v>
      </c>
      <c r="C111" s="802" t="s">
        <v>262</v>
      </c>
      <c r="D111" s="397">
        <f>D104+D110</f>
        <v>75387000</v>
      </c>
      <c r="E111" s="397">
        <f>E104+E110</f>
        <v>61194000</v>
      </c>
      <c r="F111" s="767">
        <f t="shared" si="14"/>
        <v>136581000</v>
      </c>
      <c r="G111" s="397">
        <f>G104+G110</f>
        <v>18163487</v>
      </c>
      <c r="H111" s="1374">
        <f>SUM(H110,H104)</f>
        <v>40755786</v>
      </c>
      <c r="I111" s="398">
        <f>SUM(F111:H111)</f>
        <v>195500273</v>
      </c>
    </row>
    <row r="112" spans="1:9" ht="16.5" customHeight="1"/>
    <row r="113" spans="4:4">
      <c r="D113" s="407"/>
    </row>
  </sheetData>
  <mergeCells count="5">
    <mergeCell ref="A77:D77"/>
    <mergeCell ref="A2:I2"/>
    <mergeCell ref="A3:I3"/>
    <mergeCell ref="A78:I78"/>
    <mergeCell ref="A1:I1"/>
  </mergeCells>
  <printOptions horizontalCentered="1"/>
  <pageMargins left="0.39370078740157483" right="0.31496062992125984" top="0.74803149606299213" bottom="0.74803149606299213" header="0.31496062992125984" footer="0.31496062992125984"/>
  <pageSetup paperSize="9" scale="81" fitToHeight="0" orientation="portrait" cellComments="asDisplayed" r:id="rId1"/>
  <headerFooter alignWithMargins="0">
    <oddHeader>&amp;C&amp;"Times New Roman CE,Félkövér"&amp;12&amp;R&amp;"Times New Roman CE,Félkövér dőlt"&amp;11 9. melléklet a ........./2017. (.......) önkormányzati rendelethez</oddHeader>
  </headerFooter>
  <rowBreaks count="2" manualBreakCount="2">
    <brk id="44" max="7" man="1"/>
    <brk id="7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8"/>
  <sheetViews>
    <sheetView topLeftCell="A31" workbookViewId="0">
      <selection activeCell="F40" sqref="F40"/>
    </sheetView>
  </sheetViews>
  <sheetFormatPr defaultRowHeight="12.75"/>
  <cols>
    <col min="1" max="1" width="5.5" customWidth="1"/>
    <col min="2" max="2" width="25.33203125" customWidth="1"/>
    <col min="3" max="12" width="12.83203125" customWidth="1"/>
    <col min="13" max="13" width="10.83203125" customWidth="1"/>
  </cols>
  <sheetData>
    <row r="1" spans="1:16" ht="34.15" customHeight="1">
      <c r="A1" s="1475" t="s">
        <v>678</v>
      </c>
      <c r="B1" s="1475"/>
      <c r="C1" s="1475"/>
      <c r="D1" s="1475"/>
      <c r="E1" s="1475"/>
      <c r="F1" s="1475"/>
      <c r="G1" s="1475"/>
      <c r="H1" s="1475"/>
      <c r="I1" s="1475"/>
      <c r="J1" s="1475"/>
      <c r="K1" s="1475"/>
      <c r="L1" s="646"/>
      <c r="M1" s="646"/>
      <c r="N1" s="646"/>
      <c r="O1" s="646"/>
      <c r="P1" s="646"/>
    </row>
    <row r="2" spans="1:16" ht="15">
      <c r="A2" s="191"/>
      <c r="B2" s="192"/>
      <c r="C2" s="192"/>
      <c r="D2" s="193"/>
      <c r="E2" s="194"/>
      <c r="F2" s="194"/>
      <c r="G2" s="195"/>
      <c r="H2" s="195"/>
      <c r="I2" s="194"/>
      <c r="J2" s="190"/>
      <c r="K2" s="190"/>
    </row>
    <row r="3" spans="1:16" ht="15">
      <c r="A3" s="1476" t="s">
        <v>1</v>
      </c>
      <c r="B3" s="1476"/>
      <c r="C3" s="1476"/>
      <c r="D3" s="1476"/>
      <c r="E3" s="1476"/>
      <c r="F3" s="1476"/>
      <c r="G3" s="1476"/>
      <c r="H3" s="1476"/>
      <c r="I3" s="1476"/>
      <c r="J3" s="1476"/>
      <c r="K3" s="1476"/>
    </row>
    <row r="4" spans="1:16" ht="76.5">
      <c r="A4" s="198" t="s">
        <v>406</v>
      </c>
      <c r="B4" s="199" t="s">
        <v>444</v>
      </c>
      <c r="C4" s="199" t="s">
        <v>445</v>
      </c>
      <c r="D4" s="199" t="s">
        <v>458</v>
      </c>
      <c r="E4" s="199" t="s">
        <v>446</v>
      </c>
      <c r="F4" s="199" t="s">
        <v>447</v>
      </c>
      <c r="G4" s="200" t="s">
        <v>448</v>
      </c>
      <c r="H4" s="200" t="s">
        <v>415</v>
      </c>
      <c r="I4" s="201" t="s">
        <v>449</v>
      </c>
      <c r="J4" s="202" t="s">
        <v>189</v>
      </c>
      <c r="K4" s="203" t="s">
        <v>450</v>
      </c>
    </row>
    <row r="5" spans="1:16" ht="19.899999999999999" customHeight="1">
      <c r="A5" s="1170" t="s">
        <v>10</v>
      </c>
      <c r="B5" s="1177" t="s">
        <v>679</v>
      </c>
      <c r="C5" s="1171" t="s">
        <v>680</v>
      </c>
      <c r="D5" s="1172">
        <v>18521323</v>
      </c>
      <c r="E5" s="1173"/>
      <c r="F5" s="1173"/>
      <c r="G5" s="1174"/>
      <c r="H5" s="1174"/>
      <c r="I5" s="1173"/>
      <c r="J5" s="1175"/>
      <c r="K5" s="1176">
        <v>18521323</v>
      </c>
    </row>
    <row r="6" spans="1:16" ht="19.899999999999999" customHeight="1">
      <c r="A6" s="584"/>
      <c r="B6" s="1178" t="s">
        <v>757</v>
      </c>
      <c r="C6" s="586"/>
      <c r="D6" s="599">
        <v>107877</v>
      </c>
      <c r="E6" s="600"/>
      <c r="F6" s="600"/>
      <c r="G6" s="601"/>
      <c r="H6" s="601"/>
      <c r="I6" s="600"/>
      <c r="J6" s="602"/>
      <c r="K6" s="598">
        <v>107877</v>
      </c>
    </row>
    <row r="7" spans="1:16" ht="19.899999999999999" customHeight="1">
      <c r="A7" s="584"/>
      <c r="B7" s="1178" t="s">
        <v>771</v>
      </c>
      <c r="C7" s="586"/>
      <c r="D7" s="599">
        <v>901302</v>
      </c>
      <c r="E7" s="600"/>
      <c r="F7" s="600"/>
      <c r="G7" s="601"/>
      <c r="H7" s="601"/>
      <c r="I7" s="600"/>
      <c r="J7" s="602"/>
      <c r="K7" s="1527">
        <f>SUM(D7:J7)</f>
        <v>901302</v>
      </c>
    </row>
    <row r="8" spans="1:16" ht="19.899999999999999" customHeight="1">
      <c r="A8" s="584"/>
      <c r="B8" s="1179" t="s">
        <v>751</v>
      </c>
      <c r="C8" s="616"/>
      <c r="D8" s="638">
        <f>SUM(D5:D7)</f>
        <v>19530502</v>
      </c>
      <c r="E8" s="638">
        <f t="shared" ref="E8:J8" si="0">E5+E6</f>
        <v>0</v>
      </c>
      <c r="F8" s="638">
        <f t="shared" si="0"/>
        <v>0</v>
      </c>
      <c r="G8" s="638">
        <f t="shared" si="0"/>
        <v>0</v>
      </c>
      <c r="H8" s="638">
        <f t="shared" si="0"/>
        <v>0</v>
      </c>
      <c r="I8" s="638">
        <f t="shared" si="0"/>
        <v>0</v>
      </c>
      <c r="J8" s="638">
        <f t="shared" si="0"/>
        <v>0</v>
      </c>
      <c r="K8" s="643">
        <f>SUM(K5:K7)</f>
        <v>19530502</v>
      </c>
    </row>
    <row r="9" spans="1:16" ht="19.899999999999999" customHeight="1">
      <c r="A9" s="1185" t="s">
        <v>13</v>
      </c>
      <c r="B9" s="1179" t="s">
        <v>681</v>
      </c>
      <c r="C9" s="616" t="s">
        <v>682</v>
      </c>
      <c r="D9" s="638"/>
      <c r="E9" s="639"/>
      <c r="F9" s="639"/>
      <c r="G9" s="641"/>
      <c r="H9" s="641"/>
      <c r="I9" s="639"/>
      <c r="J9" s="642">
        <v>58000000</v>
      </c>
      <c r="K9" s="640">
        <v>58000000</v>
      </c>
    </row>
    <row r="10" spans="1:16" ht="19.899999999999999" customHeight="1">
      <c r="A10" s="584"/>
      <c r="B10" s="1178" t="s">
        <v>757</v>
      </c>
      <c r="C10" s="586"/>
      <c r="D10" s="599"/>
      <c r="E10" s="600"/>
      <c r="F10" s="600"/>
      <c r="G10" s="601"/>
      <c r="H10" s="601"/>
      <c r="I10" s="600"/>
      <c r="J10" s="602">
        <v>1828693</v>
      </c>
      <c r="K10" s="598">
        <v>1828693</v>
      </c>
    </row>
    <row r="11" spans="1:16" ht="19.899999999999999" customHeight="1">
      <c r="A11" s="584"/>
      <c r="B11" s="1178" t="s">
        <v>771</v>
      </c>
      <c r="C11" s="586"/>
      <c r="D11" s="599"/>
      <c r="E11" s="600"/>
      <c r="F11" s="600"/>
      <c r="G11" s="601"/>
      <c r="H11" s="601"/>
      <c r="I11" s="600"/>
      <c r="J11" s="602"/>
      <c r="K11" s="1527"/>
    </row>
    <row r="12" spans="1:16" ht="19.899999999999999" customHeight="1">
      <c r="A12" s="584"/>
      <c r="B12" s="1179" t="s">
        <v>751</v>
      </c>
      <c r="C12" s="616"/>
      <c r="D12" s="638"/>
      <c r="E12" s="638">
        <f t="shared" ref="E12:K12" si="1">E9+E10</f>
        <v>0</v>
      </c>
      <c r="F12" s="638">
        <f t="shared" si="1"/>
        <v>0</v>
      </c>
      <c r="G12" s="638">
        <f t="shared" si="1"/>
        <v>0</v>
      </c>
      <c r="H12" s="638">
        <f t="shared" si="1"/>
        <v>0</v>
      </c>
      <c r="I12" s="638">
        <f t="shared" si="1"/>
        <v>0</v>
      </c>
      <c r="J12" s="638">
        <f t="shared" si="1"/>
        <v>59828693</v>
      </c>
      <c r="K12" s="643">
        <f t="shared" si="1"/>
        <v>59828693</v>
      </c>
    </row>
    <row r="13" spans="1:16" ht="21">
      <c r="A13" s="1185" t="s">
        <v>16</v>
      </c>
      <c r="B13" s="1179" t="s">
        <v>683</v>
      </c>
      <c r="C13" s="616" t="s">
        <v>684</v>
      </c>
      <c r="D13" s="638">
        <v>16300</v>
      </c>
      <c r="E13" s="639"/>
      <c r="F13" s="639"/>
      <c r="G13" s="641"/>
      <c r="H13" s="641"/>
      <c r="I13" s="639"/>
      <c r="J13" s="642"/>
      <c r="K13" s="640">
        <v>16300</v>
      </c>
    </row>
    <row r="14" spans="1:16" ht="19.899999999999999" customHeight="1">
      <c r="A14" s="584"/>
      <c r="B14" s="1178" t="s">
        <v>757</v>
      </c>
      <c r="C14" s="586"/>
      <c r="D14" s="599">
        <v>14305781</v>
      </c>
      <c r="E14" s="600"/>
      <c r="F14" s="600"/>
      <c r="G14" s="601"/>
      <c r="H14" s="601"/>
      <c r="I14" s="600"/>
      <c r="J14" s="602"/>
      <c r="K14" s="598">
        <v>14305781</v>
      </c>
    </row>
    <row r="15" spans="1:16" ht="19.899999999999999" customHeight="1">
      <c r="A15" s="584"/>
      <c r="B15" s="1178" t="s">
        <v>771</v>
      </c>
      <c r="C15" s="586"/>
      <c r="D15" s="599">
        <v>-488848</v>
      </c>
      <c r="E15" s="600"/>
      <c r="F15" s="600"/>
      <c r="G15" s="601"/>
      <c r="H15" s="601"/>
      <c r="I15" s="600"/>
      <c r="J15" s="602"/>
      <c r="K15" s="1527">
        <f>SUM(D15:J15)</f>
        <v>-488848</v>
      </c>
    </row>
    <row r="16" spans="1:16" ht="19.899999999999999" customHeight="1">
      <c r="A16" s="584"/>
      <c r="B16" s="1179" t="s">
        <v>751</v>
      </c>
      <c r="C16" s="616"/>
      <c r="D16" s="638">
        <f>SUM(D13:D15)</f>
        <v>13833233</v>
      </c>
      <c r="E16" s="638">
        <f t="shared" ref="E16:K16" si="2">E13+E14</f>
        <v>0</v>
      </c>
      <c r="F16" s="638">
        <f t="shared" si="2"/>
        <v>0</v>
      </c>
      <c r="G16" s="638">
        <f t="shared" si="2"/>
        <v>0</v>
      </c>
      <c r="H16" s="638">
        <f t="shared" si="2"/>
        <v>0</v>
      </c>
      <c r="I16" s="638">
        <f t="shared" si="2"/>
        <v>0</v>
      </c>
      <c r="J16" s="638">
        <f t="shared" si="2"/>
        <v>0</v>
      </c>
      <c r="K16" s="643">
        <f>SUM(K13:K15)</f>
        <v>13833233</v>
      </c>
    </row>
    <row r="17" spans="1:11" ht="19.899999999999999" customHeight="1">
      <c r="A17" s="1185" t="s">
        <v>19</v>
      </c>
      <c r="B17" s="1179" t="s">
        <v>685</v>
      </c>
      <c r="C17" s="616" t="s">
        <v>686</v>
      </c>
      <c r="D17" s="638"/>
      <c r="E17" s="639"/>
      <c r="F17" s="639">
        <v>11735898</v>
      </c>
      <c r="G17" s="641"/>
      <c r="H17" s="641"/>
      <c r="I17" s="639"/>
      <c r="J17" s="642"/>
      <c r="K17" s="640">
        <v>11735898</v>
      </c>
    </row>
    <row r="18" spans="1:11" ht="19.899999999999999" customHeight="1">
      <c r="A18" s="584"/>
      <c r="B18" s="1178" t="s">
        <v>757</v>
      </c>
      <c r="C18" s="586"/>
      <c r="D18" s="599"/>
      <c r="E18" s="600"/>
      <c r="F18" s="600">
        <v>-11735898</v>
      </c>
      <c r="G18" s="601"/>
      <c r="H18" s="601"/>
      <c r="I18" s="600"/>
      <c r="J18" s="602"/>
      <c r="K18" s="598">
        <v>-11735898</v>
      </c>
    </row>
    <row r="19" spans="1:11" ht="19.899999999999999" customHeight="1">
      <c r="A19" s="584"/>
      <c r="B19" s="1178" t="s">
        <v>771</v>
      </c>
      <c r="C19" s="586"/>
      <c r="D19" s="599"/>
      <c r="E19" s="600"/>
      <c r="F19" s="600"/>
      <c r="G19" s="601"/>
      <c r="H19" s="601"/>
      <c r="I19" s="600"/>
      <c r="J19" s="602"/>
      <c r="K19" s="598"/>
    </row>
    <row r="20" spans="1:11" ht="19.899999999999999" customHeight="1">
      <c r="A20" s="584"/>
      <c r="B20" s="1179" t="s">
        <v>751</v>
      </c>
      <c r="C20" s="586"/>
      <c r="D20" s="599"/>
      <c r="E20" s="600"/>
      <c r="F20" s="639">
        <v>0</v>
      </c>
      <c r="G20" s="601"/>
      <c r="H20" s="601"/>
      <c r="I20" s="600"/>
      <c r="J20" s="602"/>
      <c r="K20" s="640">
        <v>0</v>
      </c>
    </row>
    <row r="21" spans="1:11" ht="19.899999999999999" customHeight="1">
      <c r="A21" s="1185" t="s">
        <v>22</v>
      </c>
      <c r="B21" s="1179" t="s">
        <v>687</v>
      </c>
      <c r="C21" s="616" t="s">
        <v>688</v>
      </c>
      <c r="D21" s="638"/>
      <c r="E21" s="639"/>
      <c r="F21" s="639">
        <v>3000000</v>
      </c>
      <c r="G21" s="641"/>
      <c r="H21" s="641">
        <v>1500000</v>
      </c>
      <c r="I21" s="639"/>
      <c r="J21" s="642"/>
      <c r="K21" s="640">
        <v>4500000</v>
      </c>
    </row>
    <row r="22" spans="1:11" ht="19.899999999999999" customHeight="1">
      <c r="A22" s="584"/>
      <c r="B22" s="1178" t="s">
        <v>757</v>
      </c>
      <c r="C22" s="586"/>
      <c r="D22" s="599"/>
      <c r="E22" s="600"/>
      <c r="F22" s="600">
        <v>203000</v>
      </c>
      <c r="G22" s="601">
        <v>60000</v>
      </c>
      <c r="H22" s="601">
        <v>750000</v>
      </c>
      <c r="I22" s="600"/>
      <c r="J22" s="602"/>
      <c r="K22" s="598">
        <v>1013000</v>
      </c>
    </row>
    <row r="23" spans="1:11" ht="19.899999999999999" customHeight="1">
      <c r="A23" s="584"/>
      <c r="B23" s="1178" t="s">
        <v>786</v>
      </c>
      <c r="C23" s="586"/>
      <c r="D23" s="599"/>
      <c r="E23" s="600">
        <v>31390704</v>
      </c>
      <c r="F23" s="600">
        <v>3324000</v>
      </c>
      <c r="G23" s="601"/>
      <c r="H23" s="601">
        <v>-1462572</v>
      </c>
      <c r="I23" s="600"/>
      <c r="J23" s="602"/>
      <c r="K23" s="598">
        <f>SUM(D23:J23)</f>
        <v>33252132</v>
      </c>
    </row>
    <row r="24" spans="1:11" ht="19.899999999999999" customHeight="1">
      <c r="A24" s="584"/>
      <c r="B24" s="1179" t="s">
        <v>751</v>
      </c>
      <c r="C24" s="616"/>
      <c r="D24" s="638"/>
      <c r="E24" s="639">
        <f>SUM(E23)</f>
        <v>31390704</v>
      </c>
      <c r="F24" s="639">
        <f>SUM(F21:F23)</f>
        <v>6527000</v>
      </c>
      <c r="G24" s="639">
        <v>60000</v>
      </c>
      <c r="H24" s="641">
        <f>SUM(H21:H23)</f>
        <v>787428</v>
      </c>
      <c r="I24" s="639"/>
      <c r="J24" s="642"/>
      <c r="K24" s="640">
        <f>SUM(K21:K23)</f>
        <v>38765132</v>
      </c>
    </row>
    <row r="25" spans="1:11" ht="19.899999999999999" customHeight="1">
      <c r="A25" s="1185" t="s">
        <v>25</v>
      </c>
      <c r="B25" s="1179" t="s">
        <v>689</v>
      </c>
      <c r="C25" s="616" t="s">
        <v>690</v>
      </c>
      <c r="D25" s="638">
        <v>7700000</v>
      </c>
      <c r="E25" s="639"/>
      <c r="F25" s="639"/>
      <c r="G25" s="641"/>
      <c r="H25" s="641"/>
      <c r="I25" s="639"/>
      <c r="J25" s="642"/>
      <c r="K25" s="640">
        <v>7700000</v>
      </c>
    </row>
    <row r="26" spans="1:11" ht="19.899999999999999" customHeight="1">
      <c r="A26" s="584"/>
      <c r="B26" s="1178" t="s">
        <v>757</v>
      </c>
      <c r="C26" s="586"/>
      <c r="D26" s="599">
        <v>0</v>
      </c>
      <c r="E26" s="600"/>
      <c r="F26" s="600"/>
      <c r="G26" s="601"/>
      <c r="H26" s="601"/>
      <c r="I26" s="600"/>
      <c r="J26" s="602"/>
      <c r="K26" s="598">
        <v>0</v>
      </c>
    </row>
    <row r="27" spans="1:11" ht="19.899999999999999" customHeight="1">
      <c r="A27" s="584"/>
      <c r="B27" s="1178" t="s">
        <v>771</v>
      </c>
      <c r="C27" s="586"/>
      <c r="D27" s="599">
        <v>1157000</v>
      </c>
      <c r="E27" s="600"/>
      <c r="F27" s="600"/>
      <c r="G27" s="601"/>
      <c r="H27" s="601"/>
      <c r="I27" s="600"/>
      <c r="J27" s="602"/>
      <c r="K27" s="598">
        <f>SUM(D27:J27)</f>
        <v>1157000</v>
      </c>
    </row>
    <row r="28" spans="1:11" ht="19.899999999999999" customHeight="1">
      <c r="A28" s="205"/>
      <c r="B28" s="1181" t="s">
        <v>751</v>
      </c>
      <c r="C28" s="630"/>
      <c r="D28" s="807">
        <f>SUM(D25:D27)</f>
        <v>8857000</v>
      </c>
      <c r="E28" s="808"/>
      <c r="F28" s="808"/>
      <c r="G28" s="809"/>
      <c r="H28" s="809"/>
      <c r="I28" s="808"/>
      <c r="J28" s="810"/>
      <c r="K28" s="640">
        <f>SUM(K25:K27)</f>
        <v>8857000</v>
      </c>
    </row>
    <row r="29" spans="1:11" ht="19.899999999999999" customHeight="1">
      <c r="A29" s="1185" t="s">
        <v>28</v>
      </c>
      <c r="B29" s="1179" t="s">
        <v>691</v>
      </c>
      <c r="C29" s="616" t="s">
        <v>692</v>
      </c>
      <c r="D29" s="638">
        <v>500000</v>
      </c>
      <c r="E29" s="639"/>
      <c r="F29" s="639"/>
      <c r="G29" s="641"/>
      <c r="H29" s="641"/>
      <c r="I29" s="639"/>
      <c r="J29" s="642"/>
      <c r="K29" s="640">
        <v>500000</v>
      </c>
    </row>
    <row r="30" spans="1:11" ht="19.899999999999999" customHeight="1">
      <c r="A30" s="584"/>
      <c r="B30" s="1178" t="s">
        <v>757</v>
      </c>
      <c r="C30" s="586"/>
      <c r="D30" s="599">
        <v>0</v>
      </c>
      <c r="E30" s="600"/>
      <c r="F30" s="600"/>
      <c r="G30" s="601"/>
      <c r="H30" s="601"/>
      <c r="I30" s="600"/>
      <c r="J30" s="602"/>
      <c r="K30" s="598">
        <v>0</v>
      </c>
    </row>
    <row r="31" spans="1:11" ht="19.899999999999999" customHeight="1">
      <c r="A31" s="584"/>
      <c r="B31" s="1178" t="s">
        <v>771</v>
      </c>
      <c r="C31" s="586"/>
      <c r="D31" s="599">
        <v>0</v>
      </c>
      <c r="E31" s="600"/>
      <c r="F31" s="600"/>
      <c r="G31" s="601"/>
      <c r="H31" s="601"/>
      <c r="I31" s="600"/>
      <c r="J31" s="602"/>
      <c r="K31" s="598">
        <v>0</v>
      </c>
    </row>
    <row r="32" spans="1:11" ht="19.899999999999999" customHeight="1">
      <c r="A32" s="584"/>
      <c r="B32" s="1179" t="s">
        <v>751</v>
      </c>
      <c r="C32" s="616"/>
      <c r="D32" s="638">
        <v>500000</v>
      </c>
      <c r="E32" s="639"/>
      <c r="F32" s="639"/>
      <c r="G32" s="641"/>
      <c r="H32" s="641"/>
      <c r="I32" s="639"/>
      <c r="J32" s="642"/>
      <c r="K32" s="640">
        <v>500000</v>
      </c>
    </row>
    <row r="33" spans="1:11" ht="19.899999999999999" customHeight="1">
      <c r="A33" s="629" t="s">
        <v>31</v>
      </c>
      <c r="B33" s="1181" t="s">
        <v>693</v>
      </c>
      <c r="C33" s="630" t="s">
        <v>694</v>
      </c>
      <c r="D33" s="807"/>
      <c r="E33" s="808"/>
      <c r="F33" s="808">
        <v>0</v>
      </c>
      <c r="G33" s="809"/>
      <c r="H33" s="809">
        <v>107479</v>
      </c>
      <c r="I33" s="808"/>
      <c r="J33" s="810"/>
      <c r="K33" s="640">
        <v>107479</v>
      </c>
    </row>
    <row r="34" spans="1:11" ht="19.899999999999999" customHeight="1">
      <c r="A34" s="205"/>
      <c r="B34" s="1180" t="s">
        <v>757</v>
      </c>
      <c r="C34" s="207"/>
      <c r="D34" s="594"/>
      <c r="E34" s="595"/>
      <c r="F34" s="595"/>
      <c r="G34" s="596"/>
      <c r="H34" s="596">
        <v>0</v>
      </c>
      <c r="I34" s="595"/>
      <c r="J34" s="597"/>
      <c r="K34" s="598">
        <v>0</v>
      </c>
    </row>
    <row r="35" spans="1:11" ht="19.899999999999999" customHeight="1">
      <c r="A35" s="205"/>
      <c r="B35" s="1180" t="s">
        <v>771</v>
      </c>
      <c r="C35" s="207"/>
      <c r="D35" s="594"/>
      <c r="E35" s="595"/>
      <c r="F35" s="595"/>
      <c r="G35" s="596"/>
      <c r="H35" s="596">
        <v>0</v>
      </c>
      <c r="I35" s="595"/>
      <c r="J35" s="597"/>
      <c r="K35" s="598">
        <v>0</v>
      </c>
    </row>
    <row r="36" spans="1:11" ht="19.899999999999999" customHeight="1">
      <c r="A36" s="205"/>
      <c r="B36" s="1181" t="s">
        <v>751</v>
      </c>
      <c r="C36" s="630"/>
      <c r="D36" s="807"/>
      <c r="E36" s="808"/>
      <c r="F36" s="808"/>
      <c r="G36" s="809"/>
      <c r="H36" s="809">
        <v>107479</v>
      </c>
      <c r="I36" s="808"/>
      <c r="J36" s="810"/>
      <c r="K36" s="640">
        <v>107479</v>
      </c>
    </row>
    <row r="37" spans="1:11" ht="19.899999999999999" customHeight="1">
      <c r="A37" s="629" t="s">
        <v>34</v>
      </c>
      <c r="B37" s="1181" t="s">
        <v>695</v>
      </c>
      <c r="C37" s="630" t="s">
        <v>696</v>
      </c>
      <c r="D37" s="807"/>
      <c r="E37" s="808"/>
      <c r="F37" s="808">
        <v>35500000</v>
      </c>
      <c r="G37" s="809"/>
      <c r="H37" s="809"/>
      <c r="I37" s="808"/>
      <c r="J37" s="810"/>
      <c r="K37" s="640">
        <v>35500000</v>
      </c>
    </row>
    <row r="38" spans="1:11" ht="19.899999999999999" customHeight="1">
      <c r="A38" s="205"/>
      <c r="B38" s="1180" t="s">
        <v>757</v>
      </c>
      <c r="C38" s="207"/>
      <c r="D38" s="594"/>
      <c r="E38" s="595"/>
      <c r="F38" s="595">
        <v>708136</v>
      </c>
      <c r="G38" s="596"/>
      <c r="H38" s="596"/>
      <c r="I38" s="595"/>
      <c r="J38" s="597"/>
      <c r="K38" s="598">
        <v>708136</v>
      </c>
    </row>
    <row r="39" spans="1:11" ht="19.899999999999999" customHeight="1">
      <c r="A39" s="205"/>
      <c r="B39" s="1180" t="s">
        <v>771</v>
      </c>
      <c r="C39" s="207"/>
      <c r="D39" s="594"/>
      <c r="E39" s="595"/>
      <c r="F39" s="595">
        <v>-5688000</v>
      </c>
      <c r="G39" s="596"/>
      <c r="H39" s="596"/>
      <c r="I39" s="595"/>
      <c r="J39" s="597"/>
      <c r="K39" s="598">
        <f>SUM(D39:J39)</f>
        <v>-5688000</v>
      </c>
    </row>
    <row r="40" spans="1:11" ht="19.899999999999999" customHeight="1">
      <c r="A40" s="205"/>
      <c r="B40" s="1181" t="s">
        <v>751</v>
      </c>
      <c r="C40" s="630"/>
      <c r="D40" s="807"/>
      <c r="E40" s="808"/>
      <c r="F40" s="808">
        <f>SUM(F37:F39)</f>
        <v>30520136</v>
      </c>
      <c r="G40" s="809"/>
      <c r="H40" s="809"/>
      <c r="I40" s="808"/>
      <c r="J40" s="810"/>
      <c r="K40" s="640">
        <f>SUM(K37:K39)</f>
        <v>30520136</v>
      </c>
    </row>
    <row r="41" spans="1:11" ht="19.899999999999999" customHeight="1">
      <c r="A41" s="629" t="s">
        <v>37</v>
      </c>
      <c r="B41" s="1181" t="s">
        <v>758</v>
      </c>
      <c r="C41" s="630" t="s">
        <v>747</v>
      </c>
      <c r="D41" s="807"/>
      <c r="E41" s="808"/>
      <c r="F41" s="808">
        <v>0</v>
      </c>
      <c r="G41" s="809"/>
      <c r="H41" s="809"/>
      <c r="I41" s="808"/>
      <c r="J41" s="810"/>
      <c r="K41" s="640">
        <v>0</v>
      </c>
    </row>
    <row r="42" spans="1:11" ht="19.899999999999999" customHeight="1">
      <c r="A42" s="205"/>
      <c r="B42" s="1180" t="s">
        <v>757</v>
      </c>
      <c r="C42" s="207"/>
      <c r="D42" s="594"/>
      <c r="E42" s="595"/>
      <c r="F42" s="595">
        <v>11935898</v>
      </c>
      <c r="G42" s="596"/>
      <c r="H42" s="596"/>
      <c r="I42" s="595"/>
      <c r="J42" s="597"/>
      <c r="K42" s="598">
        <v>11935898</v>
      </c>
    </row>
    <row r="43" spans="1:11" ht="19.899999999999999" customHeight="1">
      <c r="A43" s="584"/>
      <c r="B43" s="1178" t="s">
        <v>780</v>
      </c>
      <c r="C43" s="586"/>
      <c r="D43" s="599"/>
      <c r="E43" s="600"/>
      <c r="F43" s="600">
        <v>18572238</v>
      </c>
      <c r="G43" s="601"/>
      <c r="H43" s="601"/>
      <c r="I43" s="600"/>
      <c r="J43" s="602"/>
      <c r="K43" s="1527">
        <f>SUM(D43:J43)</f>
        <v>18572238</v>
      </c>
    </row>
    <row r="44" spans="1:11" ht="19.899999999999999" customHeight="1">
      <c r="A44" s="584"/>
      <c r="B44" s="1179" t="s">
        <v>751</v>
      </c>
      <c r="C44" s="616"/>
      <c r="D44" s="638"/>
      <c r="E44" s="639"/>
      <c r="F44" s="639">
        <f>SUM(F41:F43)</f>
        <v>30508136</v>
      </c>
      <c r="G44" s="641"/>
      <c r="H44" s="641"/>
      <c r="I44" s="639"/>
      <c r="J44" s="642"/>
      <c r="K44" s="811">
        <f>SUM(K41:K43)</f>
        <v>30508136</v>
      </c>
    </row>
    <row r="45" spans="1:11" ht="19.899999999999999" customHeight="1">
      <c r="A45" s="812" t="s">
        <v>698</v>
      </c>
      <c r="B45" s="1182" t="s">
        <v>407</v>
      </c>
      <c r="C45" s="209"/>
      <c r="D45" s="813">
        <v>26737623</v>
      </c>
      <c r="E45" s="813">
        <v>0</v>
      </c>
      <c r="F45" s="813">
        <v>50235898</v>
      </c>
      <c r="G45" s="813">
        <v>0</v>
      </c>
      <c r="H45" s="813">
        <v>1607479</v>
      </c>
      <c r="I45" s="813">
        <v>0</v>
      </c>
      <c r="J45" s="813">
        <v>58000000</v>
      </c>
      <c r="K45" s="814">
        <v>136581000</v>
      </c>
    </row>
    <row r="46" spans="1:11" ht="19.899999999999999" customHeight="1">
      <c r="A46" s="812" t="s">
        <v>698</v>
      </c>
      <c r="B46" s="1183" t="s">
        <v>757</v>
      </c>
      <c r="C46" s="209"/>
      <c r="D46" s="815">
        <f>D6+D10+D14+D18+D22+D26+D30+D34+D38+D42</f>
        <v>14413658</v>
      </c>
      <c r="E46" s="815">
        <f>E6+E10+E14+E18+E22+E26+E30+E34+E38+E42</f>
        <v>0</v>
      </c>
      <c r="F46" s="815">
        <f>F6+F10+F14+F18+F22+F26+F30+F34+F38+F42</f>
        <v>1111136</v>
      </c>
      <c r="G46" s="815">
        <f>G6+G10+G14+G18+G22+G26+G30+G34+G38+G42</f>
        <v>60000</v>
      </c>
      <c r="H46" s="815">
        <f>H6+H10+H14+H18+H22+H26+H30+H34+H38+H42</f>
        <v>750000</v>
      </c>
      <c r="I46" s="815">
        <f>I6+I10+I14+I18+I22+I26+I30+I34+I38+I42</f>
        <v>0</v>
      </c>
      <c r="J46" s="815">
        <f>J6+J10+J14+J18+J22+J26+J30+J34+J38+J42</f>
        <v>1828693</v>
      </c>
      <c r="K46" s="816">
        <f>K6+K10+K14+K18+K22+K26+K30+K34+K38+K42</f>
        <v>18163487</v>
      </c>
    </row>
    <row r="47" spans="1:11" ht="19.899999999999999" customHeight="1">
      <c r="A47" s="812"/>
      <c r="B47" s="1183" t="s">
        <v>771</v>
      </c>
      <c r="C47" s="209"/>
      <c r="D47" s="815">
        <f>D48-(D46+D45)</f>
        <v>4003454</v>
      </c>
      <c r="E47" s="815">
        <f t="shared" ref="E47:K47" si="3">E48-(E46+E45)</f>
        <v>31390704</v>
      </c>
      <c r="F47" s="815">
        <f t="shared" si="3"/>
        <v>6824200</v>
      </c>
      <c r="G47" s="815">
        <f t="shared" si="3"/>
        <v>0</v>
      </c>
      <c r="H47" s="815">
        <f t="shared" si="3"/>
        <v>-1462572</v>
      </c>
      <c r="I47" s="815">
        <f t="shared" si="3"/>
        <v>0</v>
      </c>
      <c r="J47" s="815">
        <f t="shared" si="3"/>
        <v>0</v>
      </c>
      <c r="K47" s="815">
        <f t="shared" si="3"/>
        <v>40755786</v>
      </c>
    </row>
    <row r="48" spans="1:11" ht="19.899999999999999" customHeight="1">
      <c r="A48" s="812" t="s">
        <v>698</v>
      </c>
      <c r="B48" s="1184" t="s">
        <v>751</v>
      </c>
      <c r="C48" s="209"/>
      <c r="D48" s="817">
        <v>45154735</v>
      </c>
      <c r="E48" s="817">
        <f t="shared" ref="E48:K48" si="4">E8+E12+E16+E20+E24+E28+E32+E36+E40+E44</f>
        <v>31390704</v>
      </c>
      <c r="F48" s="817">
        <v>58171234</v>
      </c>
      <c r="G48" s="817">
        <f t="shared" si="4"/>
        <v>60000</v>
      </c>
      <c r="H48" s="817">
        <f t="shared" si="4"/>
        <v>894907</v>
      </c>
      <c r="I48" s="817">
        <f t="shared" si="4"/>
        <v>0</v>
      </c>
      <c r="J48" s="817">
        <f t="shared" si="4"/>
        <v>59828693</v>
      </c>
      <c r="K48" s="818">
        <f>SUM(D48:J48)</f>
        <v>195500273</v>
      </c>
    </row>
  </sheetData>
  <mergeCells count="2">
    <mergeCell ref="A1:K1"/>
    <mergeCell ref="A3:K3"/>
  </mergeCells>
  <pageMargins left="0.7" right="0.7" top="0.75" bottom="0.75" header="0.3" footer="0.3"/>
  <pageSetup paperSize="9" fitToHeight="0" orientation="landscape" r:id="rId1"/>
  <headerFooter>
    <oddHeader>&amp;C&amp;"Times New Roman CE,Félkövér dőlt"                                                                                                                            9.1. számú melléklet a ................./2017. (..............) önkormányzati rendelthez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3"/>
  <sheetViews>
    <sheetView topLeftCell="A37" workbookViewId="0">
      <selection activeCell="F65" sqref="F65"/>
    </sheetView>
  </sheetViews>
  <sheetFormatPr defaultRowHeight="12.75"/>
  <cols>
    <col min="1" max="1" width="5.83203125" style="218" customWidth="1"/>
    <col min="2" max="2" width="22.33203125" style="190" customWidth="1"/>
    <col min="3" max="3" width="13" style="190" customWidth="1"/>
    <col min="4" max="4" width="11.5" style="219" bestFit="1" customWidth="1"/>
    <col min="5" max="5" width="15.5" style="219" customWidth="1"/>
    <col min="6" max="6" width="11.1640625" style="219" customWidth="1"/>
    <col min="7" max="7" width="13.33203125" style="219" customWidth="1"/>
    <col min="8" max="9" width="14" style="219" customWidth="1"/>
    <col min="10" max="10" width="13.33203125" style="190" customWidth="1"/>
    <col min="11" max="11" width="12.33203125" style="190" customWidth="1"/>
    <col min="12" max="12" width="14.33203125" style="190" customWidth="1"/>
    <col min="13" max="13" width="15.1640625" style="190" customWidth="1"/>
    <col min="14" max="256" width="9.33203125" style="190"/>
    <col min="257" max="257" width="5.83203125" style="190" customWidth="1"/>
    <col min="258" max="258" width="22.33203125" style="190" customWidth="1"/>
    <col min="259" max="259" width="13" style="190" customWidth="1"/>
    <col min="260" max="260" width="11" style="190" customWidth="1"/>
    <col min="261" max="261" width="15.5" style="190" customWidth="1"/>
    <col min="262" max="262" width="11.1640625" style="190" customWidth="1"/>
    <col min="263" max="263" width="13.33203125" style="190" customWidth="1"/>
    <col min="264" max="265" width="14" style="190" customWidth="1"/>
    <col min="266" max="266" width="13.33203125" style="190" customWidth="1"/>
    <col min="267" max="267" width="12.33203125" style="190" customWidth="1"/>
    <col min="268" max="268" width="14.33203125" style="190" customWidth="1"/>
    <col min="269" max="269" width="15.1640625" style="190" customWidth="1"/>
    <col min="270" max="512" width="9.33203125" style="190"/>
    <col min="513" max="513" width="5.83203125" style="190" customWidth="1"/>
    <col min="514" max="514" width="22.33203125" style="190" customWidth="1"/>
    <col min="515" max="515" width="13" style="190" customWidth="1"/>
    <col min="516" max="516" width="11" style="190" customWidth="1"/>
    <col min="517" max="517" width="15.5" style="190" customWidth="1"/>
    <col min="518" max="518" width="11.1640625" style="190" customWidth="1"/>
    <col min="519" max="519" width="13.33203125" style="190" customWidth="1"/>
    <col min="520" max="521" width="14" style="190" customWidth="1"/>
    <col min="522" max="522" width="13.33203125" style="190" customWidth="1"/>
    <col min="523" max="523" width="12.33203125" style="190" customWidth="1"/>
    <col min="524" max="524" width="14.33203125" style="190" customWidth="1"/>
    <col min="525" max="525" width="15.1640625" style="190" customWidth="1"/>
    <col min="526" max="768" width="9.33203125" style="190"/>
    <col min="769" max="769" width="5.83203125" style="190" customWidth="1"/>
    <col min="770" max="770" width="22.33203125" style="190" customWidth="1"/>
    <col min="771" max="771" width="13" style="190" customWidth="1"/>
    <col min="772" max="772" width="11" style="190" customWidth="1"/>
    <col min="773" max="773" width="15.5" style="190" customWidth="1"/>
    <col min="774" max="774" width="11.1640625" style="190" customWidth="1"/>
    <col min="775" max="775" width="13.33203125" style="190" customWidth="1"/>
    <col min="776" max="777" width="14" style="190" customWidth="1"/>
    <col min="778" max="778" width="13.33203125" style="190" customWidth="1"/>
    <col min="779" max="779" width="12.33203125" style="190" customWidth="1"/>
    <col min="780" max="780" width="14.33203125" style="190" customWidth="1"/>
    <col min="781" max="781" width="15.1640625" style="190" customWidth="1"/>
    <col min="782" max="1024" width="9.33203125" style="190"/>
    <col min="1025" max="1025" width="5.83203125" style="190" customWidth="1"/>
    <col min="1026" max="1026" width="22.33203125" style="190" customWidth="1"/>
    <col min="1027" max="1027" width="13" style="190" customWidth="1"/>
    <col min="1028" max="1028" width="11" style="190" customWidth="1"/>
    <col min="1029" max="1029" width="15.5" style="190" customWidth="1"/>
    <col min="1030" max="1030" width="11.1640625" style="190" customWidth="1"/>
    <col min="1031" max="1031" width="13.33203125" style="190" customWidth="1"/>
    <col min="1032" max="1033" width="14" style="190" customWidth="1"/>
    <col min="1034" max="1034" width="13.33203125" style="190" customWidth="1"/>
    <col min="1035" max="1035" width="12.33203125" style="190" customWidth="1"/>
    <col min="1036" max="1036" width="14.33203125" style="190" customWidth="1"/>
    <col min="1037" max="1037" width="15.1640625" style="190" customWidth="1"/>
    <col min="1038" max="1280" width="9.33203125" style="190"/>
    <col min="1281" max="1281" width="5.83203125" style="190" customWidth="1"/>
    <col min="1282" max="1282" width="22.33203125" style="190" customWidth="1"/>
    <col min="1283" max="1283" width="13" style="190" customWidth="1"/>
    <col min="1284" max="1284" width="11" style="190" customWidth="1"/>
    <col min="1285" max="1285" width="15.5" style="190" customWidth="1"/>
    <col min="1286" max="1286" width="11.1640625" style="190" customWidth="1"/>
    <col min="1287" max="1287" width="13.33203125" style="190" customWidth="1"/>
    <col min="1288" max="1289" width="14" style="190" customWidth="1"/>
    <col min="1290" max="1290" width="13.33203125" style="190" customWidth="1"/>
    <col min="1291" max="1291" width="12.33203125" style="190" customWidth="1"/>
    <col min="1292" max="1292" width="14.33203125" style="190" customWidth="1"/>
    <col min="1293" max="1293" width="15.1640625" style="190" customWidth="1"/>
    <col min="1294" max="1536" width="9.33203125" style="190"/>
    <col min="1537" max="1537" width="5.83203125" style="190" customWidth="1"/>
    <col min="1538" max="1538" width="22.33203125" style="190" customWidth="1"/>
    <col min="1539" max="1539" width="13" style="190" customWidth="1"/>
    <col min="1540" max="1540" width="11" style="190" customWidth="1"/>
    <col min="1541" max="1541" width="15.5" style="190" customWidth="1"/>
    <col min="1542" max="1542" width="11.1640625" style="190" customWidth="1"/>
    <col min="1543" max="1543" width="13.33203125" style="190" customWidth="1"/>
    <col min="1544" max="1545" width="14" style="190" customWidth="1"/>
    <col min="1546" max="1546" width="13.33203125" style="190" customWidth="1"/>
    <col min="1547" max="1547" width="12.33203125" style="190" customWidth="1"/>
    <col min="1548" max="1548" width="14.33203125" style="190" customWidth="1"/>
    <col min="1549" max="1549" width="15.1640625" style="190" customWidth="1"/>
    <col min="1550" max="1792" width="9.33203125" style="190"/>
    <col min="1793" max="1793" width="5.83203125" style="190" customWidth="1"/>
    <col min="1794" max="1794" width="22.33203125" style="190" customWidth="1"/>
    <col min="1795" max="1795" width="13" style="190" customWidth="1"/>
    <col min="1796" max="1796" width="11" style="190" customWidth="1"/>
    <col min="1797" max="1797" width="15.5" style="190" customWidth="1"/>
    <col min="1798" max="1798" width="11.1640625" style="190" customWidth="1"/>
    <col min="1799" max="1799" width="13.33203125" style="190" customWidth="1"/>
    <col min="1800" max="1801" width="14" style="190" customWidth="1"/>
    <col min="1802" max="1802" width="13.33203125" style="190" customWidth="1"/>
    <col min="1803" max="1803" width="12.33203125" style="190" customWidth="1"/>
    <col min="1804" max="1804" width="14.33203125" style="190" customWidth="1"/>
    <col min="1805" max="1805" width="15.1640625" style="190" customWidth="1"/>
    <col min="1806" max="2048" width="9.33203125" style="190"/>
    <col min="2049" max="2049" width="5.83203125" style="190" customWidth="1"/>
    <col min="2050" max="2050" width="22.33203125" style="190" customWidth="1"/>
    <col min="2051" max="2051" width="13" style="190" customWidth="1"/>
    <col min="2052" max="2052" width="11" style="190" customWidth="1"/>
    <col min="2053" max="2053" width="15.5" style="190" customWidth="1"/>
    <col min="2054" max="2054" width="11.1640625" style="190" customWidth="1"/>
    <col min="2055" max="2055" width="13.33203125" style="190" customWidth="1"/>
    <col min="2056" max="2057" width="14" style="190" customWidth="1"/>
    <col min="2058" max="2058" width="13.33203125" style="190" customWidth="1"/>
    <col min="2059" max="2059" width="12.33203125" style="190" customWidth="1"/>
    <col min="2060" max="2060" width="14.33203125" style="190" customWidth="1"/>
    <col min="2061" max="2061" width="15.1640625" style="190" customWidth="1"/>
    <col min="2062" max="2304" width="9.33203125" style="190"/>
    <col min="2305" max="2305" width="5.83203125" style="190" customWidth="1"/>
    <col min="2306" max="2306" width="22.33203125" style="190" customWidth="1"/>
    <col min="2307" max="2307" width="13" style="190" customWidth="1"/>
    <col min="2308" max="2308" width="11" style="190" customWidth="1"/>
    <col min="2309" max="2309" width="15.5" style="190" customWidth="1"/>
    <col min="2310" max="2310" width="11.1640625" style="190" customWidth="1"/>
    <col min="2311" max="2311" width="13.33203125" style="190" customWidth="1"/>
    <col min="2312" max="2313" width="14" style="190" customWidth="1"/>
    <col min="2314" max="2314" width="13.33203125" style="190" customWidth="1"/>
    <col min="2315" max="2315" width="12.33203125" style="190" customWidth="1"/>
    <col min="2316" max="2316" width="14.33203125" style="190" customWidth="1"/>
    <col min="2317" max="2317" width="15.1640625" style="190" customWidth="1"/>
    <col min="2318" max="2560" width="9.33203125" style="190"/>
    <col min="2561" max="2561" width="5.83203125" style="190" customWidth="1"/>
    <col min="2562" max="2562" width="22.33203125" style="190" customWidth="1"/>
    <col min="2563" max="2563" width="13" style="190" customWidth="1"/>
    <col min="2564" max="2564" width="11" style="190" customWidth="1"/>
    <col min="2565" max="2565" width="15.5" style="190" customWidth="1"/>
    <col min="2566" max="2566" width="11.1640625" style="190" customWidth="1"/>
    <col min="2567" max="2567" width="13.33203125" style="190" customWidth="1"/>
    <col min="2568" max="2569" width="14" style="190" customWidth="1"/>
    <col min="2570" max="2570" width="13.33203125" style="190" customWidth="1"/>
    <col min="2571" max="2571" width="12.33203125" style="190" customWidth="1"/>
    <col min="2572" max="2572" width="14.33203125" style="190" customWidth="1"/>
    <col min="2573" max="2573" width="15.1640625" style="190" customWidth="1"/>
    <col min="2574" max="2816" width="9.33203125" style="190"/>
    <col min="2817" max="2817" width="5.83203125" style="190" customWidth="1"/>
    <col min="2818" max="2818" width="22.33203125" style="190" customWidth="1"/>
    <col min="2819" max="2819" width="13" style="190" customWidth="1"/>
    <col min="2820" max="2820" width="11" style="190" customWidth="1"/>
    <col min="2821" max="2821" width="15.5" style="190" customWidth="1"/>
    <col min="2822" max="2822" width="11.1640625" style="190" customWidth="1"/>
    <col min="2823" max="2823" width="13.33203125" style="190" customWidth="1"/>
    <col min="2824" max="2825" width="14" style="190" customWidth="1"/>
    <col min="2826" max="2826" width="13.33203125" style="190" customWidth="1"/>
    <col min="2827" max="2827" width="12.33203125" style="190" customWidth="1"/>
    <col min="2828" max="2828" width="14.33203125" style="190" customWidth="1"/>
    <col min="2829" max="2829" width="15.1640625" style="190" customWidth="1"/>
    <col min="2830" max="3072" width="9.33203125" style="190"/>
    <col min="3073" max="3073" width="5.83203125" style="190" customWidth="1"/>
    <col min="3074" max="3074" width="22.33203125" style="190" customWidth="1"/>
    <col min="3075" max="3075" width="13" style="190" customWidth="1"/>
    <col min="3076" max="3076" width="11" style="190" customWidth="1"/>
    <col min="3077" max="3077" width="15.5" style="190" customWidth="1"/>
    <col min="3078" max="3078" width="11.1640625" style="190" customWidth="1"/>
    <col min="3079" max="3079" width="13.33203125" style="190" customWidth="1"/>
    <col min="3080" max="3081" width="14" style="190" customWidth="1"/>
    <col min="3082" max="3082" width="13.33203125" style="190" customWidth="1"/>
    <col min="3083" max="3083" width="12.33203125" style="190" customWidth="1"/>
    <col min="3084" max="3084" width="14.33203125" style="190" customWidth="1"/>
    <col min="3085" max="3085" width="15.1640625" style="190" customWidth="1"/>
    <col min="3086" max="3328" width="9.33203125" style="190"/>
    <col min="3329" max="3329" width="5.83203125" style="190" customWidth="1"/>
    <col min="3330" max="3330" width="22.33203125" style="190" customWidth="1"/>
    <col min="3331" max="3331" width="13" style="190" customWidth="1"/>
    <col min="3332" max="3332" width="11" style="190" customWidth="1"/>
    <col min="3333" max="3333" width="15.5" style="190" customWidth="1"/>
    <col min="3334" max="3334" width="11.1640625" style="190" customWidth="1"/>
    <col min="3335" max="3335" width="13.33203125" style="190" customWidth="1"/>
    <col min="3336" max="3337" width="14" style="190" customWidth="1"/>
    <col min="3338" max="3338" width="13.33203125" style="190" customWidth="1"/>
    <col min="3339" max="3339" width="12.33203125" style="190" customWidth="1"/>
    <col min="3340" max="3340" width="14.33203125" style="190" customWidth="1"/>
    <col min="3341" max="3341" width="15.1640625" style="190" customWidth="1"/>
    <col min="3342" max="3584" width="9.33203125" style="190"/>
    <col min="3585" max="3585" width="5.83203125" style="190" customWidth="1"/>
    <col min="3586" max="3586" width="22.33203125" style="190" customWidth="1"/>
    <col min="3587" max="3587" width="13" style="190" customWidth="1"/>
    <col min="3588" max="3588" width="11" style="190" customWidth="1"/>
    <col min="3589" max="3589" width="15.5" style="190" customWidth="1"/>
    <col min="3590" max="3590" width="11.1640625" style="190" customWidth="1"/>
    <col min="3591" max="3591" width="13.33203125" style="190" customWidth="1"/>
    <col min="3592" max="3593" width="14" style="190" customWidth="1"/>
    <col min="3594" max="3594" width="13.33203125" style="190" customWidth="1"/>
    <col min="3595" max="3595" width="12.33203125" style="190" customWidth="1"/>
    <col min="3596" max="3596" width="14.33203125" style="190" customWidth="1"/>
    <col min="3597" max="3597" width="15.1640625" style="190" customWidth="1"/>
    <col min="3598" max="3840" width="9.33203125" style="190"/>
    <col min="3841" max="3841" width="5.83203125" style="190" customWidth="1"/>
    <col min="3842" max="3842" width="22.33203125" style="190" customWidth="1"/>
    <col min="3843" max="3843" width="13" style="190" customWidth="1"/>
    <col min="3844" max="3844" width="11" style="190" customWidth="1"/>
    <col min="3845" max="3845" width="15.5" style="190" customWidth="1"/>
    <col min="3846" max="3846" width="11.1640625" style="190" customWidth="1"/>
    <col min="3847" max="3847" width="13.33203125" style="190" customWidth="1"/>
    <col min="3848" max="3849" width="14" style="190" customWidth="1"/>
    <col min="3850" max="3850" width="13.33203125" style="190" customWidth="1"/>
    <col min="3851" max="3851" width="12.33203125" style="190" customWidth="1"/>
    <col min="3852" max="3852" width="14.33203125" style="190" customWidth="1"/>
    <col min="3853" max="3853" width="15.1640625" style="190" customWidth="1"/>
    <col min="3854" max="4096" width="9.33203125" style="190"/>
    <col min="4097" max="4097" width="5.83203125" style="190" customWidth="1"/>
    <col min="4098" max="4098" width="22.33203125" style="190" customWidth="1"/>
    <col min="4099" max="4099" width="13" style="190" customWidth="1"/>
    <col min="4100" max="4100" width="11" style="190" customWidth="1"/>
    <col min="4101" max="4101" width="15.5" style="190" customWidth="1"/>
    <col min="4102" max="4102" width="11.1640625" style="190" customWidth="1"/>
    <col min="4103" max="4103" width="13.33203125" style="190" customWidth="1"/>
    <col min="4104" max="4105" width="14" style="190" customWidth="1"/>
    <col min="4106" max="4106" width="13.33203125" style="190" customWidth="1"/>
    <col min="4107" max="4107" width="12.33203125" style="190" customWidth="1"/>
    <col min="4108" max="4108" width="14.33203125" style="190" customWidth="1"/>
    <col min="4109" max="4109" width="15.1640625" style="190" customWidth="1"/>
    <col min="4110" max="4352" width="9.33203125" style="190"/>
    <col min="4353" max="4353" width="5.83203125" style="190" customWidth="1"/>
    <col min="4354" max="4354" width="22.33203125" style="190" customWidth="1"/>
    <col min="4355" max="4355" width="13" style="190" customWidth="1"/>
    <col min="4356" max="4356" width="11" style="190" customWidth="1"/>
    <col min="4357" max="4357" width="15.5" style="190" customWidth="1"/>
    <col min="4358" max="4358" width="11.1640625" style="190" customWidth="1"/>
    <col min="4359" max="4359" width="13.33203125" style="190" customWidth="1"/>
    <col min="4360" max="4361" width="14" style="190" customWidth="1"/>
    <col min="4362" max="4362" width="13.33203125" style="190" customWidth="1"/>
    <col min="4363" max="4363" width="12.33203125" style="190" customWidth="1"/>
    <col min="4364" max="4364" width="14.33203125" style="190" customWidth="1"/>
    <col min="4365" max="4365" width="15.1640625" style="190" customWidth="1"/>
    <col min="4366" max="4608" width="9.33203125" style="190"/>
    <col min="4609" max="4609" width="5.83203125" style="190" customWidth="1"/>
    <col min="4610" max="4610" width="22.33203125" style="190" customWidth="1"/>
    <col min="4611" max="4611" width="13" style="190" customWidth="1"/>
    <col min="4612" max="4612" width="11" style="190" customWidth="1"/>
    <col min="4613" max="4613" width="15.5" style="190" customWidth="1"/>
    <col min="4614" max="4614" width="11.1640625" style="190" customWidth="1"/>
    <col min="4615" max="4615" width="13.33203125" style="190" customWidth="1"/>
    <col min="4616" max="4617" width="14" style="190" customWidth="1"/>
    <col min="4618" max="4618" width="13.33203125" style="190" customWidth="1"/>
    <col min="4619" max="4619" width="12.33203125" style="190" customWidth="1"/>
    <col min="4620" max="4620" width="14.33203125" style="190" customWidth="1"/>
    <col min="4621" max="4621" width="15.1640625" style="190" customWidth="1"/>
    <col min="4622" max="4864" width="9.33203125" style="190"/>
    <col min="4865" max="4865" width="5.83203125" style="190" customWidth="1"/>
    <col min="4866" max="4866" width="22.33203125" style="190" customWidth="1"/>
    <col min="4867" max="4867" width="13" style="190" customWidth="1"/>
    <col min="4868" max="4868" width="11" style="190" customWidth="1"/>
    <col min="4869" max="4869" width="15.5" style="190" customWidth="1"/>
    <col min="4870" max="4870" width="11.1640625" style="190" customWidth="1"/>
    <col min="4871" max="4871" width="13.33203125" style="190" customWidth="1"/>
    <col min="4872" max="4873" width="14" style="190" customWidth="1"/>
    <col min="4874" max="4874" width="13.33203125" style="190" customWidth="1"/>
    <col min="4875" max="4875" width="12.33203125" style="190" customWidth="1"/>
    <col min="4876" max="4876" width="14.33203125" style="190" customWidth="1"/>
    <col min="4877" max="4877" width="15.1640625" style="190" customWidth="1"/>
    <col min="4878" max="5120" width="9.33203125" style="190"/>
    <col min="5121" max="5121" width="5.83203125" style="190" customWidth="1"/>
    <col min="5122" max="5122" width="22.33203125" style="190" customWidth="1"/>
    <col min="5123" max="5123" width="13" style="190" customWidth="1"/>
    <col min="5124" max="5124" width="11" style="190" customWidth="1"/>
    <col min="5125" max="5125" width="15.5" style="190" customWidth="1"/>
    <col min="5126" max="5126" width="11.1640625" style="190" customWidth="1"/>
    <col min="5127" max="5127" width="13.33203125" style="190" customWidth="1"/>
    <col min="5128" max="5129" width="14" style="190" customWidth="1"/>
    <col min="5130" max="5130" width="13.33203125" style="190" customWidth="1"/>
    <col min="5131" max="5131" width="12.33203125" style="190" customWidth="1"/>
    <col min="5132" max="5132" width="14.33203125" style="190" customWidth="1"/>
    <col min="5133" max="5133" width="15.1640625" style="190" customWidth="1"/>
    <col min="5134" max="5376" width="9.33203125" style="190"/>
    <col min="5377" max="5377" width="5.83203125" style="190" customWidth="1"/>
    <col min="5378" max="5378" width="22.33203125" style="190" customWidth="1"/>
    <col min="5379" max="5379" width="13" style="190" customWidth="1"/>
    <col min="5380" max="5380" width="11" style="190" customWidth="1"/>
    <col min="5381" max="5381" width="15.5" style="190" customWidth="1"/>
    <col min="5382" max="5382" width="11.1640625" style="190" customWidth="1"/>
    <col min="5383" max="5383" width="13.33203125" style="190" customWidth="1"/>
    <col min="5384" max="5385" width="14" style="190" customWidth="1"/>
    <col min="5386" max="5386" width="13.33203125" style="190" customWidth="1"/>
    <col min="5387" max="5387" width="12.33203125" style="190" customWidth="1"/>
    <col min="5388" max="5388" width="14.33203125" style="190" customWidth="1"/>
    <col min="5389" max="5389" width="15.1640625" style="190" customWidth="1"/>
    <col min="5390" max="5632" width="9.33203125" style="190"/>
    <col min="5633" max="5633" width="5.83203125" style="190" customWidth="1"/>
    <col min="5634" max="5634" width="22.33203125" style="190" customWidth="1"/>
    <col min="5635" max="5635" width="13" style="190" customWidth="1"/>
    <col min="5636" max="5636" width="11" style="190" customWidth="1"/>
    <col min="5637" max="5637" width="15.5" style="190" customWidth="1"/>
    <col min="5638" max="5638" width="11.1640625" style="190" customWidth="1"/>
    <col min="5639" max="5639" width="13.33203125" style="190" customWidth="1"/>
    <col min="5640" max="5641" width="14" style="190" customWidth="1"/>
    <col min="5642" max="5642" width="13.33203125" style="190" customWidth="1"/>
    <col min="5643" max="5643" width="12.33203125" style="190" customWidth="1"/>
    <col min="5644" max="5644" width="14.33203125" style="190" customWidth="1"/>
    <col min="5645" max="5645" width="15.1640625" style="190" customWidth="1"/>
    <col min="5646" max="5888" width="9.33203125" style="190"/>
    <col min="5889" max="5889" width="5.83203125" style="190" customWidth="1"/>
    <col min="5890" max="5890" width="22.33203125" style="190" customWidth="1"/>
    <col min="5891" max="5891" width="13" style="190" customWidth="1"/>
    <col min="5892" max="5892" width="11" style="190" customWidth="1"/>
    <col min="5893" max="5893" width="15.5" style="190" customWidth="1"/>
    <col min="5894" max="5894" width="11.1640625" style="190" customWidth="1"/>
    <col min="5895" max="5895" width="13.33203125" style="190" customWidth="1"/>
    <col min="5896" max="5897" width="14" style="190" customWidth="1"/>
    <col min="5898" max="5898" width="13.33203125" style="190" customWidth="1"/>
    <col min="5899" max="5899" width="12.33203125" style="190" customWidth="1"/>
    <col min="5900" max="5900" width="14.33203125" style="190" customWidth="1"/>
    <col min="5901" max="5901" width="15.1640625" style="190" customWidth="1"/>
    <col min="5902" max="6144" width="9.33203125" style="190"/>
    <col min="6145" max="6145" width="5.83203125" style="190" customWidth="1"/>
    <col min="6146" max="6146" width="22.33203125" style="190" customWidth="1"/>
    <col min="6147" max="6147" width="13" style="190" customWidth="1"/>
    <col min="6148" max="6148" width="11" style="190" customWidth="1"/>
    <col min="6149" max="6149" width="15.5" style="190" customWidth="1"/>
    <col min="6150" max="6150" width="11.1640625" style="190" customWidth="1"/>
    <col min="6151" max="6151" width="13.33203125" style="190" customWidth="1"/>
    <col min="6152" max="6153" width="14" style="190" customWidth="1"/>
    <col min="6154" max="6154" width="13.33203125" style="190" customWidth="1"/>
    <col min="6155" max="6155" width="12.33203125" style="190" customWidth="1"/>
    <col min="6156" max="6156" width="14.33203125" style="190" customWidth="1"/>
    <col min="6157" max="6157" width="15.1640625" style="190" customWidth="1"/>
    <col min="6158" max="6400" width="9.33203125" style="190"/>
    <col min="6401" max="6401" width="5.83203125" style="190" customWidth="1"/>
    <col min="6402" max="6402" width="22.33203125" style="190" customWidth="1"/>
    <col min="6403" max="6403" width="13" style="190" customWidth="1"/>
    <col min="6404" max="6404" width="11" style="190" customWidth="1"/>
    <col min="6405" max="6405" width="15.5" style="190" customWidth="1"/>
    <col min="6406" max="6406" width="11.1640625" style="190" customWidth="1"/>
    <col min="6407" max="6407" width="13.33203125" style="190" customWidth="1"/>
    <col min="6408" max="6409" width="14" style="190" customWidth="1"/>
    <col min="6410" max="6410" width="13.33203125" style="190" customWidth="1"/>
    <col min="6411" max="6411" width="12.33203125" style="190" customWidth="1"/>
    <col min="6412" max="6412" width="14.33203125" style="190" customWidth="1"/>
    <col min="6413" max="6413" width="15.1640625" style="190" customWidth="1"/>
    <col min="6414" max="6656" width="9.33203125" style="190"/>
    <col min="6657" max="6657" width="5.83203125" style="190" customWidth="1"/>
    <col min="6658" max="6658" width="22.33203125" style="190" customWidth="1"/>
    <col min="6659" max="6659" width="13" style="190" customWidth="1"/>
    <col min="6660" max="6660" width="11" style="190" customWidth="1"/>
    <col min="6661" max="6661" width="15.5" style="190" customWidth="1"/>
    <col min="6662" max="6662" width="11.1640625" style="190" customWidth="1"/>
    <col min="6663" max="6663" width="13.33203125" style="190" customWidth="1"/>
    <col min="6664" max="6665" width="14" style="190" customWidth="1"/>
    <col min="6666" max="6666" width="13.33203125" style="190" customWidth="1"/>
    <col min="6667" max="6667" width="12.33203125" style="190" customWidth="1"/>
    <col min="6668" max="6668" width="14.33203125" style="190" customWidth="1"/>
    <col min="6669" max="6669" width="15.1640625" style="190" customWidth="1"/>
    <col min="6670" max="6912" width="9.33203125" style="190"/>
    <col min="6913" max="6913" width="5.83203125" style="190" customWidth="1"/>
    <col min="6914" max="6914" width="22.33203125" style="190" customWidth="1"/>
    <col min="6915" max="6915" width="13" style="190" customWidth="1"/>
    <col min="6916" max="6916" width="11" style="190" customWidth="1"/>
    <col min="6917" max="6917" width="15.5" style="190" customWidth="1"/>
    <col min="6918" max="6918" width="11.1640625" style="190" customWidth="1"/>
    <col min="6919" max="6919" width="13.33203125" style="190" customWidth="1"/>
    <col min="6920" max="6921" width="14" style="190" customWidth="1"/>
    <col min="6922" max="6922" width="13.33203125" style="190" customWidth="1"/>
    <col min="6923" max="6923" width="12.33203125" style="190" customWidth="1"/>
    <col min="6924" max="6924" width="14.33203125" style="190" customWidth="1"/>
    <col min="6925" max="6925" width="15.1640625" style="190" customWidth="1"/>
    <col min="6926" max="7168" width="9.33203125" style="190"/>
    <col min="7169" max="7169" width="5.83203125" style="190" customWidth="1"/>
    <col min="7170" max="7170" width="22.33203125" style="190" customWidth="1"/>
    <col min="7171" max="7171" width="13" style="190" customWidth="1"/>
    <col min="7172" max="7172" width="11" style="190" customWidth="1"/>
    <col min="7173" max="7173" width="15.5" style="190" customWidth="1"/>
    <col min="7174" max="7174" width="11.1640625" style="190" customWidth="1"/>
    <col min="7175" max="7175" width="13.33203125" style="190" customWidth="1"/>
    <col min="7176" max="7177" width="14" style="190" customWidth="1"/>
    <col min="7178" max="7178" width="13.33203125" style="190" customWidth="1"/>
    <col min="7179" max="7179" width="12.33203125" style="190" customWidth="1"/>
    <col min="7180" max="7180" width="14.33203125" style="190" customWidth="1"/>
    <col min="7181" max="7181" width="15.1640625" style="190" customWidth="1"/>
    <col min="7182" max="7424" width="9.33203125" style="190"/>
    <col min="7425" max="7425" width="5.83203125" style="190" customWidth="1"/>
    <col min="7426" max="7426" width="22.33203125" style="190" customWidth="1"/>
    <col min="7427" max="7427" width="13" style="190" customWidth="1"/>
    <col min="7428" max="7428" width="11" style="190" customWidth="1"/>
    <col min="7429" max="7429" width="15.5" style="190" customWidth="1"/>
    <col min="7430" max="7430" width="11.1640625" style="190" customWidth="1"/>
    <col min="7431" max="7431" width="13.33203125" style="190" customWidth="1"/>
    <col min="7432" max="7433" width="14" style="190" customWidth="1"/>
    <col min="7434" max="7434" width="13.33203125" style="190" customWidth="1"/>
    <col min="7435" max="7435" width="12.33203125" style="190" customWidth="1"/>
    <col min="7436" max="7436" width="14.33203125" style="190" customWidth="1"/>
    <col min="7437" max="7437" width="15.1640625" style="190" customWidth="1"/>
    <col min="7438" max="7680" width="9.33203125" style="190"/>
    <col min="7681" max="7681" width="5.83203125" style="190" customWidth="1"/>
    <col min="7682" max="7682" width="22.33203125" style="190" customWidth="1"/>
    <col min="7683" max="7683" width="13" style="190" customWidth="1"/>
    <col min="7684" max="7684" width="11" style="190" customWidth="1"/>
    <col min="7685" max="7685" width="15.5" style="190" customWidth="1"/>
    <col min="7686" max="7686" width="11.1640625" style="190" customWidth="1"/>
    <col min="7687" max="7687" width="13.33203125" style="190" customWidth="1"/>
    <col min="7688" max="7689" width="14" style="190" customWidth="1"/>
    <col min="7690" max="7690" width="13.33203125" style="190" customWidth="1"/>
    <col min="7691" max="7691" width="12.33203125" style="190" customWidth="1"/>
    <col min="7692" max="7692" width="14.33203125" style="190" customWidth="1"/>
    <col min="7693" max="7693" width="15.1640625" style="190" customWidth="1"/>
    <col min="7694" max="7936" width="9.33203125" style="190"/>
    <col min="7937" max="7937" width="5.83203125" style="190" customWidth="1"/>
    <col min="7938" max="7938" width="22.33203125" style="190" customWidth="1"/>
    <col min="7939" max="7939" width="13" style="190" customWidth="1"/>
    <col min="7940" max="7940" width="11" style="190" customWidth="1"/>
    <col min="7941" max="7941" width="15.5" style="190" customWidth="1"/>
    <col min="7942" max="7942" width="11.1640625" style="190" customWidth="1"/>
    <col min="7943" max="7943" width="13.33203125" style="190" customWidth="1"/>
    <col min="7944" max="7945" width="14" style="190" customWidth="1"/>
    <col min="7946" max="7946" width="13.33203125" style="190" customWidth="1"/>
    <col min="7947" max="7947" width="12.33203125" style="190" customWidth="1"/>
    <col min="7948" max="7948" width="14.33203125" style="190" customWidth="1"/>
    <col min="7949" max="7949" width="15.1640625" style="190" customWidth="1"/>
    <col min="7950" max="8192" width="9.33203125" style="190"/>
    <col min="8193" max="8193" width="5.83203125" style="190" customWidth="1"/>
    <col min="8194" max="8194" width="22.33203125" style="190" customWidth="1"/>
    <col min="8195" max="8195" width="13" style="190" customWidth="1"/>
    <col min="8196" max="8196" width="11" style="190" customWidth="1"/>
    <col min="8197" max="8197" width="15.5" style="190" customWidth="1"/>
    <col min="8198" max="8198" width="11.1640625" style="190" customWidth="1"/>
    <col min="8199" max="8199" width="13.33203125" style="190" customWidth="1"/>
    <col min="8200" max="8201" width="14" style="190" customWidth="1"/>
    <col min="8202" max="8202" width="13.33203125" style="190" customWidth="1"/>
    <col min="8203" max="8203" width="12.33203125" style="190" customWidth="1"/>
    <col min="8204" max="8204" width="14.33203125" style="190" customWidth="1"/>
    <col min="8205" max="8205" width="15.1640625" style="190" customWidth="1"/>
    <col min="8206" max="8448" width="9.33203125" style="190"/>
    <col min="8449" max="8449" width="5.83203125" style="190" customWidth="1"/>
    <col min="8450" max="8450" width="22.33203125" style="190" customWidth="1"/>
    <col min="8451" max="8451" width="13" style="190" customWidth="1"/>
    <col min="8452" max="8452" width="11" style="190" customWidth="1"/>
    <col min="8453" max="8453" width="15.5" style="190" customWidth="1"/>
    <col min="8454" max="8454" width="11.1640625" style="190" customWidth="1"/>
    <col min="8455" max="8455" width="13.33203125" style="190" customWidth="1"/>
    <col min="8456" max="8457" width="14" style="190" customWidth="1"/>
    <col min="8458" max="8458" width="13.33203125" style="190" customWidth="1"/>
    <col min="8459" max="8459" width="12.33203125" style="190" customWidth="1"/>
    <col min="8460" max="8460" width="14.33203125" style="190" customWidth="1"/>
    <col min="8461" max="8461" width="15.1640625" style="190" customWidth="1"/>
    <col min="8462" max="8704" width="9.33203125" style="190"/>
    <col min="8705" max="8705" width="5.83203125" style="190" customWidth="1"/>
    <col min="8706" max="8706" width="22.33203125" style="190" customWidth="1"/>
    <col min="8707" max="8707" width="13" style="190" customWidth="1"/>
    <col min="8708" max="8708" width="11" style="190" customWidth="1"/>
    <col min="8709" max="8709" width="15.5" style="190" customWidth="1"/>
    <col min="8710" max="8710" width="11.1640625" style="190" customWidth="1"/>
    <col min="8711" max="8711" width="13.33203125" style="190" customWidth="1"/>
    <col min="8712" max="8713" width="14" style="190" customWidth="1"/>
    <col min="8714" max="8714" width="13.33203125" style="190" customWidth="1"/>
    <col min="8715" max="8715" width="12.33203125" style="190" customWidth="1"/>
    <col min="8716" max="8716" width="14.33203125" style="190" customWidth="1"/>
    <col min="8717" max="8717" width="15.1640625" style="190" customWidth="1"/>
    <col min="8718" max="8960" width="9.33203125" style="190"/>
    <col min="8961" max="8961" width="5.83203125" style="190" customWidth="1"/>
    <col min="8962" max="8962" width="22.33203125" style="190" customWidth="1"/>
    <col min="8963" max="8963" width="13" style="190" customWidth="1"/>
    <col min="8964" max="8964" width="11" style="190" customWidth="1"/>
    <col min="8965" max="8965" width="15.5" style="190" customWidth="1"/>
    <col min="8966" max="8966" width="11.1640625" style="190" customWidth="1"/>
    <col min="8967" max="8967" width="13.33203125" style="190" customWidth="1"/>
    <col min="8968" max="8969" width="14" style="190" customWidth="1"/>
    <col min="8970" max="8970" width="13.33203125" style="190" customWidth="1"/>
    <col min="8971" max="8971" width="12.33203125" style="190" customWidth="1"/>
    <col min="8972" max="8972" width="14.33203125" style="190" customWidth="1"/>
    <col min="8973" max="8973" width="15.1640625" style="190" customWidth="1"/>
    <col min="8974" max="9216" width="9.33203125" style="190"/>
    <col min="9217" max="9217" width="5.83203125" style="190" customWidth="1"/>
    <col min="9218" max="9218" width="22.33203125" style="190" customWidth="1"/>
    <col min="9219" max="9219" width="13" style="190" customWidth="1"/>
    <col min="9220" max="9220" width="11" style="190" customWidth="1"/>
    <col min="9221" max="9221" width="15.5" style="190" customWidth="1"/>
    <col min="9222" max="9222" width="11.1640625" style="190" customWidth="1"/>
    <col min="9223" max="9223" width="13.33203125" style="190" customWidth="1"/>
    <col min="9224" max="9225" width="14" style="190" customWidth="1"/>
    <col min="9226" max="9226" width="13.33203125" style="190" customWidth="1"/>
    <col min="9227" max="9227" width="12.33203125" style="190" customWidth="1"/>
    <col min="9228" max="9228" width="14.33203125" style="190" customWidth="1"/>
    <col min="9229" max="9229" width="15.1640625" style="190" customWidth="1"/>
    <col min="9230" max="9472" width="9.33203125" style="190"/>
    <col min="9473" max="9473" width="5.83203125" style="190" customWidth="1"/>
    <col min="9474" max="9474" width="22.33203125" style="190" customWidth="1"/>
    <col min="9475" max="9475" width="13" style="190" customWidth="1"/>
    <col min="9476" max="9476" width="11" style="190" customWidth="1"/>
    <col min="9477" max="9477" width="15.5" style="190" customWidth="1"/>
    <col min="9478" max="9478" width="11.1640625" style="190" customWidth="1"/>
    <col min="9479" max="9479" width="13.33203125" style="190" customWidth="1"/>
    <col min="9480" max="9481" width="14" style="190" customWidth="1"/>
    <col min="9482" max="9482" width="13.33203125" style="190" customWidth="1"/>
    <col min="9483" max="9483" width="12.33203125" style="190" customWidth="1"/>
    <col min="9484" max="9484" width="14.33203125" style="190" customWidth="1"/>
    <col min="9485" max="9485" width="15.1640625" style="190" customWidth="1"/>
    <col min="9486" max="9728" width="9.33203125" style="190"/>
    <col min="9729" max="9729" width="5.83203125" style="190" customWidth="1"/>
    <col min="9730" max="9730" width="22.33203125" style="190" customWidth="1"/>
    <col min="9731" max="9731" width="13" style="190" customWidth="1"/>
    <col min="9732" max="9732" width="11" style="190" customWidth="1"/>
    <col min="9733" max="9733" width="15.5" style="190" customWidth="1"/>
    <col min="9734" max="9734" width="11.1640625" style="190" customWidth="1"/>
    <col min="9735" max="9735" width="13.33203125" style="190" customWidth="1"/>
    <col min="9736" max="9737" width="14" style="190" customWidth="1"/>
    <col min="9738" max="9738" width="13.33203125" style="190" customWidth="1"/>
    <col min="9739" max="9739" width="12.33203125" style="190" customWidth="1"/>
    <col min="9740" max="9740" width="14.33203125" style="190" customWidth="1"/>
    <col min="9741" max="9741" width="15.1640625" style="190" customWidth="1"/>
    <col min="9742" max="9984" width="9.33203125" style="190"/>
    <col min="9985" max="9985" width="5.83203125" style="190" customWidth="1"/>
    <col min="9986" max="9986" width="22.33203125" style="190" customWidth="1"/>
    <col min="9987" max="9987" width="13" style="190" customWidth="1"/>
    <col min="9988" max="9988" width="11" style="190" customWidth="1"/>
    <col min="9989" max="9989" width="15.5" style="190" customWidth="1"/>
    <col min="9990" max="9990" width="11.1640625" style="190" customWidth="1"/>
    <col min="9991" max="9991" width="13.33203125" style="190" customWidth="1"/>
    <col min="9992" max="9993" width="14" style="190" customWidth="1"/>
    <col min="9994" max="9994" width="13.33203125" style="190" customWidth="1"/>
    <col min="9995" max="9995" width="12.33203125" style="190" customWidth="1"/>
    <col min="9996" max="9996" width="14.33203125" style="190" customWidth="1"/>
    <col min="9997" max="9997" width="15.1640625" style="190" customWidth="1"/>
    <col min="9998" max="10240" width="9.33203125" style="190"/>
    <col min="10241" max="10241" width="5.83203125" style="190" customWidth="1"/>
    <col min="10242" max="10242" width="22.33203125" style="190" customWidth="1"/>
    <col min="10243" max="10243" width="13" style="190" customWidth="1"/>
    <col min="10244" max="10244" width="11" style="190" customWidth="1"/>
    <col min="10245" max="10245" width="15.5" style="190" customWidth="1"/>
    <col min="10246" max="10246" width="11.1640625" style="190" customWidth="1"/>
    <col min="10247" max="10247" width="13.33203125" style="190" customWidth="1"/>
    <col min="10248" max="10249" width="14" style="190" customWidth="1"/>
    <col min="10250" max="10250" width="13.33203125" style="190" customWidth="1"/>
    <col min="10251" max="10251" width="12.33203125" style="190" customWidth="1"/>
    <col min="10252" max="10252" width="14.33203125" style="190" customWidth="1"/>
    <col min="10253" max="10253" width="15.1640625" style="190" customWidth="1"/>
    <col min="10254" max="10496" width="9.33203125" style="190"/>
    <col min="10497" max="10497" width="5.83203125" style="190" customWidth="1"/>
    <col min="10498" max="10498" width="22.33203125" style="190" customWidth="1"/>
    <col min="10499" max="10499" width="13" style="190" customWidth="1"/>
    <col min="10500" max="10500" width="11" style="190" customWidth="1"/>
    <col min="10501" max="10501" width="15.5" style="190" customWidth="1"/>
    <col min="10502" max="10502" width="11.1640625" style="190" customWidth="1"/>
    <col min="10503" max="10503" width="13.33203125" style="190" customWidth="1"/>
    <col min="10504" max="10505" width="14" style="190" customWidth="1"/>
    <col min="10506" max="10506" width="13.33203125" style="190" customWidth="1"/>
    <col min="10507" max="10507" width="12.33203125" style="190" customWidth="1"/>
    <col min="10508" max="10508" width="14.33203125" style="190" customWidth="1"/>
    <col min="10509" max="10509" width="15.1640625" style="190" customWidth="1"/>
    <col min="10510" max="10752" width="9.33203125" style="190"/>
    <col min="10753" max="10753" width="5.83203125" style="190" customWidth="1"/>
    <col min="10754" max="10754" width="22.33203125" style="190" customWidth="1"/>
    <col min="10755" max="10755" width="13" style="190" customWidth="1"/>
    <col min="10756" max="10756" width="11" style="190" customWidth="1"/>
    <col min="10757" max="10757" width="15.5" style="190" customWidth="1"/>
    <col min="10758" max="10758" width="11.1640625" style="190" customWidth="1"/>
    <col min="10759" max="10759" width="13.33203125" style="190" customWidth="1"/>
    <col min="10760" max="10761" width="14" style="190" customWidth="1"/>
    <col min="10762" max="10762" width="13.33203125" style="190" customWidth="1"/>
    <col min="10763" max="10763" width="12.33203125" style="190" customWidth="1"/>
    <col min="10764" max="10764" width="14.33203125" style="190" customWidth="1"/>
    <col min="10765" max="10765" width="15.1640625" style="190" customWidth="1"/>
    <col min="10766" max="11008" width="9.33203125" style="190"/>
    <col min="11009" max="11009" width="5.83203125" style="190" customWidth="1"/>
    <col min="11010" max="11010" width="22.33203125" style="190" customWidth="1"/>
    <col min="11011" max="11011" width="13" style="190" customWidth="1"/>
    <col min="11012" max="11012" width="11" style="190" customWidth="1"/>
    <col min="11013" max="11013" width="15.5" style="190" customWidth="1"/>
    <col min="11014" max="11014" width="11.1640625" style="190" customWidth="1"/>
    <col min="11015" max="11015" width="13.33203125" style="190" customWidth="1"/>
    <col min="11016" max="11017" width="14" style="190" customWidth="1"/>
    <col min="11018" max="11018" width="13.33203125" style="190" customWidth="1"/>
    <col min="11019" max="11019" width="12.33203125" style="190" customWidth="1"/>
    <col min="11020" max="11020" width="14.33203125" style="190" customWidth="1"/>
    <col min="11021" max="11021" width="15.1640625" style="190" customWidth="1"/>
    <col min="11022" max="11264" width="9.33203125" style="190"/>
    <col min="11265" max="11265" width="5.83203125" style="190" customWidth="1"/>
    <col min="11266" max="11266" width="22.33203125" style="190" customWidth="1"/>
    <col min="11267" max="11267" width="13" style="190" customWidth="1"/>
    <col min="11268" max="11268" width="11" style="190" customWidth="1"/>
    <col min="11269" max="11269" width="15.5" style="190" customWidth="1"/>
    <col min="11270" max="11270" width="11.1640625" style="190" customWidth="1"/>
    <col min="11271" max="11271" width="13.33203125" style="190" customWidth="1"/>
    <col min="11272" max="11273" width="14" style="190" customWidth="1"/>
    <col min="11274" max="11274" width="13.33203125" style="190" customWidth="1"/>
    <col min="11275" max="11275" width="12.33203125" style="190" customWidth="1"/>
    <col min="11276" max="11276" width="14.33203125" style="190" customWidth="1"/>
    <col min="11277" max="11277" width="15.1640625" style="190" customWidth="1"/>
    <col min="11278" max="11520" width="9.33203125" style="190"/>
    <col min="11521" max="11521" width="5.83203125" style="190" customWidth="1"/>
    <col min="11522" max="11522" width="22.33203125" style="190" customWidth="1"/>
    <col min="11523" max="11523" width="13" style="190" customWidth="1"/>
    <col min="11524" max="11524" width="11" style="190" customWidth="1"/>
    <col min="11525" max="11525" width="15.5" style="190" customWidth="1"/>
    <col min="11526" max="11526" width="11.1640625" style="190" customWidth="1"/>
    <col min="11527" max="11527" width="13.33203125" style="190" customWidth="1"/>
    <col min="11528" max="11529" width="14" style="190" customWidth="1"/>
    <col min="11530" max="11530" width="13.33203125" style="190" customWidth="1"/>
    <col min="11531" max="11531" width="12.33203125" style="190" customWidth="1"/>
    <col min="11532" max="11532" width="14.33203125" style="190" customWidth="1"/>
    <col min="11533" max="11533" width="15.1640625" style="190" customWidth="1"/>
    <col min="11534" max="11776" width="9.33203125" style="190"/>
    <col min="11777" max="11777" width="5.83203125" style="190" customWidth="1"/>
    <col min="11778" max="11778" width="22.33203125" style="190" customWidth="1"/>
    <col min="11779" max="11779" width="13" style="190" customWidth="1"/>
    <col min="11780" max="11780" width="11" style="190" customWidth="1"/>
    <col min="11781" max="11781" width="15.5" style="190" customWidth="1"/>
    <col min="11782" max="11782" width="11.1640625" style="190" customWidth="1"/>
    <col min="11783" max="11783" width="13.33203125" style="190" customWidth="1"/>
    <col min="11784" max="11785" width="14" style="190" customWidth="1"/>
    <col min="11786" max="11786" width="13.33203125" style="190" customWidth="1"/>
    <col min="11787" max="11787" width="12.33203125" style="190" customWidth="1"/>
    <col min="11788" max="11788" width="14.33203125" style="190" customWidth="1"/>
    <col min="11789" max="11789" width="15.1640625" style="190" customWidth="1"/>
    <col min="11790" max="12032" width="9.33203125" style="190"/>
    <col min="12033" max="12033" width="5.83203125" style="190" customWidth="1"/>
    <col min="12034" max="12034" width="22.33203125" style="190" customWidth="1"/>
    <col min="12035" max="12035" width="13" style="190" customWidth="1"/>
    <col min="12036" max="12036" width="11" style="190" customWidth="1"/>
    <col min="12037" max="12037" width="15.5" style="190" customWidth="1"/>
    <col min="12038" max="12038" width="11.1640625" style="190" customWidth="1"/>
    <col min="12039" max="12039" width="13.33203125" style="190" customWidth="1"/>
    <col min="12040" max="12041" width="14" style="190" customWidth="1"/>
    <col min="12042" max="12042" width="13.33203125" style="190" customWidth="1"/>
    <col min="12043" max="12043" width="12.33203125" style="190" customWidth="1"/>
    <col min="12044" max="12044" width="14.33203125" style="190" customWidth="1"/>
    <col min="12045" max="12045" width="15.1640625" style="190" customWidth="1"/>
    <col min="12046" max="12288" width="9.33203125" style="190"/>
    <col min="12289" max="12289" width="5.83203125" style="190" customWidth="1"/>
    <col min="12290" max="12290" width="22.33203125" style="190" customWidth="1"/>
    <col min="12291" max="12291" width="13" style="190" customWidth="1"/>
    <col min="12292" max="12292" width="11" style="190" customWidth="1"/>
    <col min="12293" max="12293" width="15.5" style="190" customWidth="1"/>
    <col min="12294" max="12294" width="11.1640625" style="190" customWidth="1"/>
    <col min="12295" max="12295" width="13.33203125" style="190" customWidth="1"/>
    <col min="12296" max="12297" width="14" style="190" customWidth="1"/>
    <col min="12298" max="12298" width="13.33203125" style="190" customWidth="1"/>
    <col min="12299" max="12299" width="12.33203125" style="190" customWidth="1"/>
    <col min="12300" max="12300" width="14.33203125" style="190" customWidth="1"/>
    <col min="12301" max="12301" width="15.1640625" style="190" customWidth="1"/>
    <col min="12302" max="12544" width="9.33203125" style="190"/>
    <col min="12545" max="12545" width="5.83203125" style="190" customWidth="1"/>
    <col min="12546" max="12546" width="22.33203125" style="190" customWidth="1"/>
    <col min="12547" max="12547" width="13" style="190" customWidth="1"/>
    <col min="12548" max="12548" width="11" style="190" customWidth="1"/>
    <col min="12549" max="12549" width="15.5" style="190" customWidth="1"/>
    <col min="12550" max="12550" width="11.1640625" style="190" customWidth="1"/>
    <col min="12551" max="12551" width="13.33203125" style="190" customWidth="1"/>
    <col min="12552" max="12553" width="14" style="190" customWidth="1"/>
    <col min="12554" max="12554" width="13.33203125" style="190" customWidth="1"/>
    <col min="12555" max="12555" width="12.33203125" style="190" customWidth="1"/>
    <col min="12556" max="12556" width="14.33203125" style="190" customWidth="1"/>
    <col min="12557" max="12557" width="15.1640625" style="190" customWidth="1"/>
    <col min="12558" max="12800" width="9.33203125" style="190"/>
    <col min="12801" max="12801" width="5.83203125" style="190" customWidth="1"/>
    <col min="12802" max="12802" width="22.33203125" style="190" customWidth="1"/>
    <col min="12803" max="12803" width="13" style="190" customWidth="1"/>
    <col min="12804" max="12804" width="11" style="190" customWidth="1"/>
    <col min="12805" max="12805" width="15.5" style="190" customWidth="1"/>
    <col min="12806" max="12806" width="11.1640625" style="190" customWidth="1"/>
    <col min="12807" max="12807" width="13.33203125" style="190" customWidth="1"/>
    <col min="12808" max="12809" width="14" style="190" customWidth="1"/>
    <col min="12810" max="12810" width="13.33203125" style="190" customWidth="1"/>
    <col min="12811" max="12811" width="12.33203125" style="190" customWidth="1"/>
    <col min="12812" max="12812" width="14.33203125" style="190" customWidth="1"/>
    <col min="12813" max="12813" width="15.1640625" style="190" customWidth="1"/>
    <col min="12814" max="13056" width="9.33203125" style="190"/>
    <col min="13057" max="13057" width="5.83203125" style="190" customWidth="1"/>
    <col min="13058" max="13058" width="22.33203125" style="190" customWidth="1"/>
    <col min="13059" max="13059" width="13" style="190" customWidth="1"/>
    <col min="13060" max="13060" width="11" style="190" customWidth="1"/>
    <col min="13061" max="13061" width="15.5" style="190" customWidth="1"/>
    <col min="13062" max="13062" width="11.1640625" style="190" customWidth="1"/>
    <col min="13063" max="13063" width="13.33203125" style="190" customWidth="1"/>
    <col min="13064" max="13065" width="14" style="190" customWidth="1"/>
    <col min="13066" max="13066" width="13.33203125" style="190" customWidth="1"/>
    <col min="13067" max="13067" width="12.33203125" style="190" customWidth="1"/>
    <col min="13068" max="13068" width="14.33203125" style="190" customWidth="1"/>
    <col min="13069" max="13069" width="15.1640625" style="190" customWidth="1"/>
    <col min="13070" max="13312" width="9.33203125" style="190"/>
    <col min="13313" max="13313" width="5.83203125" style="190" customWidth="1"/>
    <col min="13314" max="13314" width="22.33203125" style="190" customWidth="1"/>
    <col min="13315" max="13315" width="13" style="190" customWidth="1"/>
    <col min="13316" max="13316" width="11" style="190" customWidth="1"/>
    <col min="13317" max="13317" width="15.5" style="190" customWidth="1"/>
    <col min="13318" max="13318" width="11.1640625" style="190" customWidth="1"/>
    <col min="13319" max="13319" width="13.33203125" style="190" customWidth="1"/>
    <col min="13320" max="13321" width="14" style="190" customWidth="1"/>
    <col min="13322" max="13322" width="13.33203125" style="190" customWidth="1"/>
    <col min="13323" max="13323" width="12.33203125" style="190" customWidth="1"/>
    <col min="13324" max="13324" width="14.33203125" style="190" customWidth="1"/>
    <col min="13325" max="13325" width="15.1640625" style="190" customWidth="1"/>
    <col min="13326" max="13568" width="9.33203125" style="190"/>
    <col min="13569" max="13569" width="5.83203125" style="190" customWidth="1"/>
    <col min="13570" max="13570" width="22.33203125" style="190" customWidth="1"/>
    <col min="13571" max="13571" width="13" style="190" customWidth="1"/>
    <col min="13572" max="13572" width="11" style="190" customWidth="1"/>
    <col min="13573" max="13573" width="15.5" style="190" customWidth="1"/>
    <col min="13574" max="13574" width="11.1640625" style="190" customWidth="1"/>
    <col min="13575" max="13575" width="13.33203125" style="190" customWidth="1"/>
    <col min="13576" max="13577" width="14" style="190" customWidth="1"/>
    <col min="13578" max="13578" width="13.33203125" style="190" customWidth="1"/>
    <col min="13579" max="13579" width="12.33203125" style="190" customWidth="1"/>
    <col min="13580" max="13580" width="14.33203125" style="190" customWidth="1"/>
    <col min="13581" max="13581" width="15.1640625" style="190" customWidth="1"/>
    <col min="13582" max="13824" width="9.33203125" style="190"/>
    <col min="13825" max="13825" width="5.83203125" style="190" customWidth="1"/>
    <col min="13826" max="13826" width="22.33203125" style="190" customWidth="1"/>
    <col min="13827" max="13827" width="13" style="190" customWidth="1"/>
    <col min="13828" max="13828" width="11" style="190" customWidth="1"/>
    <col min="13829" max="13829" width="15.5" style="190" customWidth="1"/>
    <col min="13830" max="13830" width="11.1640625" style="190" customWidth="1"/>
    <col min="13831" max="13831" width="13.33203125" style="190" customWidth="1"/>
    <col min="13832" max="13833" width="14" style="190" customWidth="1"/>
    <col min="13834" max="13834" width="13.33203125" style="190" customWidth="1"/>
    <col min="13835" max="13835" width="12.33203125" style="190" customWidth="1"/>
    <col min="13836" max="13836" width="14.33203125" style="190" customWidth="1"/>
    <col min="13837" max="13837" width="15.1640625" style="190" customWidth="1"/>
    <col min="13838" max="14080" width="9.33203125" style="190"/>
    <col min="14081" max="14081" width="5.83203125" style="190" customWidth="1"/>
    <col min="14082" max="14082" width="22.33203125" style="190" customWidth="1"/>
    <col min="14083" max="14083" width="13" style="190" customWidth="1"/>
    <col min="14084" max="14084" width="11" style="190" customWidth="1"/>
    <col min="14085" max="14085" width="15.5" style="190" customWidth="1"/>
    <col min="14086" max="14086" width="11.1640625" style="190" customWidth="1"/>
    <col min="14087" max="14087" width="13.33203125" style="190" customWidth="1"/>
    <col min="14088" max="14089" width="14" style="190" customWidth="1"/>
    <col min="14090" max="14090" width="13.33203125" style="190" customWidth="1"/>
    <col min="14091" max="14091" width="12.33203125" style="190" customWidth="1"/>
    <col min="14092" max="14092" width="14.33203125" style="190" customWidth="1"/>
    <col min="14093" max="14093" width="15.1640625" style="190" customWidth="1"/>
    <col min="14094" max="14336" width="9.33203125" style="190"/>
    <col min="14337" max="14337" width="5.83203125" style="190" customWidth="1"/>
    <col min="14338" max="14338" width="22.33203125" style="190" customWidth="1"/>
    <col min="14339" max="14339" width="13" style="190" customWidth="1"/>
    <col min="14340" max="14340" width="11" style="190" customWidth="1"/>
    <col min="14341" max="14341" width="15.5" style="190" customWidth="1"/>
    <col min="14342" max="14342" width="11.1640625" style="190" customWidth="1"/>
    <col min="14343" max="14343" width="13.33203125" style="190" customWidth="1"/>
    <col min="14344" max="14345" width="14" style="190" customWidth="1"/>
    <col min="14346" max="14346" width="13.33203125" style="190" customWidth="1"/>
    <col min="14347" max="14347" width="12.33203125" style="190" customWidth="1"/>
    <col min="14348" max="14348" width="14.33203125" style="190" customWidth="1"/>
    <col min="14349" max="14349" width="15.1640625" style="190" customWidth="1"/>
    <col min="14350" max="14592" width="9.33203125" style="190"/>
    <col min="14593" max="14593" width="5.83203125" style="190" customWidth="1"/>
    <col min="14594" max="14594" width="22.33203125" style="190" customWidth="1"/>
    <col min="14595" max="14595" width="13" style="190" customWidth="1"/>
    <col min="14596" max="14596" width="11" style="190" customWidth="1"/>
    <col min="14597" max="14597" width="15.5" style="190" customWidth="1"/>
    <col min="14598" max="14598" width="11.1640625" style="190" customWidth="1"/>
    <col min="14599" max="14599" width="13.33203125" style="190" customWidth="1"/>
    <col min="14600" max="14601" width="14" style="190" customWidth="1"/>
    <col min="14602" max="14602" width="13.33203125" style="190" customWidth="1"/>
    <col min="14603" max="14603" width="12.33203125" style="190" customWidth="1"/>
    <col min="14604" max="14604" width="14.33203125" style="190" customWidth="1"/>
    <col min="14605" max="14605" width="15.1640625" style="190" customWidth="1"/>
    <col min="14606" max="14848" width="9.33203125" style="190"/>
    <col min="14849" max="14849" width="5.83203125" style="190" customWidth="1"/>
    <col min="14850" max="14850" width="22.33203125" style="190" customWidth="1"/>
    <col min="14851" max="14851" width="13" style="190" customWidth="1"/>
    <col min="14852" max="14852" width="11" style="190" customWidth="1"/>
    <col min="14853" max="14853" width="15.5" style="190" customWidth="1"/>
    <col min="14854" max="14854" width="11.1640625" style="190" customWidth="1"/>
    <col min="14855" max="14855" width="13.33203125" style="190" customWidth="1"/>
    <col min="14856" max="14857" width="14" style="190" customWidth="1"/>
    <col min="14858" max="14858" width="13.33203125" style="190" customWidth="1"/>
    <col min="14859" max="14859" width="12.33203125" style="190" customWidth="1"/>
    <col min="14860" max="14860" width="14.33203125" style="190" customWidth="1"/>
    <col min="14861" max="14861" width="15.1640625" style="190" customWidth="1"/>
    <col min="14862" max="15104" width="9.33203125" style="190"/>
    <col min="15105" max="15105" width="5.83203125" style="190" customWidth="1"/>
    <col min="15106" max="15106" width="22.33203125" style="190" customWidth="1"/>
    <col min="15107" max="15107" width="13" style="190" customWidth="1"/>
    <col min="15108" max="15108" width="11" style="190" customWidth="1"/>
    <col min="15109" max="15109" width="15.5" style="190" customWidth="1"/>
    <col min="15110" max="15110" width="11.1640625" style="190" customWidth="1"/>
    <col min="15111" max="15111" width="13.33203125" style="190" customWidth="1"/>
    <col min="15112" max="15113" width="14" style="190" customWidth="1"/>
    <col min="15114" max="15114" width="13.33203125" style="190" customWidth="1"/>
    <col min="15115" max="15115" width="12.33203125" style="190" customWidth="1"/>
    <col min="15116" max="15116" width="14.33203125" style="190" customWidth="1"/>
    <col min="15117" max="15117" width="15.1640625" style="190" customWidth="1"/>
    <col min="15118" max="15360" width="9.33203125" style="190"/>
    <col min="15361" max="15361" width="5.83203125" style="190" customWidth="1"/>
    <col min="15362" max="15362" width="22.33203125" style="190" customWidth="1"/>
    <col min="15363" max="15363" width="13" style="190" customWidth="1"/>
    <col min="15364" max="15364" width="11" style="190" customWidth="1"/>
    <col min="15365" max="15365" width="15.5" style="190" customWidth="1"/>
    <col min="15366" max="15366" width="11.1640625" style="190" customWidth="1"/>
    <col min="15367" max="15367" width="13.33203125" style="190" customWidth="1"/>
    <col min="15368" max="15369" width="14" style="190" customWidth="1"/>
    <col min="15370" max="15370" width="13.33203125" style="190" customWidth="1"/>
    <col min="15371" max="15371" width="12.33203125" style="190" customWidth="1"/>
    <col min="15372" max="15372" width="14.33203125" style="190" customWidth="1"/>
    <col min="15373" max="15373" width="15.1640625" style="190" customWidth="1"/>
    <col min="15374" max="15616" width="9.33203125" style="190"/>
    <col min="15617" max="15617" width="5.83203125" style="190" customWidth="1"/>
    <col min="15618" max="15618" width="22.33203125" style="190" customWidth="1"/>
    <col min="15619" max="15619" width="13" style="190" customWidth="1"/>
    <col min="15620" max="15620" width="11" style="190" customWidth="1"/>
    <col min="15621" max="15621" width="15.5" style="190" customWidth="1"/>
    <col min="15622" max="15622" width="11.1640625" style="190" customWidth="1"/>
    <col min="15623" max="15623" width="13.33203125" style="190" customWidth="1"/>
    <col min="15624" max="15625" width="14" style="190" customWidth="1"/>
    <col min="15626" max="15626" width="13.33203125" style="190" customWidth="1"/>
    <col min="15627" max="15627" width="12.33203125" style="190" customWidth="1"/>
    <col min="15628" max="15628" width="14.33203125" style="190" customWidth="1"/>
    <col min="15629" max="15629" width="15.1640625" style="190" customWidth="1"/>
    <col min="15630" max="15872" width="9.33203125" style="190"/>
    <col min="15873" max="15873" width="5.83203125" style="190" customWidth="1"/>
    <col min="15874" max="15874" width="22.33203125" style="190" customWidth="1"/>
    <col min="15875" max="15875" width="13" style="190" customWidth="1"/>
    <col min="15876" max="15876" width="11" style="190" customWidth="1"/>
    <col min="15877" max="15877" width="15.5" style="190" customWidth="1"/>
    <col min="15878" max="15878" width="11.1640625" style="190" customWidth="1"/>
    <col min="15879" max="15879" width="13.33203125" style="190" customWidth="1"/>
    <col min="15880" max="15881" width="14" style="190" customWidth="1"/>
    <col min="15882" max="15882" width="13.33203125" style="190" customWidth="1"/>
    <col min="15883" max="15883" width="12.33203125" style="190" customWidth="1"/>
    <col min="15884" max="15884" width="14.33203125" style="190" customWidth="1"/>
    <col min="15885" max="15885" width="15.1640625" style="190" customWidth="1"/>
    <col min="15886" max="16128" width="9.33203125" style="190"/>
    <col min="16129" max="16129" width="5.83203125" style="190" customWidth="1"/>
    <col min="16130" max="16130" width="22.33203125" style="190" customWidth="1"/>
    <col min="16131" max="16131" width="13" style="190" customWidth="1"/>
    <col min="16132" max="16132" width="11" style="190" customWidth="1"/>
    <col min="16133" max="16133" width="15.5" style="190" customWidth="1"/>
    <col min="16134" max="16134" width="11.1640625" style="190" customWidth="1"/>
    <col min="16135" max="16135" width="13.33203125" style="190" customWidth="1"/>
    <col min="16136" max="16137" width="14" style="190" customWidth="1"/>
    <col min="16138" max="16138" width="13.33203125" style="190" customWidth="1"/>
    <col min="16139" max="16139" width="12.33203125" style="190" customWidth="1"/>
    <col min="16140" max="16140" width="14.33203125" style="190" customWidth="1"/>
    <col min="16141" max="16141" width="15.1640625" style="190" customWidth="1"/>
    <col min="16142" max="16384" width="9.33203125" style="190"/>
  </cols>
  <sheetData>
    <row r="1" spans="1:13" ht="54" customHeight="1">
      <c r="A1" s="1475" t="s">
        <v>697</v>
      </c>
      <c r="B1" s="1477"/>
      <c r="C1" s="1477"/>
      <c r="D1" s="1477"/>
      <c r="E1" s="1477"/>
      <c r="F1" s="1477"/>
      <c r="G1" s="1477"/>
      <c r="H1" s="1477"/>
      <c r="I1" s="1477"/>
      <c r="J1" s="1477"/>
      <c r="K1" s="1477"/>
      <c r="L1" s="1477"/>
      <c r="M1" s="1477"/>
    </row>
    <row r="2" spans="1:13" ht="15">
      <c r="A2" s="191"/>
      <c r="B2" s="192"/>
      <c r="C2" s="192"/>
      <c r="D2" s="193"/>
      <c r="E2" s="194"/>
      <c r="F2" s="194"/>
      <c r="G2" s="195"/>
      <c r="H2" s="195"/>
      <c r="I2" s="194"/>
    </row>
    <row r="3" spans="1:13" ht="15">
      <c r="A3" s="191"/>
      <c r="B3" s="196"/>
      <c r="C3" s="196"/>
      <c r="D3" s="197"/>
      <c r="E3" s="193"/>
      <c r="F3" s="193"/>
      <c r="G3" s="193"/>
      <c r="H3" s="193"/>
      <c r="I3" s="193"/>
      <c r="K3" s="1478" t="s">
        <v>721</v>
      </c>
      <c r="L3" s="1478"/>
      <c r="M3" s="1478"/>
    </row>
    <row r="4" spans="1:13" s="204" customFormat="1" ht="75.75" customHeight="1">
      <c r="A4" s="198" t="s">
        <v>406</v>
      </c>
      <c r="B4" s="199" t="s">
        <v>444</v>
      </c>
      <c r="C4" s="199" t="s">
        <v>445</v>
      </c>
      <c r="D4" s="199" t="s">
        <v>451</v>
      </c>
      <c r="E4" s="199" t="s">
        <v>206</v>
      </c>
      <c r="F4" s="199" t="s">
        <v>452</v>
      </c>
      <c r="G4" s="200" t="s">
        <v>210</v>
      </c>
      <c r="H4" s="200" t="s">
        <v>453</v>
      </c>
      <c r="I4" s="200" t="s">
        <v>231</v>
      </c>
      <c r="J4" s="202" t="s">
        <v>233</v>
      </c>
      <c r="K4" s="201" t="s">
        <v>235</v>
      </c>
      <c r="L4" s="202" t="s">
        <v>454</v>
      </c>
      <c r="M4" s="203" t="s">
        <v>455</v>
      </c>
    </row>
    <row r="5" spans="1:13" ht="25.15" customHeight="1">
      <c r="A5" s="1170" t="s">
        <v>10</v>
      </c>
      <c r="B5" s="1221" t="s">
        <v>699</v>
      </c>
      <c r="C5" s="1171" t="s">
        <v>700</v>
      </c>
      <c r="D5" s="1222">
        <v>5443922</v>
      </c>
      <c r="E5" s="1223">
        <v>1239430</v>
      </c>
      <c r="F5" s="1223">
        <v>1190000</v>
      </c>
      <c r="G5" s="1224">
        <v>0</v>
      </c>
      <c r="H5" s="1224">
        <v>3000000</v>
      </c>
      <c r="I5" s="1223">
        <v>0</v>
      </c>
      <c r="J5" s="1225"/>
      <c r="K5" s="1225"/>
      <c r="L5" s="1225"/>
      <c r="M5" s="1226">
        <f>SUM(D5:L5)</f>
        <v>10873352</v>
      </c>
    </row>
    <row r="6" spans="1:13" ht="25.15" customHeight="1">
      <c r="A6" s="205"/>
      <c r="B6" s="206" t="s">
        <v>752</v>
      </c>
      <c r="C6" s="207"/>
      <c r="D6" s="220"/>
      <c r="E6" s="221"/>
      <c r="F6" s="221">
        <v>60000</v>
      </c>
      <c r="G6" s="222"/>
      <c r="H6" s="222"/>
      <c r="I6" s="221"/>
      <c r="J6" s="223"/>
      <c r="K6" s="223"/>
      <c r="L6" s="223"/>
      <c r="M6" s="819">
        <v>60000</v>
      </c>
    </row>
    <row r="7" spans="1:13" ht="25.15" customHeight="1">
      <c r="A7" s="205"/>
      <c r="B7" s="206" t="s">
        <v>771</v>
      </c>
      <c r="C7" s="207"/>
      <c r="D7" s="220"/>
      <c r="E7" s="221">
        <v>9000</v>
      </c>
      <c r="F7" s="221">
        <v>90000</v>
      </c>
      <c r="G7" s="222"/>
      <c r="H7" s="222"/>
      <c r="I7" s="221"/>
      <c r="J7" s="223"/>
      <c r="K7" s="223"/>
      <c r="L7" s="223"/>
      <c r="M7" s="819">
        <f>SUM(D7:L7)</f>
        <v>99000</v>
      </c>
    </row>
    <row r="8" spans="1:13" ht="25.15" customHeight="1">
      <c r="A8" s="205"/>
      <c r="B8" s="820" t="s">
        <v>751</v>
      </c>
      <c r="C8" s="630"/>
      <c r="D8" s="631">
        <f>D5+D6</f>
        <v>5443922</v>
      </c>
      <c r="E8" s="631">
        <f>SUM(E5:E7)</f>
        <v>1248430</v>
      </c>
      <c r="F8" s="631">
        <f>SUM(F5:F7)</f>
        <v>1340000</v>
      </c>
      <c r="G8" s="631">
        <f t="shared" ref="E8:M8" si="0">G5+G6</f>
        <v>0</v>
      </c>
      <c r="H8" s="631">
        <f t="shared" si="0"/>
        <v>3000000</v>
      </c>
      <c r="I8" s="631">
        <f t="shared" si="0"/>
        <v>0</v>
      </c>
      <c r="J8" s="631">
        <f t="shared" si="0"/>
        <v>0</v>
      </c>
      <c r="K8" s="631">
        <f t="shared" si="0"/>
        <v>0</v>
      </c>
      <c r="L8" s="631">
        <f t="shared" si="0"/>
        <v>0</v>
      </c>
      <c r="M8" s="821">
        <f>SUM(M5:M7)</f>
        <v>11032352</v>
      </c>
    </row>
    <row r="9" spans="1:13" ht="25.15" customHeight="1">
      <c r="A9" s="629" t="s">
        <v>13</v>
      </c>
      <c r="B9" s="820" t="s">
        <v>701</v>
      </c>
      <c r="C9" s="630" t="s">
        <v>682</v>
      </c>
      <c r="D9" s="631"/>
      <c r="E9" s="632"/>
      <c r="F9" s="632"/>
      <c r="G9" s="633"/>
      <c r="H9" s="633"/>
      <c r="I9" s="632"/>
      <c r="J9" s="634"/>
      <c r="K9" s="634"/>
      <c r="L9" s="1186">
        <v>20148335</v>
      </c>
      <c r="M9" s="1187">
        <f t="shared" ref="M9:M49" si="1">SUM(D9:L9)</f>
        <v>20148335</v>
      </c>
    </row>
    <row r="10" spans="1:13" ht="25.15" customHeight="1">
      <c r="A10" s="205"/>
      <c r="B10" s="206" t="s">
        <v>752</v>
      </c>
      <c r="C10" s="207"/>
      <c r="D10" s="631"/>
      <c r="E10" s="221"/>
      <c r="F10" s="221"/>
      <c r="G10" s="222"/>
      <c r="H10" s="222"/>
      <c r="I10" s="221"/>
      <c r="J10" s="223"/>
      <c r="K10" s="223"/>
      <c r="L10" s="822">
        <v>619968</v>
      </c>
      <c r="M10" s="819">
        <v>619968</v>
      </c>
    </row>
    <row r="11" spans="1:13" ht="25.15" customHeight="1">
      <c r="A11" s="205"/>
      <c r="B11" s="206" t="s">
        <v>771</v>
      </c>
      <c r="C11" s="207"/>
      <c r="D11" s="631"/>
      <c r="E11" s="221"/>
      <c r="F11" s="221"/>
      <c r="G11" s="222"/>
      <c r="H11" s="222"/>
      <c r="I11" s="221"/>
      <c r="J11" s="223"/>
      <c r="K11" s="223"/>
      <c r="L11" s="822">
        <v>28927</v>
      </c>
      <c r="M11" s="819">
        <f>SUM(D11:L11)</f>
        <v>28927</v>
      </c>
    </row>
    <row r="12" spans="1:13" ht="25.15" customHeight="1">
      <c r="A12" s="205"/>
      <c r="B12" s="820" t="s">
        <v>751</v>
      </c>
      <c r="C12" s="630"/>
      <c r="D12" s="631">
        <f>D9+D10</f>
        <v>0</v>
      </c>
      <c r="E12" s="631">
        <f t="shared" ref="E12:M12" si="2">E9+E10</f>
        <v>0</v>
      </c>
      <c r="F12" s="631">
        <f t="shared" si="2"/>
        <v>0</v>
      </c>
      <c r="G12" s="631">
        <f t="shared" si="2"/>
        <v>0</v>
      </c>
      <c r="H12" s="631">
        <f t="shared" si="2"/>
        <v>0</v>
      </c>
      <c r="I12" s="631">
        <f t="shared" si="2"/>
        <v>0</v>
      </c>
      <c r="J12" s="631">
        <f t="shared" si="2"/>
        <v>0</v>
      </c>
      <c r="K12" s="631">
        <f t="shared" si="2"/>
        <v>0</v>
      </c>
      <c r="L12" s="631">
        <f>SUM(L9:L11)</f>
        <v>20797230</v>
      </c>
      <c r="M12" s="821">
        <f>SUM(M9:M11)</f>
        <v>20797230</v>
      </c>
    </row>
    <row r="13" spans="1:13" ht="25.15" customHeight="1">
      <c r="A13" s="629" t="s">
        <v>16</v>
      </c>
      <c r="B13" s="820" t="s">
        <v>683</v>
      </c>
      <c r="C13" s="630" t="s">
        <v>684</v>
      </c>
      <c r="D13" s="631">
        <v>2721221</v>
      </c>
      <c r="E13" s="632">
        <v>356819</v>
      </c>
      <c r="F13" s="632"/>
      <c r="G13" s="633"/>
      <c r="H13" s="633"/>
      <c r="I13" s="632"/>
      <c r="J13" s="634"/>
      <c r="K13" s="634"/>
      <c r="L13" s="634"/>
      <c r="M13" s="1187">
        <f t="shared" si="1"/>
        <v>3078040</v>
      </c>
    </row>
    <row r="14" spans="1:13" ht="25.15" customHeight="1">
      <c r="A14" s="205"/>
      <c r="B14" s="206" t="s">
        <v>752</v>
      </c>
      <c r="C14" s="207"/>
      <c r="D14" s="220">
        <v>7904194</v>
      </c>
      <c r="E14" s="221">
        <v>854326</v>
      </c>
      <c r="F14" s="221">
        <v>5712397</v>
      </c>
      <c r="G14" s="222"/>
      <c r="H14" s="222"/>
      <c r="I14" s="221"/>
      <c r="J14" s="223"/>
      <c r="K14" s="223"/>
      <c r="L14" s="223"/>
      <c r="M14" s="819">
        <f t="shared" si="1"/>
        <v>14470917</v>
      </c>
    </row>
    <row r="15" spans="1:13" ht="25.15" customHeight="1">
      <c r="A15" s="205"/>
      <c r="B15" s="206" t="s">
        <v>771</v>
      </c>
      <c r="C15" s="207"/>
      <c r="D15" s="220">
        <v>71058</v>
      </c>
      <c r="E15" s="221">
        <v>43106</v>
      </c>
      <c r="F15" s="221">
        <v>-4079953</v>
      </c>
      <c r="G15" s="222"/>
      <c r="H15" s="222"/>
      <c r="I15" s="221">
        <v>2844000</v>
      </c>
      <c r="J15" s="822">
        <v>1000000</v>
      </c>
      <c r="K15" s="223"/>
      <c r="L15" s="223"/>
      <c r="M15" s="819">
        <f>SUM(D15:L15)</f>
        <v>-121789</v>
      </c>
    </row>
    <row r="16" spans="1:13" ht="25.15" customHeight="1">
      <c r="A16" s="205"/>
      <c r="B16" s="820" t="s">
        <v>751</v>
      </c>
      <c r="C16" s="630"/>
      <c r="D16" s="631">
        <f>SUM(D13:D15)</f>
        <v>10696473</v>
      </c>
      <c r="E16" s="631">
        <f t="shared" ref="E16:F16" si="3">SUM(E13:E15)</f>
        <v>1254251</v>
      </c>
      <c r="F16" s="631">
        <f t="shared" si="3"/>
        <v>1632444</v>
      </c>
      <c r="G16" s="631">
        <f t="shared" ref="E16:M16" si="4">G13+G14</f>
        <v>0</v>
      </c>
      <c r="H16" s="631">
        <f t="shared" si="4"/>
        <v>0</v>
      </c>
      <c r="I16" s="631">
        <v>2844000</v>
      </c>
      <c r="J16" s="631">
        <v>1000000</v>
      </c>
      <c r="K16" s="631">
        <f t="shared" si="4"/>
        <v>0</v>
      </c>
      <c r="L16" s="631">
        <f t="shared" si="4"/>
        <v>0</v>
      </c>
      <c r="M16" s="821">
        <f>SUM(D16:L16)</f>
        <v>17427168</v>
      </c>
    </row>
    <row r="17" spans="1:13" ht="25.15" customHeight="1">
      <c r="A17" s="629" t="s">
        <v>19</v>
      </c>
      <c r="B17" s="806" t="s">
        <v>746</v>
      </c>
      <c r="C17" s="630" t="s">
        <v>747</v>
      </c>
      <c r="D17" s="631"/>
      <c r="E17" s="632"/>
      <c r="F17" s="632">
        <v>10541000</v>
      </c>
      <c r="G17" s="633"/>
      <c r="H17" s="633"/>
      <c r="I17" s="632"/>
      <c r="J17" s="634"/>
      <c r="K17" s="634"/>
      <c r="L17" s="634"/>
      <c r="M17" s="1187">
        <f t="shared" si="1"/>
        <v>10541000</v>
      </c>
    </row>
    <row r="18" spans="1:13" ht="25.15" customHeight="1">
      <c r="A18" s="205"/>
      <c r="B18" s="206" t="s">
        <v>752</v>
      </c>
      <c r="C18" s="207"/>
      <c r="D18" s="220"/>
      <c r="E18" s="221"/>
      <c r="F18" s="221">
        <v>-870000</v>
      </c>
      <c r="G18" s="222"/>
      <c r="H18" s="222"/>
      <c r="I18" s="221"/>
      <c r="J18" s="223"/>
      <c r="K18" s="223"/>
      <c r="L18" s="223"/>
      <c r="M18" s="819">
        <f t="shared" si="1"/>
        <v>-870000</v>
      </c>
    </row>
    <row r="19" spans="1:13" ht="25.15" customHeight="1">
      <c r="A19" s="205"/>
      <c r="B19" s="206" t="s">
        <v>771</v>
      </c>
      <c r="C19" s="207"/>
      <c r="D19" s="220"/>
      <c r="E19" s="221"/>
      <c r="F19" s="221">
        <v>-1160990</v>
      </c>
      <c r="G19" s="222"/>
      <c r="H19" s="222"/>
      <c r="I19" s="221"/>
      <c r="J19" s="223"/>
      <c r="K19" s="223"/>
      <c r="L19" s="223"/>
      <c r="M19" s="819">
        <f t="shared" si="1"/>
        <v>-1160990</v>
      </c>
    </row>
    <row r="20" spans="1:13" ht="25.15" customHeight="1">
      <c r="A20" s="205"/>
      <c r="B20" s="820" t="s">
        <v>751</v>
      </c>
      <c r="C20" s="630"/>
      <c r="D20" s="631">
        <f>D17+D18</f>
        <v>0</v>
      </c>
      <c r="E20" s="631">
        <f t="shared" ref="E20:M20" si="5">E17+E18</f>
        <v>0</v>
      </c>
      <c r="F20" s="631">
        <f>SUM(F17:F19)</f>
        <v>8510010</v>
      </c>
      <c r="G20" s="631">
        <f t="shared" si="5"/>
        <v>0</v>
      </c>
      <c r="H20" s="631">
        <f t="shared" si="5"/>
        <v>0</v>
      </c>
      <c r="I20" s="631">
        <f t="shared" si="5"/>
        <v>0</v>
      </c>
      <c r="J20" s="631">
        <f t="shared" si="5"/>
        <v>0</v>
      </c>
      <c r="K20" s="631">
        <f t="shared" si="5"/>
        <v>0</v>
      </c>
      <c r="L20" s="631">
        <f t="shared" si="5"/>
        <v>0</v>
      </c>
      <c r="M20" s="821">
        <f>SUM(M17:M19)</f>
        <v>8510010</v>
      </c>
    </row>
    <row r="21" spans="1:13" ht="25.15" customHeight="1">
      <c r="A21" s="629" t="s">
        <v>22</v>
      </c>
      <c r="B21" s="806" t="s">
        <v>750</v>
      </c>
      <c r="C21" s="630" t="s">
        <v>702</v>
      </c>
      <c r="D21" s="631"/>
      <c r="E21" s="632"/>
      <c r="F21" s="632">
        <v>616000</v>
      </c>
      <c r="G21" s="633"/>
      <c r="H21" s="633"/>
      <c r="I21" s="632"/>
      <c r="J21" s="634"/>
      <c r="K21" s="634"/>
      <c r="L21" s="634"/>
      <c r="M21" s="1187">
        <f t="shared" si="1"/>
        <v>616000</v>
      </c>
    </row>
    <row r="22" spans="1:13" ht="25.15" customHeight="1">
      <c r="A22" s="205"/>
      <c r="B22" s="206" t="s">
        <v>752</v>
      </c>
      <c r="C22" s="207"/>
      <c r="D22" s="220"/>
      <c r="E22" s="221"/>
      <c r="F22" s="221"/>
      <c r="G22" s="222"/>
      <c r="H22" s="222"/>
      <c r="I22" s="221"/>
      <c r="J22" s="223"/>
      <c r="K22" s="223"/>
      <c r="L22" s="223"/>
      <c r="M22" s="819"/>
    </row>
    <row r="23" spans="1:13" ht="25.15" customHeight="1">
      <c r="A23" s="205"/>
      <c r="B23" s="206" t="s">
        <v>771</v>
      </c>
      <c r="C23" s="207"/>
      <c r="D23" s="220"/>
      <c r="E23" s="221"/>
      <c r="F23" s="221">
        <v>78000</v>
      </c>
      <c r="G23" s="222"/>
      <c r="H23" s="222"/>
      <c r="I23" s="221"/>
      <c r="J23" s="223"/>
      <c r="K23" s="223"/>
      <c r="L23" s="223"/>
      <c r="M23" s="819">
        <f>SUM(F23:L23)</f>
        <v>78000</v>
      </c>
    </row>
    <row r="24" spans="1:13" ht="25.15" customHeight="1">
      <c r="A24" s="205"/>
      <c r="B24" s="820" t="s">
        <v>751</v>
      </c>
      <c r="C24" s="630"/>
      <c r="D24" s="631">
        <f>D21+D22</f>
        <v>0</v>
      </c>
      <c r="E24" s="631">
        <f t="shared" ref="E24:M24" si="6">E21+E22</f>
        <v>0</v>
      </c>
      <c r="F24" s="631">
        <f>SUM(F21:F23)</f>
        <v>694000</v>
      </c>
      <c r="G24" s="631">
        <f t="shared" si="6"/>
        <v>0</v>
      </c>
      <c r="H24" s="631">
        <f t="shared" si="6"/>
        <v>0</v>
      </c>
      <c r="I24" s="631">
        <f t="shared" si="6"/>
        <v>0</v>
      </c>
      <c r="J24" s="631">
        <f t="shared" si="6"/>
        <v>0</v>
      </c>
      <c r="K24" s="631">
        <f t="shared" si="6"/>
        <v>0</v>
      </c>
      <c r="L24" s="631">
        <f t="shared" si="6"/>
        <v>0</v>
      </c>
      <c r="M24" s="821">
        <f>SUM(M21:M23)</f>
        <v>694000</v>
      </c>
    </row>
    <row r="25" spans="1:13" ht="25.15" customHeight="1">
      <c r="A25" s="629" t="s">
        <v>25</v>
      </c>
      <c r="B25" s="806" t="s">
        <v>687</v>
      </c>
      <c r="C25" s="630" t="s">
        <v>688</v>
      </c>
      <c r="D25" s="631">
        <v>296311</v>
      </c>
      <c r="E25" s="632">
        <v>78060</v>
      </c>
      <c r="F25" s="632">
        <v>10750874</v>
      </c>
      <c r="G25" s="633"/>
      <c r="H25" s="633">
        <v>18060000</v>
      </c>
      <c r="I25" s="632"/>
      <c r="J25" s="1186">
        <v>45215000</v>
      </c>
      <c r="K25" s="634"/>
      <c r="L25" s="634"/>
      <c r="M25" s="1187">
        <f t="shared" si="1"/>
        <v>74400245</v>
      </c>
    </row>
    <row r="26" spans="1:13" ht="25.15" customHeight="1">
      <c r="A26" s="205"/>
      <c r="B26" s="206" t="s">
        <v>752</v>
      </c>
      <c r="C26" s="207"/>
      <c r="D26" s="220"/>
      <c r="E26" s="221"/>
      <c r="F26" s="221">
        <v>852000</v>
      </c>
      <c r="G26" s="222">
        <v>400000</v>
      </c>
      <c r="H26" s="222">
        <v>947878</v>
      </c>
      <c r="I26" s="221">
        <v>317000</v>
      </c>
      <c r="J26" s="822">
        <v>-250000</v>
      </c>
      <c r="K26" s="223"/>
      <c r="L26" s="223"/>
      <c r="M26" s="819">
        <f>SUM(D26:L26)</f>
        <v>2266878</v>
      </c>
    </row>
    <row r="27" spans="1:13" ht="25.15" customHeight="1">
      <c r="A27" s="205"/>
      <c r="B27" s="206" t="s">
        <v>771</v>
      </c>
      <c r="C27" s="207"/>
      <c r="D27" s="220">
        <v>455000</v>
      </c>
      <c r="E27" s="221">
        <v>98000</v>
      </c>
      <c r="F27" s="221">
        <v>4302500</v>
      </c>
      <c r="G27" s="222"/>
      <c r="H27" s="222">
        <v>6582482</v>
      </c>
      <c r="I27" s="221"/>
      <c r="J27" s="822">
        <v>28360704</v>
      </c>
      <c r="K27" s="223"/>
      <c r="L27" s="223"/>
      <c r="M27" s="819">
        <f>SUM(D27:L27)</f>
        <v>39798686</v>
      </c>
    </row>
    <row r="28" spans="1:13" ht="25.15" customHeight="1">
      <c r="A28" s="205"/>
      <c r="B28" s="820" t="s">
        <v>751</v>
      </c>
      <c r="C28" s="630"/>
      <c r="D28" s="631">
        <f>SUM(D25:D27)</f>
        <v>751311</v>
      </c>
      <c r="E28" s="631">
        <f t="shared" ref="E28:L28" si="7">SUM(E25:E27)</f>
        <v>176060</v>
      </c>
      <c r="F28" s="631">
        <f t="shared" si="7"/>
        <v>15905374</v>
      </c>
      <c r="G28" s="631">
        <f t="shared" si="7"/>
        <v>400000</v>
      </c>
      <c r="H28" s="631">
        <f t="shared" si="7"/>
        <v>25590360</v>
      </c>
      <c r="I28" s="631">
        <f t="shared" si="7"/>
        <v>317000</v>
      </c>
      <c r="J28" s="631">
        <f t="shared" si="7"/>
        <v>73325704</v>
      </c>
      <c r="K28" s="631">
        <f t="shared" si="7"/>
        <v>0</v>
      </c>
      <c r="L28" s="631">
        <f t="shared" si="7"/>
        <v>0</v>
      </c>
      <c r="M28" s="821">
        <f>SUM(M25:M27)</f>
        <v>116465809</v>
      </c>
    </row>
    <row r="29" spans="1:13" ht="25.15" customHeight="1">
      <c r="A29" s="629" t="s">
        <v>28</v>
      </c>
      <c r="B29" s="806" t="s">
        <v>689</v>
      </c>
      <c r="C29" s="630" t="s">
        <v>690</v>
      </c>
      <c r="D29" s="631">
        <v>2685245</v>
      </c>
      <c r="E29" s="632">
        <v>605564</v>
      </c>
      <c r="F29" s="632">
        <v>4691000</v>
      </c>
      <c r="G29" s="633"/>
      <c r="H29" s="633"/>
      <c r="I29" s="632"/>
      <c r="J29" s="634"/>
      <c r="K29" s="634"/>
      <c r="L29" s="634"/>
      <c r="M29" s="1187">
        <f t="shared" si="1"/>
        <v>7981809</v>
      </c>
    </row>
    <row r="30" spans="1:13" ht="25.15" customHeight="1">
      <c r="A30" s="205"/>
      <c r="B30" s="206" t="s">
        <v>752</v>
      </c>
      <c r="C30" s="207"/>
      <c r="D30" s="220">
        <v>34200</v>
      </c>
      <c r="E30" s="221">
        <v>7524</v>
      </c>
      <c r="F30" s="221"/>
      <c r="G30" s="222"/>
      <c r="H30" s="222"/>
      <c r="I30" s="221"/>
      <c r="J30" s="223"/>
      <c r="K30" s="223"/>
      <c r="L30" s="223"/>
      <c r="M30" s="819">
        <f t="shared" si="1"/>
        <v>41724</v>
      </c>
    </row>
    <row r="31" spans="1:13" ht="25.15" customHeight="1">
      <c r="A31" s="205"/>
      <c r="B31" s="206" t="s">
        <v>771</v>
      </c>
      <c r="C31" s="207"/>
      <c r="D31" s="220">
        <v>144200</v>
      </c>
      <c r="E31" s="221">
        <v>29032</v>
      </c>
      <c r="F31" s="221">
        <v>25000</v>
      </c>
      <c r="G31" s="222"/>
      <c r="H31" s="222"/>
      <c r="I31" s="221"/>
      <c r="J31" s="822">
        <v>2955000</v>
      </c>
      <c r="K31" s="223"/>
      <c r="L31" s="223"/>
      <c r="M31" s="819">
        <f>SUM(D31:L31)</f>
        <v>3153232</v>
      </c>
    </row>
    <row r="32" spans="1:13" ht="25.15" customHeight="1">
      <c r="A32" s="205"/>
      <c r="B32" s="820" t="s">
        <v>751</v>
      </c>
      <c r="C32" s="630"/>
      <c r="D32" s="631">
        <f>SUM(D29:D31)</f>
        <v>2863645</v>
      </c>
      <c r="E32" s="631">
        <f t="shared" ref="E32:J32" si="8">SUM(E29:E31)</f>
        <v>642120</v>
      </c>
      <c r="F32" s="631">
        <f t="shared" si="8"/>
        <v>4716000</v>
      </c>
      <c r="G32" s="631">
        <f t="shared" si="8"/>
        <v>0</v>
      </c>
      <c r="H32" s="631">
        <f t="shared" si="8"/>
        <v>0</v>
      </c>
      <c r="I32" s="631">
        <f t="shared" si="8"/>
        <v>0</v>
      </c>
      <c r="J32" s="631">
        <f t="shared" si="8"/>
        <v>2955000</v>
      </c>
      <c r="K32" s="631">
        <f t="shared" ref="E32:M32" si="9">K29+K30</f>
        <v>0</v>
      </c>
      <c r="L32" s="631">
        <f t="shared" si="9"/>
        <v>0</v>
      </c>
      <c r="M32" s="821">
        <f>SUM(M29:M31)</f>
        <v>11176765</v>
      </c>
    </row>
    <row r="33" spans="1:13" ht="25.15" customHeight="1">
      <c r="A33" s="629" t="s">
        <v>31</v>
      </c>
      <c r="B33" s="806" t="s">
        <v>691</v>
      </c>
      <c r="C33" s="630" t="s">
        <v>692</v>
      </c>
      <c r="D33" s="631">
        <v>480000</v>
      </c>
      <c r="E33" s="632">
        <v>96840</v>
      </c>
      <c r="F33" s="632"/>
      <c r="G33" s="633"/>
      <c r="H33" s="633"/>
      <c r="I33" s="632"/>
      <c r="J33" s="634"/>
      <c r="K33" s="634"/>
      <c r="L33" s="634"/>
      <c r="M33" s="1187">
        <f t="shared" si="1"/>
        <v>576840</v>
      </c>
    </row>
    <row r="34" spans="1:13" ht="25.15" customHeight="1">
      <c r="A34" s="205"/>
      <c r="B34" s="206" t="s">
        <v>752</v>
      </c>
      <c r="C34" s="207"/>
      <c r="D34" s="220"/>
      <c r="E34" s="221"/>
      <c r="F34" s="221"/>
      <c r="G34" s="222"/>
      <c r="H34" s="222"/>
      <c r="I34" s="221"/>
      <c r="J34" s="223"/>
      <c r="K34" s="223"/>
      <c r="L34" s="223"/>
      <c r="M34" s="819"/>
    </row>
    <row r="35" spans="1:13" ht="25.15" customHeight="1">
      <c r="A35" s="205"/>
      <c r="B35" s="206" t="s">
        <v>771</v>
      </c>
      <c r="C35" s="207"/>
      <c r="D35" s="220"/>
      <c r="E35" s="221"/>
      <c r="F35" s="221"/>
      <c r="G35" s="222"/>
      <c r="H35" s="222"/>
      <c r="I35" s="221"/>
      <c r="J35" s="223"/>
      <c r="K35" s="223"/>
      <c r="L35" s="223"/>
      <c r="M35" s="819"/>
    </row>
    <row r="36" spans="1:13" ht="25.15" customHeight="1">
      <c r="A36" s="205"/>
      <c r="B36" s="820" t="s">
        <v>751</v>
      </c>
      <c r="C36" s="630"/>
      <c r="D36" s="631">
        <f>D33+D34</f>
        <v>480000</v>
      </c>
      <c r="E36" s="631">
        <f t="shared" ref="E36:M36" si="10">E33+E34</f>
        <v>96840</v>
      </c>
      <c r="F36" s="631">
        <f t="shared" si="10"/>
        <v>0</v>
      </c>
      <c r="G36" s="631">
        <f t="shared" si="10"/>
        <v>0</v>
      </c>
      <c r="H36" s="631">
        <f t="shared" si="10"/>
        <v>0</v>
      </c>
      <c r="I36" s="631">
        <f t="shared" si="10"/>
        <v>0</v>
      </c>
      <c r="J36" s="631">
        <f t="shared" si="10"/>
        <v>0</v>
      </c>
      <c r="K36" s="631">
        <f t="shared" si="10"/>
        <v>0</v>
      </c>
      <c r="L36" s="631">
        <f t="shared" si="10"/>
        <v>0</v>
      </c>
      <c r="M36" s="821">
        <f t="shared" si="10"/>
        <v>576840</v>
      </c>
    </row>
    <row r="37" spans="1:13" ht="25.15" customHeight="1">
      <c r="A37" s="629" t="s">
        <v>34</v>
      </c>
      <c r="B37" s="806" t="s">
        <v>703</v>
      </c>
      <c r="C37" s="630" t="s">
        <v>704</v>
      </c>
      <c r="D37" s="631"/>
      <c r="E37" s="632"/>
      <c r="F37" s="632">
        <v>2310000</v>
      </c>
      <c r="G37" s="633"/>
      <c r="H37" s="633"/>
      <c r="I37" s="632"/>
      <c r="J37" s="634"/>
      <c r="K37" s="634"/>
      <c r="L37" s="634"/>
      <c r="M37" s="1187">
        <f t="shared" si="1"/>
        <v>2310000</v>
      </c>
    </row>
    <row r="38" spans="1:13" ht="25.15" customHeight="1">
      <c r="A38" s="205"/>
      <c r="B38" s="206" t="s">
        <v>752</v>
      </c>
      <c r="C38" s="207"/>
      <c r="D38" s="220"/>
      <c r="E38" s="221"/>
      <c r="F38" s="221">
        <v>200000</v>
      </c>
      <c r="G38" s="222"/>
      <c r="H38" s="222"/>
      <c r="I38" s="221"/>
      <c r="J38" s="223"/>
      <c r="K38" s="223"/>
      <c r="L38" s="223"/>
      <c r="M38" s="819">
        <f t="shared" si="1"/>
        <v>200000</v>
      </c>
    </row>
    <row r="39" spans="1:13" ht="25.15" customHeight="1">
      <c r="A39" s="205"/>
      <c r="B39" s="206" t="s">
        <v>787</v>
      </c>
      <c r="C39" s="207"/>
      <c r="D39" s="220"/>
      <c r="E39" s="221"/>
      <c r="F39" s="221">
        <v>719000</v>
      </c>
      <c r="G39" s="222"/>
      <c r="H39" s="222"/>
      <c r="I39" s="221">
        <v>75000</v>
      </c>
      <c r="J39" s="223"/>
      <c r="K39" s="223"/>
      <c r="L39" s="223"/>
      <c r="M39" s="819">
        <f>SUM(D39:L39)</f>
        <v>794000</v>
      </c>
    </row>
    <row r="40" spans="1:13" ht="25.15" customHeight="1">
      <c r="A40" s="205"/>
      <c r="B40" s="820" t="s">
        <v>751</v>
      </c>
      <c r="C40" s="630"/>
      <c r="D40" s="631">
        <f>D37+D38</f>
        <v>0</v>
      </c>
      <c r="E40" s="631">
        <f t="shared" ref="E40:M40" si="11">E37+E38</f>
        <v>0</v>
      </c>
      <c r="F40" s="631">
        <f>SUM(F37:F39)</f>
        <v>3229000</v>
      </c>
      <c r="G40" s="631">
        <f t="shared" si="11"/>
        <v>0</v>
      </c>
      <c r="H40" s="631">
        <f t="shared" si="11"/>
        <v>0</v>
      </c>
      <c r="I40" s="631">
        <v>75000</v>
      </c>
      <c r="J40" s="631">
        <f t="shared" si="11"/>
        <v>0</v>
      </c>
      <c r="K40" s="631">
        <f t="shared" si="11"/>
        <v>0</v>
      </c>
      <c r="L40" s="631">
        <f t="shared" si="11"/>
        <v>0</v>
      </c>
      <c r="M40" s="821">
        <f>SUM(D40:L40)</f>
        <v>3304000</v>
      </c>
    </row>
    <row r="41" spans="1:13" ht="25.15" customHeight="1">
      <c r="A41" s="629" t="s">
        <v>37</v>
      </c>
      <c r="B41" s="806" t="s">
        <v>705</v>
      </c>
      <c r="C41" s="630" t="s">
        <v>706</v>
      </c>
      <c r="D41" s="631"/>
      <c r="E41" s="632"/>
      <c r="F41" s="632"/>
      <c r="G41" s="633">
        <v>693420</v>
      </c>
      <c r="H41" s="633"/>
      <c r="I41" s="632"/>
      <c r="J41" s="634"/>
      <c r="K41" s="634"/>
      <c r="L41" s="634"/>
      <c r="M41" s="1187">
        <f t="shared" si="1"/>
        <v>693420</v>
      </c>
    </row>
    <row r="42" spans="1:13" ht="25.15" customHeight="1">
      <c r="A42" s="205"/>
      <c r="B42" s="206" t="s">
        <v>752</v>
      </c>
      <c r="C42" s="207"/>
      <c r="D42" s="220"/>
      <c r="E42" s="221"/>
      <c r="F42" s="221"/>
      <c r="G42" s="222"/>
      <c r="H42" s="222"/>
      <c r="I42" s="221"/>
      <c r="J42" s="223"/>
      <c r="K42" s="223"/>
      <c r="L42" s="223"/>
      <c r="M42" s="819"/>
    </row>
    <row r="43" spans="1:13" ht="25.15" customHeight="1">
      <c r="A43" s="205"/>
      <c r="B43" s="206" t="s">
        <v>771</v>
      </c>
      <c r="C43" s="207"/>
      <c r="D43" s="220"/>
      <c r="E43" s="221"/>
      <c r="F43" s="221"/>
      <c r="G43" s="222">
        <v>-693420</v>
      </c>
      <c r="H43" s="222"/>
      <c r="I43" s="221"/>
      <c r="J43" s="223"/>
      <c r="K43" s="223"/>
      <c r="L43" s="223"/>
      <c r="M43" s="819">
        <f>SUM(D43:L43)</f>
        <v>-693420</v>
      </c>
    </row>
    <row r="44" spans="1:13" ht="25.15" customHeight="1">
      <c r="A44" s="205"/>
      <c r="B44" s="820" t="s">
        <v>751</v>
      </c>
      <c r="C44" s="630"/>
      <c r="D44" s="631">
        <f>D41+D42</f>
        <v>0</v>
      </c>
      <c r="E44" s="631">
        <f t="shared" ref="E44:M44" si="12">E41+E42</f>
        <v>0</v>
      </c>
      <c r="F44" s="631">
        <f t="shared" si="12"/>
        <v>0</v>
      </c>
      <c r="G44" s="631">
        <f>SUM(G41:G43)</f>
        <v>0</v>
      </c>
      <c r="H44" s="631">
        <f t="shared" si="12"/>
        <v>0</v>
      </c>
      <c r="I44" s="631">
        <f t="shared" si="12"/>
        <v>0</v>
      </c>
      <c r="J44" s="631">
        <f t="shared" si="12"/>
        <v>0</v>
      </c>
      <c r="K44" s="631">
        <f t="shared" si="12"/>
        <v>0</v>
      </c>
      <c r="L44" s="631">
        <f t="shared" si="12"/>
        <v>0</v>
      </c>
      <c r="M44" s="821">
        <f>SUM(M41:M43)</f>
        <v>0</v>
      </c>
    </row>
    <row r="45" spans="1:13" ht="25.15" customHeight="1">
      <c r="A45" s="629" t="s">
        <v>39</v>
      </c>
      <c r="B45" s="806" t="s">
        <v>693</v>
      </c>
      <c r="C45" s="630" t="s">
        <v>694</v>
      </c>
      <c r="D45" s="631">
        <v>1978002</v>
      </c>
      <c r="E45" s="632">
        <v>456957</v>
      </c>
      <c r="F45" s="632">
        <v>1527000</v>
      </c>
      <c r="G45" s="633"/>
      <c r="H45" s="633"/>
      <c r="I45" s="632"/>
      <c r="J45" s="634"/>
      <c r="K45" s="634"/>
      <c r="L45" s="634"/>
      <c r="M45" s="1187">
        <f t="shared" si="1"/>
        <v>3961959</v>
      </c>
    </row>
    <row r="46" spans="1:13" ht="25.15" customHeight="1">
      <c r="A46" s="205"/>
      <c r="B46" s="206" t="s">
        <v>752</v>
      </c>
      <c r="C46" s="207"/>
      <c r="D46" s="220"/>
      <c r="E46" s="221"/>
      <c r="F46" s="221"/>
      <c r="G46" s="222"/>
      <c r="H46" s="222"/>
      <c r="I46" s="221"/>
      <c r="J46" s="223"/>
      <c r="K46" s="223"/>
      <c r="L46" s="223"/>
      <c r="M46" s="819"/>
    </row>
    <row r="47" spans="1:13" ht="25.15" customHeight="1">
      <c r="A47" s="205"/>
      <c r="B47" s="206" t="s">
        <v>771</v>
      </c>
      <c r="C47" s="207"/>
      <c r="D47" s="220"/>
      <c r="E47" s="221">
        <v>6000</v>
      </c>
      <c r="F47" s="221">
        <v>172000</v>
      </c>
      <c r="G47" s="222"/>
      <c r="H47" s="222"/>
      <c r="I47" s="221"/>
      <c r="J47" s="223"/>
      <c r="K47" s="223"/>
      <c r="L47" s="223"/>
      <c r="M47" s="819">
        <f>SUM(D47:L47)</f>
        <v>178000</v>
      </c>
    </row>
    <row r="48" spans="1:13" ht="25.15" customHeight="1">
      <c r="A48" s="205"/>
      <c r="B48" s="820" t="s">
        <v>751</v>
      </c>
      <c r="C48" s="630"/>
      <c r="D48" s="631">
        <f>D45+D46</f>
        <v>1978002</v>
      </c>
      <c r="E48" s="631">
        <f t="shared" ref="E48:M48" si="13">E45+E46</f>
        <v>456957</v>
      </c>
      <c r="F48" s="631">
        <f>SUM(F45:F47)</f>
        <v>1699000</v>
      </c>
      <c r="G48" s="631">
        <f t="shared" si="13"/>
        <v>0</v>
      </c>
      <c r="H48" s="631">
        <f t="shared" si="13"/>
        <v>0</v>
      </c>
      <c r="I48" s="631">
        <f t="shared" si="13"/>
        <v>0</v>
      </c>
      <c r="J48" s="631">
        <f t="shared" si="13"/>
        <v>0</v>
      </c>
      <c r="K48" s="631">
        <f t="shared" si="13"/>
        <v>0</v>
      </c>
      <c r="L48" s="631">
        <f t="shared" si="13"/>
        <v>0</v>
      </c>
      <c r="M48" s="821">
        <f>SUM(M45:M47)</f>
        <v>4139959</v>
      </c>
    </row>
    <row r="49" spans="1:13" ht="25.15" customHeight="1">
      <c r="A49" s="629" t="s">
        <v>41</v>
      </c>
      <c r="B49" s="806" t="s">
        <v>707</v>
      </c>
      <c r="C49" s="630" t="s">
        <v>708</v>
      </c>
      <c r="D49" s="631"/>
      <c r="E49" s="632"/>
      <c r="F49" s="632"/>
      <c r="G49" s="633">
        <v>1000000</v>
      </c>
      <c r="H49" s="633">
        <v>400000</v>
      </c>
      <c r="I49" s="632"/>
      <c r="J49" s="634"/>
      <c r="K49" s="634"/>
      <c r="L49" s="634"/>
      <c r="M49" s="1187">
        <f t="shared" si="1"/>
        <v>1400000</v>
      </c>
    </row>
    <row r="50" spans="1:13" ht="25.15" customHeight="1">
      <c r="A50" s="205"/>
      <c r="B50" s="206" t="s">
        <v>752</v>
      </c>
      <c r="C50" s="207"/>
      <c r="D50" s="220"/>
      <c r="E50" s="221"/>
      <c r="F50" s="221"/>
      <c r="G50" s="222"/>
      <c r="H50" s="222"/>
      <c r="I50" s="221"/>
      <c r="J50" s="223"/>
      <c r="K50" s="223"/>
      <c r="L50" s="223"/>
      <c r="M50" s="819"/>
    </row>
    <row r="51" spans="1:13" ht="25.15" customHeight="1">
      <c r="A51" s="205"/>
      <c r="B51" s="206" t="s">
        <v>787</v>
      </c>
      <c r="C51" s="207"/>
      <c r="D51" s="220"/>
      <c r="E51" s="221"/>
      <c r="F51" s="221"/>
      <c r="G51" s="222"/>
      <c r="H51" s="222"/>
      <c r="I51" s="221"/>
      <c r="J51" s="223"/>
      <c r="K51" s="223"/>
      <c r="L51" s="223"/>
      <c r="M51" s="819"/>
    </row>
    <row r="52" spans="1:13" ht="25.15" customHeight="1">
      <c r="A52" s="205"/>
      <c r="B52" s="820" t="s">
        <v>751</v>
      </c>
      <c r="C52" s="630"/>
      <c r="D52" s="631">
        <f>D49+D50</f>
        <v>0</v>
      </c>
      <c r="E52" s="631">
        <f t="shared" ref="E52:M52" si="14">E49+E50</f>
        <v>0</v>
      </c>
      <c r="F52" s="631">
        <f t="shared" si="14"/>
        <v>0</v>
      </c>
      <c r="G52" s="631">
        <f t="shared" si="14"/>
        <v>1000000</v>
      </c>
      <c r="H52" s="631">
        <f t="shared" si="14"/>
        <v>400000</v>
      </c>
      <c r="I52" s="631">
        <f t="shared" si="14"/>
        <v>0</v>
      </c>
      <c r="J52" s="631">
        <f t="shared" si="14"/>
        <v>0</v>
      </c>
      <c r="K52" s="631">
        <f t="shared" si="14"/>
        <v>0</v>
      </c>
      <c r="L52" s="631">
        <f t="shared" si="14"/>
        <v>0</v>
      </c>
      <c r="M52" s="821">
        <f t="shared" si="14"/>
        <v>1400000</v>
      </c>
    </row>
    <row r="53" spans="1:13" ht="25.15" customHeight="1">
      <c r="A53" s="629" t="s">
        <v>759</v>
      </c>
      <c r="B53" s="820" t="s">
        <v>760</v>
      </c>
      <c r="C53" s="630" t="s">
        <v>680</v>
      </c>
      <c r="D53" s="631"/>
      <c r="E53" s="631"/>
      <c r="F53" s="631"/>
      <c r="G53" s="631"/>
      <c r="H53" s="631"/>
      <c r="I53" s="631"/>
      <c r="J53" s="631"/>
      <c r="K53" s="631"/>
      <c r="L53" s="631"/>
      <c r="M53" s="821"/>
    </row>
    <row r="54" spans="1:13" ht="25.15" customHeight="1">
      <c r="A54" s="205"/>
      <c r="B54" s="206" t="s">
        <v>752</v>
      </c>
      <c r="C54" s="207"/>
      <c r="D54" s="220"/>
      <c r="E54" s="220"/>
      <c r="F54" s="220"/>
      <c r="G54" s="220"/>
      <c r="H54" s="220">
        <v>1374000</v>
      </c>
      <c r="I54" s="220"/>
      <c r="J54" s="220"/>
      <c r="K54" s="220"/>
      <c r="L54" s="220"/>
      <c r="M54" s="823">
        <v>1374000</v>
      </c>
    </row>
    <row r="55" spans="1:13" ht="25.15" customHeight="1">
      <c r="A55" s="584"/>
      <c r="B55" s="585" t="s">
        <v>771</v>
      </c>
      <c r="C55" s="586"/>
      <c r="D55" s="587"/>
      <c r="E55" s="587"/>
      <c r="F55" s="587"/>
      <c r="G55" s="587"/>
      <c r="H55" s="587"/>
      <c r="I55" s="587"/>
      <c r="J55" s="587"/>
      <c r="K55" s="587"/>
      <c r="L55" s="587"/>
      <c r="M55" s="1528"/>
    </row>
    <row r="56" spans="1:13" ht="25.15" customHeight="1">
      <c r="A56" s="824"/>
      <c r="B56" s="825" t="s">
        <v>751</v>
      </c>
      <c r="C56" s="1227"/>
      <c r="D56" s="635">
        <f>D53+D54</f>
        <v>0</v>
      </c>
      <c r="E56" s="635">
        <f t="shared" ref="E56:M56" si="15">E53+E54</f>
        <v>0</v>
      </c>
      <c r="F56" s="635">
        <f t="shared" si="15"/>
        <v>0</v>
      </c>
      <c r="G56" s="635">
        <f t="shared" si="15"/>
        <v>0</v>
      </c>
      <c r="H56" s="635">
        <f t="shared" si="15"/>
        <v>1374000</v>
      </c>
      <c r="I56" s="635">
        <f t="shared" si="15"/>
        <v>0</v>
      </c>
      <c r="J56" s="635">
        <f t="shared" si="15"/>
        <v>0</v>
      </c>
      <c r="K56" s="635">
        <f t="shared" si="15"/>
        <v>0</v>
      </c>
      <c r="L56" s="635">
        <f t="shared" si="15"/>
        <v>0</v>
      </c>
      <c r="M56" s="1228">
        <f t="shared" si="15"/>
        <v>1374000</v>
      </c>
    </row>
    <row r="57" spans="1:13" s="211" customFormat="1" ht="33" customHeight="1">
      <c r="A57" s="592" t="s">
        <v>761</v>
      </c>
      <c r="B57" s="208" t="s">
        <v>407</v>
      </c>
      <c r="C57" s="209"/>
      <c r="D57" s="210">
        <f t="shared" ref="D57:M57" si="16">D5+D9+D13+D17+D21+D25+D29+D33+D37+D41+D45+D49</f>
        <v>13604701</v>
      </c>
      <c r="E57" s="210">
        <f t="shared" si="16"/>
        <v>2833670</v>
      </c>
      <c r="F57" s="210">
        <f t="shared" si="16"/>
        <v>31625874</v>
      </c>
      <c r="G57" s="210">
        <f t="shared" si="16"/>
        <v>1693420</v>
      </c>
      <c r="H57" s="210">
        <f t="shared" si="16"/>
        <v>21460000</v>
      </c>
      <c r="I57" s="210">
        <f t="shared" si="16"/>
        <v>0</v>
      </c>
      <c r="J57" s="210">
        <f t="shared" si="16"/>
        <v>45215000</v>
      </c>
      <c r="K57" s="210">
        <f t="shared" si="16"/>
        <v>0</v>
      </c>
      <c r="L57" s="210">
        <f t="shared" si="16"/>
        <v>20148335</v>
      </c>
      <c r="M57" s="826">
        <f t="shared" si="16"/>
        <v>136581000</v>
      </c>
    </row>
    <row r="58" spans="1:13" ht="25.15" customHeight="1">
      <c r="A58" s="812" t="s">
        <v>761</v>
      </c>
      <c r="B58" s="830" t="s">
        <v>752</v>
      </c>
      <c r="C58" s="209"/>
      <c r="D58" s="210">
        <f>D6+D10+D14+D18+D22+D26+D30+D34+D38+D42+D46+D50+D54</f>
        <v>7938394</v>
      </c>
      <c r="E58" s="210">
        <f t="shared" ref="E58:M58" si="17">E6+E10+E14+E18+E22+E26+E30+E34+E38+E42+E46+E50+E54</f>
        <v>861850</v>
      </c>
      <c r="F58" s="210">
        <f t="shared" si="17"/>
        <v>5954397</v>
      </c>
      <c r="G58" s="210">
        <f t="shared" si="17"/>
        <v>400000</v>
      </c>
      <c r="H58" s="210">
        <f t="shared" si="17"/>
        <v>2321878</v>
      </c>
      <c r="I58" s="210">
        <f t="shared" si="17"/>
        <v>317000</v>
      </c>
      <c r="J58" s="210">
        <f t="shared" si="17"/>
        <v>-250000</v>
      </c>
      <c r="K58" s="210">
        <f t="shared" si="17"/>
        <v>0</v>
      </c>
      <c r="L58" s="210">
        <f t="shared" si="17"/>
        <v>619968</v>
      </c>
      <c r="M58" s="826">
        <f t="shared" si="17"/>
        <v>18163487</v>
      </c>
    </row>
    <row r="59" spans="1:13" ht="25.15" customHeight="1">
      <c r="A59" s="831"/>
      <c r="B59" s="1529" t="s">
        <v>771</v>
      </c>
      <c r="C59" s="828"/>
      <c r="D59" s="622">
        <f>D60-(D57+D58)</f>
        <v>670258</v>
      </c>
      <c r="E59" s="622">
        <f t="shared" ref="E59:M59" si="18">E60-(E57+E58)</f>
        <v>185138</v>
      </c>
      <c r="F59" s="622">
        <f t="shared" si="18"/>
        <v>237057</v>
      </c>
      <c r="G59" s="622">
        <f t="shared" si="18"/>
        <v>406220</v>
      </c>
      <c r="H59" s="622">
        <f t="shared" si="18"/>
        <v>3993482</v>
      </c>
      <c r="I59" s="622">
        <f t="shared" si="18"/>
        <v>2919000</v>
      </c>
      <c r="J59" s="622">
        <f t="shared" si="18"/>
        <v>32315704</v>
      </c>
      <c r="K59" s="622">
        <f t="shared" si="18"/>
        <v>0</v>
      </c>
      <c r="L59" s="622">
        <f t="shared" si="18"/>
        <v>28927</v>
      </c>
      <c r="M59" s="622">
        <f t="shared" si="18"/>
        <v>40755786</v>
      </c>
    </row>
    <row r="60" spans="1:13" ht="25.15" customHeight="1">
      <c r="A60" s="831" t="s">
        <v>761</v>
      </c>
      <c r="B60" s="827" t="s">
        <v>751</v>
      </c>
      <c r="C60" s="828"/>
      <c r="D60" s="622">
        <f>D8+D12+D16+D20+D24+D28+D32+D36+D40+D44+D48+D52+D56</f>
        <v>22213353</v>
      </c>
      <c r="E60" s="622">
        <v>3880658</v>
      </c>
      <c r="F60" s="622">
        <v>37817328</v>
      </c>
      <c r="G60" s="622">
        <v>2499640</v>
      </c>
      <c r="H60" s="622">
        <v>27775360</v>
      </c>
      <c r="I60" s="622">
        <f t="shared" ref="E60:M60" si="19">I8+I12+I16+I20+I24+I28+I32+I36+I40+I44+I48+I52+I56</f>
        <v>3236000</v>
      </c>
      <c r="J60" s="622">
        <f t="shared" si="19"/>
        <v>77280704</v>
      </c>
      <c r="K60" s="622">
        <f t="shared" si="19"/>
        <v>0</v>
      </c>
      <c r="L60" s="622">
        <f t="shared" si="19"/>
        <v>20797230</v>
      </c>
      <c r="M60" s="829">
        <f>SUM(D60:L60)</f>
        <v>195500273</v>
      </c>
    </row>
    <row r="61" spans="1:13" ht="42" customHeight="1">
      <c r="A61" s="212"/>
      <c r="B61" s="213"/>
      <c r="C61" s="214"/>
      <c r="D61" s="215"/>
      <c r="E61" s="194"/>
      <c r="F61" s="194"/>
      <c r="G61" s="195"/>
      <c r="H61" s="195"/>
      <c r="I61" s="195"/>
    </row>
    <row r="62" spans="1:13" ht="15">
      <c r="A62" s="191"/>
      <c r="B62" s="192"/>
      <c r="C62" s="192"/>
      <c r="D62" s="193"/>
      <c r="E62" s="193"/>
      <c r="F62" s="193"/>
      <c r="G62" s="193"/>
      <c r="H62" s="193"/>
      <c r="I62" s="193"/>
    </row>
    <row r="63" spans="1:13" s="217" customFormat="1" ht="15">
      <c r="A63" s="191"/>
      <c r="B63" s="192"/>
      <c r="C63" s="192"/>
      <c r="D63" s="193"/>
      <c r="E63" s="194"/>
      <c r="F63" s="216"/>
      <c r="G63" s="216"/>
      <c r="H63" s="216"/>
      <c r="I63" s="216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fitToHeight="0" orientation="landscape" r:id="rId1"/>
  <headerFooter>
    <oddHeader>&amp;R &amp;"Times New Roman CE,Félkövér dőlt"&amp;11 9.2.  melléklet a ……/2017.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2"/>
  <sheetViews>
    <sheetView topLeftCell="A37" zoomScale="87" zoomScaleNormal="87" zoomScaleSheetLayoutView="100" workbookViewId="0">
      <selection activeCell="K33" sqref="K33"/>
    </sheetView>
  </sheetViews>
  <sheetFormatPr defaultColWidth="9.33203125" defaultRowHeight="12.75"/>
  <cols>
    <col min="1" max="1" width="6.83203125" style="250" customWidth="1"/>
    <col min="2" max="2" width="49.1640625" style="251" customWidth="1"/>
    <col min="3" max="3" width="8.1640625" style="251" customWidth="1"/>
    <col min="4" max="4" width="11.6640625" style="229" bestFit="1" customWidth="1"/>
    <col min="5" max="5" width="10.83203125" style="229" customWidth="1"/>
    <col min="6" max="6" width="12.83203125" style="229" bestFit="1" customWidth="1"/>
    <col min="7" max="8" width="10.83203125" style="229" customWidth="1"/>
    <col min="9" max="9" width="12.83203125" style="229" bestFit="1" customWidth="1"/>
    <col min="10" max="257" width="9.33203125" style="229"/>
    <col min="258" max="258" width="6.83203125" style="229" customWidth="1"/>
    <col min="259" max="259" width="60.1640625" style="229" customWidth="1"/>
    <col min="260" max="260" width="8.1640625" style="229" customWidth="1"/>
    <col min="261" max="263" width="14.5" style="229" customWidth="1"/>
    <col min="264" max="513" width="9.33203125" style="229"/>
    <col min="514" max="514" width="6.83203125" style="229" customWidth="1"/>
    <col min="515" max="515" width="60.1640625" style="229" customWidth="1"/>
    <col min="516" max="516" width="8.1640625" style="229" customWidth="1"/>
    <col min="517" max="519" width="14.5" style="229" customWidth="1"/>
    <col min="520" max="769" width="9.33203125" style="229"/>
    <col min="770" max="770" width="6.83203125" style="229" customWidth="1"/>
    <col min="771" max="771" width="60.1640625" style="229" customWidth="1"/>
    <col min="772" max="772" width="8.1640625" style="229" customWidth="1"/>
    <col min="773" max="775" width="14.5" style="229" customWidth="1"/>
    <col min="776" max="1025" width="9.33203125" style="229"/>
    <col min="1026" max="1026" width="6.83203125" style="229" customWidth="1"/>
    <col min="1027" max="1027" width="60.1640625" style="229" customWidth="1"/>
    <col min="1028" max="1028" width="8.1640625" style="229" customWidth="1"/>
    <col min="1029" max="1031" width="14.5" style="229" customWidth="1"/>
    <col min="1032" max="1281" width="9.33203125" style="229"/>
    <col min="1282" max="1282" width="6.83203125" style="229" customWidth="1"/>
    <col min="1283" max="1283" width="60.1640625" style="229" customWidth="1"/>
    <col min="1284" max="1284" width="8.1640625" style="229" customWidth="1"/>
    <col min="1285" max="1287" width="14.5" style="229" customWidth="1"/>
    <col min="1288" max="1537" width="9.33203125" style="229"/>
    <col min="1538" max="1538" width="6.83203125" style="229" customWidth="1"/>
    <col min="1539" max="1539" width="60.1640625" style="229" customWidth="1"/>
    <col min="1540" max="1540" width="8.1640625" style="229" customWidth="1"/>
    <col min="1541" max="1543" width="14.5" style="229" customWidth="1"/>
    <col min="1544" max="1793" width="9.33203125" style="229"/>
    <col min="1794" max="1794" width="6.83203125" style="229" customWidth="1"/>
    <col min="1795" max="1795" width="60.1640625" style="229" customWidth="1"/>
    <col min="1796" max="1796" width="8.1640625" style="229" customWidth="1"/>
    <col min="1797" max="1799" width="14.5" style="229" customWidth="1"/>
    <col min="1800" max="2049" width="9.33203125" style="229"/>
    <col min="2050" max="2050" width="6.83203125" style="229" customWidth="1"/>
    <col min="2051" max="2051" width="60.1640625" style="229" customWidth="1"/>
    <col min="2052" max="2052" width="8.1640625" style="229" customWidth="1"/>
    <col min="2053" max="2055" width="14.5" style="229" customWidth="1"/>
    <col min="2056" max="2305" width="9.33203125" style="229"/>
    <col min="2306" max="2306" width="6.83203125" style="229" customWidth="1"/>
    <col min="2307" max="2307" width="60.1640625" style="229" customWidth="1"/>
    <col min="2308" max="2308" width="8.1640625" style="229" customWidth="1"/>
    <col min="2309" max="2311" width="14.5" style="229" customWidth="1"/>
    <col min="2312" max="2561" width="9.33203125" style="229"/>
    <col min="2562" max="2562" width="6.83203125" style="229" customWidth="1"/>
    <col min="2563" max="2563" width="60.1640625" style="229" customWidth="1"/>
    <col min="2564" max="2564" width="8.1640625" style="229" customWidth="1"/>
    <col min="2565" max="2567" width="14.5" style="229" customWidth="1"/>
    <col min="2568" max="2817" width="9.33203125" style="229"/>
    <col min="2818" max="2818" width="6.83203125" style="229" customWidth="1"/>
    <col min="2819" max="2819" width="60.1640625" style="229" customWidth="1"/>
    <col min="2820" max="2820" width="8.1640625" style="229" customWidth="1"/>
    <col min="2821" max="2823" width="14.5" style="229" customWidth="1"/>
    <col min="2824" max="3073" width="9.33203125" style="229"/>
    <col min="3074" max="3074" width="6.83203125" style="229" customWidth="1"/>
    <col min="3075" max="3075" width="60.1640625" style="229" customWidth="1"/>
    <col min="3076" max="3076" width="8.1640625" style="229" customWidth="1"/>
    <col min="3077" max="3079" width="14.5" style="229" customWidth="1"/>
    <col min="3080" max="3329" width="9.33203125" style="229"/>
    <col min="3330" max="3330" width="6.83203125" style="229" customWidth="1"/>
    <col min="3331" max="3331" width="60.1640625" style="229" customWidth="1"/>
    <col min="3332" max="3332" width="8.1640625" style="229" customWidth="1"/>
    <col min="3333" max="3335" width="14.5" style="229" customWidth="1"/>
    <col min="3336" max="3585" width="9.33203125" style="229"/>
    <col min="3586" max="3586" width="6.83203125" style="229" customWidth="1"/>
    <col min="3587" max="3587" width="60.1640625" style="229" customWidth="1"/>
    <col min="3588" max="3588" width="8.1640625" style="229" customWidth="1"/>
    <col min="3589" max="3591" width="14.5" style="229" customWidth="1"/>
    <col min="3592" max="3841" width="9.33203125" style="229"/>
    <col min="3842" max="3842" width="6.83203125" style="229" customWidth="1"/>
    <col min="3843" max="3843" width="60.1640625" style="229" customWidth="1"/>
    <col min="3844" max="3844" width="8.1640625" style="229" customWidth="1"/>
    <col min="3845" max="3847" width="14.5" style="229" customWidth="1"/>
    <col min="3848" max="4097" width="9.33203125" style="229"/>
    <col min="4098" max="4098" width="6.83203125" style="229" customWidth="1"/>
    <col min="4099" max="4099" width="60.1640625" style="229" customWidth="1"/>
    <col min="4100" max="4100" width="8.1640625" style="229" customWidth="1"/>
    <col min="4101" max="4103" width="14.5" style="229" customWidth="1"/>
    <col min="4104" max="4353" width="9.33203125" style="229"/>
    <col min="4354" max="4354" width="6.83203125" style="229" customWidth="1"/>
    <col min="4355" max="4355" width="60.1640625" style="229" customWidth="1"/>
    <col min="4356" max="4356" width="8.1640625" style="229" customWidth="1"/>
    <col min="4357" max="4359" width="14.5" style="229" customWidth="1"/>
    <col min="4360" max="4609" width="9.33203125" style="229"/>
    <col min="4610" max="4610" width="6.83203125" style="229" customWidth="1"/>
    <col min="4611" max="4611" width="60.1640625" style="229" customWidth="1"/>
    <col min="4612" max="4612" width="8.1640625" style="229" customWidth="1"/>
    <col min="4613" max="4615" width="14.5" style="229" customWidth="1"/>
    <col min="4616" max="4865" width="9.33203125" style="229"/>
    <col min="4866" max="4866" width="6.83203125" style="229" customWidth="1"/>
    <col min="4867" max="4867" width="60.1640625" style="229" customWidth="1"/>
    <col min="4868" max="4868" width="8.1640625" style="229" customWidth="1"/>
    <col min="4869" max="4871" width="14.5" style="229" customWidth="1"/>
    <col min="4872" max="5121" width="9.33203125" style="229"/>
    <col min="5122" max="5122" width="6.83203125" style="229" customWidth="1"/>
    <col min="5123" max="5123" width="60.1640625" style="229" customWidth="1"/>
    <col min="5124" max="5124" width="8.1640625" style="229" customWidth="1"/>
    <col min="5125" max="5127" width="14.5" style="229" customWidth="1"/>
    <col min="5128" max="5377" width="9.33203125" style="229"/>
    <col min="5378" max="5378" width="6.83203125" style="229" customWidth="1"/>
    <col min="5379" max="5379" width="60.1640625" style="229" customWidth="1"/>
    <col min="5380" max="5380" width="8.1640625" style="229" customWidth="1"/>
    <col min="5381" max="5383" width="14.5" style="229" customWidth="1"/>
    <col min="5384" max="5633" width="9.33203125" style="229"/>
    <col min="5634" max="5634" width="6.83203125" style="229" customWidth="1"/>
    <col min="5635" max="5635" width="60.1640625" style="229" customWidth="1"/>
    <col min="5636" max="5636" width="8.1640625" style="229" customWidth="1"/>
    <col min="5637" max="5639" width="14.5" style="229" customWidth="1"/>
    <col min="5640" max="5889" width="9.33203125" style="229"/>
    <col min="5890" max="5890" width="6.83203125" style="229" customWidth="1"/>
    <col min="5891" max="5891" width="60.1640625" style="229" customWidth="1"/>
    <col min="5892" max="5892" width="8.1640625" style="229" customWidth="1"/>
    <col min="5893" max="5895" width="14.5" style="229" customWidth="1"/>
    <col min="5896" max="6145" width="9.33203125" style="229"/>
    <col min="6146" max="6146" width="6.83203125" style="229" customWidth="1"/>
    <col min="6147" max="6147" width="60.1640625" style="229" customWidth="1"/>
    <col min="6148" max="6148" width="8.1640625" style="229" customWidth="1"/>
    <col min="6149" max="6151" width="14.5" style="229" customWidth="1"/>
    <col min="6152" max="6401" width="9.33203125" style="229"/>
    <col min="6402" max="6402" width="6.83203125" style="229" customWidth="1"/>
    <col min="6403" max="6403" width="60.1640625" style="229" customWidth="1"/>
    <col min="6404" max="6404" width="8.1640625" style="229" customWidth="1"/>
    <col min="6405" max="6407" width="14.5" style="229" customWidth="1"/>
    <col min="6408" max="6657" width="9.33203125" style="229"/>
    <col min="6658" max="6658" width="6.83203125" style="229" customWidth="1"/>
    <col min="6659" max="6659" width="60.1640625" style="229" customWidth="1"/>
    <col min="6660" max="6660" width="8.1640625" style="229" customWidth="1"/>
    <col min="6661" max="6663" width="14.5" style="229" customWidth="1"/>
    <col min="6664" max="6913" width="9.33203125" style="229"/>
    <col min="6914" max="6914" width="6.83203125" style="229" customWidth="1"/>
    <col min="6915" max="6915" width="60.1640625" style="229" customWidth="1"/>
    <col min="6916" max="6916" width="8.1640625" style="229" customWidth="1"/>
    <col min="6917" max="6919" width="14.5" style="229" customWidth="1"/>
    <col min="6920" max="7169" width="9.33203125" style="229"/>
    <col min="7170" max="7170" width="6.83203125" style="229" customWidth="1"/>
    <col min="7171" max="7171" width="60.1640625" style="229" customWidth="1"/>
    <col min="7172" max="7172" width="8.1640625" style="229" customWidth="1"/>
    <col min="7173" max="7175" width="14.5" style="229" customWidth="1"/>
    <col min="7176" max="7425" width="9.33203125" style="229"/>
    <col min="7426" max="7426" width="6.83203125" style="229" customWidth="1"/>
    <col min="7427" max="7427" width="60.1640625" style="229" customWidth="1"/>
    <col min="7428" max="7428" width="8.1640625" style="229" customWidth="1"/>
    <col min="7429" max="7431" width="14.5" style="229" customWidth="1"/>
    <col min="7432" max="7681" width="9.33203125" style="229"/>
    <col min="7682" max="7682" width="6.83203125" style="229" customWidth="1"/>
    <col min="7683" max="7683" width="60.1640625" style="229" customWidth="1"/>
    <col min="7684" max="7684" width="8.1640625" style="229" customWidth="1"/>
    <col min="7685" max="7687" width="14.5" style="229" customWidth="1"/>
    <col min="7688" max="7937" width="9.33203125" style="229"/>
    <col min="7938" max="7938" width="6.83203125" style="229" customWidth="1"/>
    <col min="7939" max="7939" width="60.1640625" style="229" customWidth="1"/>
    <col min="7940" max="7940" width="8.1640625" style="229" customWidth="1"/>
    <col min="7941" max="7943" width="14.5" style="229" customWidth="1"/>
    <col min="7944" max="8193" width="9.33203125" style="229"/>
    <col min="8194" max="8194" width="6.83203125" style="229" customWidth="1"/>
    <col min="8195" max="8195" width="60.1640625" style="229" customWidth="1"/>
    <col min="8196" max="8196" width="8.1640625" style="229" customWidth="1"/>
    <col min="8197" max="8199" width="14.5" style="229" customWidth="1"/>
    <col min="8200" max="8449" width="9.33203125" style="229"/>
    <col min="8450" max="8450" width="6.83203125" style="229" customWidth="1"/>
    <col min="8451" max="8451" width="60.1640625" style="229" customWidth="1"/>
    <col min="8452" max="8452" width="8.1640625" style="229" customWidth="1"/>
    <col min="8453" max="8455" width="14.5" style="229" customWidth="1"/>
    <col min="8456" max="8705" width="9.33203125" style="229"/>
    <col min="8706" max="8706" width="6.83203125" style="229" customWidth="1"/>
    <col min="8707" max="8707" width="60.1640625" style="229" customWidth="1"/>
    <col min="8708" max="8708" width="8.1640625" style="229" customWidth="1"/>
    <col min="8709" max="8711" width="14.5" style="229" customWidth="1"/>
    <col min="8712" max="8961" width="9.33203125" style="229"/>
    <col min="8962" max="8962" width="6.83203125" style="229" customWidth="1"/>
    <col min="8963" max="8963" width="60.1640625" style="229" customWidth="1"/>
    <col min="8964" max="8964" width="8.1640625" style="229" customWidth="1"/>
    <col min="8965" max="8967" width="14.5" style="229" customWidth="1"/>
    <col min="8968" max="9217" width="9.33203125" style="229"/>
    <col min="9218" max="9218" width="6.83203125" style="229" customWidth="1"/>
    <col min="9219" max="9219" width="60.1640625" style="229" customWidth="1"/>
    <col min="9220" max="9220" width="8.1640625" style="229" customWidth="1"/>
    <col min="9221" max="9223" width="14.5" style="229" customWidth="1"/>
    <col min="9224" max="9473" width="9.33203125" style="229"/>
    <col min="9474" max="9474" width="6.83203125" style="229" customWidth="1"/>
    <col min="9475" max="9475" width="60.1640625" style="229" customWidth="1"/>
    <col min="9476" max="9476" width="8.1640625" style="229" customWidth="1"/>
    <col min="9477" max="9479" width="14.5" style="229" customWidth="1"/>
    <col min="9480" max="9729" width="9.33203125" style="229"/>
    <col min="9730" max="9730" width="6.83203125" style="229" customWidth="1"/>
    <col min="9731" max="9731" width="60.1640625" style="229" customWidth="1"/>
    <col min="9732" max="9732" width="8.1640625" style="229" customWidth="1"/>
    <col min="9733" max="9735" width="14.5" style="229" customWidth="1"/>
    <col min="9736" max="9985" width="9.33203125" style="229"/>
    <col min="9986" max="9986" width="6.83203125" style="229" customWidth="1"/>
    <col min="9987" max="9987" width="60.1640625" style="229" customWidth="1"/>
    <col min="9988" max="9988" width="8.1640625" style="229" customWidth="1"/>
    <col min="9989" max="9991" width="14.5" style="229" customWidth="1"/>
    <col min="9992" max="10241" width="9.33203125" style="229"/>
    <col min="10242" max="10242" width="6.83203125" style="229" customWidth="1"/>
    <col min="10243" max="10243" width="60.1640625" style="229" customWidth="1"/>
    <col min="10244" max="10244" width="8.1640625" style="229" customWidth="1"/>
    <col min="10245" max="10247" width="14.5" style="229" customWidth="1"/>
    <col min="10248" max="10497" width="9.33203125" style="229"/>
    <col min="10498" max="10498" width="6.83203125" style="229" customWidth="1"/>
    <col min="10499" max="10499" width="60.1640625" style="229" customWidth="1"/>
    <col min="10500" max="10500" width="8.1640625" style="229" customWidth="1"/>
    <col min="10501" max="10503" width="14.5" style="229" customWidth="1"/>
    <col min="10504" max="10753" width="9.33203125" style="229"/>
    <col min="10754" max="10754" width="6.83203125" style="229" customWidth="1"/>
    <col min="10755" max="10755" width="60.1640625" style="229" customWidth="1"/>
    <col min="10756" max="10756" width="8.1640625" style="229" customWidth="1"/>
    <col min="10757" max="10759" width="14.5" style="229" customWidth="1"/>
    <col min="10760" max="11009" width="9.33203125" style="229"/>
    <col min="11010" max="11010" width="6.83203125" style="229" customWidth="1"/>
    <col min="11011" max="11011" width="60.1640625" style="229" customWidth="1"/>
    <col min="11012" max="11012" width="8.1640625" style="229" customWidth="1"/>
    <col min="11013" max="11015" width="14.5" style="229" customWidth="1"/>
    <col min="11016" max="11265" width="9.33203125" style="229"/>
    <col min="11266" max="11266" width="6.83203125" style="229" customWidth="1"/>
    <col min="11267" max="11267" width="60.1640625" style="229" customWidth="1"/>
    <col min="11268" max="11268" width="8.1640625" style="229" customWidth="1"/>
    <col min="11269" max="11271" width="14.5" style="229" customWidth="1"/>
    <col min="11272" max="11521" width="9.33203125" style="229"/>
    <col min="11522" max="11522" width="6.83203125" style="229" customWidth="1"/>
    <col min="11523" max="11523" width="60.1640625" style="229" customWidth="1"/>
    <col min="11524" max="11524" width="8.1640625" style="229" customWidth="1"/>
    <col min="11525" max="11527" width="14.5" style="229" customWidth="1"/>
    <col min="11528" max="11777" width="9.33203125" style="229"/>
    <col min="11778" max="11778" width="6.83203125" style="229" customWidth="1"/>
    <col min="11779" max="11779" width="60.1640625" style="229" customWidth="1"/>
    <col min="11780" max="11780" width="8.1640625" style="229" customWidth="1"/>
    <col min="11781" max="11783" width="14.5" style="229" customWidth="1"/>
    <col min="11784" max="12033" width="9.33203125" style="229"/>
    <col min="12034" max="12034" width="6.83203125" style="229" customWidth="1"/>
    <col min="12035" max="12035" width="60.1640625" style="229" customWidth="1"/>
    <col min="12036" max="12036" width="8.1640625" style="229" customWidth="1"/>
    <col min="12037" max="12039" width="14.5" style="229" customWidth="1"/>
    <col min="12040" max="12289" width="9.33203125" style="229"/>
    <col min="12290" max="12290" width="6.83203125" style="229" customWidth="1"/>
    <col min="12291" max="12291" width="60.1640625" style="229" customWidth="1"/>
    <col min="12292" max="12292" width="8.1640625" style="229" customWidth="1"/>
    <col min="12293" max="12295" width="14.5" style="229" customWidth="1"/>
    <col min="12296" max="12545" width="9.33203125" style="229"/>
    <col min="12546" max="12546" width="6.83203125" style="229" customWidth="1"/>
    <col min="12547" max="12547" width="60.1640625" style="229" customWidth="1"/>
    <col min="12548" max="12548" width="8.1640625" style="229" customWidth="1"/>
    <col min="12549" max="12551" width="14.5" style="229" customWidth="1"/>
    <col min="12552" max="12801" width="9.33203125" style="229"/>
    <col min="12802" max="12802" width="6.83203125" style="229" customWidth="1"/>
    <col min="12803" max="12803" width="60.1640625" style="229" customWidth="1"/>
    <col min="12804" max="12804" width="8.1640625" style="229" customWidth="1"/>
    <col min="12805" max="12807" width="14.5" style="229" customWidth="1"/>
    <col min="12808" max="13057" width="9.33203125" style="229"/>
    <col min="13058" max="13058" width="6.83203125" style="229" customWidth="1"/>
    <col min="13059" max="13059" width="60.1640625" style="229" customWidth="1"/>
    <col min="13060" max="13060" width="8.1640625" style="229" customWidth="1"/>
    <col min="13061" max="13063" width="14.5" style="229" customWidth="1"/>
    <col min="13064" max="13313" width="9.33203125" style="229"/>
    <col min="13314" max="13314" width="6.83203125" style="229" customWidth="1"/>
    <col min="13315" max="13315" width="60.1640625" style="229" customWidth="1"/>
    <col min="13316" max="13316" width="8.1640625" style="229" customWidth="1"/>
    <col min="13317" max="13319" width="14.5" style="229" customWidth="1"/>
    <col min="13320" max="13569" width="9.33203125" style="229"/>
    <col min="13570" max="13570" width="6.83203125" style="229" customWidth="1"/>
    <col min="13571" max="13571" width="60.1640625" style="229" customWidth="1"/>
    <col min="13572" max="13572" width="8.1640625" style="229" customWidth="1"/>
    <col min="13573" max="13575" width="14.5" style="229" customWidth="1"/>
    <col min="13576" max="13825" width="9.33203125" style="229"/>
    <col min="13826" max="13826" width="6.83203125" style="229" customWidth="1"/>
    <col min="13827" max="13827" width="60.1640625" style="229" customWidth="1"/>
    <col min="13828" max="13828" width="8.1640625" style="229" customWidth="1"/>
    <col min="13829" max="13831" width="14.5" style="229" customWidth="1"/>
    <col min="13832" max="14081" width="9.33203125" style="229"/>
    <col min="14082" max="14082" width="6.83203125" style="229" customWidth="1"/>
    <col min="14083" max="14083" width="60.1640625" style="229" customWidth="1"/>
    <col min="14084" max="14084" width="8.1640625" style="229" customWidth="1"/>
    <col min="14085" max="14087" width="14.5" style="229" customWidth="1"/>
    <col min="14088" max="14337" width="9.33203125" style="229"/>
    <col min="14338" max="14338" width="6.83203125" style="229" customWidth="1"/>
    <col min="14339" max="14339" width="60.1640625" style="229" customWidth="1"/>
    <col min="14340" max="14340" width="8.1640625" style="229" customWidth="1"/>
    <col min="14341" max="14343" width="14.5" style="229" customWidth="1"/>
    <col min="14344" max="14593" width="9.33203125" style="229"/>
    <col min="14594" max="14594" width="6.83203125" style="229" customWidth="1"/>
    <col min="14595" max="14595" width="60.1640625" style="229" customWidth="1"/>
    <col min="14596" max="14596" width="8.1640625" style="229" customWidth="1"/>
    <col min="14597" max="14599" width="14.5" style="229" customWidth="1"/>
    <col min="14600" max="14849" width="9.33203125" style="229"/>
    <col min="14850" max="14850" width="6.83203125" style="229" customWidth="1"/>
    <col min="14851" max="14851" width="60.1640625" style="229" customWidth="1"/>
    <col min="14852" max="14852" width="8.1640625" style="229" customWidth="1"/>
    <col min="14853" max="14855" width="14.5" style="229" customWidth="1"/>
    <col min="14856" max="15105" width="9.33203125" style="229"/>
    <col min="15106" max="15106" width="6.83203125" style="229" customWidth="1"/>
    <col min="15107" max="15107" width="60.1640625" style="229" customWidth="1"/>
    <col min="15108" max="15108" width="8.1640625" style="229" customWidth="1"/>
    <col min="15109" max="15111" width="14.5" style="229" customWidth="1"/>
    <col min="15112" max="15361" width="9.33203125" style="229"/>
    <col min="15362" max="15362" width="6.83203125" style="229" customWidth="1"/>
    <col min="15363" max="15363" width="60.1640625" style="229" customWidth="1"/>
    <col min="15364" max="15364" width="8.1640625" style="229" customWidth="1"/>
    <col min="15365" max="15367" width="14.5" style="229" customWidth="1"/>
    <col min="15368" max="15617" width="9.33203125" style="229"/>
    <col min="15618" max="15618" width="6.83203125" style="229" customWidth="1"/>
    <col min="15619" max="15619" width="60.1640625" style="229" customWidth="1"/>
    <col min="15620" max="15620" width="8.1640625" style="229" customWidth="1"/>
    <col min="15621" max="15623" width="14.5" style="229" customWidth="1"/>
    <col min="15624" max="15873" width="9.33203125" style="229"/>
    <col min="15874" max="15874" width="6.83203125" style="229" customWidth="1"/>
    <col min="15875" max="15875" width="60.1640625" style="229" customWidth="1"/>
    <col min="15876" max="15876" width="8.1640625" style="229" customWidth="1"/>
    <col min="15877" max="15879" width="14.5" style="229" customWidth="1"/>
    <col min="15880" max="16129" width="9.33203125" style="229"/>
    <col min="16130" max="16130" width="6.83203125" style="229" customWidth="1"/>
    <col min="16131" max="16131" width="60.1640625" style="229" customWidth="1"/>
    <col min="16132" max="16132" width="8.1640625" style="229" customWidth="1"/>
    <col min="16133" max="16135" width="14.5" style="229" customWidth="1"/>
    <col min="16136" max="16384" width="9.33203125" style="229"/>
  </cols>
  <sheetData>
    <row r="1" spans="1:9" s="224" customFormat="1" ht="55.5" customHeight="1">
      <c r="A1" s="1482" t="s">
        <v>711</v>
      </c>
      <c r="B1" s="1482"/>
      <c r="C1" s="1482"/>
      <c r="D1" s="1482"/>
      <c r="E1" s="1482"/>
      <c r="F1" s="1482"/>
      <c r="G1" s="1482"/>
      <c r="H1" s="1482"/>
      <c r="I1" s="1482"/>
    </row>
    <row r="2" spans="1:9" s="226" customFormat="1" ht="15.95" customHeight="1">
      <c r="A2" s="1479" t="s">
        <v>1</v>
      </c>
      <c r="B2" s="1479"/>
      <c r="C2" s="1479"/>
      <c r="D2" s="1479"/>
      <c r="E2" s="1479"/>
      <c r="F2" s="1479"/>
      <c r="G2" s="1479"/>
      <c r="H2" s="1479"/>
      <c r="I2" s="1479"/>
    </row>
    <row r="3" spans="1:9" ht="38.25" customHeight="1">
      <c r="A3" s="227" t="s">
        <v>406</v>
      </c>
      <c r="B3" s="227" t="s">
        <v>459</v>
      </c>
      <c r="C3" s="228" t="s">
        <v>460</v>
      </c>
      <c r="D3" s="228" t="s">
        <v>461</v>
      </c>
      <c r="E3" s="228" t="s">
        <v>462</v>
      </c>
      <c r="F3" s="228" t="s">
        <v>269</v>
      </c>
      <c r="G3" s="612" t="s">
        <v>752</v>
      </c>
      <c r="H3" s="612" t="s">
        <v>771</v>
      </c>
      <c r="I3" s="612" t="s">
        <v>751</v>
      </c>
    </row>
    <row r="4" spans="1:9" s="231" customFormat="1" ht="12.95" customHeight="1">
      <c r="A4" s="230" t="s">
        <v>6</v>
      </c>
      <c r="B4" s="230" t="s">
        <v>7</v>
      </c>
      <c r="C4" s="230" t="s">
        <v>8</v>
      </c>
      <c r="D4" s="230" t="s">
        <v>9</v>
      </c>
      <c r="E4" s="230" t="s">
        <v>270</v>
      </c>
      <c r="F4" s="230" t="s">
        <v>463</v>
      </c>
      <c r="G4" s="613" t="s">
        <v>753</v>
      </c>
      <c r="H4" s="613" t="s">
        <v>754</v>
      </c>
      <c r="I4" s="613" t="s">
        <v>762</v>
      </c>
    </row>
    <row r="5" spans="1:9" s="231" customFormat="1" ht="15.95" customHeight="1">
      <c r="A5" s="1480" t="s">
        <v>266</v>
      </c>
      <c r="B5" s="1481"/>
      <c r="C5" s="1481"/>
      <c r="D5" s="1481"/>
      <c r="E5" s="1481"/>
      <c r="F5" s="1481"/>
      <c r="G5" s="1481"/>
      <c r="H5" s="1481"/>
      <c r="I5" s="1481"/>
    </row>
    <row r="6" spans="1:9" s="231" customFormat="1" ht="25.5" customHeight="1">
      <c r="A6" s="832" t="s">
        <v>10</v>
      </c>
      <c r="B6" s="833" t="s">
        <v>464</v>
      </c>
      <c r="C6" s="834" t="s">
        <v>465</v>
      </c>
      <c r="D6" s="835"/>
      <c r="E6" s="835"/>
      <c r="F6" s="835">
        <f>SUM(D6:E6)</f>
        <v>0</v>
      </c>
      <c r="G6" s="836"/>
      <c r="H6" s="1314"/>
      <c r="I6" s="837"/>
    </row>
    <row r="7" spans="1:9" s="231" customFormat="1" ht="30" customHeight="1">
      <c r="A7" s="838" t="s">
        <v>13</v>
      </c>
      <c r="B7" s="839" t="s">
        <v>466</v>
      </c>
      <c r="C7" s="840" t="s">
        <v>467</v>
      </c>
      <c r="D7" s="841"/>
      <c r="E7" s="841"/>
      <c r="F7" s="841">
        <f>SUM(D7:E7)</f>
        <v>0</v>
      </c>
      <c r="G7" s="842"/>
      <c r="H7" s="1315"/>
      <c r="I7" s="843"/>
    </row>
    <row r="8" spans="1:9" s="231" customFormat="1" ht="25.5" customHeight="1">
      <c r="A8" s="838" t="s">
        <v>16</v>
      </c>
      <c r="B8" s="839" t="s">
        <v>468</v>
      </c>
      <c r="C8" s="844" t="s">
        <v>469</v>
      </c>
      <c r="D8" s="841"/>
      <c r="E8" s="841"/>
      <c r="F8" s="841">
        <f>SUM(D8:E8)</f>
        <v>0</v>
      </c>
      <c r="G8" s="842"/>
      <c r="H8" s="1315"/>
      <c r="I8" s="843"/>
    </row>
    <row r="9" spans="1:9" s="231" customFormat="1" ht="25.5" customHeight="1">
      <c r="A9" s="867" t="s">
        <v>19</v>
      </c>
      <c r="B9" s="868" t="s">
        <v>470</v>
      </c>
      <c r="C9" s="869" t="s">
        <v>471</v>
      </c>
      <c r="D9" s="870"/>
      <c r="E9" s="870"/>
      <c r="F9" s="870">
        <f>SUM(D9:E9)</f>
        <v>0</v>
      </c>
      <c r="G9" s="871"/>
      <c r="H9" s="1316"/>
      <c r="I9" s="872"/>
    </row>
    <row r="10" spans="1:9" s="231" customFormat="1" ht="27.75" customHeight="1">
      <c r="A10" s="879" t="s">
        <v>22</v>
      </c>
      <c r="B10" s="880" t="s">
        <v>472</v>
      </c>
      <c r="C10" s="881" t="s">
        <v>36</v>
      </c>
      <c r="D10" s="882">
        <f>SUM(D6:D9)</f>
        <v>0</v>
      </c>
      <c r="E10" s="882">
        <f>SUM(E6:E9)</f>
        <v>0</v>
      </c>
      <c r="F10" s="882">
        <f>SUM(F6:F9)</f>
        <v>0</v>
      </c>
      <c r="G10" s="883"/>
      <c r="H10" s="1317"/>
      <c r="I10" s="884"/>
    </row>
    <row r="11" spans="1:9" s="231" customFormat="1" ht="24.75" customHeight="1">
      <c r="A11" s="873" t="s">
        <v>25</v>
      </c>
      <c r="B11" s="874" t="s">
        <v>473</v>
      </c>
      <c r="C11" s="875" t="s">
        <v>474</v>
      </c>
      <c r="D11" s="876"/>
      <c r="E11" s="876"/>
      <c r="F11" s="876">
        <f>SUM(D11:E11)</f>
        <v>0</v>
      </c>
      <c r="G11" s="877"/>
      <c r="H11" s="1318"/>
      <c r="I11" s="878"/>
    </row>
    <row r="12" spans="1:9" s="231" customFormat="1" ht="30" customHeight="1">
      <c r="A12" s="838" t="s">
        <v>28</v>
      </c>
      <c r="B12" s="839" t="s">
        <v>475</v>
      </c>
      <c r="C12" s="840" t="s">
        <v>476</v>
      </c>
      <c r="D12" s="845"/>
      <c r="E12" s="845"/>
      <c r="F12" s="845">
        <f>SUM(D11:E11)</f>
        <v>0</v>
      </c>
      <c r="G12" s="842"/>
      <c r="H12" s="1315"/>
      <c r="I12" s="843"/>
    </row>
    <row r="13" spans="1:9" s="231" customFormat="1" ht="30" customHeight="1">
      <c r="A13" s="838" t="s">
        <v>31</v>
      </c>
      <c r="B13" s="839" t="s">
        <v>477</v>
      </c>
      <c r="C13" s="840" t="s">
        <v>478</v>
      </c>
      <c r="D13" s="845"/>
      <c r="E13" s="845"/>
      <c r="F13" s="845">
        <f>SUM(D13:E13)</f>
        <v>0</v>
      </c>
      <c r="G13" s="842"/>
      <c r="H13" s="1315"/>
      <c r="I13" s="843"/>
    </row>
    <row r="14" spans="1:9" s="231" customFormat="1" ht="30" customHeight="1">
      <c r="A14" s="867" t="s">
        <v>34</v>
      </c>
      <c r="B14" s="868" t="s">
        <v>479</v>
      </c>
      <c r="C14" s="885" t="s">
        <v>480</v>
      </c>
      <c r="D14" s="886"/>
      <c r="E14" s="886"/>
      <c r="F14" s="886">
        <f>SUM(D13:E13)</f>
        <v>0</v>
      </c>
      <c r="G14" s="871"/>
      <c r="H14" s="1316"/>
      <c r="I14" s="872"/>
    </row>
    <row r="15" spans="1:9" s="231" customFormat="1" ht="21.75" customHeight="1">
      <c r="A15" s="879" t="s">
        <v>37</v>
      </c>
      <c r="B15" s="892" t="s">
        <v>446</v>
      </c>
      <c r="C15" s="893" t="s">
        <v>59</v>
      </c>
      <c r="D15" s="882">
        <f>SUM(D11:D14)</f>
        <v>0</v>
      </c>
      <c r="E15" s="882">
        <f>SUM(E11:E14)</f>
        <v>0</v>
      </c>
      <c r="F15" s="882">
        <f>SUM(F11:F14)</f>
        <v>0</v>
      </c>
      <c r="G15" s="883"/>
      <c r="H15" s="1317"/>
      <c r="I15" s="884"/>
    </row>
    <row r="16" spans="1:9" s="232" customFormat="1" ht="16.5" customHeight="1">
      <c r="A16" s="873" t="s">
        <v>39</v>
      </c>
      <c r="B16" s="887" t="s">
        <v>111</v>
      </c>
      <c r="C16" s="888" t="s">
        <v>112</v>
      </c>
      <c r="D16" s="889"/>
      <c r="E16" s="889"/>
      <c r="F16" s="889">
        <f>SUM(D16:E16)</f>
        <v>0</v>
      </c>
      <c r="G16" s="890"/>
      <c r="H16" s="1319"/>
      <c r="I16" s="891"/>
    </row>
    <row r="17" spans="1:9" s="232" customFormat="1" ht="16.5" customHeight="1">
      <c r="A17" s="838" t="s">
        <v>41</v>
      </c>
      <c r="B17" s="846" t="s">
        <v>114</v>
      </c>
      <c r="C17" s="847" t="s">
        <v>115</v>
      </c>
      <c r="D17" s="848"/>
      <c r="E17" s="848">
        <v>2070000</v>
      </c>
      <c r="F17" s="848">
        <f>SUM(D17:E17)</f>
        <v>2070000</v>
      </c>
      <c r="G17" s="851">
        <v>-300000</v>
      </c>
      <c r="H17" s="1320">
        <v>-122914</v>
      </c>
      <c r="I17" s="852">
        <f>SUM(F17:H17)</f>
        <v>1647086</v>
      </c>
    </row>
    <row r="18" spans="1:9" s="232" customFormat="1" ht="16.5" customHeight="1">
      <c r="A18" s="838" t="s">
        <v>43</v>
      </c>
      <c r="B18" s="846" t="s">
        <v>481</v>
      </c>
      <c r="C18" s="847" t="s">
        <v>118</v>
      </c>
      <c r="D18" s="848"/>
      <c r="E18" s="848"/>
      <c r="F18" s="848"/>
      <c r="G18" s="848"/>
      <c r="H18" s="1321"/>
      <c r="I18" s="853"/>
    </row>
    <row r="19" spans="1:9" s="233" customFormat="1" ht="16.5" customHeight="1">
      <c r="A19" s="838" t="s">
        <v>49</v>
      </c>
      <c r="B19" s="854" t="s">
        <v>120</v>
      </c>
      <c r="C19" s="847" t="s">
        <v>121</v>
      </c>
      <c r="D19" s="855"/>
      <c r="E19" s="855"/>
      <c r="F19" s="855">
        <f>SUM(D19:E19)</f>
        <v>0</v>
      </c>
      <c r="G19" s="856"/>
      <c r="H19" s="1322"/>
      <c r="I19" s="857"/>
    </row>
    <row r="20" spans="1:9" s="232" customFormat="1" ht="16.5" customHeight="1">
      <c r="A20" s="838" t="s">
        <v>51</v>
      </c>
      <c r="B20" s="846" t="s">
        <v>123</v>
      </c>
      <c r="C20" s="847" t="s">
        <v>124</v>
      </c>
      <c r="D20" s="848"/>
      <c r="E20" s="848"/>
      <c r="F20" s="855">
        <f t="shared" ref="F20:F26" si="0">SUM(D20:E20)</f>
        <v>0</v>
      </c>
      <c r="G20" s="849"/>
      <c r="H20" s="1323"/>
      <c r="I20" s="850"/>
    </row>
    <row r="21" spans="1:9" s="232" customFormat="1" ht="16.5" customHeight="1">
      <c r="A21" s="838" t="s">
        <v>54</v>
      </c>
      <c r="B21" s="846" t="s">
        <v>482</v>
      </c>
      <c r="C21" s="847" t="s">
        <v>127</v>
      </c>
      <c r="D21" s="848"/>
      <c r="E21" s="848"/>
      <c r="F21" s="855">
        <f t="shared" si="0"/>
        <v>0</v>
      </c>
      <c r="G21" s="849"/>
      <c r="H21" s="1323"/>
      <c r="I21" s="850"/>
    </row>
    <row r="22" spans="1:9" s="233" customFormat="1" ht="16.5" customHeight="1">
      <c r="A22" s="838" t="s">
        <v>57</v>
      </c>
      <c r="B22" s="846" t="s">
        <v>483</v>
      </c>
      <c r="C22" s="847" t="s">
        <v>130</v>
      </c>
      <c r="D22" s="848"/>
      <c r="E22" s="848"/>
      <c r="F22" s="855">
        <f t="shared" si="0"/>
        <v>0</v>
      </c>
      <c r="G22" s="856"/>
      <c r="H22" s="1322"/>
      <c r="I22" s="857"/>
    </row>
    <row r="23" spans="1:9" s="233" customFormat="1" ht="16.5" customHeight="1">
      <c r="A23" s="838" t="s">
        <v>60</v>
      </c>
      <c r="B23" s="858" t="s">
        <v>132</v>
      </c>
      <c r="C23" s="847" t="s">
        <v>133</v>
      </c>
      <c r="D23" s="848"/>
      <c r="E23" s="848"/>
      <c r="F23" s="855">
        <f t="shared" si="0"/>
        <v>0</v>
      </c>
      <c r="G23" s="859">
        <v>100</v>
      </c>
      <c r="H23" s="1324">
        <v>-80</v>
      </c>
      <c r="I23" s="860">
        <f>SUM(G23:H23)</f>
        <v>20</v>
      </c>
    </row>
    <row r="24" spans="1:9" s="233" customFormat="1" ht="16.5" customHeight="1">
      <c r="A24" s="838" t="s">
        <v>62</v>
      </c>
      <c r="B24" s="846" t="s">
        <v>484</v>
      </c>
      <c r="C24" s="847" t="s">
        <v>136</v>
      </c>
      <c r="D24" s="848"/>
      <c r="E24" s="848"/>
      <c r="F24" s="855">
        <f t="shared" si="0"/>
        <v>0</v>
      </c>
      <c r="G24" s="859"/>
      <c r="H24" s="1324"/>
      <c r="I24" s="860"/>
    </row>
    <row r="25" spans="1:9" s="233" customFormat="1" ht="16.5" customHeight="1">
      <c r="A25" s="838" t="s">
        <v>64</v>
      </c>
      <c r="B25" s="846" t="s">
        <v>485</v>
      </c>
      <c r="C25" s="847" t="s">
        <v>139</v>
      </c>
      <c r="D25" s="848"/>
      <c r="E25" s="848"/>
      <c r="F25" s="855">
        <f t="shared" si="0"/>
        <v>0</v>
      </c>
      <c r="G25" s="859"/>
      <c r="H25" s="1324"/>
      <c r="I25" s="860"/>
    </row>
    <row r="26" spans="1:9" s="233" customFormat="1" ht="16.5" customHeight="1">
      <c r="A26" s="867" t="s">
        <v>66</v>
      </c>
      <c r="B26" s="894" t="s">
        <v>141</v>
      </c>
      <c r="C26" s="895" t="s">
        <v>142</v>
      </c>
      <c r="D26" s="896"/>
      <c r="E26" s="896"/>
      <c r="F26" s="897">
        <f t="shared" si="0"/>
        <v>0</v>
      </c>
      <c r="G26" s="898">
        <v>300500</v>
      </c>
      <c r="H26" s="1325">
        <v>122994</v>
      </c>
      <c r="I26" s="899">
        <f>SUM(G26:H26)</f>
        <v>423494</v>
      </c>
    </row>
    <row r="27" spans="1:9" s="233" customFormat="1" ht="16.5" customHeight="1">
      <c r="A27" s="879" t="s">
        <v>68</v>
      </c>
      <c r="B27" s="27" t="s">
        <v>486</v>
      </c>
      <c r="C27" s="900" t="s">
        <v>145</v>
      </c>
      <c r="D27" s="901">
        <f>SUM(D16+D17+D18+D19+D20+D21+D22+D23+D24+D25+D26)</f>
        <v>0</v>
      </c>
      <c r="E27" s="901">
        <f>SUM(E16+E17+E18+E19+E20+E21+E22+E23+E24+E25+E26)</f>
        <v>2070000</v>
      </c>
      <c r="F27" s="901">
        <f>SUM(F16+F17+F18+F19+F20+F21+F22+F23+F24+F25+F26)</f>
        <v>2070000</v>
      </c>
      <c r="G27" s="901">
        <f>SUM(G16+G17+G18+G19+G20+G21+G22+G23+G24+G25+G26)</f>
        <v>600</v>
      </c>
      <c r="H27" s="1326">
        <v>0</v>
      </c>
      <c r="I27" s="902">
        <f>SUM(I16:I26)</f>
        <v>2070600</v>
      </c>
    </row>
    <row r="28" spans="1:9" s="234" customFormat="1" ht="16.5" customHeight="1">
      <c r="A28" s="879" t="s">
        <v>70</v>
      </c>
      <c r="B28" s="27" t="s">
        <v>448</v>
      </c>
      <c r="C28" s="900" t="s">
        <v>163</v>
      </c>
      <c r="D28" s="901"/>
      <c r="E28" s="901"/>
      <c r="F28" s="901">
        <f>SUM(D28:E28)</f>
        <v>0</v>
      </c>
      <c r="G28" s="903"/>
      <c r="H28" s="1327"/>
      <c r="I28" s="904"/>
    </row>
    <row r="29" spans="1:9" s="233" customFormat="1" ht="16.5" customHeight="1">
      <c r="A29" s="879" t="s">
        <v>72</v>
      </c>
      <c r="B29" s="27" t="s">
        <v>415</v>
      </c>
      <c r="C29" s="900" t="s">
        <v>172</v>
      </c>
      <c r="D29" s="905"/>
      <c r="E29" s="905"/>
      <c r="F29" s="905">
        <f>SUM(D29:E29)</f>
        <v>0</v>
      </c>
      <c r="G29" s="906"/>
      <c r="H29" s="1328"/>
      <c r="I29" s="907"/>
    </row>
    <row r="30" spans="1:9" s="233" customFormat="1" ht="16.5" customHeight="1">
      <c r="A30" s="879" t="s">
        <v>75</v>
      </c>
      <c r="B30" s="27" t="s">
        <v>449</v>
      </c>
      <c r="C30" s="900" t="s">
        <v>181</v>
      </c>
      <c r="D30" s="905"/>
      <c r="E30" s="905"/>
      <c r="F30" s="905">
        <f>SUM(D30:E30)</f>
        <v>0</v>
      </c>
      <c r="G30" s="906"/>
      <c r="H30" s="1328"/>
      <c r="I30" s="907"/>
    </row>
    <row r="31" spans="1:9" s="233" customFormat="1" ht="16.5" customHeight="1">
      <c r="A31" s="879" t="s">
        <v>78</v>
      </c>
      <c r="B31" s="27" t="s">
        <v>487</v>
      </c>
      <c r="C31" s="909"/>
      <c r="D31" s="901">
        <f>D10+D15+D27+D28+D29+D30</f>
        <v>0</v>
      </c>
      <c r="E31" s="901">
        <f>E10+E15+E27+E28+E29+E30</f>
        <v>2070000</v>
      </c>
      <c r="F31" s="901">
        <f>F10+F15+F27+F28+F29+F30</f>
        <v>2070000</v>
      </c>
      <c r="G31" s="901">
        <f>G10+G15+G27+G28+G29+G30</f>
        <v>600</v>
      </c>
      <c r="H31" s="1326"/>
      <c r="I31" s="902">
        <f>I10+I15+I27+I28+I29+I30</f>
        <v>2070600</v>
      </c>
    </row>
    <row r="32" spans="1:9" s="232" customFormat="1" ht="16.5" customHeight="1">
      <c r="A32" s="873" t="s">
        <v>81</v>
      </c>
      <c r="B32" s="681" t="s">
        <v>488</v>
      </c>
      <c r="C32" s="908" t="s">
        <v>190</v>
      </c>
      <c r="D32" s="770">
        <f>SUM(D33:D34)</f>
        <v>0</v>
      </c>
      <c r="E32" s="770">
        <f>SUM(E33:E34)</f>
        <v>0</v>
      </c>
      <c r="F32" s="770">
        <f>SUM(F33:F34)</f>
        <v>0</v>
      </c>
      <c r="G32" s="890">
        <f>G33+G34</f>
        <v>28217</v>
      </c>
      <c r="H32" s="1319"/>
      <c r="I32" s="891">
        <f>I33+I34</f>
        <v>28217</v>
      </c>
    </row>
    <row r="33" spans="1:9" s="232" customFormat="1" ht="16.5" customHeight="1">
      <c r="A33" s="838" t="s">
        <v>83</v>
      </c>
      <c r="B33" s="863" t="s">
        <v>192</v>
      </c>
      <c r="C33" s="862" t="s">
        <v>193</v>
      </c>
      <c r="D33" s="721"/>
      <c r="E33" s="721"/>
      <c r="F33" s="721">
        <f>SUM(D33:E33)</f>
        <v>0</v>
      </c>
      <c r="G33" s="849">
        <v>28217</v>
      </c>
      <c r="H33" s="1323"/>
      <c r="I33" s="850">
        <v>28217</v>
      </c>
    </row>
    <row r="34" spans="1:9" s="232" customFormat="1" ht="16.5" customHeight="1">
      <c r="A34" s="838" t="s">
        <v>85</v>
      </c>
      <c r="B34" s="863" t="s">
        <v>195</v>
      </c>
      <c r="C34" s="862" t="s">
        <v>196</v>
      </c>
      <c r="D34" s="721"/>
      <c r="E34" s="721"/>
      <c r="F34" s="721">
        <f>SUM(D34:E34)</f>
        <v>0</v>
      </c>
      <c r="G34" s="849"/>
      <c r="H34" s="1323"/>
      <c r="I34" s="850"/>
    </row>
    <row r="35" spans="1:9" s="232" customFormat="1" ht="16.5" customHeight="1">
      <c r="A35" s="838" t="s">
        <v>87</v>
      </c>
      <c r="B35" s="861" t="s">
        <v>489</v>
      </c>
      <c r="C35" s="864" t="s">
        <v>490</v>
      </c>
      <c r="D35" s="721">
        <f>SUM(D36:D37)</f>
        <v>17229733</v>
      </c>
      <c r="E35" s="721">
        <f t="shared" ref="E35:I35" si="1">SUM(E36:E37)</f>
        <v>2359960</v>
      </c>
      <c r="F35" s="721">
        <f t="shared" si="1"/>
        <v>19589693</v>
      </c>
      <c r="G35" s="721">
        <f t="shared" si="1"/>
        <v>619968</v>
      </c>
      <c r="H35" s="1329">
        <v>28927</v>
      </c>
      <c r="I35" s="865">
        <f t="shared" si="1"/>
        <v>20209661</v>
      </c>
    </row>
    <row r="36" spans="1:9" s="232" customFormat="1" ht="16.5" customHeight="1">
      <c r="A36" s="838"/>
      <c r="B36" s="866" t="s">
        <v>572</v>
      </c>
      <c r="C36" s="55" t="s">
        <v>490</v>
      </c>
      <c r="D36" s="721">
        <v>14781572</v>
      </c>
      <c r="E36" s="721"/>
      <c r="F36" s="721">
        <f>SUM(D36:E36)</f>
        <v>14781572</v>
      </c>
      <c r="G36" s="946">
        <v>14332</v>
      </c>
      <c r="H36" s="1330"/>
      <c r="I36" s="947">
        <v>14795904</v>
      </c>
    </row>
    <row r="37" spans="1:9" s="232" customFormat="1" ht="16.5" customHeight="1">
      <c r="A37" s="867"/>
      <c r="B37" s="910" t="s">
        <v>573</v>
      </c>
      <c r="C37" s="57" t="s">
        <v>490</v>
      </c>
      <c r="D37" s="771">
        <v>2448161</v>
      </c>
      <c r="E37" s="771">
        <v>2359960</v>
      </c>
      <c r="F37" s="771">
        <f>SUM(D37:E37)</f>
        <v>4808121</v>
      </c>
      <c r="G37" s="948">
        <v>605636</v>
      </c>
      <c r="H37" s="1331"/>
      <c r="I37" s="949">
        <v>5413757</v>
      </c>
    </row>
    <row r="38" spans="1:9" s="232" customFormat="1" ht="16.5" customHeight="1">
      <c r="A38" s="879" t="s">
        <v>90</v>
      </c>
      <c r="B38" s="27" t="s">
        <v>491</v>
      </c>
      <c r="C38" s="28" t="s">
        <v>492</v>
      </c>
      <c r="D38" s="744">
        <f>SUM(D32+D35)</f>
        <v>17229733</v>
      </c>
      <c r="E38" s="744">
        <f>SUM(E32+E35)</f>
        <v>2359960</v>
      </c>
      <c r="F38" s="744">
        <f>SUM(F32+F35)</f>
        <v>19589693</v>
      </c>
      <c r="G38" s="744">
        <f t="shared" ref="G38" si="2">SUM(G32+G35)</f>
        <v>648185</v>
      </c>
      <c r="H38" s="1332">
        <f>SUM(H35:H37)</f>
        <v>28927</v>
      </c>
      <c r="I38" s="913">
        <f>SUM(F38:H38)</f>
        <v>20266805</v>
      </c>
    </row>
    <row r="39" spans="1:9" s="232" customFormat="1" ht="16.5" customHeight="1">
      <c r="A39" s="914" t="s">
        <v>94</v>
      </c>
      <c r="B39" s="1188" t="s">
        <v>493</v>
      </c>
      <c r="C39" s="915" t="s">
        <v>199</v>
      </c>
      <c r="D39" s="916">
        <f>D38</f>
        <v>17229733</v>
      </c>
      <c r="E39" s="916">
        <f t="shared" ref="E39:I39" si="3">E38</f>
        <v>2359960</v>
      </c>
      <c r="F39" s="916">
        <f t="shared" si="3"/>
        <v>19589693</v>
      </c>
      <c r="G39" s="916">
        <f t="shared" si="3"/>
        <v>648185</v>
      </c>
      <c r="H39" s="1333">
        <f>SUM(H38)</f>
        <v>28927</v>
      </c>
      <c r="I39" s="917">
        <f t="shared" si="3"/>
        <v>20266805</v>
      </c>
    </row>
    <row r="40" spans="1:9" s="232" customFormat="1" ht="23.25" customHeight="1">
      <c r="A40" s="879" t="s">
        <v>97</v>
      </c>
      <c r="B40" s="27" t="s">
        <v>494</v>
      </c>
      <c r="C40" s="28"/>
      <c r="D40" s="744">
        <f>D31+D39</f>
        <v>17229733</v>
      </c>
      <c r="E40" s="744">
        <f>E31+E39</f>
        <v>4429960</v>
      </c>
      <c r="F40" s="744">
        <f>F31+F39</f>
        <v>21659693</v>
      </c>
      <c r="G40" s="744">
        <f t="shared" ref="G40" si="4">G31+G39</f>
        <v>648785</v>
      </c>
      <c r="H40" s="1332">
        <f>SUM(H39,H27)</f>
        <v>28927</v>
      </c>
      <c r="I40" s="913">
        <f>SUM(F40:H40)</f>
        <v>22337405</v>
      </c>
    </row>
    <row r="41" spans="1:9" s="232" customFormat="1" ht="23.25" customHeight="1">
      <c r="A41" s="236"/>
      <c r="B41" s="237"/>
      <c r="C41" s="238"/>
      <c r="D41" s="653"/>
      <c r="E41" s="653"/>
      <c r="F41" s="653"/>
      <c r="G41" s="653"/>
      <c r="H41" s="653"/>
      <c r="I41" s="653"/>
    </row>
    <row r="42" spans="1:9" s="232" customFormat="1" ht="15" customHeight="1">
      <c r="A42" s="236"/>
      <c r="B42" s="237"/>
      <c r="C42" s="238"/>
      <c r="D42" s="239"/>
      <c r="E42" s="239"/>
      <c r="F42" s="239"/>
    </row>
    <row r="43" spans="1:9" s="232" customFormat="1" ht="15" customHeight="1">
      <c r="A43" s="1483" t="s">
        <v>495</v>
      </c>
      <c r="B43" s="1483"/>
      <c r="C43" s="1483"/>
      <c r="D43" s="1483"/>
      <c r="E43" s="1483"/>
      <c r="F43" s="1483"/>
      <c r="G43" s="1483"/>
      <c r="H43" s="1483"/>
      <c r="I43" s="1483"/>
    </row>
    <row r="44" spans="1:9" s="232" customFormat="1" ht="17.25" customHeight="1">
      <c r="A44" s="778" t="s">
        <v>10</v>
      </c>
      <c r="B44" s="918" t="s">
        <v>204</v>
      </c>
      <c r="C44" s="919" t="s">
        <v>205</v>
      </c>
      <c r="D44" s="920">
        <v>11445282</v>
      </c>
      <c r="E44" s="920">
        <v>1835439</v>
      </c>
      <c r="F44" s="920">
        <f>SUM(D44:E44)</f>
        <v>13280721</v>
      </c>
      <c r="G44" s="950">
        <v>12400</v>
      </c>
      <c r="H44" s="1334">
        <v>374468</v>
      </c>
      <c r="I44" s="951">
        <f>SUM(F44:H44)</f>
        <v>13667589</v>
      </c>
    </row>
    <row r="45" spans="1:9" s="232" customFormat="1" ht="17.25" customHeight="1">
      <c r="A45" s="12" t="s">
        <v>13</v>
      </c>
      <c r="B45" s="1189" t="s">
        <v>206</v>
      </c>
      <c r="C45" s="52" t="s">
        <v>207</v>
      </c>
      <c r="D45" s="373">
        <v>2553451</v>
      </c>
      <c r="E45" s="373">
        <v>410521</v>
      </c>
      <c r="F45" s="373">
        <f>SUM(D45:E45)</f>
        <v>2963972</v>
      </c>
      <c r="G45" s="946">
        <v>4968</v>
      </c>
      <c r="H45" s="1330">
        <v>32167</v>
      </c>
      <c r="I45" s="947">
        <f>SUM(F45:H45)</f>
        <v>3001107</v>
      </c>
    </row>
    <row r="46" spans="1:9" s="232" customFormat="1" ht="17.25" customHeight="1">
      <c r="A46" s="12" t="s">
        <v>16</v>
      </c>
      <c r="B46" s="372" t="s">
        <v>208</v>
      </c>
      <c r="C46" s="52" t="s">
        <v>209</v>
      </c>
      <c r="D46" s="373">
        <v>3231000</v>
      </c>
      <c r="E46" s="373">
        <v>2184000</v>
      </c>
      <c r="F46" s="373">
        <f>SUM(D46:E46)</f>
        <v>5415000</v>
      </c>
      <c r="G46" s="946">
        <v>631417</v>
      </c>
      <c r="H46" s="1330">
        <v>-377708</v>
      </c>
      <c r="I46" s="947">
        <f>SUM(F46:H46)</f>
        <v>5668709</v>
      </c>
    </row>
    <row r="47" spans="1:9" s="232" customFormat="1" ht="17.25" customHeight="1">
      <c r="A47" s="12" t="s">
        <v>19</v>
      </c>
      <c r="B47" s="372" t="s">
        <v>210</v>
      </c>
      <c r="C47" s="52" t="s">
        <v>211</v>
      </c>
      <c r="D47" s="373"/>
      <c r="E47" s="373"/>
      <c r="F47" s="373">
        <f>SUM(D47:E47)</f>
        <v>0</v>
      </c>
      <c r="G47" s="849"/>
      <c r="H47" s="1323"/>
      <c r="I47" s="850"/>
    </row>
    <row r="48" spans="1:9" s="232" customFormat="1" ht="17.25" customHeight="1">
      <c r="A48" s="17" t="s">
        <v>22</v>
      </c>
      <c r="B48" s="380" t="s">
        <v>212</v>
      </c>
      <c r="C48" s="923" t="s">
        <v>213</v>
      </c>
      <c r="D48" s="678"/>
      <c r="E48" s="678"/>
      <c r="F48" s="678">
        <f>SUM(D48:E48)</f>
        <v>0</v>
      </c>
      <c r="G48" s="911"/>
      <c r="H48" s="1335"/>
      <c r="I48" s="912"/>
    </row>
    <row r="49" spans="1:11" s="231" customFormat="1" ht="17.25" customHeight="1">
      <c r="A49" s="26" t="s">
        <v>25</v>
      </c>
      <c r="B49" s="927" t="s">
        <v>496</v>
      </c>
      <c r="C49" s="28" t="s">
        <v>230</v>
      </c>
      <c r="D49" s="691">
        <f>SUM(D44:D48)</f>
        <v>17229733</v>
      </c>
      <c r="E49" s="691">
        <f>SUM(E44:E48)</f>
        <v>4429960</v>
      </c>
      <c r="F49" s="691">
        <f>SUM(F44:F48)</f>
        <v>21659693</v>
      </c>
      <c r="G49" s="691">
        <f t="shared" ref="G49" si="5">SUM(G44:G48)</f>
        <v>648785</v>
      </c>
      <c r="H49" s="1265">
        <f>SUM(H44:H48)</f>
        <v>28927</v>
      </c>
      <c r="I49" s="692">
        <f>SUM(F49:H49)</f>
        <v>22337405</v>
      </c>
      <c r="J49" s="241"/>
      <c r="K49" s="241"/>
    </row>
    <row r="50" spans="1:11" s="243" customFormat="1" ht="17.25" customHeight="1">
      <c r="A50" s="8" t="s">
        <v>28</v>
      </c>
      <c r="B50" s="924" t="s">
        <v>497</v>
      </c>
      <c r="C50" s="50" t="s">
        <v>232</v>
      </c>
      <c r="D50" s="368"/>
      <c r="E50" s="368"/>
      <c r="F50" s="368">
        <f>SUM(D50:E50)</f>
        <v>0</v>
      </c>
      <c r="G50" s="925"/>
      <c r="H50" s="1336"/>
      <c r="I50" s="926"/>
      <c r="J50" s="242"/>
      <c r="K50" s="242"/>
    </row>
    <row r="51" spans="1:11" ht="17.25" customHeight="1">
      <c r="A51" s="12" t="s">
        <v>31</v>
      </c>
      <c r="B51" s="372" t="s">
        <v>233</v>
      </c>
      <c r="C51" s="52" t="s">
        <v>234</v>
      </c>
      <c r="D51" s="373"/>
      <c r="E51" s="373"/>
      <c r="F51" s="373">
        <f>SUM(D51:E51)</f>
        <v>0</v>
      </c>
      <c r="G51" s="921"/>
      <c r="H51" s="1337"/>
      <c r="I51" s="922"/>
      <c r="J51" s="244"/>
      <c r="K51" s="244"/>
    </row>
    <row r="52" spans="1:11" ht="17.25" customHeight="1">
      <c r="A52" s="17" t="s">
        <v>34</v>
      </c>
      <c r="B52" s="380" t="s">
        <v>498</v>
      </c>
      <c r="C52" s="923" t="s">
        <v>236</v>
      </c>
      <c r="D52" s="678"/>
      <c r="E52" s="678"/>
      <c r="F52" s="678">
        <f>SUM(D52:E52)</f>
        <v>0</v>
      </c>
      <c r="G52" s="928"/>
      <c r="H52" s="1338"/>
      <c r="I52" s="929"/>
      <c r="J52" s="244"/>
      <c r="K52" s="244"/>
    </row>
    <row r="53" spans="1:11" ht="17.25" customHeight="1">
      <c r="A53" s="26" t="s">
        <v>37</v>
      </c>
      <c r="B53" s="44" t="s">
        <v>499</v>
      </c>
      <c r="C53" s="28" t="s">
        <v>248</v>
      </c>
      <c r="D53" s="691">
        <f>SUM(D50:D52)</f>
        <v>0</v>
      </c>
      <c r="E53" s="691">
        <f>SUM(E50:E52)</f>
        <v>0</v>
      </c>
      <c r="F53" s="691">
        <f>SUM(D53:E53)</f>
        <v>0</v>
      </c>
      <c r="G53" s="930"/>
      <c r="H53" s="1339"/>
      <c r="I53" s="931"/>
      <c r="J53" s="244"/>
      <c r="K53" s="244"/>
    </row>
    <row r="54" spans="1:11" ht="17.25" customHeight="1">
      <c r="A54" s="26" t="s">
        <v>39</v>
      </c>
      <c r="B54" s="64" t="s">
        <v>500</v>
      </c>
      <c r="C54" s="28" t="s">
        <v>501</v>
      </c>
      <c r="D54" s="384">
        <f>D49+D53</f>
        <v>17229733</v>
      </c>
      <c r="E54" s="384">
        <f>E49+E53</f>
        <v>4429960</v>
      </c>
      <c r="F54" s="384">
        <f>F49+F53</f>
        <v>21659693</v>
      </c>
      <c r="G54" s="384">
        <f t="shared" ref="G54" si="6">G49+G53</f>
        <v>648785</v>
      </c>
      <c r="H54" s="1340">
        <f>SUM(H49)</f>
        <v>28927</v>
      </c>
      <c r="I54" s="385">
        <f>SUM(F54:H54)</f>
        <v>22337405</v>
      </c>
      <c r="J54" s="244"/>
      <c r="K54" s="244"/>
    </row>
    <row r="55" spans="1:11" ht="17.25" customHeight="1">
      <c r="A55" s="104" t="s">
        <v>41</v>
      </c>
      <c r="B55" s="64" t="s">
        <v>502</v>
      </c>
      <c r="C55" s="28" t="s">
        <v>503</v>
      </c>
      <c r="D55" s="384"/>
      <c r="E55" s="384"/>
      <c r="F55" s="384">
        <f>SUM(D55:E55)</f>
        <v>0</v>
      </c>
      <c r="G55" s="930"/>
      <c r="H55" s="1339"/>
      <c r="I55" s="931"/>
      <c r="J55" s="244"/>
      <c r="K55" s="244"/>
    </row>
    <row r="56" spans="1:11" ht="27.75" customHeight="1">
      <c r="A56" s="104" t="s">
        <v>45</v>
      </c>
      <c r="B56" s="64" t="s">
        <v>574</v>
      </c>
      <c r="C56" s="28" t="s">
        <v>260</v>
      </c>
      <c r="D56" s="384">
        <f>SUM(D55:D55)</f>
        <v>0</v>
      </c>
      <c r="E56" s="384">
        <f>SUM(E55:E55)</f>
        <v>0</v>
      </c>
      <c r="F56" s="384">
        <f>SUM(F55:F55)</f>
        <v>0</v>
      </c>
      <c r="G56" s="930"/>
      <c r="H56" s="1339"/>
      <c r="I56" s="931"/>
      <c r="J56" s="244"/>
      <c r="K56" s="244"/>
    </row>
    <row r="57" spans="1:11" ht="17.25" customHeight="1">
      <c r="A57" s="932" t="s">
        <v>47</v>
      </c>
      <c r="B57" s="799" t="s">
        <v>504</v>
      </c>
      <c r="C57" s="933" t="s">
        <v>262</v>
      </c>
      <c r="D57" s="934">
        <f>SUM(D54+D56)</f>
        <v>17229733</v>
      </c>
      <c r="E57" s="934">
        <f>SUM(E54+E56)</f>
        <v>4429960</v>
      </c>
      <c r="F57" s="934">
        <f>SUM(F54+F56)</f>
        <v>21659693</v>
      </c>
      <c r="G57" s="934">
        <f t="shared" ref="G57" si="7">SUM(G54+G56)</f>
        <v>648785</v>
      </c>
      <c r="H57" s="1341">
        <f>SUM(H54)</f>
        <v>28927</v>
      </c>
      <c r="I57" s="935">
        <f>SUM(F57:H57)</f>
        <v>22337405</v>
      </c>
      <c r="J57" s="244"/>
      <c r="K57" s="244"/>
    </row>
    <row r="58" spans="1:11" ht="12" customHeight="1">
      <c r="A58" s="245"/>
      <c r="B58" s="246"/>
      <c r="C58" s="247"/>
      <c r="D58" s="247"/>
      <c r="E58" s="247"/>
      <c r="F58" s="247"/>
      <c r="G58" s="244"/>
      <c r="H58" s="244"/>
      <c r="I58" s="244"/>
      <c r="J58" s="244"/>
      <c r="K58" s="244"/>
    </row>
    <row r="59" spans="1:11" ht="12" customHeight="1">
      <c r="A59" s="245"/>
      <c r="B59" s="246"/>
      <c r="C59" s="247"/>
      <c r="D59" s="247"/>
      <c r="E59" s="247"/>
      <c r="F59" s="247"/>
      <c r="G59" s="244"/>
      <c r="H59" s="244"/>
      <c r="I59" s="244"/>
      <c r="J59" s="244"/>
      <c r="K59" s="244"/>
    </row>
    <row r="60" spans="1:11">
      <c r="A60" s="248"/>
      <c r="B60" s="249"/>
      <c r="C60" s="249"/>
    </row>
    <row r="61" spans="1:11">
      <c r="A61" s="248"/>
      <c r="B61" s="249"/>
      <c r="C61" s="249"/>
    </row>
    <row r="62" spans="1:11">
      <c r="A62" s="248"/>
      <c r="B62" s="249"/>
      <c r="C62" s="249"/>
    </row>
  </sheetData>
  <sheetProtection formatCells="0"/>
  <mergeCells count="4">
    <mergeCell ref="A2:I2"/>
    <mergeCell ref="A5:I5"/>
    <mergeCell ref="A1:I1"/>
    <mergeCell ref="A43:I43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7" fitToHeight="0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topLeftCell="A13" workbookViewId="0">
      <selection activeCell="F19" sqref="F19"/>
    </sheetView>
  </sheetViews>
  <sheetFormatPr defaultRowHeight="12.75"/>
  <cols>
    <col min="1" max="1" width="6.6640625" style="218" customWidth="1"/>
    <col min="2" max="2" width="24.6640625" style="190" customWidth="1"/>
    <col min="3" max="3" width="13" style="190" customWidth="1"/>
    <col min="4" max="5" width="15.5" style="219" customWidth="1"/>
    <col min="6" max="6" width="11.5" style="219" customWidth="1"/>
    <col min="7" max="7" width="13" style="219" customWidth="1"/>
    <col min="8" max="9" width="14" style="219" customWidth="1"/>
    <col min="10" max="10" width="13.33203125" style="190" customWidth="1"/>
    <col min="11" max="11" width="14.6640625" style="190" customWidth="1"/>
    <col min="12" max="256" width="9.33203125" style="190"/>
    <col min="257" max="257" width="6.6640625" style="190" customWidth="1"/>
    <col min="258" max="258" width="24.6640625" style="190" customWidth="1"/>
    <col min="259" max="259" width="13" style="190" customWidth="1"/>
    <col min="260" max="261" width="15.5" style="190" customWidth="1"/>
    <col min="262" max="262" width="11.5" style="190" customWidth="1"/>
    <col min="263" max="263" width="13" style="190" customWidth="1"/>
    <col min="264" max="265" width="14" style="190" customWidth="1"/>
    <col min="266" max="266" width="13.33203125" style="190" customWidth="1"/>
    <col min="267" max="267" width="14.6640625" style="190" customWidth="1"/>
    <col min="268" max="512" width="9.33203125" style="190"/>
    <col min="513" max="513" width="6.6640625" style="190" customWidth="1"/>
    <col min="514" max="514" width="24.6640625" style="190" customWidth="1"/>
    <col min="515" max="515" width="13" style="190" customWidth="1"/>
    <col min="516" max="517" width="15.5" style="190" customWidth="1"/>
    <col min="518" max="518" width="11.5" style="190" customWidth="1"/>
    <col min="519" max="519" width="13" style="190" customWidth="1"/>
    <col min="520" max="521" width="14" style="190" customWidth="1"/>
    <col min="522" max="522" width="13.33203125" style="190" customWidth="1"/>
    <col min="523" max="523" width="14.6640625" style="190" customWidth="1"/>
    <col min="524" max="768" width="9.33203125" style="190"/>
    <col min="769" max="769" width="6.6640625" style="190" customWidth="1"/>
    <col min="770" max="770" width="24.6640625" style="190" customWidth="1"/>
    <col min="771" max="771" width="13" style="190" customWidth="1"/>
    <col min="772" max="773" width="15.5" style="190" customWidth="1"/>
    <col min="774" max="774" width="11.5" style="190" customWidth="1"/>
    <col min="775" max="775" width="13" style="190" customWidth="1"/>
    <col min="776" max="777" width="14" style="190" customWidth="1"/>
    <col min="778" max="778" width="13.33203125" style="190" customWidth="1"/>
    <col min="779" max="779" width="14.6640625" style="190" customWidth="1"/>
    <col min="780" max="1024" width="9.33203125" style="190"/>
    <col min="1025" max="1025" width="6.6640625" style="190" customWidth="1"/>
    <col min="1026" max="1026" width="24.6640625" style="190" customWidth="1"/>
    <col min="1027" max="1027" width="13" style="190" customWidth="1"/>
    <col min="1028" max="1029" width="15.5" style="190" customWidth="1"/>
    <col min="1030" max="1030" width="11.5" style="190" customWidth="1"/>
    <col min="1031" max="1031" width="13" style="190" customWidth="1"/>
    <col min="1032" max="1033" width="14" style="190" customWidth="1"/>
    <col min="1034" max="1034" width="13.33203125" style="190" customWidth="1"/>
    <col min="1035" max="1035" width="14.6640625" style="190" customWidth="1"/>
    <col min="1036" max="1280" width="9.33203125" style="190"/>
    <col min="1281" max="1281" width="6.6640625" style="190" customWidth="1"/>
    <col min="1282" max="1282" width="24.6640625" style="190" customWidth="1"/>
    <col min="1283" max="1283" width="13" style="190" customWidth="1"/>
    <col min="1284" max="1285" width="15.5" style="190" customWidth="1"/>
    <col min="1286" max="1286" width="11.5" style="190" customWidth="1"/>
    <col min="1287" max="1287" width="13" style="190" customWidth="1"/>
    <col min="1288" max="1289" width="14" style="190" customWidth="1"/>
    <col min="1290" max="1290" width="13.33203125" style="190" customWidth="1"/>
    <col min="1291" max="1291" width="14.6640625" style="190" customWidth="1"/>
    <col min="1292" max="1536" width="9.33203125" style="190"/>
    <col min="1537" max="1537" width="6.6640625" style="190" customWidth="1"/>
    <col min="1538" max="1538" width="24.6640625" style="190" customWidth="1"/>
    <col min="1539" max="1539" width="13" style="190" customWidth="1"/>
    <col min="1540" max="1541" width="15.5" style="190" customWidth="1"/>
    <col min="1542" max="1542" width="11.5" style="190" customWidth="1"/>
    <col min="1543" max="1543" width="13" style="190" customWidth="1"/>
    <col min="1544" max="1545" width="14" style="190" customWidth="1"/>
    <col min="1546" max="1546" width="13.33203125" style="190" customWidth="1"/>
    <col min="1547" max="1547" width="14.6640625" style="190" customWidth="1"/>
    <col min="1548" max="1792" width="9.33203125" style="190"/>
    <col min="1793" max="1793" width="6.6640625" style="190" customWidth="1"/>
    <col min="1794" max="1794" width="24.6640625" style="190" customWidth="1"/>
    <col min="1795" max="1795" width="13" style="190" customWidth="1"/>
    <col min="1796" max="1797" width="15.5" style="190" customWidth="1"/>
    <col min="1798" max="1798" width="11.5" style="190" customWidth="1"/>
    <col min="1799" max="1799" width="13" style="190" customWidth="1"/>
    <col min="1800" max="1801" width="14" style="190" customWidth="1"/>
    <col min="1802" max="1802" width="13.33203125" style="190" customWidth="1"/>
    <col min="1803" max="1803" width="14.6640625" style="190" customWidth="1"/>
    <col min="1804" max="2048" width="9.33203125" style="190"/>
    <col min="2049" max="2049" width="6.6640625" style="190" customWidth="1"/>
    <col min="2050" max="2050" width="24.6640625" style="190" customWidth="1"/>
    <col min="2051" max="2051" width="13" style="190" customWidth="1"/>
    <col min="2052" max="2053" width="15.5" style="190" customWidth="1"/>
    <col min="2054" max="2054" width="11.5" style="190" customWidth="1"/>
    <col min="2055" max="2055" width="13" style="190" customWidth="1"/>
    <col min="2056" max="2057" width="14" style="190" customWidth="1"/>
    <col min="2058" max="2058" width="13.33203125" style="190" customWidth="1"/>
    <col min="2059" max="2059" width="14.6640625" style="190" customWidth="1"/>
    <col min="2060" max="2304" width="9.33203125" style="190"/>
    <col min="2305" max="2305" width="6.6640625" style="190" customWidth="1"/>
    <col min="2306" max="2306" width="24.6640625" style="190" customWidth="1"/>
    <col min="2307" max="2307" width="13" style="190" customWidth="1"/>
    <col min="2308" max="2309" width="15.5" style="190" customWidth="1"/>
    <col min="2310" max="2310" width="11.5" style="190" customWidth="1"/>
    <col min="2311" max="2311" width="13" style="190" customWidth="1"/>
    <col min="2312" max="2313" width="14" style="190" customWidth="1"/>
    <col min="2314" max="2314" width="13.33203125" style="190" customWidth="1"/>
    <col min="2315" max="2315" width="14.6640625" style="190" customWidth="1"/>
    <col min="2316" max="2560" width="9.33203125" style="190"/>
    <col min="2561" max="2561" width="6.6640625" style="190" customWidth="1"/>
    <col min="2562" max="2562" width="24.6640625" style="190" customWidth="1"/>
    <col min="2563" max="2563" width="13" style="190" customWidth="1"/>
    <col min="2564" max="2565" width="15.5" style="190" customWidth="1"/>
    <col min="2566" max="2566" width="11.5" style="190" customWidth="1"/>
    <col min="2567" max="2567" width="13" style="190" customWidth="1"/>
    <col min="2568" max="2569" width="14" style="190" customWidth="1"/>
    <col min="2570" max="2570" width="13.33203125" style="190" customWidth="1"/>
    <col min="2571" max="2571" width="14.6640625" style="190" customWidth="1"/>
    <col min="2572" max="2816" width="9.33203125" style="190"/>
    <col min="2817" max="2817" width="6.6640625" style="190" customWidth="1"/>
    <col min="2818" max="2818" width="24.6640625" style="190" customWidth="1"/>
    <col min="2819" max="2819" width="13" style="190" customWidth="1"/>
    <col min="2820" max="2821" width="15.5" style="190" customWidth="1"/>
    <col min="2822" max="2822" width="11.5" style="190" customWidth="1"/>
    <col min="2823" max="2823" width="13" style="190" customWidth="1"/>
    <col min="2824" max="2825" width="14" style="190" customWidth="1"/>
    <col min="2826" max="2826" width="13.33203125" style="190" customWidth="1"/>
    <col min="2827" max="2827" width="14.6640625" style="190" customWidth="1"/>
    <col min="2828" max="3072" width="9.33203125" style="190"/>
    <col min="3073" max="3073" width="6.6640625" style="190" customWidth="1"/>
    <col min="3074" max="3074" width="24.6640625" style="190" customWidth="1"/>
    <col min="3075" max="3075" width="13" style="190" customWidth="1"/>
    <col min="3076" max="3077" width="15.5" style="190" customWidth="1"/>
    <col min="3078" max="3078" width="11.5" style="190" customWidth="1"/>
    <col min="3079" max="3079" width="13" style="190" customWidth="1"/>
    <col min="3080" max="3081" width="14" style="190" customWidth="1"/>
    <col min="3082" max="3082" width="13.33203125" style="190" customWidth="1"/>
    <col min="3083" max="3083" width="14.6640625" style="190" customWidth="1"/>
    <col min="3084" max="3328" width="9.33203125" style="190"/>
    <col min="3329" max="3329" width="6.6640625" style="190" customWidth="1"/>
    <col min="3330" max="3330" width="24.6640625" style="190" customWidth="1"/>
    <col min="3331" max="3331" width="13" style="190" customWidth="1"/>
    <col min="3332" max="3333" width="15.5" style="190" customWidth="1"/>
    <col min="3334" max="3334" width="11.5" style="190" customWidth="1"/>
    <col min="3335" max="3335" width="13" style="190" customWidth="1"/>
    <col min="3336" max="3337" width="14" style="190" customWidth="1"/>
    <col min="3338" max="3338" width="13.33203125" style="190" customWidth="1"/>
    <col min="3339" max="3339" width="14.6640625" style="190" customWidth="1"/>
    <col min="3340" max="3584" width="9.33203125" style="190"/>
    <col min="3585" max="3585" width="6.6640625" style="190" customWidth="1"/>
    <col min="3586" max="3586" width="24.6640625" style="190" customWidth="1"/>
    <col min="3587" max="3587" width="13" style="190" customWidth="1"/>
    <col min="3588" max="3589" width="15.5" style="190" customWidth="1"/>
    <col min="3590" max="3590" width="11.5" style="190" customWidth="1"/>
    <col min="3591" max="3591" width="13" style="190" customWidth="1"/>
    <col min="3592" max="3593" width="14" style="190" customWidth="1"/>
    <col min="3594" max="3594" width="13.33203125" style="190" customWidth="1"/>
    <col min="3595" max="3595" width="14.6640625" style="190" customWidth="1"/>
    <col min="3596" max="3840" width="9.33203125" style="190"/>
    <col min="3841" max="3841" width="6.6640625" style="190" customWidth="1"/>
    <col min="3842" max="3842" width="24.6640625" style="190" customWidth="1"/>
    <col min="3843" max="3843" width="13" style="190" customWidth="1"/>
    <col min="3844" max="3845" width="15.5" style="190" customWidth="1"/>
    <col min="3846" max="3846" width="11.5" style="190" customWidth="1"/>
    <col min="3847" max="3847" width="13" style="190" customWidth="1"/>
    <col min="3848" max="3849" width="14" style="190" customWidth="1"/>
    <col min="3850" max="3850" width="13.33203125" style="190" customWidth="1"/>
    <col min="3851" max="3851" width="14.6640625" style="190" customWidth="1"/>
    <col min="3852" max="4096" width="9.33203125" style="190"/>
    <col min="4097" max="4097" width="6.6640625" style="190" customWidth="1"/>
    <col min="4098" max="4098" width="24.6640625" style="190" customWidth="1"/>
    <col min="4099" max="4099" width="13" style="190" customWidth="1"/>
    <col min="4100" max="4101" width="15.5" style="190" customWidth="1"/>
    <col min="4102" max="4102" width="11.5" style="190" customWidth="1"/>
    <col min="4103" max="4103" width="13" style="190" customWidth="1"/>
    <col min="4104" max="4105" width="14" style="190" customWidth="1"/>
    <col min="4106" max="4106" width="13.33203125" style="190" customWidth="1"/>
    <col min="4107" max="4107" width="14.6640625" style="190" customWidth="1"/>
    <col min="4108" max="4352" width="9.33203125" style="190"/>
    <col min="4353" max="4353" width="6.6640625" style="190" customWidth="1"/>
    <col min="4354" max="4354" width="24.6640625" style="190" customWidth="1"/>
    <col min="4355" max="4355" width="13" style="190" customWidth="1"/>
    <col min="4356" max="4357" width="15.5" style="190" customWidth="1"/>
    <col min="4358" max="4358" width="11.5" style="190" customWidth="1"/>
    <col min="4359" max="4359" width="13" style="190" customWidth="1"/>
    <col min="4360" max="4361" width="14" style="190" customWidth="1"/>
    <col min="4362" max="4362" width="13.33203125" style="190" customWidth="1"/>
    <col min="4363" max="4363" width="14.6640625" style="190" customWidth="1"/>
    <col min="4364" max="4608" width="9.33203125" style="190"/>
    <col min="4609" max="4609" width="6.6640625" style="190" customWidth="1"/>
    <col min="4610" max="4610" width="24.6640625" style="190" customWidth="1"/>
    <col min="4611" max="4611" width="13" style="190" customWidth="1"/>
    <col min="4612" max="4613" width="15.5" style="190" customWidth="1"/>
    <col min="4614" max="4614" width="11.5" style="190" customWidth="1"/>
    <col min="4615" max="4615" width="13" style="190" customWidth="1"/>
    <col min="4616" max="4617" width="14" style="190" customWidth="1"/>
    <col min="4618" max="4618" width="13.33203125" style="190" customWidth="1"/>
    <col min="4619" max="4619" width="14.6640625" style="190" customWidth="1"/>
    <col min="4620" max="4864" width="9.33203125" style="190"/>
    <col min="4865" max="4865" width="6.6640625" style="190" customWidth="1"/>
    <col min="4866" max="4866" width="24.6640625" style="190" customWidth="1"/>
    <col min="4867" max="4867" width="13" style="190" customWidth="1"/>
    <col min="4868" max="4869" width="15.5" style="190" customWidth="1"/>
    <col min="4870" max="4870" width="11.5" style="190" customWidth="1"/>
    <col min="4871" max="4871" width="13" style="190" customWidth="1"/>
    <col min="4872" max="4873" width="14" style="190" customWidth="1"/>
    <col min="4874" max="4874" width="13.33203125" style="190" customWidth="1"/>
    <col min="4875" max="4875" width="14.6640625" style="190" customWidth="1"/>
    <col min="4876" max="5120" width="9.33203125" style="190"/>
    <col min="5121" max="5121" width="6.6640625" style="190" customWidth="1"/>
    <col min="5122" max="5122" width="24.6640625" style="190" customWidth="1"/>
    <col min="5123" max="5123" width="13" style="190" customWidth="1"/>
    <col min="5124" max="5125" width="15.5" style="190" customWidth="1"/>
    <col min="5126" max="5126" width="11.5" style="190" customWidth="1"/>
    <col min="5127" max="5127" width="13" style="190" customWidth="1"/>
    <col min="5128" max="5129" width="14" style="190" customWidth="1"/>
    <col min="5130" max="5130" width="13.33203125" style="190" customWidth="1"/>
    <col min="5131" max="5131" width="14.6640625" style="190" customWidth="1"/>
    <col min="5132" max="5376" width="9.33203125" style="190"/>
    <col min="5377" max="5377" width="6.6640625" style="190" customWidth="1"/>
    <col min="5378" max="5378" width="24.6640625" style="190" customWidth="1"/>
    <col min="5379" max="5379" width="13" style="190" customWidth="1"/>
    <col min="5380" max="5381" width="15.5" style="190" customWidth="1"/>
    <col min="5382" max="5382" width="11.5" style="190" customWidth="1"/>
    <col min="5383" max="5383" width="13" style="190" customWidth="1"/>
    <col min="5384" max="5385" width="14" style="190" customWidth="1"/>
    <col min="5386" max="5386" width="13.33203125" style="190" customWidth="1"/>
    <col min="5387" max="5387" width="14.6640625" style="190" customWidth="1"/>
    <col min="5388" max="5632" width="9.33203125" style="190"/>
    <col min="5633" max="5633" width="6.6640625" style="190" customWidth="1"/>
    <col min="5634" max="5634" width="24.6640625" style="190" customWidth="1"/>
    <col min="5635" max="5635" width="13" style="190" customWidth="1"/>
    <col min="5636" max="5637" width="15.5" style="190" customWidth="1"/>
    <col min="5638" max="5638" width="11.5" style="190" customWidth="1"/>
    <col min="5639" max="5639" width="13" style="190" customWidth="1"/>
    <col min="5640" max="5641" width="14" style="190" customWidth="1"/>
    <col min="5642" max="5642" width="13.33203125" style="190" customWidth="1"/>
    <col min="5643" max="5643" width="14.6640625" style="190" customWidth="1"/>
    <col min="5644" max="5888" width="9.33203125" style="190"/>
    <col min="5889" max="5889" width="6.6640625" style="190" customWidth="1"/>
    <col min="5890" max="5890" width="24.6640625" style="190" customWidth="1"/>
    <col min="5891" max="5891" width="13" style="190" customWidth="1"/>
    <col min="5892" max="5893" width="15.5" style="190" customWidth="1"/>
    <col min="5894" max="5894" width="11.5" style="190" customWidth="1"/>
    <col min="5895" max="5895" width="13" style="190" customWidth="1"/>
    <col min="5896" max="5897" width="14" style="190" customWidth="1"/>
    <col min="5898" max="5898" width="13.33203125" style="190" customWidth="1"/>
    <col min="5899" max="5899" width="14.6640625" style="190" customWidth="1"/>
    <col min="5900" max="6144" width="9.33203125" style="190"/>
    <col min="6145" max="6145" width="6.6640625" style="190" customWidth="1"/>
    <col min="6146" max="6146" width="24.6640625" style="190" customWidth="1"/>
    <col min="6147" max="6147" width="13" style="190" customWidth="1"/>
    <col min="6148" max="6149" width="15.5" style="190" customWidth="1"/>
    <col min="6150" max="6150" width="11.5" style="190" customWidth="1"/>
    <col min="6151" max="6151" width="13" style="190" customWidth="1"/>
    <col min="6152" max="6153" width="14" style="190" customWidth="1"/>
    <col min="6154" max="6154" width="13.33203125" style="190" customWidth="1"/>
    <col min="6155" max="6155" width="14.6640625" style="190" customWidth="1"/>
    <col min="6156" max="6400" width="9.33203125" style="190"/>
    <col min="6401" max="6401" width="6.6640625" style="190" customWidth="1"/>
    <col min="6402" max="6402" width="24.6640625" style="190" customWidth="1"/>
    <col min="6403" max="6403" width="13" style="190" customWidth="1"/>
    <col min="6404" max="6405" width="15.5" style="190" customWidth="1"/>
    <col min="6406" max="6406" width="11.5" style="190" customWidth="1"/>
    <col min="6407" max="6407" width="13" style="190" customWidth="1"/>
    <col min="6408" max="6409" width="14" style="190" customWidth="1"/>
    <col min="6410" max="6410" width="13.33203125" style="190" customWidth="1"/>
    <col min="6411" max="6411" width="14.6640625" style="190" customWidth="1"/>
    <col min="6412" max="6656" width="9.33203125" style="190"/>
    <col min="6657" max="6657" width="6.6640625" style="190" customWidth="1"/>
    <col min="6658" max="6658" width="24.6640625" style="190" customWidth="1"/>
    <col min="6659" max="6659" width="13" style="190" customWidth="1"/>
    <col min="6660" max="6661" width="15.5" style="190" customWidth="1"/>
    <col min="6662" max="6662" width="11.5" style="190" customWidth="1"/>
    <col min="6663" max="6663" width="13" style="190" customWidth="1"/>
    <col min="6664" max="6665" width="14" style="190" customWidth="1"/>
    <col min="6666" max="6666" width="13.33203125" style="190" customWidth="1"/>
    <col min="6667" max="6667" width="14.6640625" style="190" customWidth="1"/>
    <col min="6668" max="6912" width="9.33203125" style="190"/>
    <col min="6913" max="6913" width="6.6640625" style="190" customWidth="1"/>
    <col min="6914" max="6914" width="24.6640625" style="190" customWidth="1"/>
    <col min="6915" max="6915" width="13" style="190" customWidth="1"/>
    <col min="6916" max="6917" width="15.5" style="190" customWidth="1"/>
    <col min="6918" max="6918" width="11.5" style="190" customWidth="1"/>
    <col min="6919" max="6919" width="13" style="190" customWidth="1"/>
    <col min="6920" max="6921" width="14" style="190" customWidth="1"/>
    <col min="6922" max="6922" width="13.33203125" style="190" customWidth="1"/>
    <col min="6923" max="6923" width="14.6640625" style="190" customWidth="1"/>
    <col min="6924" max="7168" width="9.33203125" style="190"/>
    <col min="7169" max="7169" width="6.6640625" style="190" customWidth="1"/>
    <col min="7170" max="7170" width="24.6640625" style="190" customWidth="1"/>
    <col min="7171" max="7171" width="13" style="190" customWidth="1"/>
    <col min="7172" max="7173" width="15.5" style="190" customWidth="1"/>
    <col min="7174" max="7174" width="11.5" style="190" customWidth="1"/>
    <col min="7175" max="7175" width="13" style="190" customWidth="1"/>
    <col min="7176" max="7177" width="14" style="190" customWidth="1"/>
    <col min="7178" max="7178" width="13.33203125" style="190" customWidth="1"/>
    <col min="7179" max="7179" width="14.6640625" style="190" customWidth="1"/>
    <col min="7180" max="7424" width="9.33203125" style="190"/>
    <col min="7425" max="7425" width="6.6640625" style="190" customWidth="1"/>
    <col min="7426" max="7426" width="24.6640625" style="190" customWidth="1"/>
    <col min="7427" max="7427" width="13" style="190" customWidth="1"/>
    <col min="7428" max="7429" width="15.5" style="190" customWidth="1"/>
    <col min="7430" max="7430" width="11.5" style="190" customWidth="1"/>
    <col min="7431" max="7431" width="13" style="190" customWidth="1"/>
    <col min="7432" max="7433" width="14" style="190" customWidth="1"/>
    <col min="7434" max="7434" width="13.33203125" style="190" customWidth="1"/>
    <col min="7435" max="7435" width="14.6640625" style="190" customWidth="1"/>
    <col min="7436" max="7680" width="9.33203125" style="190"/>
    <col min="7681" max="7681" width="6.6640625" style="190" customWidth="1"/>
    <col min="7682" max="7682" width="24.6640625" style="190" customWidth="1"/>
    <col min="7683" max="7683" width="13" style="190" customWidth="1"/>
    <col min="7684" max="7685" width="15.5" style="190" customWidth="1"/>
    <col min="7686" max="7686" width="11.5" style="190" customWidth="1"/>
    <col min="7687" max="7687" width="13" style="190" customWidth="1"/>
    <col min="7688" max="7689" width="14" style="190" customWidth="1"/>
    <col min="7690" max="7690" width="13.33203125" style="190" customWidth="1"/>
    <col min="7691" max="7691" width="14.6640625" style="190" customWidth="1"/>
    <col min="7692" max="7936" width="9.33203125" style="190"/>
    <col min="7937" max="7937" width="6.6640625" style="190" customWidth="1"/>
    <col min="7938" max="7938" width="24.6640625" style="190" customWidth="1"/>
    <col min="7939" max="7939" width="13" style="190" customWidth="1"/>
    <col min="7940" max="7941" width="15.5" style="190" customWidth="1"/>
    <col min="7942" max="7942" width="11.5" style="190" customWidth="1"/>
    <col min="7943" max="7943" width="13" style="190" customWidth="1"/>
    <col min="7944" max="7945" width="14" style="190" customWidth="1"/>
    <col min="7946" max="7946" width="13.33203125" style="190" customWidth="1"/>
    <col min="7947" max="7947" width="14.6640625" style="190" customWidth="1"/>
    <col min="7948" max="8192" width="9.33203125" style="190"/>
    <col min="8193" max="8193" width="6.6640625" style="190" customWidth="1"/>
    <col min="8194" max="8194" width="24.6640625" style="190" customWidth="1"/>
    <col min="8195" max="8195" width="13" style="190" customWidth="1"/>
    <col min="8196" max="8197" width="15.5" style="190" customWidth="1"/>
    <col min="8198" max="8198" width="11.5" style="190" customWidth="1"/>
    <col min="8199" max="8199" width="13" style="190" customWidth="1"/>
    <col min="8200" max="8201" width="14" style="190" customWidth="1"/>
    <col min="8202" max="8202" width="13.33203125" style="190" customWidth="1"/>
    <col min="8203" max="8203" width="14.6640625" style="190" customWidth="1"/>
    <col min="8204" max="8448" width="9.33203125" style="190"/>
    <col min="8449" max="8449" width="6.6640625" style="190" customWidth="1"/>
    <col min="8450" max="8450" width="24.6640625" style="190" customWidth="1"/>
    <col min="8451" max="8451" width="13" style="190" customWidth="1"/>
    <col min="8452" max="8453" width="15.5" style="190" customWidth="1"/>
    <col min="8454" max="8454" width="11.5" style="190" customWidth="1"/>
    <col min="8455" max="8455" width="13" style="190" customWidth="1"/>
    <col min="8456" max="8457" width="14" style="190" customWidth="1"/>
    <col min="8458" max="8458" width="13.33203125" style="190" customWidth="1"/>
    <col min="8459" max="8459" width="14.6640625" style="190" customWidth="1"/>
    <col min="8460" max="8704" width="9.33203125" style="190"/>
    <col min="8705" max="8705" width="6.6640625" style="190" customWidth="1"/>
    <col min="8706" max="8706" width="24.6640625" style="190" customWidth="1"/>
    <col min="8707" max="8707" width="13" style="190" customWidth="1"/>
    <col min="8708" max="8709" width="15.5" style="190" customWidth="1"/>
    <col min="8710" max="8710" width="11.5" style="190" customWidth="1"/>
    <col min="8711" max="8711" width="13" style="190" customWidth="1"/>
    <col min="8712" max="8713" width="14" style="190" customWidth="1"/>
    <col min="8714" max="8714" width="13.33203125" style="190" customWidth="1"/>
    <col min="8715" max="8715" width="14.6640625" style="190" customWidth="1"/>
    <col min="8716" max="8960" width="9.33203125" style="190"/>
    <col min="8961" max="8961" width="6.6640625" style="190" customWidth="1"/>
    <col min="8962" max="8962" width="24.6640625" style="190" customWidth="1"/>
    <col min="8963" max="8963" width="13" style="190" customWidth="1"/>
    <col min="8964" max="8965" width="15.5" style="190" customWidth="1"/>
    <col min="8966" max="8966" width="11.5" style="190" customWidth="1"/>
    <col min="8967" max="8967" width="13" style="190" customWidth="1"/>
    <col min="8968" max="8969" width="14" style="190" customWidth="1"/>
    <col min="8970" max="8970" width="13.33203125" style="190" customWidth="1"/>
    <col min="8971" max="8971" width="14.6640625" style="190" customWidth="1"/>
    <col min="8972" max="9216" width="9.33203125" style="190"/>
    <col min="9217" max="9217" width="6.6640625" style="190" customWidth="1"/>
    <col min="9218" max="9218" width="24.6640625" style="190" customWidth="1"/>
    <col min="9219" max="9219" width="13" style="190" customWidth="1"/>
    <col min="9220" max="9221" width="15.5" style="190" customWidth="1"/>
    <col min="9222" max="9222" width="11.5" style="190" customWidth="1"/>
    <col min="9223" max="9223" width="13" style="190" customWidth="1"/>
    <col min="9224" max="9225" width="14" style="190" customWidth="1"/>
    <col min="9226" max="9226" width="13.33203125" style="190" customWidth="1"/>
    <col min="9227" max="9227" width="14.6640625" style="190" customWidth="1"/>
    <col min="9228" max="9472" width="9.33203125" style="190"/>
    <col min="9473" max="9473" width="6.6640625" style="190" customWidth="1"/>
    <col min="9474" max="9474" width="24.6640625" style="190" customWidth="1"/>
    <col min="9475" max="9475" width="13" style="190" customWidth="1"/>
    <col min="9476" max="9477" width="15.5" style="190" customWidth="1"/>
    <col min="9478" max="9478" width="11.5" style="190" customWidth="1"/>
    <col min="9479" max="9479" width="13" style="190" customWidth="1"/>
    <col min="9480" max="9481" width="14" style="190" customWidth="1"/>
    <col min="9482" max="9482" width="13.33203125" style="190" customWidth="1"/>
    <col min="9483" max="9483" width="14.6640625" style="190" customWidth="1"/>
    <col min="9484" max="9728" width="9.33203125" style="190"/>
    <col min="9729" max="9729" width="6.6640625" style="190" customWidth="1"/>
    <col min="9730" max="9730" width="24.6640625" style="190" customWidth="1"/>
    <col min="9731" max="9731" width="13" style="190" customWidth="1"/>
    <col min="9732" max="9733" width="15.5" style="190" customWidth="1"/>
    <col min="9734" max="9734" width="11.5" style="190" customWidth="1"/>
    <col min="9735" max="9735" width="13" style="190" customWidth="1"/>
    <col min="9736" max="9737" width="14" style="190" customWidth="1"/>
    <col min="9738" max="9738" width="13.33203125" style="190" customWidth="1"/>
    <col min="9739" max="9739" width="14.6640625" style="190" customWidth="1"/>
    <col min="9740" max="9984" width="9.33203125" style="190"/>
    <col min="9985" max="9985" width="6.6640625" style="190" customWidth="1"/>
    <col min="9986" max="9986" width="24.6640625" style="190" customWidth="1"/>
    <col min="9987" max="9987" width="13" style="190" customWidth="1"/>
    <col min="9988" max="9989" width="15.5" style="190" customWidth="1"/>
    <col min="9990" max="9990" width="11.5" style="190" customWidth="1"/>
    <col min="9991" max="9991" width="13" style="190" customWidth="1"/>
    <col min="9992" max="9993" width="14" style="190" customWidth="1"/>
    <col min="9994" max="9994" width="13.33203125" style="190" customWidth="1"/>
    <col min="9995" max="9995" width="14.6640625" style="190" customWidth="1"/>
    <col min="9996" max="10240" width="9.33203125" style="190"/>
    <col min="10241" max="10241" width="6.6640625" style="190" customWidth="1"/>
    <col min="10242" max="10242" width="24.6640625" style="190" customWidth="1"/>
    <col min="10243" max="10243" width="13" style="190" customWidth="1"/>
    <col min="10244" max="10245" width="15.5" style="190" customWidth="1"/>
    <col min="10246" max="10246" width="11.5" style="190" customWidth="1"/>
    <col min="10247" max="10247" width="13" style="190" customWidth="1"/>
    <col min="10248" max="10249" width="14" style="190" customWidth="1"/>
    <col min="10250" max="10250" width="13.33203125" style="190" customWidth="1"/>
    <col min="10251" max="10251" width="14.6640625" style="190" customWidth="1"/>
    <col min="10252" max="10496" width="9.33203125" style="190"/>
    <col min="10497" max="10497" width="6.6640625" style="190" customWidth="1"/>
    <col min="10498" max="10498" width="24.6640625" style="190" customWidth="1"/>
    <col min="10499" max="10499" width="13" style="190" customWidth="1"/>
    <col min="10500" max="10501" width="15.5" style="190" customWidth="1"/>
    <col min="10502" max="10502" width="11.5" style="190" customWidth="1"/>
    <col min="10503" max="10503" width="13" style="190" customWidth="1"/>
    <col min="10504" max="10505" width="14" style="190" customWidth="1"/>
    <col min="10506" max="10506" width="13.33203125" style="190" customWidth="1"/>
    <col min="10507" max="10507" width="14.6640625" style="190" customWidth="1"/>
    <col min="10508" max="10752" width="9.33203125" style="190"/>
    <col min="10753" max="10753" width="6.6640625" style="190" customWidth="1"/>
    <col min="10754" max="10754" width="24.6640625" style="190" customWidth="1"/>
    <col min="10755" max="10755" width="13" style="190" customWidth="1"/>
    <col min="10756" max="10757" width="15.5" style="190" customWidth="1"/>
    <col min="10758" max="10758" width="11.5" style="190" customWidth="1"/>
    <col min="10759" max="10759" width="13" style="190" customWidth="1"/>
    <col min="10760" max="10761" width="14" style="190" customWidth="1"/>
    <col min="10762" max="10762" width="13.33203125" style="190" customWidth="1"/>
    <col min="10763" max="10763" width="14.6640625" style="190" customWidth="1"/>
    <col min="10764" max="11008" width="9.33203125" style="190"/>
    <col min="11009" max="11009" width="6.6640625" style="190" customWidth="1"/>
    <col min="11010" max="11010" width="24.6640625" style="190" customWidth="1"/>
    <col min="11011" max="11011" width="13" style="190" customWidth="1"/>
    <col min="11012" max="11013" width="15.5" style="190" customWidth="1"/>
    <col min="11014" max="11014" width="11.5" style="190" customWidth="1"/>
    <col min="11015" max="11015" width="13" style="190" customWidth="1"/>
    <col min="11016" max="11017" width="14" style="190" customWidth="1"/>
    <col min="11018" max="11018" width="13.33203125" style="190" customWidth="1"/>
    <col min="11019" max="11019" width="14.6640625" style="190" customWidth="1"/>
    <col min="11020" max="11264" width="9.33203125" style="190"/>
    <col min="11265" max="11265" width="6.6640625" style="190" customWidth="1"/>
    <col min="11266" max="11266" width="24.6640625" style="190" customWidth="1"/>
    <col min="11267" max="11267" width="13" style="190" customWidth="1"/>
    <col min="11268" max="11269" width="15.5" style="190" customWidth="1"/>
    <col min="11270" max="11270" width="11.5" style="190" customWidth="1"/>
    <col min="11271" max="11271" width="13" style="190" customWidth="1"/>
    <col min="11272" max="11273" width="14" style="190" customWidth="1"/>
    <col min="11274" max="11274" width="13.33203125" style="190" customWidth="1"/>
    <col min="11275" max="11275" width="14.6640625" style="190" customWidth="1"/>
    <col min="11276" max="11520" width="9.33203125" style="190"/>
    <col min="11521" max="11521" width="6.6640625" style="190" customWidth="1"/>
    <col min="11522" max="11522" width="24.6640625" style="190" customWidth="1"/>
    <col min="11523" max="11523" width="13" style="190" customWidth="1"/>
    <col min="11524" max="11525" width="15.5" style="190" customWidth="1"/>
    <col min="11526" max="11526" width="11.5" style="190" customWidth="1"/>
    <col min="11527" max="11527" width="13" style="190" customWidth="1"/>
    <col min="11528" max="11529" width="14" style="190" customWidth="1"/>
    <col min="11530" max="11530" width="13.33203125" style="190" customWidth="1"/>
    <col min="11531" max="11531" width="14.6640625" style="190" customWidth="1"/>
    <col min="11532" max="11776" width="9.33203125" style="190"/>
    <col min="11777" max="11777" width="6.6640625" style="190" customWidth="1"/>
    <col min="11778" max="11778" width="24.6640625" style="190" customWidth="1"/>
    <col min="11779" max="11779" width="13" style="190" customWidth="1"/>
    <col min="11780" max="11781" width="15.5" style="190" customWidth="1"/>
    <col min="11782" max="11782" width="11.5" style="190" customWidth="1"/>
    <col min="11783" max="11783" width="13" style="190" customWidth="1"/>
    <col min="11784" max="11785" width="14" style="190" customWidth="1"/>
    <col min="11786" max="11786" width="13.33203125" style="190" customWidth="1"/>
    <col min="11787" max="11787" width="14.6640625" style="190" customWidth="1"/>
    <col min="11788" max="12032" width="9.33203125" style="190"/>
    <col min="12033" max="12033" width="6.6640625" style="190" customWidth="1"/>
    <col min="12034" max="12034" width="24.6640625" style="190" customWidth="1"/>
    <col min="12035" max="12035" width="13" style="190" customWidth="1"/>
    <col min="12036" max="12037" width="15.5" style="190" customWidth="1"/>
    <col min="12038" max="12038" width="11.5" style="190" customWidth="1"/>
    <col min="12039" max="12039" width="13" style="190" customWidth="1"/>
    <col min="12040" max="12041" width="14" style="190" customWidth="1"/>
    <col min="12042" max="12042" width="13.33203125" style="190" customWidth="1"/>
    <col min="12043" max="12043" width="14.6640625" style="190" customWidth="1"/>
    <col min="12044" max="12288" width="9.33203125" style="190"/>
    <col min="12289" max="12289" width="6.6640625" style="190" customWidth="1"/>
    <col min="12290" max="12290" width="24.6640625" style="190" customWidth="1"/>
    <col min="12291" max="12291" width="13" style="190" customWidth="1"/>
    <col min="12292" max="12293" width="15.5" style="190" customWidth="1"/>
    <col min="12294" max="12294" width="11.5" style="190" customWidth="1"/>
    <col min="12295" max="12295" width="13" style="190" customWidth="1"/>
    <col min="12296" max="12297" width="14" style="190" customWidth="1"/>
    <col min="12298" max="12298" width="13.33203125" style="190" customWidth="1"/>
    <col min="12299" max="12299" width="14.6640625" style="190" customWidth="1"/>
    <col min="12300" max="12544" width="9.33203125" style="190"/>
    <col min="12545" max="12545" width="6.6640625" style="190" customWidth="1"/>
    <col min="12546" max="12546" width="24.6640625" style="190" customWidth="1"/>
    <col min="12547" max="12547" width="13" style="190" customWidth="1"/>
    <col min="12548" max="12549" width="15.5" style="190" customWidth="1"/>
    <col min="12550" max="12550" width="11.5" style="190" customWidth="1"/>
    <col min="12551" max="12551" width="13" style="190" customWidth="1"/>
    <col min="12552" max="12553" width="14" style="190" customWidth="1"/>
    <col min="12554" max="12554" width="13.33203125" style="190" customWidth="1"/>
    <col min="12555" max="12555" width="14.6640625" style="190" customWidth="1"/>
    <col min="12556" max="12800" width="9.33203125" style="190"/>
    <col min="12801" max="12801" width="6.6640625" style="190" customWidth="1"/>
    <col min="12802" max="12802" width="24.6640625" style="190" customWidth="1"/>
    <col min="12803" max="12803" width="13" style="190" customWidth="1"/>
    <col min="12804" max="12805" width="15.5" style="190" customWidth="1"/>
    <col min="12806" max="12806" width="11.5" style="190" customWidth="1"/>
    <col min="12807" max="12807" width="13" style="190" customWidth="1"/>
    <col min="12808" max="12809" width="14" style="190" customWidth="1"/>
    <col min="12810" max="12810" width="13.33203125" style="190" customWidth="1"/>
    <col min="12811" max="12811" width="14.6640625" style="190" customWidth="1"/>
    <col min="12812" max="13056" width="9.33203125" style="190"/>
    <col min="13057" max="13057" width="6.6640625" style="190" customWidth="1"/>
    <col min="13058" max="13058" width="24.6640625" style="190" customWidth="1"/>
    <col min="13059" max="13059" width="13" style="190" customWidth="1"/>
    <col min="13060" max="13061" width="15.5" style="190" customWidth="1"/>
    <col min="13062" max="13062" width="11.5" style="190" customWidth="1"/>
    <col min="13063" max="13063" width="13" style="190" customWidth="1"/>
    <col min="13064" max="13065" width="14" style="190" customWidth="1"/>
    <col min="13066" max="13066" width="13.33203125" style="190" customWidth="1"/>
    <col min="13067" max="13067" width="14.6640625" style="190" customWidth="1"/>
    <col min="13068" max="13312" width="9.33203125" style="190"/>
    <col min="13313" max="13313" width="6.6640625" style="190" customWidth="1"/>
    <col min="13314" max="13314" width="24.6640625" style="190" customWidth="1"/>
    <col min="13315" max="13315" width="13" style="190" customWidth="1"/>
    <col min="13316" max="13317" width="15.5" style="190" customWidth="1"/>
    <col min="13318" max="13318" width="11.5" style="190" customWidth="1"/>
    <col min="13319" max="13319" width="13" style="190" customWidth="1"/>
    <col min="13320" max="13321" width="14" style="190" customWidth="1"/>
    <col min="13322" max="13322" width="13.33203125" style="190" customWidth="1"/>
    <col min="13323" max="13323" width="14.6640625" style="190" customWidth="1"/>
    <col min="13324" max="13568" width="9.33203125" style="190"/>
    <col min="13569" max="13569" width="6.6640625" style="190" customWidth="1"/>
    <col min="13570" max="13570" width="24.6640625" style="190" customWidth="1"/>
    <col min="13571" max="13571" width="13" style="190" customWidth="1"/>
    <col min="13572" max="13573" width="15.5" style="190" customWidth="1"/>
    <col min="13574" max="13574" width="11.5" style="190" customWidth="1"/>
    <col min="13575" max="13575" width="13" style="190" customWidth="1"/>
    <col min="13576" max="13577" width="14" style="190" customWidth="1"/>
    <col min="13578" max="13578" width="13.33203125" style="190" customWidth="1"/>
    <col min="13579" max="13579" width="14.6640625" style="190" customWidth="1"/>
    <col min="13580" max="13824" width="9.33203125" style="190"/>
    <col min="13825" max="13825" width="6.6640625" style="190" customWidth="1"/>
    <col min="13826" max="13826" width="24.6640625" style="190" customWidth="1"/>
    <col min="13827" max="13827" width="13" style="190" customWidth="1"/>
    <col min="13828" max="13829" width="15.5" style="190" customWidth="1"/>
    <col min="13830" max="13830" width="11.5" style="190" customWidth="1"/>
    <col min="13831" max="13831" width="13" style="190" customWidth="1"/>
    <col min="13832" max="13833" width="14" style="190" customWidth="1"/>
    <col min="13834" max="13834" width="13.33203125" style="190" customWidth="1"/>
    <col min="13835" max="13835" width="14.6640625" style="190" customWidth="1"/>
    <col min="13836" max="14080" width="9.33203125" style="190"/>
    <col min="14081" max="14081" width="6.6640625" style="190" customWidth="1"/>
    <col min="14082" max="14082" width="24.6640625" style="190" customWidth="1"/>
    <col min="14083" max="14083" width="13" style="190" customWidth="1"/>
    <col min="14084" max="14085" width="15.5" style="190" customWidth="1"/>
    <col min="14086" max="14086" width="11.5" style="190" customWidth="1"/>
    <col min="14087" max="14087" width="13" style="190" customWidth="1"/>
    <col min="14088" max="14089" width="14" style="190" customWidth="1"/>
    <col min="14090" max="14090" width="13.33203125" style="190" customWidth="1"/>
    <col min="14091" max="14091" width="14.6640625" style="190" customWidth="1"/>
    <col min="14092" max="14336" width="9.33203125" style="190"/>
    <col min="14337" max="14337" width="6.6640625" style="190" customWidth="1"/>
    <col min="14338" max="14338" width="24.6640625" style="190" customWidth="1"/>
    <col min="14339" max="14339" width="13" style="190" customWidth="1"/>
    <col min="14340" max="14341" width="15.5" style="190" customWidth="1"/>
    <col min="14342" max="14342" width="11.5" style="190" customWidth="1"/>
    <col min="14343" max="14343" width="13" style="190" customWidth="1"/>
    <col min="14344" max="14345" width="14" style="190" customWidth="1"/>
    <col min="14346" max="14346" width="13.33203125" style="190" customWidth="1"/>
    <col min="14347" max="14347" width="14.6640625" style="190" customWidth="1"/>
    <col min="14348" max="14592" width="9.33203125" style="190"/>
    <col min="14593" max="14593" width="6.6640625" style="190" customWidth="1"/>
    <col min="14594" max="14594" width="24.6640625" style="190" customWidth="1"/>
    <col min="14595" max="14595" width="13" style="190" customWidth="1"/>
    <col min="14596" max="14597" width="15.5" style="190" customWidth="1"/>
    <col min="14598" max="14598" width="11.5" style="190" customWidth="1"/>
    <col min="14599" max="14599" width="13" style="190" customWidth="1"/>
    <col min="14600" max="14601" width="14" style="190" customWidth="1"/>
    <col min="14602" max="14602" width="13.33203125" style="190" customWidth="1"/>
    <col min="14603" max="14603" width="14.6640625" style="190" customWidth="1"/>
    <col min="14604" max="14848" width="9.33203125" style="190"/>
    <col min="14849" max="14849" width="6.6640625" style="190" customWidth="1"/>
    <col min="14850" max="14850" width="24.6640625" style="190" customWidth="1"/>
    <col min="14851" max="14851" width="13" style="190" customWidth="1"/>
    <col min="14852" max="14853" width="15.5" style="190" customWidth="1"/>
    <col min="14854" max="14854" width="11.5" style="190" customWidth="1"/>
    <col min="14855" max="14855" width="13" style="190" customWidth="1"/>
    <col min="14856" max="14857" width="14" style="190" customWidth="1"/>
    <col min="14858" max="14858" width="13.33203125" style="190" customWidth="1"/>
    <col min="14859" max="14859" width="14.6640625" style="190" customWidth="1"/>
    <col min="14860" max="15104" width="9.33203125" style="190"/>
    <col min="15105" max="15105" width="6.6640625" style="190" customWidth="1"/>
    <col min="15106" max="15106" width="24.6640625" style="190" customWidth="1"/>
    <col min="15107" max="15107" width="13" style="190" customWidth="1"/>
    <col min="15108" max="15109" width="15.5" style="190" customWidth="1"/>
    <col min="15110" max="15110" width="11.5" style="190" customWidth="1"/>
    <col min="15111" max="15111" width="13" style="190" customWidth="1"/>
    <col min="15112" max="15113" width="14" style="190" customWidth="1"/>
    <col min="15114" max="15114" width="13.33203125" style="190" customWidth="1"/>
    <col min="15115" max="15115" width="14.6640625" style="190" customWidth="1"/>
    <col min="15116" max="15360" width="9.33203125" style="190"/>
    <col min="15361" max="15361" width="6.6640625" style="190" customWidth="1"/>
    <col min="15362" max="15362" width="24.6640625" style="190" customWidth="1"/>
    <col min="15363" max="15363" width="13" style="190" customWidth="1"/>
    <col min="15364" max="15365" width="15.5" style="190" customWidth="1"/>
    <col min="15366" max="15366" width="11.5" style="190" customWidth="1"/>
    <col min="15367" max="15367" width="13" style="190" customWidth="1"/>
    <col min="15368" max="15369" width="14" style="190" customWidth="1"/>
    <col min="15370" max="15370" width="13.33203125" style="190" customWidth="1"/>
    <col min="15371" max="15371" width="14.6640625" style="190" customWidth="1"/>
    <col min="15372" max="15616" width="9.33203125" style="190"/>
    <col min="15617" max="15617" width="6.6640625" style="190" customWidth="1"/>
    <col min="15618" max="15618" width="24.6640625" style="190" customWidth="1"/>
    <col min="15619" max="15619" width="13" style="190" customWidth="1"/>
    <col min="15620" max="15621" width="15.5" style="190" customWidth="1"/>
    <col min="15622" max="15622" width="11.5" style="190" customWidth="1"/>
    <col min="15623" max="15623" width="13" style="190" customWidth="1"/>
    <col min="15624" max="15625" width="14" style="190" customWidth="1"/>
    <col min="15626" max="15626" width="13.33203125" style="190" customWidth="1"/>
    <col min="15627" max="15627" width="14.6640625" style="190" customWidth="1"/>
    <col min="15628" max="15872" width="9.33203125" style="190"/>
    <col min="15873" max="15873" width="6.6640625" style="190" customWidth="1"/>
    <col min="15874" max="15874" width="24.6640625" style="190" customWidth="1"/>
    <col min="15875" max="15875" width="13" style="190" customWidth="1"/>
    <col min="15876" max="15877" width="15.5" style="190" customWidth="1"/>
    <col min="15878" max="15878" width="11.5" style="190" customWidth="1"/>
    <col min="15879" max="15879" width="13" style="190" customWidth="1"/>
    <col min="15880" max="15881" width="14" style="190" customWidth="1"/>
    <col min="15882" max="15882" width="13.33203125" style="190" customWidth="1"/>
    <col min="15883" max="15883" width="14.6640625" style="190" customWidth="1"/>
    <col min="15884" max="16128" width="9.33203125" style="190"/>
    <col min="16129" max="16129" width="6.6640625" style="190" customWidth="1"/>
    <col min="16130" max="16130" width="24.6640625" style="190" customWidth="1"/>
    <col min="16131" max="16131" width="13" style="190" customWidth="1"/>
    <col min="16132" max="16133" width="15.5" style="190" customWidth="1"/>
    <col min="16134" max="16134" width="11.5" style="190" customWidth="1"/>
    <col min="16135" max="16135" width="13" style="190" customWidth="1"/>
    <col min="16136" max="16137" width="14" style="190" customWidth="1"/>
    <col min="16138" max="16138" width="13.33203125" style="190" customWidth="1"/>
    <col min="16139" max="16139" width="14.6640625" style="190" customWidth="1"/>
    <col min="16140" max="16384" width="9.33203125" style="190"/>
  </cols>
  <sheetData>
    <row r="1" spans="1:11" ht="41.25" customHeight="1">
      <c r="A1" s="1475" t="s">
        <v>719</v>
      </c>
      <c r="B1" s="1477"/>
      <c r="C1" s="1477"/>
      <c r="D1" s="1477"/>
      <c r="E1" s="1477"/>
      <c r="F1" s="1477"/>
      <c r="G1" s="1477"/>
      <c r="H1" s="1477"/>
      <c r="I1" s="1477"/>
      <c r="J1" s="1477"/>
      <c r="K1" s="1477"/>
    </row>
    <row r="2" spans="1:11" ht="15">
      <c r="A2" s="191"/>
      <c r="B2" s="192"/>
      <c r="C2" s="192"/>
      <c r="D2" s="193"/>
      <c r="E2" s="194"/>
      <c r="F2" s="194"/>
      <c r="G2" s="195"/>
      <c r="H2" s="195"/>
      <c r="I2" s="194"/>
    </row>
    <row r="3" spans="1:11" ht="15">
      <c r="A3" s="191"/>
      <c r="B3" s="196"/>
      <c r="C3" s="196"/>
      <c r="D3" s="197"/>
      <c r="E3" s="193"/>
      <c r="F3" s="193"/>
      <c r="G3" s="193"/>
      <c r="H3" s="193"/>
      <c r="I3" s="193"/>
      <c r="K3" s="225" t="s">
        <v>1</v>
      </c>
    </row>
    <row r="4" spans="1:11" s="204" customFormat="1" ht="69.75" customHeight="1">
      <c r="A4" s="198" t="s">
        <v>406</v>
      </c>
      <c r="B4" s="199" t="s">
        <v>444</v>
      </c>
      <c r="C4" s="199" t="s">
        <v>445</v>
      </c>
      <c r="D4" s="199" t="s">
        <v>714</v>
      </c>
      <c r="E4" s="199" t="s">
        <v>446</v>
      </c>
      <c r="F4" s="199" t="s">
        <v>447</v>
      </c>
      <c r="G4" s="200" t="s">
        <v>448</v>
      </c>
      <c r="H4" s="200" t="s">
        <v>415</v>
      </c>
      <c r="I4" s="201" t="s">
        <v>449</v>
      </c>
      <c r="J4" s="202" t="s">
        <v>189</v>
      </c>
      <c r="K4" s="203" t="s">
        <v>450</v>
      </c>
    </row>
    <row r="5" spans="1:11" ht="25.15" customHeight="1">
      <c r="A5" s="629" t="s">
        <v>10</v>
      </c>
      <c r="B5" s="820" t="s">
        <v>713</v>
      </c>
      <c r="C5" s="630" t="s">
        <v>682</v>
      </c>
      <c r="D5" s="631">
        <v>19589693</v>
      </c>
      <c r="E5" s="632"/>
      <c r="F5" s="632"/>
      <c r="G5" s="633"/>
      <c r="H5" s="633"/>
      <c r="I5" s="632"/>
      <c r="J5" s="1191"/>
      <c r="K5" s="1190">
        <f>SUM(D5:J5)</f>
        <v>19589693</v>
      </c>
    </row>
    <row r="6" spans="1:11" ht="25.15" customHeight="1">
      <c r="A6" s="205"/>
      <c r="B6" s="585" t="s">
        <v>752</v>
      </c>
      <c r="C6" s="586"/>
      <c r="D6" s="587">
        <v>648185</v>
      </c>
      <c r="E6" s="588"/>
      <c r="F6" s="588"/>
      <c r="G6" s="589"/>
      <c r="H6" s="589"/>
      <c r="I6" s="588"/>
      <c r="J6" s="604"/>
      <c r="K6" s="603">
        <f>SUM(D6:J6)</f>
        <v>648185</v>
      </c>
    </row>
    <row r="7" spans="1:11" ht="25.15" customHeight="1">
      <c r="A7" s="205"/>
      <c r="B7" s="585" t="s">
        <v>771</v>
      </c>
      <c r="C7" s="586"/>
      <c r="D7" s="587">
        <v>710</v>
      </c>
      <c r="E7" s="588"/>
      <c r="F7" s="588"/>
      <c r="G7" s="589"/>
      <c r="H7" s="589"/>
      <c r="I7" s="588"/>
      <c r="J7" s="604"/>
      <c r="K7" s="614">
        <f>SUM(D7:J7)</f>
        <v>710</v>
      </c>
    </row>
    <row r="8" spans="1:11" ht="25.15" customHeight="1">
      <c r="A8" s="205"/>
      <c r="B8" s="615" t="s">
        <v>751</v>
      </c>
      <c r="C8" s="616"/>
      <c r="D8" s="617">
        <f>SUM(D5:D7)</f>
        <v>20238588</v>
      </c>
      <c r="E8" s="617">
        <f t="shared" ref="E8:K8" si="0">E5+E6</f>
        <v>0</v>
      </c>
      <c r="F8" s="617">
        <f t="shared" si="0"/>
        <v>0</v>
      </c>
      <c r="G8" s="617">
        <f t="shared" si="0"/>
        <v>0</v>
      </c>
      <c r="H8" s="617">
        <f t="shared" si="0"/>
        <v>0</v>
      </c>
      <c r="I8" s="617">
        <f t="shared" si="0"/>
        <v>0</v>
      </c>
      <c r="J8" s="617">
        <f t="shared" si="0"/>
        <v>0</v>
      </c>
      <c r="K8" s="937">
        <f t="shared" si="0"/>
        <v>20237878</v>
      </c>
    </row>
    <row r="9" spans="1:11" ht="25.15" customHeight="1">
      <c r="A9" s="629" t="s">
        <v>13</v>
      </c>
      <c r="B9" s="615" t="s">
        <v>715</v>
      </c>
      <c r="C9" s="616" t="s">
        <v>716</v>
      </c>
      <c r="D9" s="617"/>
      <c r="E9" s="618"/>
      <c r="F9" s="618">
        <v>414000</v>
      </c>
      <c r="G9" s="619"/>
      <c r="H9" s="619"/>
      <c r="I9" s="618"/>
      <c r="J9" s="620"/>
      <c r="K9" s="1190">
        <f>SUM(D9:J9)</f>
        <v>414000</v>
      </c>
    </row>
    <row r="10" spans="1:11" ht="25.15" customHeight="1">
      <c r="A10" s="205"/>
      <c r="B10" s="585" t="s">
        <v>752</v>
      </c>
      <c r="C10" s="586"/>
      <c r="D10" s="587"/>
      <c r="E10" s="588"/>
      <c r="F10" s="588">
        <v>300000</v>
      </c>
      <c r="G10" s="589"/>
      <c r="H10" s="589"/>
      <c r="I10" s="588"/>
      <c r="J10" s="604"/>
      <c r="K10" s="614">
        <v>300000</v>
      </c>
    </row>
    <row r="11" spans="1:11" ht="25.15" customHeight="1">
      <c r="A11" s="205"/>
      <c r="B11" s="585" t="s">
        <v>771</v>
      </c>
      <c r="C11" s="586"/>
      <c r="D11" s="587"/>
      <c r="E11" s="588"/>
      <c r="F11" s="588"/>
      <c r="G11" s="589"/>
      <c r="H11" s="589"/>
      <c r="I11" s="588"/>
      <c r="J11" s="604"/>
      <c r="K11" s="614"/>
    </row>
    <row r="12" spans="1:11" ht="25.15" customHeight="1">
      <c r="A12" s="205"/>
      <c r="B12" s="615" t="s">
        <v>751</v>
      </c>
      <c r="C12" s="616"/>
      <c r="D12" s="617"/>
      <c r="E12" s="618"/>
      <c r="F12" s="618">
        <v>714000</v>
      </c>
      <c r="G12" s="619"/>
      <c r="H12" s="619"/>
      <c r="I12" s="618"/>
      <c r="J12" s="620"/>
      <c r="K12" s="621">
        <v>714000</v>
      </c>
    </row>
    <row r="13" spans="1:11" ht="25.15" customHeight="1">
      <c r="A13" s="1185" t="s">
        <v>16</v>
      </c>
      <c r="B13" s="615" t="s">
        <v>717</v>
      </c>
      <c r="C13" s="616" t="s">
        <v>718</v>
      </c>
      <c r="D13" s="617"/>
      <c r="E13" s="618"/>
      <c r="F13" s="618">
        <v>1656000</v>
      </c>
      <c r="G13" s="619"/>
      <c r="H13" s="619"/>
      <c r="I13" s="618"/>
      <c r="J13" s="620"/>
      <c r="K13" s="621">
        <f>SUM(D13:J13)</f>
        <v>1656000</v>
      </c>
    </row>
    <row r="14" spans="1:11" ht="25.15" customHeight="1">
      <c r="A14" s="584"/>
      <c r="B14" s="585" t="s">
        <v>752</v>
      </c>
      <c r="C14" s="586"/>
      <c r="D14" s="587"/>
      <c r="E14" s="588"/>
      <c r="F14" s="588">
        <v>600</v>
      </c>
      <c r="G14" s="589"/>
      <c r="H14" s="589"/>
      <c r="I14" s="588"/>
      <c r="J14" s="604"/>
      <c r="K14" s="614">
        <f>SUM(D14:J14)</f>
        <v>600</v>
      </c>
    </row>
    <row r="15" spans="1:11" ht="25.15" customHeight="1">
      <c r="A15" s="584"/>
      <c r="B15" s="585" t="s">
        <v>771</v>
      </c>
      <c r="C15" s="586"/>
      <c r="D15" s="587"/>
      <c r="E15" s="588"/>
      <c r="F15" s="588">
        <v>-600</v>
      </c>
      <c r="G15" s="589"/>
      <c r="H15" s="589"/>
      <c r="I15" s="588"/>
      <c r="J15" s="604"/>
      <c r="K15" s="614">
        <f>SUM(D15:J15)</f>
        <v>-600</v>
      </c>
    </row>
    <row r="16" spans="1:11" ht="25.15" customHeight="1">
      <c r="A16" s="205"/>
      <c r="B16" s="820" t="s">
        <v>751</v>
      </c>
      <c r="C16" s="630"/>
      <c r="D16" s="631">
        <f>D13+D14</f>
        <v>0</v>
      </c>
      <c r="E16" s="631">
        <f t="shared" ref="E16:K16" si="1">E13+E14</f>
        <v>0</v>
      </c>
      <c r="F16" s="631">
        <f t="shared" si="1"/>
        <v>1656600</v>
      </c>
      <c r="G16" s="631">
        <f t="shared" si="1"/>
        <v>0</v>
      </c>
      <c r="H16" s="631">
        <f t="shared" si="1"/>
        <v>0</v>
      </c>
      <c r="I16" s="631">
        <f t="shared" si="1"/>
        <v>0</v>
      </c>
      <c r="J16" s="631">
        <f t="shared" si="1"/>
        <v>0</v>
      </c>
      <c r="K16" s="821">
        <f>SUM(K13:K15)</f>
        <v>1656000</v>
      </c>
    </row>
    <row r="17" spans="1:11" ht="25.15" customHeight="1">
      <c r="A17" s="629" t="s">
        <v>19</v>
      </c>
      <c r="B17" s="820" t="s">
        <v>746</v>
      </c>
      <c r="C17" s="630" t="s">
        <v>747</v>
      </c>
      <c r="D17" s="631"/>
      <c r="E17" s="631"/>
      <c r="F17" s="631"/>
      <c r="G17" s="631"/>
      <c r="H17" s="631"/>
      <c r="I17" s="631"/>
      <c r="J17" s="631"/>
      <c r="K17" s="1190">
        <f>SUM(D17:J17)</f>
        <v>0</v>
      </c>
    </row>
    <row r="18" spans="1:11" ht="25.15" customHeight="1">
      <c r="A18" s="584"/>
      <c r="B18" s="585" t="s">
        <v>752</v>
      </c>
      <c r="C18" s="586"/>
      <c r="D18" s="587"/>
      <c r="E18" s="587"/>
      <c r="F18" s="587">
        <v>-300000</v>
      </c>
      <c r="G18" s="587"/>
      <c r="H18" s="587"/>
      <c r="I18" s="587"/>
      <c r="J18" s="587"/>
      <c r="K18" s="614">
        <f t="shared" ref="K18:K20" si="2">SUM(D18:J18)</f>
        <v>-300000</v>
      </c>
    </row>
    <row r="19" spans="1:11" ht="25.15" customHeight="1">
      <c r="A19" s="584"/>
      <c r="B19" s="585" t="s">
        <v>771</v>
      </c>
      <c r="C19" s="586"/>
      <c r="D19" s="587"/>
      <c r="E19" s="587"/>
      <c r="F19" s="587">
        <v>1656086</v>
      </c>
      <c r="G19" s="587"/>
      <c r="H19" s="587"/>
      <c r="I19" s="587"/>
      <c r="J19" s="587"/>
      <c r="K19" s="614"/>
    </row>
    <row r="20" spans="1:11" ht="25.15" customHeight="1">
      <c r="A20" s="824"/>
      <c r="B20" s="825" t="s">
        <v>751</v>
      </c>
      <c r="C20" s="938"/>
      <c r="D20" s="635"/>
      <c r="E20" s="635"/>
      <c r="F20" s="635">
        <f>SUM(F18:F19)</f>
        <v>1356086</v>
      </c>
      <c r="G20" s="635"/>
      <c r="H20" s="635"/>
      <c r="I20" s="635"/>
      <c r="J20" s="635"/>
      <c r="K20" s="936">
        <f t="shared" si="2"/>
        <v>1356086</v>
      </c>
    </row>
    <row r="21" spans="1:11" s="211" customFormat="1" ht="25.15" customHeight="1">
      <c r="A21" s="592" t="s">
        <v>712</v>
      </c>
      <c r="B21" s="208" t="s">
        <v>407</v>
      </c>
      <c r="C21" s="209"/>
      <c r="D21" s="210">
        <f>D5+D9+D13+D17</f>
        <v>19589693</v>
      </c>
      <c r="E21" s="210">
        <f t="shared" ref="E21:K21" si="3">E5+E9+E13+E17</f>
        <v>0</v>
      </c>
      <c r="F21" s="210">
        <f t="shared" si="3"/>
        <v>2070000</v>
      </c>
      <c r="G21" s="210">
        <f t="shared" si="3"/>
        <v>0</v>
      </c>
      <c r="H21" s="210">
        <f t="shared" si="3"/>
        <v>0</v>
      </c>
      <c r="I21" s="210">
        <f t="shared" si="3"/>
        <v>0</v>
      </c>
      <c r="J21" s="210">
        <f t="shared" si="3"/>
        <v>0</v>
      </c>
      <c r="K21" s="826">
        <f t="shared" si="3"/>
        <v>21659693</v>
      </c>
    </row>
    <row r="22" spans="1:11" ht="25.15" customHeight="1">
      <c r="A22" s="812" t="s">
        <v>722</v>
      </c>
      <c r="B22" s="941" t="s">
        <v>752</v>
      </c>
      <c r="C22" s="942"/>
      <c r="D22" s="940">
        <f>D6+D10+D14+D18</f>
        <v>648185</v>
      </c>
      <c r="E22" s="940">
        <f t="shared" ref="E22:K22" si="4">E6+E10+E14+E18</f>
        <v>0</v>
      </c>
      <c r="F22" s="940">
        <f t="shared" si="4"/>
        <v>600</v>
      </c>
      <c r="G22" s="940">
        <f t="shared" si="4"/>
        <v>0</v>
      </c>
      <c r="H22" s="940">
        <f t="shared" si="4"/>
        <v>0</v>
      </c>
      <c r="I22" s="940">
        <f t="shared" si="4"/>
        <v>0</v>
      </c>
      <c r="J22" s="940">
        <f t="shared" si="4"/>
        <v>0</v>
      </c>
      <c r="K22" s="1192">
        <f t="shared" si="4"/>
        <v>648785</v>
      </c>
    </row>
    <row r="23" spans="1:11" ht="25.15" customHeight="1">
      <c r="A23" s="812"/>
      <c r="B23" s="941" t="s">
        <v>771</v>
      </c>
      <c r="C23" s="942"/>
      <c r="D23" s="940">
        <v>710</v>
      </c>
      <c r="E23" s="940"/>
      <c r="F23" s="940">
        <v>28217</v>
      </c>
      <c r="G23" s="940"/>
      <c r="H23" s="940"/>
      <c r="I23" s="940"/>
      <c r="J23" s="940"/>
      <c r="K23" s="1192">
        <f>SUM(D23:J23)</f>
        <v>28927</v>
      </c>
    </row>
    <row r="24" spans="1:11" ht="25.15" customHeight="1">
      <c r="A24" s="812" t="s">
        <v>722</v>
      </c>
      <c r="B24" s="939" t="s">
        <v>751</v>
      </c>
      <c r="C24" s="209"/>
      <c r="D24" s="817">
        <f>D8+D12+D16+D20</f>
        <v>20238588</v>
      </c>
      <c r="E24" s="817">
        <f t="shared" ref="E24:J24" si="5">E8+E12+E16+E20</f>
        <v>0</v>
      </c>
      <c r="F24" s="817">
        <v>2098817</v>
      </c>
      <c r="G24" s="817">
        <f t="shared" si="5"/>
        <v>0</v>
      </c>
      <c r="H24" s="817">
        <f t="shared" si="5"/>
        <v>0</v>
      </c>
      <c r="I24" s="817">
        <f t="shared" si="5"/>
        <v>0</v>
      </c>
      <c r="J24" s="817">
        <f t="shared" si="5"/>
        <v>0</v>
      </c>
      <c r="K24" s="818">
        <f>SUM(K21:K23)</f>
        <v>22337405</v>
      </c>
    </row>
    <row r="25" spans="1:11" ht="42" customHeight="1">
      <c r="A25" s="212"/>
      <c r="B25" s="213"/>
      <c r="C25" s="214"/>
      <c r="D25" s="215"/>
      <c r="E25" s="194"/>
      <c r="F25" s="194"/>
      <c r="G25" s="195"/>
      <c r="H25" s="195"/>
      <c r="I25" s="195"/>
    </row>
    <row r="26" spans="1:11" ht="15">
      <c r="A26" s="191"/>
      <c r="B26" s="192"/>
      <c r="C26" s="192"/>
      <c r="D26" s="193"/>
      <c r="E26" s="193"/>
      <c r="F26" s="193"/>
      <c r="G26" s="193"/>
      <c r="H26" s="193"/>
      <c r="I26" s="193"/>
    </row>
    <row r="27" spans="1:11" s="217" customFormat="1" ht="15">
      <c r="A27" s="191"/>
      <c r="B27" s="192"/>
      <c r="C27" s="192"/>
      <c r="D27" s="193"/>
      <c r="E27" s="194"/>
      <c r="F27" s="216"/>
      <c r="G27" s="216"/>
      <c r="H27" s="216"/>
      <c r="I27" s="216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6" fitToHeight="0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25" workbookViewId="0">
      <selection activeCell="J33" sqref="J33"/>
    </sheetView>
  </sheetViews>
  <sheetFormatPr defaultRowHeight="12.75"/>
  <cols>
    <col min="1" max="1" width="5.83203125" style="218" customWidth="1"/>
    <col min="2" max="2" width="22.33203125" style="190" customWidth="1"/>
    <col min="3" max="3" width="13" style="190" customWidth="1"/>
    <col min="4" max="4" width="11.5" style="219" bestFit="1" customWidth="1"/>
    <col min="5" max="5" width="15.5" style="219" customWidth="1"/>
    <col min="6" max="6" width="11.1640625" style="219" customWidth="1"/>
    <col min="7" max="7" width="13.33203125" style="219" customWidth="1"/>
    <col min="8" max="9" width="14" style="219" customWidth="1"/>
    <col min="10" max="10" width="13.33203125" style="190" customWidth="1"/>
    <col min="11" max="11" width="12.33203125" style="190" customWidth="1"/>
    <col min="12" max="12" width="14.33203125" style="190" customWidth="1"/>
    <col min="13" max="13" width="15.1640625" style="190" customWidth="1"/>
    <col min="14" max="256" width="9.33203125" style="190"/>
    <col min="257" max="257" width="5.83203125" style="190" customWidth="1"/>
    <col min="258" max="258" width="22.33203125" style="190" customWidth="1"/>
    <col min="259" max="259" width="13" style="190" customWidth="1"/>
    <col min="260" max="260" width="11" style="190" customWidth="1"/>
    <col min="261" max="261" width="15.5" style="190" customWidth="1"/>
    <col min="262" max="262" width="11.1640625" style="190" customWidth="1"/>
    <col min="263" max="263" width="13.33203125" style="190" customWidth="1"/>
    <col min="264" max="265" width="14" style="190" customWidth="1"/>
    <col min="266" max="266" width="13.33203125" style="190" customWidth="1"/>
    <col min="267" max="267" width="12.33203125" style="190" customWidth="1"/>
    <col min="268" max="268" width="14.33203125" style="190" customWidth="1"/>
    <col min="269" max="269" width="15.1640625" style="190" customWidth="1"/>
    <col min="270" max="512" width="9.33203125" style="190"/>
    <col min="513" max="513" width="5.83203125" style="190" customWidth="1"/>
    <col min="514" max="514" width="22.33203125" style="190" customWidth="1"/>
    <col min="515" max="515" width="13" style="190" customWidth="1"/>
    <col min="516" max="516" width="11" style="190" customWidth="1"/>
    <col min="517" max="517" width="15.5" style="190" customWidth="1"/>
    <col min="518" max="518" width="11.1640625" style="190" customWidth="1"/>
    <col min="519" max="519" width="13.33203125" style="190" customWidth="1"/>
    <col min="520" max="521" width="14" style="190" customWidth="1"/>
    <col min="522" max="522" width="13.33203125" style="190" customWidth="1"/>
    <col min="523" max="523" width="12.33203125" style="190" customWidth="1"/>
    <col min="524" max="524" width="14.33203125" style="190" customWidth="1"/>
    <col min="525" max="525" width="15.1640625" style="190" customWidth="1"/>
    <col min="526" max="768" width="9.33203125" style="190"/>
    <col min="769" max="769" width="5.83203125" style="190" customWidth="1"/>
    <col min="770" max="770" width="22.33203125" style="190" customWidth="1"/>
    <col min="771" max="771" width="13" style="190" customWidth="1"/>
    <col min="772" max="772" width="11" style="190" customWidth="1"/>
    <col min="773" max="773" width="15.5" style="190" customWidth="1"/>
    <col min="774" max="774" width="11.1640625" style="190" customWidth="1"/>
    <col min="775" max="775" width="13.33203125" style="190" customWidth="1"/>
    <col min="776" max="777" width="14" style="190" customWidth="1"/>
    <col min="778" max="778" width="13.33203125" style="190" customWidth="1"/>
    <col min="779" max="779" width="12.33203125" style="190" customWidth="1"/>
    <col min="780" max="780" width="14.33203125" style="190" customWidth="1"/>
    <col min="781" max="781" width="15.1640625" style="190" customWidth="1"/>
    <col min="782" max="1024" width="9.33203125" style="190"/>
    <col min="1025" max="1025" width="5.83203125" style="190" customWidth="1"/>
    <col min="1026" max="1026" width="22.33203125" style="190" customWidth="1"/>
    <col min="1027" max="1027" width="13" style="190" customWidth="1"/>
    <col min="1028" max="1028" width="11" style="190" customWidth="1"/>
    <col min="1029" max="1029" width="15.5" style="190" customWidth="1"/>
    <col min="1030" max="1030" width="11.1640625" style="190" customWidth="1"/>
    <col min="1031" max="1031" width="13.33203125" style="190" customWidth="1"/>
    <col min="1032" max="1033" width="14" style="190" customWidth="1"/>
    <col min="1034" max="1034" width="13.33203125" style="190" customWidth="1"/>
    <col min="1035" max="1035" width="12.33203125" style="190" customWidth="1"/>
    <col min="1036" max="1036" width="14.33203125" style="190" customWidth="1"/>
    <col min="1037" max="1037" width="15.1640625" style="190" customWidth="1"/>
    <col min="1038" max="1280" width="9.33203125" style="190"/>
    <col min="1281" max="1281" width="5.83203125" style="190" customWidth="1"/>
    <col min="1282" max="1282" width="22.33203125" style="190" customWidth="1"/>
    <col min="1283" max="1283" width="13" style="190" customWidth="1"/>
    <col min="1284" max="1284" width="11" style="190" customWidth="1"/>
    <col min="1285" max="1285" width="15.5" style="190" customWidth="1"/>
    <col min="1286" max="1286" width="11.1640625" style="190" customWidth="1"/>
    <col min="1287" max="1287" width="13.33203125" style="190" customWidth="1"/>
    <col min="1288" max="1289" width="14" style="190" customWidth="1"/>
    <col min="1290" max="1290" width="13.33203125" style="190" customWidth="1"/>
    <col min="1291" max="1291" width="12.33203125" style="190" customWidth="1"/>
    <col min="1292" max="1292" width="14.33203125" style="190" customWidth="1"/>
    <col min="1293" max="1293" width="15.1640625" style="190" customWidth="1"/>
    <col min="1294" max="1536" width="9.33203125" style="190"/>
    <col min="1537" max="1537" width="5.83203125" style="190" customWidth="1"/>
    <col min="1538" max="1538" width="22.33203125" style="190" customWidth="1"/>
    <col min="1539" max="1539" width="13" style="190" customWidth="1"/>
    <col min="1540" max="1540" width="11" style="190" customWidth="1"/>
    <col min="1541" max="1541" width="15.5" style="190" customWidth="1"/>
    <col min="1542" max="1542" width="11.1640625" style="190" customWidth="1"/>
    <col min="1543" max="1543" width="13.33203125" style="190" customWidth="1"/>
    <col min="1544" max="1545" width="14" style="190" customWidth="1"/>
    <col min="1546" max="1546" width="13.33203125" style="190" customWidth="1"/>
    <col min="1547" max="1547" width="12.33203125" style="190" customWidth="1"/>
    <col min="1548" max="1548" width="14.33203125" style="190" customWidth="1"/>
    <col min="1549" max="1549" width="15.1640625" style="190" customWidth="1"/>
    <col min="1550" max="1792" width="9.33203125" style="190"/>
    <col min="1793" max="1793" width="5.83203125" style="190" customWidth="1"/>
    <col min="1794" max="1794" width="22.33203125" style="190" customWidth="1"/>
    <col min="1795" max="1795" width="13" style="190" customWidth="1"/>
    <col min="1796" max="1796" width="11" style="190" customWidth="1"/>
    <col min="1797" max="1797" width="15.5" style="190" customWidth="1"/>
    <col min="1798" max="1798" width="11.1640625" style="190" customWidth="1"/>
    <col min="1799" max="1799" width="13.33203125" style="190" customWidth="1"/>
    <col min="1800" max="1801" width="14" style="190" customWidth="1"/>
    <col min="1802" max="1802" width="13.33203125" style="190" customWidth="1"/>
    <col min="1803" max="1803" width="12.33203125" style="190" customWidth="1"/>
    <col min="1804" max="1804" width="14.33203125" style="190" customWidth="1"/>
    <col min="1805" max="1805" width="15.1640625" style="190" customWidth="1"/>
    <col min="1806" max="2048" width="9.33203125" style="190"/>
    <col min="2049" max="2049" width="5.83203125" style="190" customWidth="1"/>
    <col min="2050" max="2050" width="22.33203125" style="190" customWidth="1"/>
    <col min="2051" max="2051" width="13" style="190" customWidth="1"/>
    <col min="2052" max="2052" width="11" style="190" customWidth="1"/>
    <col min="2053" max="2053" width="15.5" style="190" customWidth="1"/>
    <col min="2054" max="2054" width="11.1640625" style="190" customWidth="1"/>
    <col min="2055" max="2055" width="13.33203125" style="190" customWidth="1"/>
    <col min="2056" max="2057" width="14" style="190" customWidth="1"/>
    <col min="2058" max="2058" width="13.33203125" style="190" customWidth="1"/>
    <col min="2059" max="2059" width="12.33203125" style="190" customWidth="1"/>
    <col min="2060" max="2060" width="14.33203125" style="190" customWidth="1"/>
    <col min="2061" max="2061" width="15.1640625" style="190" customWidth="1"/>
    <col min="2062" max="2304" width="9.33203125" style="190"/>
    <col min="2305" max="2305" width="5.83203125" style="190" customWidth="1"/>
    <col min="2306" max="2306" width="22.33203125" style="190" customWidth="1"/>
    <col min="2307" max="2307" width="13" style="190" customWidth="1"/>
    <col min="2308" max="2308" width="11" style="190" customWidth="1"/>
    <col min="2309" max="2309" width="15.5" style="190" customWidth="1"/>
    <col min="2310" max="2310" width="11.1640625" style="190" customWidth="1"/>
    <col min="2311" max="2311" width="13.33203125" style="190" customWidth="1"/>
    <col min="2312" max="2313" width="14" style="190" customWidth="1"/>
    <col min="2314" max="2314" width="13.33203125" style="190" customWidth="1"/>
    <col min="2315" max="2315" width="12.33203125" style="190" customWidth="1"/>
    <col min="2316" max="2316" width="14.33203125" style="190" customWidth="1"/>
    <col min="2317" max="2317" width="15.1640625" style="190" customWidth="1"/>
    <col min="2318" max="2560" width="9.33203125" style="190"/>
    <col min="2561" max="2561" width="5.83203125" style="190" customWidth="1"/>
    <col min="2562" max="2562" width="22.33203125" style="190" customWidth="1"/>
    <col min="2563" max="2563" width="13" style="190" customWidth="1"/>
    <col min="2564" max="2564" width="11" style="190" customWidth="1"/>
    <col min="2565" max="2565" width="15.5" style="190" customWidth="1"/>
    <col min="2566" max="2566" width="11.1640625" style="190" customWidth="1"/>
    <col min="2567" max="2567" width="13.33203125" style="190" customWidth="1"/>
    <col min="2568" max="2569" width="14" style="190" customWidth="1"/>
    <col min="2570" max="2570" width="13.33203125" style="190" customWidth="1"/>
    <col min="2571" max="2571" width="12.33203125" style="190" customWidth="1"/>
    <col min="2572" max="2572" width="14.33203125" style="190" customWidth="1"/>
    <col min="2573" max="2573" width="15.1640625" style="190" customWidth="1"/>
    <col min="2574" max="2816" width="9.33203125" style="190"/>
    <col min="2817" max="2817" width="5.83203125" style="190" customWidth="1"/>
    <col min="2818" max="2818" width="22.33203125" style="190" customWidth="1"/>
    <col min="2819" max="2819" width="13" style="190" customWidth="1"/>
    <col min="2820" max="2820" width="11" style="190" customWidth="1"/>
    <col min="2821" max="2821" width="15.5" style="190" customWidth="1"/>
    <col min="2822" max="2822" width="11.1640625" style="190" customWidth="1"/>
    <col min="2823" max="2823" width="13.33203125" style="190" customWidth="1"/>
    <col min="2824" max="2825" width="14" style="190" customWidth="1"/>
    <col min="2826" max="2826" width="13.33203125" style="190" customWidth="1"/>
    <col min="2827" max="2827" width="12.33203125" style="190" customWidth="1"/>
    <col min="2828" max="2828" width="14.33203125" style="190" customWidth="1"/>
    <col min="2829" max="2829" width="15.1640625" style="190" customWidth="1"/>
    <col min="2830" max="3072" width="9.33203125" style="190"/>
    <col min="3073" max="3073" width="5.83203125" style="190" customWidth="1"/>
    <col min="3074" max="3074" width="22.33203125" style="190" customWidth="1"/>
    <col min="3075" max="3075" width="13" style="190" customWidth="1"/>
    <col min="3076" max="3076" width="11" style="190" customWidth="1"/>
    <col min="3077" max="3077" width="15.5" style="190" customWidth="1"/>
    <col min="3078" max="3078" width="11.1640625" style="190" customWidth="1"/>
    <col min="3079" max="3079" width="13.33203125" style="190" customWidth="1"/>
    <col min="3080" max="3081" width="14" style="190" customWidth="1"/>
    <col min="3082" max="3082" width="13.33203125" style="190" customWidth="1"/>
    <col min="3083" max="3083" width="12.33203125" style="190" customWidth="1"/>
    <col min="3084" max="3084" width="14.33203125" style="190" customWidth="1"/>
    <col min="3085" max="3085" width="15.1640625" style="190" customWidth="1"/>
    <col min="3086" max="3328" width="9.33203125" style="190"/>
    <col min="3329" max="3329" width="5.83203125" style="190" customWidth="1"/>
    <col min="3330" max="3330" width="22.33203125" style="190" customWidth="1"/>
    <col min="3331" max="3331" width="13" style="190" customWidth="1"/>
    <col min="3332" max="3332" width="11" style="190" customWidth="1"/>
    <col min="3333" max="3333" width="15.5" style="190" customWidth="1"/>
    <col min="3334" max="3334" width="11.1640625" style="190" customWidth="1"/>
    <col min="3335" max="3335" width="13.33203125" style="190" customWidth="1"/>
    <col min="3336" max="3337" width="14" style="190" customWidth="1"/>
    <col min="3338" max="3338" width="13.33203125" style="190" customWidth="1"/>
    <col min="3339" max="3339" width="12.33203125" style="190" customWidth="1"/>
    <col min="3340" max="3340" width="14.33203125" style="190" customWidth="1"/>
    <col min="3341" max="3341" width="15.1640625" style="190" customWidth="1"/>
    <col min="3342" max="3584" width="9.33203125" style="190"/>
    <col min="3585" max="3585" width="5.83203125" style="190" customWidth="1"/>
    <col min="3586" max="3586" width="22.33203125" style="190" customWidth="1"/>
    <col min="3587" max="3587" width="13" style="190" customWidth="1"/>
    <col min="3588" max="3588" width="11" style="190" customWidth="1"/>
    <col min="3589" max="3589" width="15.5" style="190" customWidth="1"/>
    <col min="3590" max="3590" width="11.1640625" style="190" customWidth="1"/>
    <col min="3591" max="3591" width="13.33203125" style="190" customWidth="1"/>
    <col min="3592" max="3593" width="14" style="190" customWidth="1"/>
    <col min="3594" max="3594" width="13.33203125" style="190" customWidth="1"/>
    <col min="3595" max="3595" width="12.33203125" style="190" customWidth="1"/>
    <col min="3596" max="3596" width="14.33203125" style="190" customWidth="1"/>
    <col min="3597" max="3597" width="15.1640625" style="190" customWidth="1"/>
    <col min="3598" max="3840" width="9.33203125" style="190"/>
    <col min="3841" max="3841" width="5.83203125" style="190" customWidth="1"/>
    <col min="3842" max="3842" width="22.33203125" style="190" customWidth="1"/>
    <col min="3843" max="3843" width="13" style="190" customWidth="1"/>
    <col min="3844" max="3844" width="11" style="190" customWidth="1"/>
    <col min="3845" max="3845" width="15.5" style="190" customWidth="1"/>
    <col min="3846" max="3846" width="11.1640625" style="190" customWidth="1"/>
    <col min="3847" max="3847" width="13.33203125" style="190" customWidth="1"/>
    <col min="3848" max="3849" width="14" style="190" customWidth="1"/>
    <col min="3850" max="3850" width="13.33203125" style="190" customWidth="1"/>
    <col min="3851" max="3851" width="12.33203125" style="190" customWidth="1"/>
    <col min="3852" max="3852" width="14.33203125" style="190" customWidth="1"/>
    <col min="3853" max="3853" width="15.1640625" style="190" customWidth="1"/>
    <col min="3854" max="4096" width="9.33203125" style="190"/>
    <col min="4097" max="4097" width="5.83203125" style="190" customWidth="1"/>
    <col min="4098" max="4098" width="22.33203125" style="190" customWidth="1"/>
    <col min="4099" max="4099" width="13" style="190" customWidth="1"/>
    <col min="4100" max="4100" width="11" style="190" customWidth="1"/>
    <col min="4101" max="4101" width="15.5" style="190" customWidth="1"/>
    <col min="4102" max="4102" width="11.1640625" style="190" customWidth="1"/>
    <col min="4103" max="4103" width="13.33203125" style="190" customWidth="1"/>
    <col min="4104" max="4105" width="14" style="190" customWidth="1"/>
    <col min="4106" max="4106" width="13.33203125" style="190" customWidth="1"/>
    <col min="4107" max="4107" width="12.33203125" style="190" customWidth="1"/>
    <col min="4108" max="4108" width="14.33203125" style="190" customWidth="1"/>
    <col min="4109" max="4109" width="15.1640625" style="190" customWidth="1"/>
    <col min="4110" max="4352" width="9.33203125" style="190"/>
    <col min="4353" max="4353" width="5.83203125" style="190" customWidth="1"/>
    <col min="4354" max="4354" width="22.33203125" style="190" customWidth="1"/>
    <col min="4355" max="4355" width="13" style="190" customWidth="1"/>
    <col min="4356" max="4356" width="11" style="190" customWidth="1"/>
    <col min="4357" max="4357" width="15.5" style="190" customWidth="1"/>
    <col min="4358" max="4358" width="11.1640625" style="190" customWidth="1"/>
    <col min="4359" max="4359" width="13.33203125" style="190" customWidth="1"/>
    <col min="4360" max="4361" width="14" style="190" customWidth="1"/>
    <col min="4362" max="4362" width="13.33203125" style="190" customWidth="1"/>
    <col min="4363" max="4363" width="12.33203125" style="190" customWidth="1"/>
    <col min="4364" max="4364" width="14.33203125" style="190" customWidth="1"/>
    <col min="4365" max="4365" width="15.1640625" style="190" customWidth="1"/>
    <col min="4366" max="4608" width="9.33203125" style="190"/>
    <col min="4609" max="4609" width="5.83203125" style="190" customWidth="1"/>
    <col min="4610" max="4610" width="22.33203125" style="190" customWidth="1"/>
    <col min="4611" max="4611" width="13" style="190" customWidth="1"/>
    <col min="4612" max="4612" width="11" style="190" customWidth="1"/>
    <col min="4613" max="4613" width="15.5" style="190" customWidth="1"/>
    <col min="4614" max="4614" width="11.1640625" style="190" customWidth="1"/>
    <col min="4615" max="4615" width="13.33203125" style="190" customWidth="1"/>
    <col min="4616" max="4617" width="14" style="190" customWidth="1"/>
    <col min="4618" max="4618" width="13.33203125" style="190" customWidth="1"/>
    <col min="4619" max="4619" width="12.33203125" style="190" customWidth="1"/>
    <col min="4620" max="4620" width="14.33203125" style="190" customWidth="1"/>
    <col min="4621" max="4621" width="15.1640625" style="190" customWidth="1"/>
    <col min="4622" max="4864" width="9.33203125" style="190"/>
    <col min="4865" max="4865" width="5.83203125" style="190" customWidth="1"/>
    <col min="4866" max="4866" width="22.33203125" style="190" customWidth="1"/>
    <col min="4867" max="4867" width="13" style="190" customWidth="1"/>
    <col min="4868" max="4868" width="11" style="190" customWidth="1"/>
    <col min="4869" max="4869" width="15.5" style="190" customWidth="1"/>
    <col min="4870" max="4870" width="11.1640625" style="190" customWidth="1"/>
    <col min="4871" max="4871" width="13.33203125" style="190" customWidth="1"/>
    <col min="4872" max="4873" width="14" style="190" customWidth="1"/>
    <col min="4874" max="4874" width="13.33203125" style="190" customWidth="1"/>
    <col min="4875" max="4875" width="12.33203125" style="190" customWidth="1"/>
    <col min="4876" max="4876" width="14.33203125" style="190" customWidth="1"/>
    <col min="4877" max="4877" width="15.1640625" style="190" customWidth="1"/>
    <col min="4878" max="5120" width="9.33203125" style="190"/>
    <col min="5121" max="5121" width="5.83203125" style="190" customWidth="1"/>
    <col min="5122" max="5122" width="22.33203125" style="190" customWidth="1"/>
    <col min="5123" max="5123" width="13" style="190" customWidth="1"/>
    <col min="5124" max="5124" width="11" style="190" customWidth="1"/>
    <col min="5125" max="5125" width="15.5" style="190" customWidth="1"/>
    <col min="5126" max="5126" width="11.1640625" style="190" customWidth="1"/>
    <col min="5127" max="5127" width="13.33203125" style="190" customWidth="1"/>
    <col min="5128" max="5129" width="14" style="190" customWidth="1"/>
    <col min="5130" max="5130" width="13.33203125" style="190" customWidth="1"/>
    <col min="5131" max="5131" width="12.33203125" style="190" customWidth="1"/>
    <col min="5132" max="5132" width="14.33203125" style="190" customWidth="1"/>
    <col min="5133" max="5133" width="15.1640625" style="190" customWidth="1"/>
    <col min="5134" max="5376" width="9.33203125" style="190"/>
    <col min="5377" max="5377" width="5.83203125" style="190" customWidth="1"/>
    <col min="5378" max="5378" width="22.33203125" style="190" customWidth="1"/>
    <col min="5379" max="5379" width="13" style="190" customWidth="1"/>
    <col min="5380" max="5380" width="11" style="190" customWidth="1"/>
    <col min="5381" max="5381" width="15.5" style="190" customWidth="1"/>
    <col min="5382" max="5382" width="11.1640625" style="190" customWidth="1"/>
    <col min="5383" max="5383" width="13.33203125" style="190" customWidth="1"/>
    <col min="5384" max="5385" width="14" style="190" customWidth="1"/>
    <col min="5386" max="5386" width="13.33203125" style="190" customWidth="1"/>
    <col min="5387" max="5387" width="12.33203125" style="190" customWidth="1"/>
    <col min="5388" max="5388" width="14.33203125" style="190" customWidth="1"/>
    <col min="5389" max="5389" width="15.1640625" style="190" customWidth="1"/>
    <col min="5390" max="5632" width="9.33203125" style="190"/>
    <col min="5633" max="5633" width="5.83203125" style="190" customWidth="1"/>
    <col min="5634" max="5634" width="22.33203125" style="190" customWidth="1"/>
    <col min="5635" max="5635" width="13" style="190" customWidth="1"/>
    <col min="5636" max="5636" width="11" style="190" customWidth="1"/>
    <col min="5637" max="5637" width="15.5" style="190" customWidth="1"/>
    <col min="5638" max="5638" width="11.1640625" style="190" customWidth="1"/>
    <col min="5639" max="5639" width="13.33203125" style="190" customWidth="1"/>
    <col min="5640" max="5641" width="14" style="190" customWidth="1"/>
    <col min="5642" max="5642" width="13.33203125" style="190" customWidth="1"/>
    <col min="5643" max="5643" width="12.33203125" style="190" customWidth="1"/>
    <col min="5644" max="5644" width="14.33203125" style="190" customWidth="1"/>
    <col min="5645" max="5645" width="15.1640625" style="190" customWidth="1"/>
    <col min="5646" max="5888" width="9.33203125" style="190"/>
    <col min="5889" max="5889" width="5.83203125" style="190" customWidth="1"/>
    <col min="5890" max="5890" width="22.33203125" style="190" customWidth="1"/>
    <col min="5891" max="5891" width="13" style="190" customWidth="1"/>
    <col min="5892" max="5892" width="11" style="190" customWidth="1"/>
    <col min="5893" max="5893" width="15.5" style="190" customWidth="1"/>
    <col min="5894" max="5894" width="11.1640625" style="190" customWidth="1"/>
    <col min="5895" max="5895" width="13.33203125" style="190" customWidth="1"/>
    <col min="5896" max="5897" width="14" style="190" customWidth="1"/>
    <col min="5898" max="5898" width="13.33203125" style="190" customWidth="1"/>
    <col min="5899" max="5899" width="12.33203125" style="190" customWidth="1"/>
    <col min="5900" max="5900" width="14.33203125" style="190" customWidth="1"/>
    <col min="5901" max="5901" width="15.1640625" style="190" customWidth="1"/>
    <col min="5902" max="6144" width="9.33203125" style="190"/>
    <col min="6145" max="6145" width="5.83203125" style="190" customWidth="1"/>
    <col min="6146" max="6146" width="22.33203125" style="190" customWidth="1"/>
    <col min="6147" max="6147" width="13" style="190" customWidth="1"/>
    <col min="6148" max="6148" width="11" style="190" customWidth="1"/>
    <col min="6149" max="6149" width="15.5" style="190" customWidth="1"/>
    <col min="6150" max="6150" width="11.1640625" style="190" customWidth="1"/>
    <col min="6151" max="6151" width="13.33203125" style="190" customWidth="1"/>
    <col min="6152" max="6153" width="14" style="190" customWidth="1"/>
    <col min="6154" max="6154" width="13.33203125" style="190" customWidth="1"/>
    <col min="6155" max="6155" width="12.33203125" style="190" customWidth="1"/>
    <col min="6156" max="6156" width="14.33203125" style="190" customWidth="1"/>
    <col min="6157" max="6157" width="15.1640625" style="190" customWidth="1"/>
    <col min="6158" max="6400" width="9.33203125" style="190"/>
    <col min="6401" max="6401" width="5.83203125" style="190" customWidth="1"/>
    <col min="6402" max="6402" width="22.33203125" style="190" customWidth="1"/>
    <col min="6403" max="6403" width="13" style="190" customWidth="1"/>
    <col min="6404" max="6404" width="11" style="190" customWidth="1"/>
    <col min="6405" max="6405" width="15.5" style="190" customWidth="1"/>
    <col min="6406" max="6406" width="11.1640625" style="190" customWidth="1"/>
    <col min="6407" max="6407" width="13.33203125" style="190" customWidth="1"/>
    <col min="6408" max="6409" width="14" style="190" customWidth="1"/>
    <col min="6410" max="6410" width="13.33203125" style="190" customWidth="1"/>
    <col min="6411" max="6411" width="12.33203125" style="190" customWidth="1"/>
    <col min="6412" max="6412" width="14.33203125" style="190" customWidth="1"/>
    <col min="6413" max="6413" width="15.1640625" style="190" customWidth="1"/>
    <col min="6414" max="6656" width="9.33203125" style="190"/>
    <col min="6657" max="6657" width="5.83203125" style="190" customWidth="1"/>
    <col min="6658" max="6658" width="22.33203125" style="190" customWidth="1"/>
    <col min="6659" max="6659" width="13" style="190" customWidth="1"/>
    <col min="6660" max="6660" width="11" style="190" customWidth="1"/>
    <col min="6661" max="6661" width="15.5" style="190" customWidth="1"/>
    <col min="6662" max="6662" width="11.1640625" style="190" customWidth="1"/>
    <col min="6663" max="6663" width="13.33203125" style="190" customWidth="1"/>
    <col min="6664" max="6665" width="14" style="190" customWidth="1"/>
    <col min="6666" max="6666" width="13.33203125" style="190" customWidth="1"/>
    <col min="6667" max="6667" width="12.33203125" style="190" customWidth="1"/>
    <col min="6668" max="6668" width="14.33203125" style="190" customWidth="1"/>
    <col min="6669" max="6669" width="15.1640625" style="190" customWidth="1"/>
    <col min="6670" max="6912" width="9.33203125" style="190"/>
    <col min="6913" max="6913" width="5.83203125" style="190" customWidth="1"/>
    <col min="6914" max="6914" width="22.33203125" style="190" customWidth="1"/>
    <col min="6915" max="6915" width="13" style="190" customWidth="1"/>
    <col min="6916" max="6916" width="11" style="190" customWidth="1"/>
    <col min="6917" max="6917" width="15.5" style="190" customWidth="1"/>
    <col min="6918" max="6918" width="11.1640625" style="190" customWidth="1"/>
    <col min="6919" max="6919" width="13.33203125" style="190" customWidth="1"/>
    <col min="6920" max="6921" width="14" style="190" customWidth="1"/>
    <col min="6922" max="6922" width="13.33203125" style="190" customWidth="1"/>
    <col min="6923" max="6923" width="12.33203125" style="190" customWidth="1"/>
    <col min="6924" max="6924" width="14.33203125" style="190" customWidth="1"/>
    <col min="6925" max="6925" width="15.1640625" style="190" customWidth="1"/>
    <col min="6926" max="7168" width="9.33203125" style="190"/>
    <col min="7169" max="7169" width="5.83203125" style="190" customWidth="1"/>
    <col min="7170" max="7170" width="22.33203125" style="190" customWidth="1"/>
    <col min="7171" max="7171" width="13" style="190" customWidth="1"/>
    <col min="7172" max="7172" width="11" style="190" customWidth="1"/>
    <col min="7173" max="7173" width="15.5" style="190" customWidth="1"/>
    <col min="7174" max="7174" width="11.1640625" style="190" customWidth="1"/>
    <col min="7175" max="7175" width="13.33203125" style="190" customWidth="1"/>
    <col min="7176" max="7177" width="14" style="190" customWidth="1"/>
    <col min="7178" max="7178" width="13.33203125" style="190" customWidth="1"/>
    <col min="7179" max="7179" width="12.33203125" style="190" customWidth="1"/>
    <col min="7180" max="7180" width="14.33203125" style="190" customWidth="1"/>
    <col min="7181" max="7181" width="15.1640625" style="190" customWidth="1"/>
    <col min="7182" max="7424" width="9.33203125" style="190"/>
    <col min="7425" max="7425" width="5.83203125" style="190" customWidth="1"/>
    <col min="7426" max="7426" width="22.33203125" style="190" customWidth="1"/>
    <col min="7427" max="7427" width="13" style="190" customWidth="1"/>
    <col min="7428" max="7428" width="11" style="190" customWidth="1"/>
    <col min="7429" max="7429" width="15.5" style="190" customWidth="1"/>
    <col min="7430" max="7430" width="11.1640625" style="190" customWidth="1"/>
    <col min="7431" max="7431" width="13.33203125" style="190" customWidth="1"/>
    <col min="7432" max="7433" width="14" style="190" customWidth="1"/>
    <col min="7434" max="7434" width="13.33203125" style="190" customWidth="1"/>
    <col min="7435" max="7435" width="12.33203125" style="190" customWidth="1"/>
    <col min="7436" max="7436" width="14.33203125" style="190" customWidth="1"/>
    <col min="7437" max="7437" width="15.1640625" style="190" customWidth="1"/>
    <col min="7438" max="7680" width="9.33203125" style="190"/>
    <col min="7681" max="7681" width="5.83203125" style="190" customWidth="1"/>
    <col min="7682" max="7682" width="22.33203125" style="190" customWidth="1"/>
    <col min="7683" max="7683" width="13" style="190" customWidth="1"/>
    <col min="7684" max="7684" width="11" style="190" customWidth="1"/>
    <col min="7685" max="7685" width="15.5" style="190" customWidth="1"/>
    <col min="7686" max="7686" width="11.1640625" style="190" customWidth="1"/>
    <col min="7687" max="7687" width="13.33203125" style="190" customWidth="1"/>
    <col min="7688" max="7689" width="14" style="190" customWidth="1"/>
    <col min="7690" max="7690" width="13.33203125" style="190" customWidth="1"/>
    <col min="7691" max="7691" width="12.33203125" style="190" customWidth="1"/>
    <col min="7692" max="7692" width="14.33203125" style="190" customWidth="1"/>
    <col min="7693" max="7693" width="15.1640625" style="190" customWidth="1"/>
    <col min="7694" max="7936" width="9.33203125" style="190"/>
    <col min="7937" max="7937" width="5.83203125" style="190" customWidth="1"/>
    <col min="7938" max="7938" width="22.33203125" style="190" customWidth="1"/>
    <col min="7939" max="7939" width="13" style="190" customWidth="1"/>
    <col min="7940" max="7940" width="11" style="190" customWidth="1"/>
    <col min="7941" max="7941" width="15.5" style="190" customWidth="1"/>
    <col min="7942" max="7942" width="11.1640625" style="190" customWidth="1"/>
    <col min="7943" max="7943" width="13.33203125" style="190" customWidth="1"/>
    <col min="7944" max="7945" width="14" style="190" customWidth="1"/>
    <col min="7946" max="7946" width="13.33203125" style="190" customWidth="1"/>
    <col min="7947" max="7947" width="12.33203125" style="190" customWidth="1"/>
    <col min="7948" max="7948" width="14.33203125" style="190" customWidth="1"/>
    <col min="7949" max="7949" width="15.1640625" style="190" customWidth="1"/>
    <col min="7950" max="8192" width="9.33203125" style="190"/>
    <col min="8193" max="8193" width="5.83203125" style="190" customWidth="1"/>
    <col min="8194" max="8194" width="22.33203125" style="190" customWidth="1"/>
    <col min="8195" max="8195" width="13" style="190" customWidth="1"/>
    <col min="8196" max="8196" width="11" style="190" customWidth="1"/>
    <col min="8197" max="8197" width="15.5" style="190" customWidth="1"/>
    <col min="8198" max="8198" width="11.1640625" style="190" customWidth="1"/>
    <col min="8199" max="8199" width="13.33203125" style="190" customWidth="1"/>
    <col min="8200" max="8201" width="14" style="190" customWidth="1"/>
    <col min="8202" max="8202" width="13.33203125" style="190" customWidth="1"/>
    <col min="8203" max="8203" width="12.33203125" style="190" customWidth="1"/>
    <col min="8204" max="8204" width="14.33203125" style="190" customWidth="1"/>
    <col min="8205" max="8205" width="15.1640625" style="190" customWidth="1"/>
    <col min="8206" max="8448" width="9.33203125" style="190"/>
    <col min="8449" max="8449" width="5.83203125" style="190" customWidth="1"/>
    <col min="8450" max="8450" width="22.33203125" style="190" customWidth="1"/>
    <col min="8451" max="8451" width="13" style="190" customWidth="1"/>
    <col min="8452" max="8452" width="11" style="190" customWidth="1"/>
    <col min="8453" max="8453" width="15.5" style="190" customWidth="1"/>
    <col min="8454" max="8454" width="11.1640625" style="190" customWidth="1"/>
    <col min="8455" max="8455" width="13.33203125" style="190" customWidth="1"/>
    <col min="8456" max="8457" width="14" style="190" customWidth="1"/>
    <col min="8458" max="8458" width="13.33203125" style="190" customWidth="1"/>
    <col min="8459" max="8459" width="12.33203125" style="190" customWidth="1"/>
    <col min="8460" max="8460" width="14.33203125" style="190" customWidth="1"/>
    <col min="8461" max="8461" width="15.1640625" style="190" customWidth="1"/>
    <col min="8462" max="8704" width="9.33203125" style="190"/>
    <col min="8705" max="8705" width="5.83203125" style="190" customWidth="1"/>
    <col min="8706" max="8706" width="22.33203125" style="190" customWidth="1"/>
    <col min="8707" max="8707" width="13" style="190" customWidth="1"/>
    <col min="8708" max="8708" width="11" style="190" customWidth="1"/>
    <col min="8709" max="8709" width="15.5" style="190" customWidth="1"/>
    <col min="8710" max="8710" width="11.1640625" style="190" customWidth="1"/>
    <col min="8711" max="8711" width="13.33203125" style="190" customWidth="1"/>
    <col min="8712" max="8713" width="14" style="190" customWidth="1"/>
    <col min="8714" max="8714" width="13.33203125" style="190" customWidth="1"/>
    <col min="8715" max="8715" width="12.33203125" style="190" customWidth="1"/>
    <col min="8716" max="8716" width="14.33203125" style="190" customWidth="1"/>
    <col min="8717" max="8717" width="15.1640625" style="190" customWidth="1"/>
    <col min="8718" max="8960" width="9.33203125" style="190"/>
    <col min="8961" max="8961" width="5.83203125" style="190" customWidth="1"/>
    <col min="8962" max="8962" width="22.33203125" style="190" customWidth="1"/>
    <col min="8963" max="8963" width="13" style="190" customWidth="1"/>
    <col min="8964" max="8964" width="11" style="190" customWidth="1"/>
    <col min="8965" max="8965" width="15.5" style="190" customWidth="1"/>
    <col min="8966" max="8966" width="11.1640625" style="190" customWidth="1"/>
    <col min="8967" max="8967" width="13.33203125" style="190" customWidth="1"/>
    <col min="8968" max="8969" width="14" style="190" customWidth="1"/>
    <col min="8970" max="8970" width="13.33203125" style="190" customWidth="1"/>
    <col min="8971" max="8971" width="12.33203125" style="190" customWidth="1"/>
    <col min="8972" max="8972" width="14.33203125" style="190" customWidth="1"/>
    <col min="8973" max="8973" width="15.1640625" style="190" customWidth="1"/>
    <col min="8974" max="9216" width="9.33203125" style="190"/>
    <col min="9217" max="9217" width="5.83203125" style="190" customWidth="1"/>
    <col min="9218" max="9218" width="22.33203125" style="190" customWidth="1"/>
    <col min="9219" max="9219" width="13" style="190" customWidth="1"/>
    <col min="9220" max="9220" width="11" style="190" customWidth="1"/>
    <col min="9221" max="9221" width="15.5" style="190" customWidth="1"/>
    <col min="9222" max="9222" width="11.1640625" style="190" customWidth="1"/>
    <col min="9223" max="9223" width="13.33203125" style="190" customWidth="1"/>
    <col min="9224" max="9225" width="14" style="190" customWidth="1"/>
    <col min="9226" max="9226" width="13.33203125" style="190" customWidth="1"/>
    <col min="9227" max="9227" width="12.33203125" style="190" customWidth="1"/>
    <col min="9228" max="9228" width="14.33203125" style="190" customWidth="1"/>
    <col min="9229" max="9229" width="15.1640625" style="190" customWidth="1"/>
    <col min="9230" max="9472" width="9.33203125" style="190"/>
    <col min="9473" max="9473" width="5.83203125" style="190" customWidth="1"/>
    <col min="9474" max="9474" width="22.33203125" style="190" customWidth="1"/>
    <col min="9475" max="9475" width="13" style="190" customWidth="1"/>
    <col min="9476" max="9476" width="11" style="190" customWidth="1"/>
    <col min="9477" max="9477" width="15.5" style="190" customWidth="1"/>
    <col min="9478" max="9478" width="11.1640625" style="190" customWidth="1"/>
    <col min="9479" max="9479" width="13.33203125" style="190" customWidth="1"/>
    <col min="9480" max="9481" width="14" style="190" customWidth="1"/>
    <col min="9482" max="9482" width="13.33203125" style="190" customWidth="1"/>
    <col min="9483" max="9483" width="12.33203125" style="190" customWidth="1"/>
    <col min="9484" max="9484" width="14.33203125" style="190" customWidth="1"/>
    <col min="9485" max="9485" width="15.1640625" style="190" customWidth="1"/>
    <col min="9486" max="9728" width="9.33203125" style="190"/>
    <col min="9729" max="9729" width="5.83203125" style="190" customWidth="1"/>
    <col min="9730" max="9730" width="22.33203125" style="190" customWidth="1"/>
    <col min="9731" max="9731" width="13" style="190" customWidth="1"/>
    <col min="9732" max="9732" width="11" style="190" customWidth="1"/>
    <col min="9733" max="9733" width="15.5" style="190" customWidth="1"/>
    <col min="9734" max="9734" width="11.1640625" style="190" customWidth="1"/>
    <col min="9735" max="9735" width="13.33203125" style="190" customWidth="1"/>
    <col min="9736" max="9737" width="14" style="190" customWidth="1"/>
    <col min="9738" max="9738" width="13.33203125" style="190" customWidth="1"/>
    <col min="9739" max="9739" width="12.33203125" style="190" customWidth="1"/>
    <col min="9740" max="9740" width="14.33203125" style="190" customWidth="1"/>
    <col min="9741" max="9741" width="15.1640625" style="190" customWidth="1"/>
    <col min="9742" max="9984" width="9.33203125" style="190"/>
    <col min="9985" max="9985" width="5.83203125" style="190" customWidth="1"/>
    <col min="9986" max="9986" width="22.33203125" style="190" customWidth="1"/>
    <col min="9987" max="9987" width="13" style="190" customWidth="1"/>
    <col min="9988" max="9988" width="11" style="190" customWidth="1"/>
    <col min="9989" max="9989" width="15.5" style="190" customWidth="1"/>
    <col min="9990" max="9990" width="11.1640625" style="190" customWidth="1"/>
    <col min="9991" max="9991" width="13.33203125" style="190" customWidth="1"/>
    <col min="9992" max="9993" width="14" style="190" customWidth="1"/>
    <col min="9994" max="9994" width="13.33203125" style="190" customWidth="1"/>
    <col min="9995" max="9995" width="12.33203125" style="190" customWidth="1"/>
    <col min="9996" max="9996" width="14.33203125" style="190" customWidth="1"/>
    <col min="9997" max="9997" width="15.1640625" style="190" customWidth="1"/>
    <col min="9998" max="10240" width="9.33203125" style="190"/>
    <col min="10241" max="10241" width="5.83203125" style="190" customWidth="1"/>
    <col min="10242" max="10242" width="22.33203125" style="190" customWidth="1"/>
    <col min="10243" max="10243" width="13" style="190" customWidth="1"/>
    <col min="10244" max="10244" width="11" style="190" customWidth="1"/>
    <col min="10245" max="10245" width="15.5" style="190" customWidth="1"/>
    <col min="10246" max="10246" width="11.1640625" style="190" customWidth="1"/>
    <col min="10247" max="10247" width="13.33203125" style="190" customWidth="1"/>
    <col min="10248" max="10249" width="14" style="190" customWidth="1"/>
    <col min="10250" max="10250" width="13.33203125" style="190" customWidth="1"/>
    <col min="10251" max="10251" width="12.33203125" style="190" customWidth="1"/>
    <col min="10252" max="10252" width="14.33203125" style="190" customWidth="1"/>
    <col min="10253" max="10253" width="15.1640625" style="190" customWidth="1"/>
    <col min="10254" max="10496" width="9.33203125" style="190"/>
    <col min="10497" max="10497" width="5.83203125" style="190" customWidth="1"/>
    <col min="10498" max="10498" width="22.33203125" style="190" customWidth="1"/>
    <col min="10499" max="10499" width="13" style="190" customWidth="1"/>
    <col min="10500" max="10500" width="11" style="190" customWidth="1"/>
    <col min="10501" max="10501" width="15.5" style="190" customWidth="1"/>
    <col min="10502" max="10502" width="11.1640625" style="190" customWidth="1"/>
    <col min="10503" max="10503" width="13.33203125" style="190" customWidth="1"/>
    <col min="10504" max="10505" width="14" style="190" customWidth="1"/>
    <col min="10506" max="10506" width="13.33203125" style="190" customWidth="1"/>
    <col min="10507" max="10507" width="12.33203125" style="190" customWidth="1"/>
    <col min="10508" max="10508" width="14.33203125" style="190" customWidth="1"/>
    <col min="10509" max="10509" width="15.1640625" style="190" customWidth="1"/>
    <col min="10510" max="10752" width="9.33203125" style="190"/>
    <col min="10753" max="10753" width="5.83203125" style="190" customWidth="1"/>
    <col min="10754" max="10754" width="22.33203125" style="190" customWidth="1"/>
    <col min="10755" max="10755" width="13" style="190" customWidth="1"/>
    <col min="10756" max="10756" width="11" style="190" customWidth="1"/>
    <col min="10757" max="10757" width="15.5" style="190" customWidth="1"/>
    <col min="10758" max="10758" width="11.1640625" style="190" customWidth="1"/>
    <col min="10759" max="10759" width="13.33203125" style="190" customWidth="1"/>
    <col min="10760" max="10761" width="14" style="190" customWidth="1"/>
    <col min="10762" max="10762" width="13.33203125" style="190" customWidth="1"/>
    <col min="10763" max="10763" width="12.33203125" style="190" customWidth="1"/>
    <col min="10764" max="10764" width="14.33203125" style="190" customWidth="1"/>
    <col min="10765" max="10765" width="15.1640625" style="190" customWidth="1"/>
    <col min="10766" max="11008" width="9.33203125" style="190"/>
    <col min="11009" max="11009" width="5.83203125" style="190" customWidth="1"/>
    <col min="11010" max="11010" width="22.33203125" style="190" customWidth="1"/>
    <col min="11011" max="11011" width="13" style="190" customWidth="1"/>
    <col min="11012" max="11012" width="11" style="190" customWidth="1"/>
    <col min="11013" max="11013" width="15.5" style="190" customWidth="1"/>
    <col min="11014" max="11014" width="11.1640625" style="190" customWidth="1"/>
    <col min="11015" max="11015" width="13.33203125" style="190" customWidth="1"/>
    <col min="11016" max="11017" width="14" style="190" customWidth="1"/>
    <col min="11018" max="11018" width="13.33203125" style="190" customWidth="1"/>
    <col min="11019" max="11019" width="12.33203125" style="190" customWidth="1"/>
    <col min="11020" max="11020" width="14.33203125" style="190" customWidth="1"/>
    <col min="11021" max="11021" width="15.1640625" style="190" customWidth="1"/>
    <col min="11022" max="11264" width="9.33203125" style="190"/>
    <col min="11265" max="11265" width="5.83203125" style="190" customWidth="1"/>
    <col min="11266" max="11266" width="22.33203125" style="190" customWidth="1"/>
    <col min="11267" max="11267" width="13" style="190" customWidth="1"/>
    <col min="11268" max="11268" width="11" style="190" customWidth="1"/>
    <col min="11269" max="11269" width="15.5" style="190" customWidth="1"/>
    <col min="11270" max="11270" width="11.1640625" style="190" customWidth="1"/>
    <col min="11271" max="11271" width="13.33203125" style="190" customWidth="1"/>
    <col min="11272" max="11273" width="14" style="190" customWidth="1"/>
    <col min="11274" max="11274" width="13.33203125" style="190" customWidth="1"/>
    <col min="11275" max="11275" width="12.33203125" style="190" customWidth="1"/>
    <col min="11276" max="11276" width="14.33203125" style="190" customWidth="1"/>
    <col min="11277" max="11277" width="15.1640625" style="190" customWidth="1"/>
    <col min="11278" max="11520" width="9.33203125" style="190"/>
    <col min="11521" max="11521" width="5.83203125" style="190" customWidth="1"/>
    <col min="11522" max="11522" width="22.33203125" style="190" customWidth="1"/>
    <col min="11523" max="11523" width="13" style="190" customWidth="1"/>
    <col min="11524" max="11524" width="11" style="190" customWidth="1"/>
    <col min="11525" max="11525" width="15.5" style="190" customWidth="1"/>
    <col min="11526" max="11526" width="11.1640625" style="190" customWidth="1"/>
    <col min="11527" max="11527" width="13.33203125" style="190" customWidth="1"/>
    <col min="11528" max="11529" width="14" style="190" customWidth="1"/>
    <col min="11530" max="11530" width="13.33203125" style="190" customWidth="1"/>
    <col min="11531" max="11531" width="12.33203125" style="190" customWidth="1"/>
    <col min="11532" max="11532" width="14.33203125" style="190" customWidth="1"/>
    <col min="11533" max="11533" width="15.1640625" style="190" customWidth="1"/>
    <col min="11534" max="11776" width="9.33203125" style="190"/>
    <col min="11777" max="11777" width="5.83203125" style="190" customWidth="1"/>
    <col min="11778" max="11778" width="22.33203125" style="190" customWidth="1"/>
    <col min="11779" max="11779" width="13" style="190" customWidth="1"/>
    <col min="11780" max="11780" width="11" style="190" customWidth="1"/>
    <col min="11781" max="11781" width="15.5" style="190" customWidth="1"/>
    <col min="11782" max="11782" width="11.1640625" style="190" customWidth="1"/>
    <col min="11783" max="11783" width="13.33203125" style="190" customWidth="1"/>
    <col min="11784" max="11785" width="14" style="190" customWidth="1"/>
    <col min="11786" max="11786" width="13.33203125" style="190" customWidth="1"/>
    <col min="11787" max="11787" width="12.33203125" style="190" customWidth="1"/>
    <col min="11788" max="11788" width="14.33203125" style="190" customWidth="1"/>
    <col min="11789" max="11789" width="15.1640625" style="190" customWidth="1"/>
    <col min="11790" max="12032" width="9.33203125" style="190"/>
    <col min="12033" max="12033" width="5.83203125" style="190" customWidth="1"/>
    <col min="12034" max="12034" width="22.33203125" style="190" customWidth="1"/>
    <col min="12035" max="12035" width="13" style="190" customWidth="1"/>
    <col min="12036" max="12036" width="11" style="190" customWidth="1"/>
    <col min="12037" max="12037" width="15.5" style="190" customWidth="1"/>
    <col min="12038" max="12038" width="11.1640625" style="190" customWidth="1"/>
    <col min="12039" max="12039" width="13.33203125" style="190" customWidth="1"/>
    <col min="12040" max="12041" width="14" style="190" customWidth="1"/>
    <col min="12042" max="12042" width="13.33203125" style="190" customWidth="1"/>
    <col min="12043" max="12043" width="12.33203125" style="190" customWidth="1"/>
    <col min="12044" max="12044" width="14.33203125" style="190" customWidth="1"/>
    <col min="12045" max="12045" width="15.1640625" style="190" customWidth="1"/>
    <col min="12046" max="12288" width="9.33203125" style="190"/>
    <col min="12289" max="12289" width="5.83203125" style="190" customWidth="1"/>
    <col min="12290" max="12290" width="22.33203125" style="190" customWidth="1"/>
    <col min="12291" max="12291" width="13" style="190" customWidth="1"/>
    <col min="12292" max="12292" width="11" style="190" customWidth="1"/>
    <col min="12293" max="12293" width="15.5" style="190" customWidth="1"/>
    <col min="12294" max="12294" width="11.1640625" style="190" customWidth="1"/>
    <col min="12295" max="12295" width="13.33203125" style="190" customWidth="1"/>
    <col min="12296" max="12297" width="14" style="190" customWidth="1"/>
    <col min="12298" max="12298" width="13.33203125" style="190" customWidth="1"/>
    <col min="12299" max="12299" width="12.33203125" style="190" customWidth="1"/>
    <col min="12300" max="12300" width="14.33203125" style="190" customWidth="1"/>
    <col min="12301" max="12301" width="15.1640625" style="190" customWidth="1"/>
    <col min="12302" max="12544" width="9.33203125" style="190"/>
    <col min="12545" max="12545" width="5.83203125" style="190" customWidth="1"/>
    <col min="12546" max="12546" width="22.33203125" style="190" customWidth="1"/>
    <col min="12547" max="12547" width="13" style="190" customWidth="1"/>
    <col min="12548" max="12548" width="11" style="190" customWidth="1"/>
    <col min="12549" max="12549" width="15.5" style="190" customWidth="1"/>
    <col min="12550" max="12550" width="11.1640625" style="190" customWidth="1"/>
    <col min="12551" max="12551" width="13.33203125" style="190" customWidth="1"/>
    <col min="12552" max="12553" width="14" style="190" customWidth="1"/>
    <col min="12554" max="12554" width="13.33203125" style="190" customWidth="1"/>
    <col min="12555" max="12555" width="12.33203125" style="190" customWidth="1"/>
    <col min="12556" max="12556" width="14.33203125" style="190" customWidth="1"/>
    <col min="12557" max="12557" width="15.1640625" style="190" customWidth="1"/>
    <col min="12558" max="12800" width="9.33203125" style="190"/>
    <col min="12801" max="12801" width="5.83203125" style="190" customWidth="1"/>
    <col min="12802" max="12802" width="22.33203125" style="190" customWidth="1"/>
    <col min="12803" max="12803" width="13" style="190" customWidth="1"/>
    <col min="12804" max="12804" width="11" style="190" customWidth="1"/>
    <col min="12805" max="12805" width="15.5" style="190" customWidth="1"/>
    <col min="12806" max="12806" width="11.1640625" style="190" customWidth="1"/>
    <col min="12807" max="12807" width="13.33203125" style="190" customWidth="1"/>
    <col min="12808" max="12809" width="14" style="190" customWidth="1"/>
    <col min="12810" max="12810" width="13.33203125" style="190" customWidth="1"/>
    <col min="12811" max="12811" width="12.33203125" style="190" customWidth="1"/>
    <col min="12812" max="12812" width="14.33203125" style="190" customWidth="1"/>
    <col min="12813" max="12813" width="15.1640625" style="190" customWidth="1"/>
    <col min="12814" max="13056" width="9.33203125" style="190"/>
    <col min="13057" max="13057" width="5.83203125" style="190" customWidth="1"/>
    <col min="13058" max="13058" width="22.33203125" style="190" customWidth="1"/>
    <col min="13059" max="13059" width="13" style="190" customWidth="1"/>
    <col min="13060" max="13060" width="11" style="190" customWidth="1"/>
    <col min="13061" max="13061" width="15.5" style="190" customWidth="1"/>
    <col min="13062" max="13062" width="11.1640625" style="190" customWidth="1"/>
    <col min="13063" max="13063" width="13.33203125" style="190" customWidth="1"/>
    <col min="13064" max="13065" width="14" style="190" customWidth="1"/>
    <col min="13066" max="13066" width="13.33203125" style="190" customWidth="1"/>
    <col min="13067" max="13067" width="12.33203125" style="190" customWidth="1"/>
    <col min="13068" max="13068" width="14.33203125" style="190" customWidth="1"/>
    <col min="13069" max="13069" width="15.1640625" style="190" customWidth="1"/>
    <col min="13070" max="13312" width="9.33203125" style="190"/>
    <col min="13313" max="13313" width="5.83203125" style="190" customWidth="1"/>
    <col min="13314" max="13314" width="22.33203125" style="190" customWidth="1"/>
    <col min="13315" max="13315" width="13" style="190" customWidth="1"/>
    <col min="13316" max="13316" width="11" style="190" customWidth="1"/>
    <col min="13317" max="13317" width="15.5" style="190" customWidth="1"/>
    <col min="13318" max="13318" width="11.1640625" style="190" customWidth="1"/>
    <col min="13319" max="13319" width="13.33203125" style="190" customWidth="1"/>
    <col min="13320" max="13321" width="14" style="190" customWidth="1"/>
    <col min="13322" max="13322" width="13.33203125" style="190" customWidth="1"/>
    <col min="13323" max="13323" width="12.33203125" style="190" customWidth="1"/>
    <col min="13324" max="13324" width="14.33203125" style="190" customWidth="1"/>
    <col min="13325" max="13325" width="15.1640625" style="190" customWidth="1"/>
    <col min="13326" max="13568" width="9.33203125" style="190"/>
    <col min="13569" max="13569" width="5.83203125" style="190" customWidth="1"/>
    <col min="13570" max="13570" width="22.33203125" style="190" customWidth="1"/>
    <col min="13571" max="13571" width="13" style="190" customWidth="1"/>
    <col min="13572" max="13572" width="11" style="190" customWidth="1"/>
    <col min="13573" max="13573" width="15.5" style="190" customWidth="1"/>
    <col min="13574" max="13574" width="11.1640625" style="190" customWidth="1"/>
    <col min="13575" max="13575" width="13.33203125" style="190" customWidth="1"/>
    <col min="13576" max="13577" width="14" style="190" customWidth="1"/>
    <col min="13578" max="13578" width="13.33203125" style="190" customWidth="1"/>
    <col min="13579" max="13579" width="12.33203125" style="190" customWidth="1"/>
    <col min="13580" max="13580" width="14.33203125" style="190" customWidth="1"/>
    <col min="13581" max="13581" width="15.1640625" style="190" customWidth="1"/>
    <col min="13582" max="13824" width="9.33203125" style="190"/>
    <col min="13825" max="13825" width="5.83203125" style="190" customWidth="1"/>
    <col min="13826" max="13826" width="22.33203125" style="190" customWidth="1"/>
    <col min="13827" max="13827" width="13" style="190" customWidth="1"/>
    <col min="13828" max="13828" width="11" style="190" customWidth="1"/>
    <col min="13829" max="13829" width="15.5" style="190" customWidth="1"/>
    <col min="13830" max="13830" width="11.1640625" style="190" customWidth="1"/>
    <col min="13831" max="13831" width="13.33203125" style="190" customWidth="1"/>
    <col min="13832" max="13833" width="14" style="190" customWidth="1"/>
    <col min="13834" max="13834" width="13.33203125" style="190" customWidth="1"/>
    <col min="13835" max="13835" width="12.33203125" style="190" customWidth="1"/>
    <col min="13836" max="13836" width="14.33203125" style="190" customWidth="1"/>
    <col min="13837" max="13837" width="15.1640625" style="190" customWidth="1"/>
    <col min="13838" max="14080" width="9.33203125" style="190"/>
    <col min="14081" max="14081" width="5.83203125" style="190" customWidth="1"/>
    <col min="14082" max="14082" width="22.33203125" style="190" customWidth="1"/>
    <col min="14083" max="14083" width="13" style="190" customWidth="1"/>
    <col min="14084" max="14084" width="11" style="190" customWidth="1"/>
    <col min="14085" max="14085" width="15.5" style="190" customWidth="1"/>
    <col min="14086" max="14086" width="11.1640625" style="190" customWidth="1"/>
    <col min="14087" max="14087" width="13.33203125" style="190" customWidth="1"/>
    <col min="14088" max="14089" width="14" style="190" customWidth="1"/>
    <col min="14090" max="14090" width="13.33203125" style="190" customWidth="1"/>
    <col min="14091" max="14091" width="12.33203125" style="190" customWidth="1"/>
    <col min="14092" max="14092" width="14.33203125" style="190" customWidth="1"/>
    <col min="14093" max="14093" width="15.1640625" style="190" customWidth="1"/>
    <col min="14094" max="14336" width="9.33203125" style="190"/>
    <col min="14337" max="14337" width="5.83203125" style="190" customWidth="1"/>
    <col min="14338" max="14338" width="22.33203125" style="190" customWidth="1"/>
    <col min="14339" max="14339" width="13" style="190" customWidth="1"/>
    <col min="14340" max="14340" width="11" style="190" customWidth="1"/>
    <col min="14341" max="14341" width="15.5" style="190" customWidth="1"/>
    <col min="14342" max="14342" width="11.1640625" style="190" customWidth="1"/>
    <col min="14343" max="14343" width="13.33203125" style="190" customWidth="1"/>
    <col min="14344" max="14345" width="14" style="190" customWidth="1"/>
    <col min="14346" max="14346" width="13.33203125" style="190" customWidth="1"/>
    <col min="14347" max="14347" width="12.33203125" style="190" customWidth="1"/>
    <col min="14348" max="14348" width="14.33203125" style="190" customWidth="1"/>
    <col min="14349" max="14349" width="15.1640625" style="190" customWidth="1"/>
    <col min="14350" max="14592" width="9.33203125" style="190"/>
    <col min="14593" max="14593" width="5.83203125" style="190" customWidth="1"/>
    <col min="14594" max="14594" width="22.33203125" style="190" customWidth="1"/>
    <col min="14595" max="14595" width="13" style="190" customWidth="1"/>
    <col min="14596" max="14596" width="11" style="190" customWidth="1"/>
    <col min="14597" max="14597" width="15.5" style="190" customWidth="1"/>
    <col min="14598" max="14598" width="11.1640625" style="190" customWidth="1"/>
    <col min="14599" max="14599" width="13.33203125" style="190" customWidth="1"/>
    <col min="14600" max="14601" width="14" style="190" customWidth="1"/>
    <col min="14602" max="14602" width="13.33203125" style="190" customWidth="1"/>
    <col min="14603" max="14603" width="12.33203125" style="190" customWidth="1"/>
    <col min="14604" max="14604" width="14.33203125" style="190" customWidth="1"/>
    <col min="14605" max="14605" width="15.1640625" style="190" customWidth="1"/>
    <col min="14606" max="14848" width="9.33203125" style="190"/>
    <col min="14849" max="14849" width="5.83203125" style="190" customWidth="1"/>
    <col min="14850" max="14850" width="22.33203125" style="190" customWidth="1"/>
    <col min="14851" max="14851" width="13" style="190" customWidth="1"/>
    <col min="14852" max="14852" width="11" style="190" customWidth="1"/>
    <col min="14853" max="14853" width="15.5" style="190" customWidth="1"/>
    <col min="14854" max="14854" width="11.1640625" style="190" customWidth="1"/>
    <col min="14855" max="14855" width="13.33203125" style="190" customWidth="1"/>
    <col min="14856" max="14857" width="14" style="190" customWidth="1"/>
    <col min="14858" max="14858" width="13.33203125" style="190" customWidth="1"/>
    <col min="14859" max="14859" width="12.33203125" style="190" customWidth="1"/>
    <col min="14860" max="14860" width="14.33203125" style="190" customWidth="1"/>
    <col min="14861" max="14861" width="15.1640625" style="190" customWidth="1"/>
    <col min="14862" max="15104" width="9.33203125" style="190"/>
    <col min="15105" max="15105" width="5.83203125" style="190" customWidth="1"/>
    <col min="15106" max="15106" width="22.33203125" style="190" customWidth="1"/>
    <col min="15107" max="15107" width="13" style="190" customWidth="1"/>
    <col min="15108" max="15108" width="11" style="190" customWidth="1"/>
    <col min="15109" max="15109" width="15.5" style="190" customWidth="1"/>
    <col min="15110" max="15110" width="11.1640625" style="190" customWidth="1"/>
    <col min="15111" max="15111" width="13.33203125" style="190" customWidth="1"/>
    <col min="15112" max="15113" width="14" style="190" customWidth="1"/>
    <col min="15114" max="15114" width="13.33203125" style="190" customWidth="1"/>
    <col min="15115" max="15115" width="12.33203125" style="190" customWidth="1"/>
    <col min="15116" max="15116" width="14.33203125" style="190" customWidth="1"/>
    <col min="15117" max="15117" width="15.1640625" style="190" customWidth="1"/>
    <col min="15118" max="15360" width="9.33203125" style="190"/>
    <col min="15361" max="15361" width="5.83203125" style="190" customWidth="1"/>
    <col min="15362" max="15362" width="22.33203125" style="190" customWidth="1"/>
    <col min="15363" max="15363" width="13" style="190" customWidth="1"/>
    <col min="15364" max="15364" width="11" style="190" customWidth="1"/>
    <col min="15365" max="15365" width="15.5" style="190" customWidth="1"/>
    <col min="15366" max="15366" width="11.1640625" style="190" customWidth="1"/>
    <col min="15367" max="15367" width="13.33203125" style="190" customWidth="1"/>
    <col min="15368" max="15369" width="14" style="190" customWidth="1"/>
    <col min="15370" max="15370" width="13.33203125" style="190" customWidth="1"/>
    <col min="15371" max="15371" width="12.33203125" style="190" customWidth="1"/>
    <col min="15372" max="15372" width="14.33203125" style="190" customWidth="1"/>
    <col min="15373" max="15373" width="15.1640625" style="190" customWidth="1"/>
    <col min="15374" max="15616" width="9.33203125" style="190"/>
    <col min="15617" max="15617" width="5.83203125" style="190" customWidth="1"/>
    <col min="15618" max="15618" width="22.33203125" style="190" customWidth="1"/>
    <col min="15619" max="15619" width="13" style="190" customWidth="1"/>
    <col min="15620" max="15620" width="11" style="190" customWidth="1"/>
    <col min="15621" max="15621" width="15.5" style="190" customWidth="1"/>
    <col min="15622" max="15622" width="11.1640625" style="190" customWidth="1"/>
    <col min="15623" max="15623" width="13.33203125" style="190" customWidth="1"/>
    <col min="15624" max="15625" width="14" style="190" customWidth="1"/>
    <col min="15626" max="15626" width="13.33203125" style="190" customWidth="1"/>
    <col min="15627" max="15627" width="12.33203125" style="190" customWidth="1"/>
    <col min="15628" max="15628" width="14.33203125" style="190" customWidth="1"/>
    <col min="15629" max="15629" width="15.1640625" style="190" customWidth="1"/>
    <col min="15630" max="15872" width="9.33203125" style="190"/>
    <col min="15873" max="15873" width="5.83203125" style="190" customWidth="1"/>
    <col min="15874" max="15874" width="22.33203125" style="190" customWidth="1"/>
    <col min="15875" max="15875" width="13" style="190" customWidth="1"/>
    <col min="15876" max="15876" width="11" style="190" customWidth="1"/>
    <col min="15877" max="15877" width="15.5" style="190" customWidth="1"/>
    <col min="15878" max="15878" width="11.1640625" style="190" customWidth="1"/>
    <col min="15879" max="15879" width="13.33203125" style="190" customWidth="1"/>
    <col min="15880" max="15881" width="14" style="190" customWidth="1"/>
    <col min="15882" max="15882" width="13.33203125" style="190" customWidth="1"/>
    <col min="15883" max="15883" width="12.33203125" style="190" customWidth="1"/>
    <col min="15884" max="15884" width="14.33203125" style="190" customWidth="1"/>
    <col min="15885" max="15885" width="15.1640625" style="190" customWidth="1"/>
    <col min="15886" max="16128" width="9.33203125" style="190"/>
    <col min="16129" max="16129" width="5.83203125" style="190" customWidth="1"/>
    <col min="16130" max="16130" width="22.33203125" style="190" customWidth="1"/>
    <col min="16131" max="16131" width="13" style="190" customWidth="1"/>
    <col min="16132" max="16132" width="11" style="190" customWidth="1"/>
    <col min="16133" max="16133" width="15.5" style="190" customWidth="1"/>
    <col min="16134" max="16134" width="11.1640625" style="190" customWidth="1"/>
    <col min="16135" max="16135" width="13.33203125" style="190" customWidth="1"/>
    <col min="16136" max="16137" width="14" style="190" customWidth="1"/>
    <col min="16138" max="16138" width="13.33203125" style="190" customWidth="1"/>
    <col min="16139" max="16139" width="12.33203125" style="190" customWidth="1"/>
    <col min="16140" max="16140" width="14.33203125" style="190" customWidth="1"/>
    <col min="16141" max="16141" width="15.1640625" style="190" customWidth="1"/>
    <col min="16142" max="16384" width="9.33203125" style="190"/>
  </cols>
  <sheetData>
    <row r="1" spans="1:13" ht="40.5" customHeight="1">
      <c r="A1" s="1475" t="s">
        <v>720</v>
      </c>
      <c r="B1" s="1477"/>
      <c r="C1" s="1477"/>
      <c r="D1" s="1477"/>
      <c r="E1" s="1477"/>
      <c r="F1" s="1477"/>
      <c r="G1" s="1477"/>
      <c r="H1" s="1477"/>
      <c r="I1" s="1477"/>
      <c r="J1" s="1477"/>
      <c r="K1" s="1477"/>
      <c r="L1" s="1477"/>
      <c r="M1" s="1477"/>
    </row>
    <row r="2" spans="1:13" ht="15">
      <c r="A2" s="191"/>
      <c r="B2" s="192"/>
      <c r="C2" s="192"/>
      <c r="D2" s="193"/>
      <c r="E2" s="194"/>
      <c r="F2" s="194"/>
      <c r="G2" s="195"/>
      <c r="H2" s="195"/>
      <c r="I2" s="194"/>
    </row>
    <row r="3" spans="1:13" ht="15">
      <c r="A3" s="191"/>
      <c r="B3" s="196"/>
      <c r="C3" s="196"/>
      <c r="D3" s="197"/>
      <c r="E3" s="193"/>
      <c r="F3" s="193"/>
      <c r="G3" s="193"/>
      <c r="H3" s="193"/>
      <c r="I3" s="193"/>
      <c r="K3" s="1478" t="s">
        <v>721</v>
      </c>
      <c r="L3" s="1478"/>
      <c r="M3" s="1478"/>
    </row>
    <row r="4" spans="1:13" s="204" customFormat="1" ht="75.75" customHeight="1">
      <c r="A4" s="198" t="s">
        <v>406</v>
      </c>
      <c r="B4" s="199" t="s">
        <v>444</v>
      </c>
      <c r="C4" s="199" t="s">
        <v>445</v>
      </c>
      <c r="D4" s="199" t="s">
        <v>451</v>
      </c>
      <c r="E4" s="199" t="s">
        <v>206</v>
      </c>
      <c r="F4" s="199" t="s">
        <v>452</v>
      </c>
      <c r="G4" s="200" t="s">
        <v>210</v>
      </c>
      <c r="H4" s="200" t="s">
        <v>453</v>
      </c>
      <c r="I4" s="200" t="s">
        <v>231</v>
      </c>
      <c r="J4" s="202" t="s">
        <v>233</v>
      </c>
      <c r="K4" s="201" t="s">
        <v>235</v>
      </c>
      <c r="L4" s="202" t="s">
        <v>454</v>
      </c>
      <c r="M4" s="203" t="s">
        <v>455</v>
      </c>
    </row>
    <row r="5" spans="1:13" s="204" customFormat="1" ht="25.5">
      <c r="A5" s="1170" t="s">
        <v>10</v>
      </c>
      <c r="B5" s="1193" t="s">
        <v>723</v>
      </c>
      <c r="C5" s="1194" t="s">
        <v>725</v>
      </c>
      <c r="D5" s="1195">
        <v>7706219</v>
      </c>
      <c r="E5" s="1195">
        <v>1702718</v>
      </c>
      <c r="F5" s="1195"/>
      <c r="G5" s="1196"/>
      <c r="H5" s="1196"/>
      <c r="I5" s="1196"/>
      <c r="J5" s="1197"/>
      <c r="K5" s="1198"/>
      <c r="L5" s="1197"/>
      <c r="M5" s="1199">
        <f>SUM(D5:L5)</f>
        <v>9408937</v>
      </c>
    </row>
    <row r="6" spans="1:13" s="204" customFormat="1" ht="19.899999999999999" customHeight="1">
      <c r="A6" s="205"/>
      <c r="B6" s="593" t="s">
        <v>752</v>
      </c>
      <c r="C6" s="606"/>
      <c r="D6" s="607">
        <v>4400</v>
      </c>
      <c r="E6" s="607">
        <v>968</v>
      </c>
      <c r="F6" s="607"/>
      <c r="G6" s="608"/>
      <c r="H6" s="608"/>
      <c r="I6" s="608"/>
      <c r="J6" s="609"/>
      <c r="K6" s="610"/>
      <c r="L6" s="609"/>
      <c r="M6" s="943">
        <f t="shared" ref="M6:M8" si="0">SUM(D6:L6)</f>
        <v>5368</v>
      </c>
    </row>
    <row r="7" spans="1:13" s="204" customFormat="1" ht="19.899999999999999" customHeight="1">
      <c r="A7" s="205"/>
      <c r="B7" s="593" t="s">
        <v>771</v>
      </c>
      <c r="C7" s="606"/>
      <c r="D7" s="607">
        <v>2030000</v>
      </c>
      <c r="E7" s="607">
        <v>492760</v>
      </c>
      <c r="F7" s="607"/>
      <c r="G7" s="608"/>
      <c r="H7" s="608"/>
      <c r="I7" s="608"/>
      <c r="J7" s="609"/>
      <c r="K7" s="610"/>
      <c r="L7" s="609"/>
      <c r="M7" s="943">
        <f>SUM(D7:L7)</f>
        <v>2522760</v>
      </c>
    </row>
    <row r="8" spans="1:13" s="204" customFormat="1" ht="19.899999999999999" customHeight="1">
      <c r="A8" s="205"/>
      <c r="B8" s="623" t="s">
        <v>751</v>
      </c>
      <c r="C8" s="624"/>
      <c r="D8" s="625">
        <f>SUM(D5:D7)</f>
        <v>9740619</v>
      </c>
      <c r="E8" s="625">
        <f>SUM(E5:E7)</f>
        <v>2196446</v>
      </c>
      <c r="F8" s="625"/>
      <c r="G8" s="626"/>
      <c r="H8" s="626"/>
      <c r="I8" s="626"/>
      <c r="J8" s="627"/>
      <c r="K8" s="628"/>
      <c r="L8" s="627"/>
      <c r="M8" s="944">
        <f>SUM(M5:M7)</f>
        <v>11937065</v>
      </c>
    </row>
    <row r="9" spans="1:13" s="204" customFormat="1" ht="19.899999999999999" customHeight="1">
      <c r="A9" s="629" t="s">
        <v>13</v>
      </c>
      <c r="B9" s="623" t="s">
        <v>724</v>
      </c>
      <c r="C9" s="624" t="s">
        <v>726</v>
      </c>
      <c r="D9" s="625"/>
      <c r="E9" s="625"/>
      <c r="F9" s="625">
        <v>200000</v>
      </c>
      <c r="G9" s="626"/>
      <c r="H9" s="626"/>
      <c r="I9" s="626"/>
      <c r="J9" s="627"/>
      <c r="K9" s="628"/>
      <c r="L9" s="627"/>
      <c r="M9" s="944">
        <f t="shared" ref="M9:M28" si="1">SUM(D9:L9)</f>
        <v>200000</v>
      </c>
    </row>
    <row r="10" spans="1:13" s="204" customFormat="1" ht="19.899999999999999" customHeight="1">
      <c r="A10" s="205"/>
      <c r="B10" s="593" t="s">
        <v>752</v>
      </c>
      <c r="C10" s="606"/>
      <c r="D10" s="607"/>
      <c r="E10" s="607"/>
      <c r="F10" s="607"/>
      <c r="G10" s="608"/>
      <c r="H10" s="608"/>
      <c r="I10" s="608"/>
      <c r="J10" s="609"/>
      <c r="K10" s="610"/>
      <c r="L10" s="609"/>
      <c r="M10" s="944">
        <f t="shared" si="1"/>
        <v>0</v>
      </c>
    </row>
    <row r="11" spans="1:13" s="204" customFormat="1" ht="19.899999999999999" customHeight="1">
      <c r="A11" s="205"/>
      <c r="B11" s="593" t="s">
        <v>771</v>
      </c>
      <c r="C11" s="606"/>
      <c r="D11" s="607"/>
      <c r="E11" s="607"/>
      <c r="F11" s="607"/>
      <c r="G11" s="608"/>
      <c r="H11" s="608"/>
      <c r="I11" s="608"/>
      <c r="J11" s="609"/>
      <c r="K11" s="610"/>
      <c r="L11" s="609"/>
      <c r="M11" s="944"/>
    </row>
    <row r="12" spans="1:13" s="204" customFormat="1" ht="19.899999999999999" customHeight="1">
      <c r="A12" s="205"/>
      <c r="B12" s="623" t="s">
        <v>751</v>
      </c>
      <c r="C12" s="606"/>
      <c r="D12" s="607"/>
      <c r="E12" s="607"/>
      <c r="F12" s="625">
        <v>200000</v>
      </c>
      <c r="G12" s="608"/>
      <c r="H12" s="608"/>
      <c r="I12" s="608"/>
      <c r="J12" s="609"/>
      <c r="K12" s="610"/>
      <c r="L12" s="609"/>
      <c r="M12" s="944">
        <f t="shared" si="1"/>
        <v>200000</v>
      </c>
    </row>
    <row r="13" spans="1:13" s="204" customFormat="1" ht="25.5">
      <c r="A13" s="629" t="s">
        <v>16</v>
      </c>
      <c r="B13" s="623" t="s">
        <v>727</v>
      </c>
      <c r="C13" s="624" t="s">
        <v>728</v>
      </c>
      <c r="D13" s="625">
        <v>1975602</v>
      </c>
      <c r="E13" s="625">
        <v>456310</v>
      </c>
      <c r="F13" s="625">
        <v>834000</v>
      </c>
      <c r="G13" s="626"/>
      <c r="H13" s="626"/>
      <c r="I13" s="626"/>
      <c r="J13" s="627"/>
      <c r="K13" s="628"/>
      <c r="L13" s="627"/>
      <c r="M13" s="944">
        <f t="shared" si="1"/>
        <v>3265912</v>
      </c>
    </row>
    <row r="14" spans="1:13" s="204" customFormat="1" ht="19.899999999999999" customHeight="1">
      <c r="A14" s="205"/>
      <c r="B14" s="593" t="s">
        <v>752</v>
      </c>
      <c r="C14" s="606"/>
      <c r="D14" s="607"/>
      <c r="E14" s="607"/>
      <c r="F14" s="607">
        <v>28217</v>
      </c>
      <c r="G14" s="608"/>
      <c r="H14" s="608"/>
      <c r="I14" s="608"/>
      <c r="J14" s="609"/>
      <c r="K14" s="610"/>
      <c r="L14" s="609"/>
      <c r="M14" s="943">
        <f t="shared" si="1"/>
        <v>28217</v>
      </c>
    </row>
    <row r="15" spans="1:13" s="204" customFormat="1" ht="19.899999999999999" customHeight="1">
      <c r="A15" s="205"/>
      <c r="B15" s="593" t="s">
        <v>771</v>
      </c>
      <c r="C15" s="606"/>
      <c r="D15" s="607">
        <v>-1975602</v>
      </c>
      <c r="E15" s="607">
        <v>-456176</v>
      </c>
      <c r="F15" s="607">
        <v>485109</v>
      </c>
      <c r="G15" s="608"/>
      <c r="H15" s="608"/>
      <c r="I15" s="608"/>
      <c r="J15" s="609"/>
      <c r="K15" s="610"/>
      <c r="L15" s="609"/>
      <c r="M15" s="943">
        <f>SUM(D15:L15)</f>
        <v>-1946669</v>
      </c>
    </row>
    <row r="16" spans="1:13" s="204" customFormat="1" ht="19.899999999999999" customHeight="1">
      <c r="A16" s="629"/>
      <c r="B16" s="623" t="s">
        <v>751</v>
      </c>
      <c r="C16" s="624"/>
      <c r="D16" s="625">
        <f>SUM(D13:D15)</f>
        <v>0</v>
      </c>
      <c r="E16" s="625">
        <f>SUM(E13:E15)</f>
        <v>134</v>
      </c>
      <c r="F16" s="625">
        <f>SUM(F13:F15)</f>
        <v>1347326</v>
      </c>
      <c r="G16" s="626"/>
      <c r="H16" s="626"/>
      <c r="I16" s="626"/>
      <c r="J16" s="627"/>
      <c r="K16" s="628"/>
      <c r="L16" s="627"/>
      <c r="M16" s="944">
        <f>SUM(M13:M15)</f>
        <v>1347460</v>
      </c>
    </row>
    <row r="17" spans="1:13" ht="19.899999999999999" customHeight="1">
      <c r="A17" s="629" t="s">
        <v>19</v>
      </c>
      <c r="B17" s="623" t="s">
        <v>729</v>
      </c>
      <c r="C17" s="630" t="s">
        <v>730</v>
      </c>
      <c r="D17" s="631">
        <v>1763461</v>
      </c>
      <c r="E17" s="632">
        <v>394423</v>
      </c>
      <c r="F17" s="632">
        <v>2197000</v>
      </c>
      <c r="G17" s="633"/>
      <c r="H17" s="633"/>
      <c r="I17" s="632"/>
      <c r="J17" s="634"/>
      <c r="K17" s="634"/>
      <c r="L17" s="634"/>
      <c r="M17" s="944">
        <f t="shared" si="1"/>
        <v>4354884</v>
      </c>
    </row>
    <row r="18" spans="1:13" ht="19.899999999999999" customHeight="1">
      <c r="A18" s="629"/>
      <c r="B18" s="593" t="s">
        <v>752</v>
      </c>
      <c r="C18" s="630"/>
      <c r="D18" s="631"/>
      <c r="E18" s="632"/>
      <c r="F18" s="632"/>
      <c r="G18" s="633"/>
      <c r="H18" s="633"/>
      <c r="I18" s="632"/>
      <c r="J18" s="634"/>
      <c r="K18" s="634"/>
      <c r="L18" s="634"/>
      <c r="M18" s="944">
        <f t="shared" si="1"/>
        <v>0</v>
      </c>
    </row>
    <row r="19" spans="1:13" ht="19.899999999999999" customHeight="1">
      <c r="A19" s="629"/>
      <c r="B19" s="593" t="s">
        <v>787</v>
      </c>
      <c r="C19" s="630"/>
      <c r="D19" s="631">
        <v>650019</v>
      </c>
      <c r="E19" s="632">
        <v>74000</v>
      </c>
      <c r="F19" s="632">
        <v>446005</v>
      </c>
      <c r="G19" s="633"/>
      <c r="H19" s="633"/>
      <c r="I19" s="632"/>
      <c r="J19" s="634"/>
      <c r="K19" s="634"/>
      <c r="L19" s="634"/>
      <c r="M19" s="944">
        <f>SUM(D19:L19)</f>
        <v>1170024</v>
      </c>
    </row>
    <row r="20" spans="1:13" ht="19.899999999999999" customHeight="1">
      <c r="A20" s="629"/>
      <c r="B20" s="623" t="s">
        <v>751</v>
      </c>
      <c r="C20" s="630"/>
      <c r="D20" s="631">
        <f>SUM(D17:D19)</f>
        <v>2413480</v>
      </c>
      <c r="E20" s="632">
        <v>394423</v>
      </c>
      <c r="F20" s="632">
        <f>SUM(F17:F19)</f>
        <v>2643005</v>
      </c>
      <c r="G20" s="633"/>
      <c r="H20" s="633"/>
      <c r="I20" s="632"/>
      <c r="J20" s="634"/>
      <c r="K20" s="634"/>
      <c r="L20" s="634"/>
      <c r="M20" s="944">
        <f>SUM(M17:M19)</f>
        <v>5524908</v>
      </c>
    </row>
    <row r="21" spans="1:13" ht="19.899999999999999" customHeight="1">
      <c r="A21" s="629" t="s">
        <v>22</v>
      </c>
      <c r="B21" s="623" t="s">
        <v>731</v>
      </c>
      <c r="C21" s="630" t="s">
        <v>716</v>
      </c>
      <c r="D21" s="631">
        <v>359890</v>
      </c>
      <c r="E21" s="632">
        <v>80495</v>
      </c>
      <c r="F21" s="632">
        <v>437000</v>
      </c>
      <c r="G21" s="633"/>
      <c r="H21" s="633"/>
      <c r="I21" s="632"/>
      <c r="J21" s="634"/>
      <c r="K21" s="634"/>
      <c r="L21" s="634"/>
      <c r="M21" s="944">
        <f t="shared" si="1"/>
        <v>877385</v>
      </c>
    </row>
    <row r="22" spans="1:13" ht="19.899999999999999" customHeight="1">
      <c r="A22" s="629"/>
      <c r="B22" s="593" t="s">
        <v>752</v>
      </c>
      <c r="C22" s="630"/>
      <c r="D22" s="631"/>
      <c r="E22" s="632"/>
      <c r="F22" s="632"/>
      <c r="G22" s="633"/>
      <c r="H22" s="633"/>
      <c r="I22" s="632"/>
      <c r="J22" s="634"/>
      <c r="K22" s="634"/>
      <c r="L22" s="634"/>
      <c r="M22" s="944">
        <f t="shared" si="1"/>
        <v>0</v>
      </c>
    </row>
    <row r="23" spans="1:13" ht="19.899999999999999" customHeight="1">
      <c r="A23" s="629"/>
      <c r="B23" s="593" t="s">
        <v>771</v>
      </c>
      <c r="C23" s="630"/>
      <c r="D23" s="631">
        <v>111000</v>
      </c>
      <c r="E23" s="632">
        <v>25000</v>
      </c>
      <c r="F23" s="632">
        <v>47895</v>
      </c>
      <c r="G23" s="633"/>
      <c r="H23" s="633"/>
      <c r="I23" s="632"/>
      <c r="J23" s="634"/>
      <c r="K23" s="634"/>
      <c r="L23" s="634"/>
      <c r="M23" s="944">
        <f>SUM(D23:L23)</f>
        <v>183895</v>
      </c>
    </row>
    <row r="24" spans="1:13" ht="19.899999999999999" customHeight="1">
      <c r="A24" s="629"/>
      <c r="B24" s="623" t="s">
        <v>751</v>
      </c>
      <c r="C24" s="630"/>
      <c r="D24" s="631">
        <f>SUM(D21:D23)</f>
        <v>470890</v>
      </c>
      <c r="E24" s="632">
        <f>SUM(E21:E23)</f>
        <v>105495</v>
      </c>
      <c r="F24" s="632">
        <f>SUM(F21:F23)</f>
        <v>484895</v>
      </c>
      <c r="G24" s="633"/>
      <c r="H24" s="633"/>
      <c r="I24" s="632"/>
      <c r="J24" s="634"/>
      <c r="K24" s="634"/>
      <c r="L24" s="634"/>
      <c r="M24" s="944">
        <f>SUM(M21:M23)</f>
        <v>1061280</v>
      </c>
    </row>
    <row r="25" spans="1:13" ht="38.25">
      <c r="A25" s="629" t="s">
        <v>25</v>
      </c>
      <c r="B25" s="623" t="s">
        <v>788</v>
      </c>
      <c r="C25" s="630" t="s">
        <v>747</v>
      </c>
      <c r="D25" s="631"/>
      <c r="E25" s="632"/>
      <c r="F25" s="632"/>
      <c r="G25" s="633"/>
      <c r="H25" s="633"/>
      <c r="I25" s="632"/>
      <c r="J25" s="634"/>
      <c r="K25" s="634"/>
      <c r="L25" s="1186"/>
      <c r="M25" s="944">
        <f t="shared" si="1"/>
        <v>0</v>
      </c>
    </row>
    <row r="26" spans="1:13" ht="19.899999999999999" customHeight="1">
      <c r="A26" s="584"/>
      <c r="B26" s="1200" t="s">
        <v>752</v>
      </c>
      <c r="C26" s="586"/>
      <c r="D26" s="587">
        <v>1042600</v>
      </c>
      <c r="E26" s="588">
        <v>230609</v>
      </c>
      <c r="F26" s="588">
        <v>993483</v>
      </c>
      <c r="G26" s="589"/>
      <c r="H26" s="589"/>
      <c r="I26" s="588"/>
      <c r="J26" s="590"/>
      <c r="K26" s="590"/>
      <c r="L26" s="605"/>
      <c r="M26" s="945">
        <f t="shared" si="1"/>
        <v>2266692</v>
      </c>
    </row>
    <row r="27" spans="1:13" ht="19.899999999999999" customHeight="1">
      <c r="A27" s="584"/>
      <c r="B27" s="1200" t="s">
        <v>771</v>
      </c>
      <c r="C27" s="586"/>
      <c r="D27" s="587"/>
      <c r="E27" s="588"/>
      <c r="F27" s="588"/>
      <c r="G27" s="589"/>
      <c r="H27" s="589"/>
      <c r="I27" s="588"/>
      <c r="J27" s="590"/>
      <c r="K27" s="590"/>
      <c r="L27" s="605"/>
      <c r="M27" s="945"/>
    </row>
    <row r="28" spans="1:13" ht="19.899999999999999" customHeight="1">
      <c r="A28" s="1201"/>
      <c r="B28" s="1202" t="s">
        <v>751</v>
      </c>
      <c r="C28" s="938"/>
      <c r="D28" s="635">
        <v>1483549</v>
      </c>
      <c r="E28" s="1203">
        <v>334026</v>
      </c>
      <c r="F28" s="1203">
        <v>2350200</v>
      </c>
      <c r="G28" s="1204"/>
      <c r="H28" s="1204"/>
      <c r="I28" s="1203"/>
      <c r="J28" s="1205"/>
      <c r="K28" s="1205"/>
      <c r="L28" s="1206"/>
      <c r="M28" s="1207">
        <f t="shared" si="1"/>
        <v>4167775</v>
      </c>
    </row>
    <row r="29" spans="1:13" s="211" customFormat="1" ht="19.899999999999999" customHeight="1">
      <c r="A29" s="592" t="s">
        <v>761</v>
      </c>
      <c r="B29" s="208" t="s">
        <v>407</v>
      </c>
      <c r="C29" s="209"/>
      <c r="D29" s="210">
        <f>D5+D9+D13+D17+D21+D25</f>
        <v>11805172</v>
      </c>
      <c r="E29" s="210">
        <f t="shared" ref="E29:M29" si="2">E5+E9+E13+E17+E21+E25</f>
        <v>2633946</v>
      </c>
      <c r="F29" s="210">
        <f t="shared" si="2"/>
        <v>3668000</v>
      </c>
      <c r="G29" s="210">
        <f t="shared" si="2"/>
        <v>0</v>
      </c>
      <c r="H29" s="210">
        <f t="shared" si="2"/>
        <v>0</v>
      </c>
      <c r="I29" s="210">
        <f t="shared" si="2"/>
        <v>0</v>
      </c>
      <c r="J29" s="210">
        <f t="shared" si="2"/>
        <v>0</v>
      </c>
      <c r="K29" s="210">
        <f t="shared" si="2"/>
        <v>0</v>
      </c>
      <c r="L29" s="210">
        <f t="shared" si="2"/>
        <v>0</v>
      </c>
      <c r="M29" s="826">
        <f t="shared" si="2"/>
        <v>18107118</v>
      </c>
    </row>
    <row r="30" spans="1:13" ht="19.899999999999999" customHeight="1">
      <c r="A30" s="812" t="s">
        <v>761</v>
      </c>
      <c r="B30" s="941" t="s">
        <v>752</v>
      </c>
      <c r="C30" s="209"/>
      <c r="D30" s="940">
        <f>D6+D10+D14+D18+D22+D26</f>
        <v>1047000</v>
      </c>
      <c r="E30" s="940">
        <f t="shared" ref="E30:M30" si="3">E6+E10+E14+E18+E22+E26</f>
        <v>231577</v>
      </c>
      <c r="F30" s="940">
        <f t="shared" si="3"/>
        <v>1021700</v>
      </c>
      <c r="G30" s="940">
        <f t="shared" si="3"/>
        <v>0</v>
      </c>
      <c r="H30" s="940">
        <f t="shared" si="3"/>
        <v>0</v>
      </c>
      <c r="I30" s="940">
        <f t="shared" si="3"/>
        <v>0</v>
      </c>
      <c r="J30" s="940">
        <f t="shared" si="3"/>
        <v>0</v>
      </c>
      <c r="K30" s="940">
        <f t="shared" si="3"/>
        <v>0</v>
      </c>
      <c r="L30" s="940">
        <f t="shared" si="3"/>
        <v>0</v>
      </c>
      <c r="M30" s="1192">
        <f t="shared" si="3"/>
        <v>2300277</v>
      </c>
    </row>
    <row r="31" spans="1:13" ht="19.899999999999999" customHeight="1">
      <c r="A31" s="812"/>
      <c r="B31" s="941" t="s">
        <v>771</v>
      </c>
      <c r="C31" s="209"/>
      <c r="D31" s="940">
        <f>D32-(D30+D29)</f>
        <v>815417</v>
      </c>
      <c r="E31" s="940">
        <f t="shared" ref="E31:M31" si="4">E32-(E30+E29)</f>
        <v>135584</v>
      </c>
      <c r="F31" s="940">
        <f t="shared" si="4"/>
        <v>979009</v>
      </c>
      <c r="G31" s="940">
        <f t="shared" si="4"/>
        <v>0</v>
      </c>
      <c r="H31" s="940">
        <f t="shared" si="4"/>
        <v>0</v>
      </c>
      <c r="I31" s="940">
        <f t="shared" si="4"/>
        <v>0</v>
      </c>
      <c r="J31" s="940">
        <f t="shared" si="4"/>
        <v>0</v>
      </c>
      <c r="K31" s="940">
        <f t="shared" si="4"/>
        <v>0</v>
      </c>
      <c r="L31" s="940">
        <f t="shared" si="4"/>
        <v>0</v>
      </c>
      <c r="M31" s="940">
        <f t="shared" si="4"/>
        <v>1930010</v>
      </c>
    </row>
    <row r="32" spans="1:13" ht="19.899999999999999" customHeight="1">
      <c r="A32" s="1208" t="s">
        <v>761</v>
      </c>
      <c r="B32" s="939" t="s">
        <v>751</v>
      </c>
      <c r="C32" s="209"/>
      <c r="D32" s="817">
        <v>13667589</v>
      </c>
      <c r="E32" s="817">
        <v>3001107</v>
      </c>
      <c r="F32" s="817">
        <v>5668709</v>
      </c>
      <c r="G32" s="817">
        <f t="shared" ref="E32:M32" si="5">G8+G12+G16+G20+G24+G28</f>
        <v>0</v>
      </c>
      <c r="H32" s="817">
        <f t="shared" si="5"/>
        <v>0</v>
      </c>
      <c r="I32" s="817">
        <f t="shared" si="5"/>
        <v>0</v>
      </c>
      <c r="J32" s="817">
        <f t="shared" si="5"/>
        <v>0</v>
      </c>
      <c r="K32" s="817">
        <f t="shared" si="5"/>
        <v>0</v>
      </c>
      <c r="L32" s="817">
        <f t="shared" si="5"/>
        <v>0</v>
      </c>
      <c r="M32" s="818">
        <v>22337405</v>
      </c>
    </row>
    <row r="33" spans="1:9" ht="42" customHeight="1">
      <c r="A33" s="212"/>
      <c r="B33" s="213"/>
      <c r="C33" s="214"/>
      <c r="D33" s="215"/>
      <c r="E33" s="194"/>
      <c r="F33" s="194"/>
      <c r="G33" s="195"/>
      <c r="H33" s="195"/>
      <c r="I33" s="195"/>
    </row>
    <row r="34" spans="1:9" ht="15">
      <c r="A34" s="191"/>
      <c r="B34" s="192"/>
      <c r="C34" s="192"/>
      <c r="D34" s="193"/>
      <c r="E34" s="193"/>
      <c r="F34" s="193"/>
      <c r="G34" s="193"/>
      <c r="H34" s="193"/>
      <c r="I34" s="193"/>
    </row>
    <row r="35" spans="1:9" s="217" customFormat="1" ht="15">
      <c r="A35" s="191"/>
      <c r="B35" s="192"/>
      <c r="C35" s="192"/>
      <c r="D35" s="193"/>
      <c r="E35" s="194"/>
      <c r="F35" s="216"/>
      <c r="G35" s="216"/>
      <c r="H35" s="216"/>
      <c r="I35" s="216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fitToHeight="0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O26"/>
  <sheetViews>
    <sheetView topLeftCell="A16" workbookViewId="0">
      <selection activeCell="H12" sqref="H12"/>
    </sheetView>
  </sheetViews>
  <sheetFormatPr defaultRowHeight="15.75"/>
  <cols>
    <col min="1" max="1" width="5.5" style="254" customWidth="1"/>
    <col min="2" max="2" width="28.83203125" style="253" customWidth="1"/>
    <col min="3" max="14" width="11.33203125" style="253" customWidth="1"/>
    <col min="15" max="15" width="11.33203125" style="254" customWidth="1"/>
    <col min="16" max="256" width="9.33203125" style="253"/>
    <col min="257" max="257" width="5.5" style="253" customWidth="1"/>
    <col min="258" max="258" width="28.83203125" style="253" customWidth="1"/>
    <col min="259" max="271" width="11.33203125" style="253" customWidth="1"/>
    <col min="272" max="512" width="9.33203125" style="253"/>
    <col min="513" max="513" width="5.5" style="253" customWidth="1"/>
    <col min="514" max="514" width="28.83203125" style="253" customWidth="1"/>
    <col min="515" max="527" width="11.33203125" style="253" customWidth="1"/>
    <col min="528" max="768" width="9.33203125" style="253"/>
    <col min="769" max="769" width="5.5" style="253" customWidth="1"/>
    <col min="770" max="770" width="28.83203125" style="253" customWidth="1"/>
    <col min="771" max="783" width="11.33203125" style="253" customWidth="1"/>
    <col min="784" max="1024" width="9.33203125" style="253"/>
    <col min="1025" max="1025" width="5.5" style="253" customWidth="1"/>
    <col min="1026" max="1026" width="28.83203125" style="253" customWidth="1"/>
    <col min="1027" max="1039" width="11.33203125" style="253" customWidth="1"/>
    <col min="1040" max="1280" width="9.33203125" style="253"/>
    <col min="1281" max="1281" width="5.5" style="253" customWidth="1"/>
    <col min="1282" max="1282" width="28.83203125" style="253" customWidth="1"/>
    <col min="1283" max="1295" width="11.33203125" style="253" customWidth="1"/>
    <col min="1296" max="1536" width="9.33203125" style="253"/>
    <col min="1537" max="1537" width="5.5" style="253" customWidth="1"/>
    <col min="1538" max="1538" width="28.83203125" style="253" customWidth="1"/>
    <col min="1539" max="1551" width="11.33203125" style="253" customWidth="1"/>
    <col min="1552" max="1792" width="9.33203125" style="253"/>
    <col min="1793" max="1793" width="5.5" style="253" customWidth="1"/>
    <col min="1794" max="1794" width="28.83203125" style="253" customWidth="1"/>
    <col min="1795" max="1807" width="11.33203125" style="253" customWidth="1"/>
    <col min="1808" max="2048" width="9.33203125" style="253"/>
    <col min="2049" max="2049" width="5.5" style="253" customWidth="1"/>
    <col min="2050" max="2050" width="28.83203125" style="253" customWidth="1"/>
    <col min="2051" max="2063" width="11.33203125" style="253" customWidth="1"/>
    <col min="2064" max="2304" width="9.33203125" style="253"/>
    <col min="2305" max="2305" width="5.5" style="253" customWidth="1"/>
    <col min="2306" max="2306" width="28.83203125" style="253" customWidth="1"/>
    <col min="2307" max="2319" width="11.33203125" style="253" customWidth="1"/>
    <col min="2320" max="2560" width="9.33203125" style="253"/>
    <col min="2561" max="2561" width="5.5" style="253" customWidth="1"/>
    <col min="2562" max="2562" width="28.83203125" style="253" customWidth="1"/>
    <col min="2563" max="2575" width="11.33203125" style="253" customWidth="1"/>
    <col min="2576" max="2816" width="9.33203125" style="253"/>
    <col min="2817" max="2817" width="5.5" style="253" customWidth="1"/>
    <col min="2818" max="2818" width="28.83203125" style="253" customWidth="1"/>
    <col min="2819" max="2831" width="11.33203125" style="253" customWidth="1"/>
    <col min="2832" max="3072" width="9.33203125" style="253"/>
    <col min="3073" max="3073" width="5.5" style="253" customWidth="1"/>
    <col min="3074" max="3074" width="28.83203125" style="253" customWidth="1"/>
    <col min="3075" max="3087" width="11.33203125" style="253" customWidth="1"/>
    <col min="3088" max="3328" width="9.33203125" style="253"/>
    <col min="3329" max="3329" width="5.5" style="253" customWidth="1"/>
    <col min="3330" max="3330" width="28.83203125" style="253" customWidth="1"/>
    <col min="3331" max="3343" width="11.33203125" style="253" customWidth="1"/>
    <col min="3344" max="3584" width="9.33203125" style="253"/>
    <col min="3585" max="3585" width="5.5" style="253" customWidth="1"/>
    <col min="3586" max="3586" width="28.83203125" style="253" customWidth="1"/>
    <col min="3587" max="3599" width="11.33203125" style="253" customWidth="1"/>
    <col min="3600" max="3840" width="9.33203125" style="253"/>
    <col min="3841" max="3841" width="5.5" style="253" customWidth="1"/>
    <col min="3842" max="3842" width="28.83203125" style="253" customWidth="1"/>
    <col min="3843" max="3855" width="11.33203125" style="253" customWidth="1"/>
    <col min="3856" max="4096" width="9.33203125" style="253"/>
    <col min="4097" max="4097" width="5.5" style="253" customWidth="1"/>
    <col min="4098" max="4098" width="28.83203125" style="253" customWidth="1"/>
    <col min="4099" max="4111" width="11.33203125" style="253" customWidth="1"/>
    <col min="4112" max="4352" width="9.33203125" style="253"/>
    <col min="4353" max="4353" width="5.5" style="253" customWidth="1"/>
    <col min="4354" max="4354" width="28.83203125" style="253" customWidth="1"/>
    <col min="4355" max="4367" width="11.33203125" style="253" customWidth="1"/>
    <col min="4368" max="4608" width="9.33203125" style="253"/>
    <col min="4609" max="4609" width="5.5" style="253" customWidth="1"/>
    <col min="4610" max="4610" width="28.83203125" style="253" customWidth="1"/>
    <col min="4611" max="4623" width="11.33203125" style="253" customWidth="1"/>
    <col min="4624" max="4864" width="9.33203125" style="253"/>
    <col min="4865" max="4865" width="5.5" style="253" customWidth="1"/>
    <col min="4866" max="4866" width="28.83203125" style="253" customWidth="1"/>
    <col min="4867" max="4879" width="11.33203125" style="253" customWidth="1"/>
    <col min="4880" max="5120" width="9.33203125" style="253"/>
    <col min="5121" max="5121" width="5.5" style="253" customWidth="1"/>
    <col min="5122" max="5122" width="28.83203125" style="253" customWidth="1"/>
    <col min="5123" max="5135" width="11.33203125" style="253" customWidth="1"/>
    <col min="5136" max="5376" width="9.33203125" style="253"/>
    <col min="5377" max="5377" width="5.5" style="253" customWidth="1"/>
    <col min="5378" max="5378" width="28.83203125" style="253" customWidth="1"/>
    <col min="5379" max="5391" width="11.33203125" style="253" customWidth="1"/>
    <col min="5392" max="5632" width="9.33203125" style="253"/>
    <col min="5633" max="5633" width="5.5" style="253" customWidth="1"/>
    <col min="5634" max="5634" width="28.83203125" style="253" customWidth="1"/>
    <col min="5635" max="5647" width="11.33203125" style="253" customWidth="1"/>
    <col min="5648" max="5888" width="9.33203125" style="253"/>
    <col min="5889" max="5889" width="5.5" style="253" customWidth="1"/>
    <col min="5890" max="5890" width="28.83203125" style="253" customWidth="1"/>
    <col min="5891" max="5903" width="11.33203125" style="253" customWidth="1"/>
    <col min="5904" max="6144" width="9.33203125" style="253"/>
    <col min="6145" max="6145" width="5.5" style="253" customWidth="1"/>
    <col min="6146" max="6146" width="28.83203125" style="253" customWidth="1"/>
    <col min="6147" max="6159" width="11.33203125" style="253" customWidth="1"/>
    <col min="6160" max="6400" width="9.33203125" style="253"/>
    <col min="6401" max="6401" width="5.5" style="253" customWidth="1"/>
    <col min="6402" max="6402" width="28.83203125" style="253" customWidth="1"/>
    <col min="6403" max="6415" width="11.33203125" style="253" customWidth="1"/>
    <col min="6416" max="6656" width="9.33203125" style="253"/>
    <col min="6657" max="6657" width="5.5" style="253" customWidth="1"/>
    <col min="6658" max="6658" width="28.83203125" style="253" customWidth="1"/>
    <col min="6659" max="6671" width="11.33203125" style="253" customWidth="1"/>
    <col min="6672" max="6912" width="9.33203125" style="253"/>
    <col min="6913" max="6913" width="5.5" style="253" customWidth="1"/>
    <col min="6914" max="6914" width="28.83203125" style="253" customWidth="1"/>
    <col min="6915" max="6927" width="11.33203125" style="253" customWidth="1"/>
    <col min="6928" max="7168" width="9.33203125" style="253"/>
    <col min="7169" max="7169" width="5.5" style="253" customWidth="1"/>
    <col min="7170" max="7170" width="28.83203125" style="253" customWidth="1"/>
    <col min="7171" max="7183" width="11.33203125" style="253" customWidth="1"/>
    <col min="7184" max="7424" width="9.33203125" style="253"/>
    <col min="7425" max="7425" width="5.5" style="253" customWidth="1"/>
    <col min="7426" max="7426" width="28.83203125" style="253" customWidth="1"/>
    <col min="7427" max="7439" width="11.33203125" style="253" customWidth="1"/>
    <col min="7440" max="7680" width="9.33203125" style="253"/>
    <col min="7681" max="7681" width="5.5" style="253" customWidth="1"/>
    <col min="7682" max="7682" width="28.83203125" style="253" customWidth="1"/>
    <col min="7683" max="7695" width="11.33203125" style="253" customWidth="1"/>
    <col min="7696" max="7936" width="9.33203125" style="253"/>
    <col min="7937" max="7937" width="5.5" style="253" customWidth="1"/>
    <col min="7938" max="7938" width="28.83203125" style="253" customWidth="1"/>
    <col min="7939" max="7951" width="11.33203125" style="253" customWidth="1"/>
    <col min="7952" max="8192" width="9.33203125" style="253"/>
    <col min="8193" max="8193" width="5.5" style="253" customWidth="1"/>
    <col min="8194" max="8194" width="28.83203125" style="253" customWidth="1"/>
    <col min="8195" max="8207" width="11.33203125" style="253" customWidth="1"/>
    <col min="8208" max="8448" width="9.33203125" style="253"/>
    <col min="8449" max="8449" width="5.5" style="253" customWidth="1"/>
    <col min="8450" max="8450" width="28.83203125" style="253" customWidth="1"/>
    <col min="8451" max="8463" width="11.33203125" style="253" customWidth="1"/>
    <col min="8464" max="8704" width="9.33203125" style="253"/>
    <col min="8705" max="8705" width="5.5" style="253" customWidth="1"/>
    <col min="8706" max="8706" width="28.83203125" style="253" customWidth="1"/>
    <col min="8707" max="8719" width="11.33203125" style="253" customWidth="1"/>
    <col min="8720" max="8960" width="9.33203125" style="253"/>
    <col min="8961" max="8961" width="5.5" style="253" customWidth="1"/>
    <col min="8962" max="8962" width="28.83203125" style="253" customWidth="1"/>
    <col min="8963" max="8975" width="11.33203125" style="253" customWidth="1"/>
    <col min="8976" max="9216" width="9.33203125" style="253"/>
    <col min="9217" max="9217" width="5.5" style="253" customWidth="1"/>
    <col min="9218" max="9218" width="28.83203125" style="253" customWidth="1"/>
    <col min="9219" max="9231" width="11.33203125" style="253" customWidth="1"/>
    <col min="9232" max="9472" width="9.33203125" style="253"/>
    <col min="9473" max="9473" width="5.5" style="253" customWidth="1"/>
    <col min="9474" max="9474" width="28.83203125" style="253" customWidth="1"/>
    <col min="9475" max="9487" width="11.33203125" style="253" customWidth="1"/>
    <col min="9488" max="9728" width="9.33203125" style="253"/>
    <col min="9729" max="9729" width="5.5" style="253" customWidth="1"/>
    <col min="9730" max="9730" width="28.83203125" style="253" customWidth="1"/>
    <col min="9731" max="9743" width="11.33203125" style="253" customWidth="1"/>
    <col min="9744" max="9984" width="9.33203125" style="253"/>
    <col min="9985" max="9985" width="5.5" style="253" customWidth="1"/>
    <col min="9986" max="9986" width="28.83203125" style="253" customWidth="1"/>
    <col min="9987" max="9999" width="11.33203125" style="253" customWidth="1"/>
    <col min="10000" max="10240" width="9.33203125" style="253"/>
    <col min="10241" max="10241" width="5.5" style="253" customWidth="1"/>
    <col min="10242" max="10242" width="28.83203125" style="253" customWidth="1"/>
    <col min="10243" max="10255" width="11.33203125" style="253" customWidth="1"/>
    <col min="10256" max="10496" width="9.33203125" style="253"/>
    <col min="10497" max="10497" width="5.5" style="253" customWidth="1"/>
    <col min="10498" max="10498" width="28.83203125" style="253" customWidth="1"/>
    <col min="10499" max="10511" width="11.33203125" style="253" customWidth="1"/>
    <col min="10512" max="10752" width="9.33203125" style="253"/>
    <col min="10753" max="10753" width="5.5" style="253" customWidth="1"/>
    <col min="10754" max="10754" width="28.83203125" style="253" customWidth="1"/>
    <col min="10755" max="10767" width="11.33203125" style="253" customWidth="1"/>
    <col min="10768" max="11008" width="9.33203125" style="253"/>
    <col min="11009" max="11009" width="5.5" style="253" customWidth="1"/>
    <col min="11010" max="11010" width="28.83203125" style="253" customWidth="1"/>
    <col min="11011" max="11023" width="11.33203125" style="253" customWidth="1"/>
    <col min="11024" max="11264" width="9.33203125" style="253"/>
    <col min="11265" max="11265" width="5.5" style="253" customWidth="1"/>
    <col min="11266" max="11266" width="28.83203125" style="253" customWidth="1"/>
    <col min="11267" max="11279" width="11.33203125" style="253" customWidth="1"/>
    <col min="11280" max="11520" width="9.33203125" style="253"/>
    <col min="11521" max="11521" width="5.5" style="253" customWidth="1"/>
    <col min="11522" max="11522" width="28.83203125" style="253" customWidth="1"/>
    <col min="11523" max="11535" width="11.33203125" style="253" customWidth="1"/>
    <col min="11536" max="11776" width="9.33203125" style="253"/>
    <col min="11777" max="11777" width="5.5" style="253" customWidth="1"/>
    <col min="11778" max="11778" width="28.83203125" style="253" customWidth="1"/>
    <col min="11779" max="11791" width="11.33203125" style="253" customWidth="1"/>
    <col min="11792" max="12032" width="9.33203125" style="253"/>
    <col min="12033" max="12033" width="5.5" style="253" customWidth="1"/>
    <col min="12034" max="12034" width="28.83203125" style="253" customWidth="1"/>
    <col min="12035" max="12047" width="11.33203125" style="253" customWidth="1"/>
    <col min="12048" max="12288" width="9.33203125" style="253"/>
    <col min="12289" max="12289" width="5.5" style="253" customWidth="1"/>
    <col min="12290" max="12290" width="28.83203125" style="253" customWidth="1"/>
    <col min="12291" max="12303" width="11.33203125" style="253" customWidth="1"/>
    <col min="12304" max="12544" width="9.33203125" style="253"/>
    <col min="12545" max="12545" width="5.5" style="253" customWidth="1"/>
    <col min="12546" max="12546" width="28.83203125" style="253" customWidth="1"/>
    <col min="12547" max="12559" width="11.33203125" style="253" customWidth="1"/>
    <col min="12560" max="12800" width="9.33203125" style="253"/>
    <col min="12801" max="12801" width="5.5" style="253" customWidth="1"/>
    <col min="12802" max="12802" width="28.83203125" style="253" customWidth="1"/>
    <col min="12803" max="12815" width="11.33203125" style="253" customWidth="1"/>
    <col min="12816" max="13056" width="9.33203125" style="253"/>
    <col min="13057" max="13057" width="5.5" style="253" customWidth="1"/>
    <col min="13058" max="13058" width="28.83203125" style="253" customWidth="1"/>
    <col min="13059" max="13071" width="11.33203125" style="253" customWidth="1"/>
    <col min="13072" max="13312" width="9.33203125" style="253"/>
    <col min="13313" max="13313" width="5.5" style="253" customWidth="1"/>
    <col min="13314" max="13314" width="28.83203125" style="253" customWidth="1"/>
    <col min="13315" max="13327" width="11.33203125" style="253" customWidth="1"/>
    <col min="13328" max="13568" width="9.33203125" style="253"/>
    <col min="13569" max="13569" width="5.5" style="253" customWidth="1"/>
    <col min="13570" max="13570" width="28.83203125" style="253" customWidth="1"/>
    <col min="13571" max="13583" width="11.33203125" style="253" customWidth="1"/>
    <col min="13584" max="13824" width="9.33203125" style="253"/>
    <col min="13825" max="13825" width="5.5" style="253" customWidth="1"/>
    <col min="13826" max="13826" width="28.83203125" style="253" customWidth="1"/>
    <col min="13827" max="13839" width="11.33203125" style="253" customWidth="1"/>
    <col min="13840" max="14080" width="9.33203125" style="253"/>
    <col min="14081" max="14081" width="5.5" style="253" customWidth="1"/>
    <col min="14082" max="14082" width="28.83203125" style="253" customWidth="1"/>
    <col min="14083" max="14095" width="11.33203125" style="253" customWidth="1"/>
    <col min="14096" max="14336" width="9.33203125" style="253"/>
    <col min="14337" max="14337" width="5.5" style="253" customWidth="1"/>
    <col min="14338" max="14338" width="28.83203125" style="253" customWidth="1"/>
    <col min="14339" max="14351" width="11.33203125" style="253" customWidth="1"/>
    <col min="14352" max="14592" width="9.33203125" style="253"/>
    <col min="14593" max="14593" width="5.5" style="253" customWidth="1"/>
    <col min="14594" max="14594" width="28.83203125" style="253" customWidth="1"/>
    <col min="14595" max="14607" width="11.33203125" style="253" customWidth="1"/>
    <col min="14608" max="14848" width="9.33203125" style="253"/>
    <col min="14849" max="14849" width="5.5" style="253" customWidth="1"/>
    <col min="14850" max="14850" width="28.83203125" style="253" customWidth="1"/>
    <col min="14851" max="14863" width="11.33203125" style="253" customWidth="1"/>
    <col min="14864" max="15104" width="9.33203125" style="253"/>
    <col min="15105" max="15105" width="5.5" style="253" customWidth="1"/>
    <col min="15106" max="15106" width="28.83203125" style="253" customWidth="1"/>
    <col min="15107" max="15119" width="11.33203125" style="253" customWidth="1"/>
    <col min="15120" max="15360" width="9.33203125" style="253"/>
    <col min="15361" max="15361" width="5.5" style="253" customWidth="1"/>
    <col min="15362" max="15362" width="28.83203125" style="253" customWidth="1"/>
    <col min="15363" max="15375" width="11.33203125" style="253" customWidth="1"/>
    <col min="15376" max="15616" width="9.33203125" style="253"/>
    <col min="15617" max="15617" width="5.5" style="253" customWidth="1"/>
    <col min="15618" max="15618" width="28.83203125" style="253" customWidth="1"/>
    <col min="15619" max="15631" width="11.33203125" style="253" customWidth="1"/>
    <col min="15632" max="15872" width="9.33203125" style="253"/>
    <col min="15873" max="15873" width="5.5" style="253" customWidth="1"/>
    <col min="15874" max="15874" width="28.83203125" style="253" customWidth="1"/>
    <col min="15875" max="15887" width="11.33203125" style="253" customWidth="1"/>
    <col min="15888" max="16128" width="9.33203125" style="253"/>
    <col min="16129" max="16129" width="5.5" style="253" customWidth="1"/>
    <col min="16130" max="16130" width="28.83203125" style="253" customWidth="1"/>
    <col min="16131" max="16143" width="11.33203125" style="253" customWidth="1"/>
    <col min="16144" max="16384" width="9.33203125" style="253"/>
  </cols>
  <sheetData>
    <row r="1" spans="1:15" ht="45.75" customHeight="1">
      <c r="A1" s="1484" t="s">
        <v>740</v>
      </c>
      <c r="B1" s="1485"/>
      <c r="C1" s="1485"/>
      <c r="D1" s="1485"/>
      <c r="E1" s="1485"/>
      <c r="F1" s="1485"/>
      <c r="G1" s="1485"/>
      <c r="H1" s="1485"/>
      <c r="I1" s="1485"/>
      <c r="J1" s="1485"/>
      <c r="K1" s="1485"/>
      <c r="L1" s="1485"/>
      <c r="M1" s="1485"/>
      <c r="N1" s="1485"/>
      <c r="O1" s="1485"/>
    </row>
    <row r="2" spans="1:15" ht="12" customHeight="1">
      <c r="N2" s="255"/>
      <c r="O2" s="256" t="s">
        <v>721</v>
      </c>
    </row>
    <row r="3" spans="1:15" s="254" customFormat="1" ht="31.5" customHeight="1">
      <c r="A3" s="257" t="s">
        <v>406</v>
      </c>
      <c r="B3" s="258" t="s">
        <v>268</v>
      </c>
      <c r="C3" s="258" t="s">
        <v>505</v>
      </c>
      <c r="D3" s="258" t="s">
        <v>506</v>
      </c>
      <c r="E3" s="258" t="s">
        <v>507</v>
      </c>
      <c r="F3" s="258" t="s">
        <v>508</v>
      </c>
      <c r="G3" s="258" t="s">
        <v>509</v>
      </c>
      <c r="H3" s="258" t="s">
        <v>510</v>
      </c>
      <c r="I3" s="258" t="s">
        <v>511</v>
      </c>
      <c r="J3" s="258" t="s">
        <v>512</v>
      </c>
      <c r="K3" s="258" t="s">
        <v>513</v>
      </c>
      <c r="L3" s="258" t="s">
        <v>514</v>
      </c>
      <c r="M3" s="258" t="s">
        <v>515</v>
      </c>
      <c r="N3" s="258" t="s">
        <v>516</v>
      </c>
      <c r="O3" s="259" t="s">
        <v>517</v>
      </c>
    </row>
    <row r="4" spans="1:15" s="261" customFormat="1" ht="21" customHeight="1">
      <c r="A4" s="260" t="s">
        <v>10</v>
      </c>
      <c r="B4" s="1486" t="s">
        <v>266</v>
      </c>
      <c r="C4" s="1486"/>
      <c r="D4" s="1486"/>
      <c r="E4" s="1486"/>
      <c r="F4" s="1486"/>
      <c r="G4" s="1486"/>
      <c r="H4" s="1486"/>
      <c r="I4" s="1486"/>
      <c r="J4" s="1486"/>
      <c r="K4" s="1486"/>
      <c r="L4" s="1486"/>
      <c r="M4" s="1486"/>
      <c r="N4" s="1486"/>
      <c r="O4" s="1487"/>
    </row>
    <row r="5" spans="1:15" s="266" customFormat="1" ht="21" customHeight="1">
      <c r="A5" s="262" t="s">
        <v>13</v>
      </c>
      <c r="B5" s="263" t="s">
        <v>518</v>
      </c>
      <c r="C5" s="264">
        <v>2228135</v>
      </c>
      <c r="D5" s="264">
        <v>2228135</v>
      </c>
      <c r="E5" s="264">
        <v>3669502</v>
      </c>
      <c r="F5" s="264">
        <v>3669501</v>
      </c>
      <c r="G5" s="264">
        <v>3669501</v>
      </c>
      <c r="H5" s="264">
        <v>3669501</v>
      </c>
      <c r="I5" s="264">
        <v>3669501</v>
      </c>
      <c r="J5" s="264">
        <v>3669501</v>
      </c>
      <c r="K5" s="264">
        <v>3669501</v>
      </c>
      <c r="L5" s="264">
        <v>3669501</v>
      </c>
      <c r="M5" s="264">
        <v>3669501</v>
      </c>
      <c r="N5" s="264">
        <v>3669501</v>
      </c>
      <c r="O5" s="265">
        <f t="shared" ref="O5:O12" si="0">SUM(C5:N5)</f>
        <v>41151281</v>
      </c>
    </row>
    <row r="6" spans="1:15" s="266" customFormat="1" ht="21" customHeight="1">
      <c r="A6" s="267" t="s">
        <v>16</v>
      </c>
      <c r="B6" s="268" t="s">
        <v>519</v>
      </c>
      <c r="C6" s="269">
        <v>0</v>
      </c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70">
        <f t="shared" si="0"/>
        <v>0</v>
      </c>
    </row>
    <row r="7" spans="1:15" s="266" customFormat="1" ht="21" customHeight="1">
      <c r="A7" s="267" t="s">
        <v>19</v>
      </c>
      <c r="B7" s="271" t="s">
        <v>447</v>
      </c>
      <c r="C7" s="269">
        <v>1330000</v>
      </c>
      <c r="D7" s="269">
        <v>1330000</v>
      </c>
      <c r="E7" s="269">
        <v>15930000</v>
      </c>
      <c r="F7" s="269">
        <v>1330000</v>
      </c>
      <c r="G7" s="269">
        <v>1330000</v>
      </c>
      <c r="H7" s="269">
        <v>3400000</v>
      </c>
      <c r="I7" s="269">
        <v>1330000</v>
      </c>
      <c r="J7" s="269">
        <v>1330000</v>
      </c>
      <c r="K7" s="269">
        <v>18930000</v>
      </c>
      <c r="L7" s="269">
        <v>1330000</v>
      </c>
      <c r="M7" s="269">
        <v>1330000</v>
      </c>
      <c r="N7" s="269">
        <v>4517634</v>
      </c>
      <c r="O7" s="270">
        <f t="shared" si="0"/>
        <v>53417634</v>
      </c>
    </row>
    <row r="8" spans="1:15" s="266" customFormat="1" ht="21" customHeight="1">
      <c r="A8" s="267" t="s">
        <v>22</v>
      </c>
      <c r="B8" s="271" t="s">
        <v>448</v>
      </c>
      <c r="C8" s="269"/>
      <c r="D8" s="269"/>
      <c r="E8" s="269">
        <v>60000</v>
      </c>
      <c r="F8" s="269"/>
      <c r="G8" s="269"/>
      <c r="H8" s="269"/>
      <c r="I8" s="269"/>
      <c r="J8" s="269"/>
      <c r="K8" s="269"/>
      <c r="L8" s="269"/>
      <c r="M8" s="269"/>
      <c r="N8" s="269"/>
      <c r="O8" s="270">
        <f t="shared" si="0"/>
        <v>60000</v>
      </c>
    </row>
    <row r="9" spans="1:15" s="266" customFormat="1" ht="21" customHeight="1">
      <c r="A9" s="267" t="s">
        <v>25</v>
      </c>
      <c r="B9" s="271" t="s">
        <v>520</v>
      </c>
      <c r="C9" s="269">
        <v>133960</v>
      </c>
      <c r="D9" s="269">
        <v>133960</v>
      </c>
      <c r="E9" s="269">
        <v>208960</v>
      </c>
      <c r="F9" s="269">
        <v>208960</v>
      </c>
      <c r="G9" s="269">
        <v>208960</v>
      </c>
      <c r="H9" s="269">
        <v>208960</v>
      </c>
      <c r="I9" s="269">
        <v>208960</v>
      </c>
      <c r="J9" s="269">
        <v>208960</v>
      </c>
      <c r="K9" s="269">
        <v>208960</v>
      </c>
      <c r="L9" s="269">
        <v>208960</v>
      </c>
      <c r="M9" s="269">
        <v>208960</v>
      </c>
      <c r="N9" s="269">
        <v>208919</v>
      </c>
      <c r="O9" s="270">
        <f t="shared" si="0"/>
        <v>2357479</v>
      </c>
    </row>
    <row r="10" spans="1:15" s="266" customFormat="1" ht="21" customHeight="1">
      <c r="A10" s="267" t="s">
        <v>28</v>
      </c>
      <c r="B10" s="271" t="s">
        <v>521</v>
      </c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70">
        <f t="shared" si="0"/>
        <v>0</v>
      </c>
    </row>
    <row r="11" spans="1:15" s="266" customFormat="1" ht="21" customHeight="1">
      <c r="A11" s="272" t="s">
        <v>31</v>
      </c>
      <c r="B11" s="273" t="s">
        <v>522</v>
      </c>
      <c r="C11" s="274">
        <v>22032412</v>
      </c>
      <c r="D11" s="274">
        <v>2750396</v>
      </c>
      <c r="E11" s="274"/>
      <c r="F11" s="274"/>
      <c r="G11" s="274"/>
      <c r="H11" s="274">
        <v>30995526</v>
      </c>
      <c r="I11" s="274"/>
      <c r="J11" s="274">
        <v>2261572</v>
      </c>
      <c r="K11" s="274"/>
      <c r="L11" s="274">
        <v>1817004</v>
      </c>
      <c r="M11" s="274"/>
      <c r="N11" s="274"/>
      <c r="O11" s="275">
        <f t="shared" si="0"/>
        <v>59856910</v>
      </c>
    </row>
    <row r="12" spans="1:15" s="261" customFormat="1" ht="21" customHeight="1">
      <c r="A12" s="276" t="s">
        <v>34</v>
      </c>
      <c r="B12" s="277" t="s">
        <v>523</v>
      </c>
      <c r="C12" s="278">
        <f t="shared" ref="C12:N12" si="1">SUM(C5:C11)</f>
        <v>25724507</v>
      </c>
      <c r="D12" s="278">
        <f t="shared" si="1"/>
        <v>6442491</v>
      </c>
      <c r="E12" s="278">
        <f t="shared" si="1"/>
        <v>19868462</v>
      </c>
      <c r="F12" s="278">
        <f t="shared" si="1"/>
        <v>5208461</v>
      </c>
      <c r="G12" s="278">
        <f t="shared" si="1"/>
        <v>5208461</v>
      </c>
      <c r="H12" s="278">
        <f t="shared" si="1"/>
        <v>38273987</v>
      </c>
      <c r="I12" s="278">
        <f t="shared" si="1"/>
        <v>5208461</v>
      </c>
      <c r="J12" s="278">
        <f t="shared" si="1"/>
        <v>7470033</v>
      </c>
      <c r="K12" s="278">
        <f t="shared" si="1"/>
        <v>22808461</v>
      </c>
      <c r="L12" s="278">
        <f t="shared" si="1"/>
        <v>7025465</v>
      </c>
      <c r="M12" s="278">
        <f t="shared" si="1"/>
        <v>5208461</v>
      </c>
      <c r="N12" s="278">
        <f t="shared" si="1"/>
        <v>8396054</v>
      </c>
      <c r="O12" s="279">
        <f t="shared" si="0"/>
        <v>156843304</v>
      </c>
    </row>
    <row r="13" spans="1:15" s="261" customFormat="1" ht="21" customHeight="1">
      <c r="A13" s="260" t="s">
        <v>37</v>
      </c>
      <c r="B13" s="1486" t="s">
        <v>267</v>
      </c>
      <c r="C13" s="1486"/>
      <c r="D13" s="1486"/>
      <c r="E13" s="1486"/>
      <c r="F13" s="1486"/>
      <c r="G13" s="1486"/>
      <c r="H13" s="1486"/>
      <c r="I13" s="1486"/>
      <c r="J13" s="1486"/>
      <c r="K13" s="1486"/>
      <c r="L13" s="1486"/>
      <c r="M13" s="1486"/>
      <c r="N13" s="1486"/>
      <c r="O13" s="1487"/>
    </row>
    <row r="14" spans="1:15" s="266" customFormat="1" ht="21" customHeight="1">
      <c r="A14" s="262" t="s">
        <v>39</v>
      </c>
      <c r="B14" s="263" t="s">
        <v>451</v>
      </c>
      <c r="C14" s="264">
        <v>2240450</v>
      </c>
      <c r="D14" s="264">
        <v>2240466</v>
      </c>
      <c r="E14" s="264">
        <v>3035530</v>
      </c>
      <c r="F14" s="264">
        <v>3035530</v>
      </c>
      <c r="G14" s="264">
        <v>3035530</v>
      </c>
      <c r="H14" s="264">
        <v>3035530</v>
      </c>
      <c r="I14" s="264">
        <v>3035530</v>
      </c>
      <c r="J14" s="264">
        <v>3035530</v>
      </c>
      <c r="K14" s="264">
        <v>3035530</v>
      </c>
      <c r="L14" s="264">
        <v>3035530</v>
      </c>
      <c r="M14" s="264">
        <v>3035530</v>
      </c>
      <c r="N14" s="264">
        <v>3035530</v>
      </c>
      <c r="O14" s="265">
        <f t="shared" ref="O14:O23" si="2">SUM(C14:N14)</f>
        <v>34836216</v>
      </c>
    </row>
    <row r="15" spans="1:15" s="266" customFormat="1" ht="21" customHeight="1">
      <c r="A15" s="267" t="s">
        <v>41</v>
      </c>
      <c r="B15" s="268" t="s">
        <v>206</v>
      </c>
      <c r="C15" s="269">
        <v>483137</v>
      </c>
      <c r="D15" s="269">
        <v>483137</v>
      </c>
      <c r="E15" s="269">
        <v>569819</v>
      </c>
      <c r="F15" s="269">
        <v>569819</v>
      </c>
      <c r="G15" s="269">
        <v>569819</v>
      </c>
      <c r="H15" s="269">
        <v>569819</v>
      </c>
      <c r="I15" s="269">
        <v>569819</v>
      </c>
      <c r="J15" s="269">
        <v>569819</v>
      </c>
      <c r="K15" s="269">
        <v>569819</v>
      </c>
      <c r="L15" s="269">
        <v>569819</v>
      </c>
      <c r="M15" s="269">
        <v>569819</v>
      </c>
      <c r="N15" s="269">
        <v>569815</v>
      </c>
      <c r="O15" s="270">
        <f t="shared" si="2"/>
        <v>6664460</v>
      </c>
    </row>
    <row r="16" spans="1:15" s="266" customFormat="1" ht="21" customHeight="1">
      <c r="A16" s="267" t="s">
        <v>43</v>
      </c>
      <c r="B16" s="271" t="s">
        <v>208</v>
      </c>
      <c r="C16" s="269">
        <v>3635558</v>
      </c>
      <c r="D16" s="269">
        <v>3635558</v>
      </c>
      <c r="E16" s="269">
        <v>3635558</v>
      </c>
      <c r="F16" s="269">
        <v>3635558</v>
      </c>
      <c r="G16" s="269">
        <v>3635558</v>
      </c>
      <c r="H16" s="269">
        <v>3635558</v>
      </c>
      <c r="I16" s="269">
        <v>3635558</v>
      </c>
      <c r="J16" s="269">
        <v>3635558</v>
      </c>
      <c r="K16" s="269">
        <v>3635558</v>
      </c>
      <c r="L16" s="269">
        <v>3635558</v>
      </c>
      <c r="M16" s="269">
        <v>3635558</v>
      </c>
      <c r="N16" s="269">
        <v>3635550</v>
      </c>
      <c r="O16" s="270">
        <f t="shared" si="2"/>
        <v>43626688</v>
      </c>
    </row>
    <row r="17" spans="1:15" s="266" customFormat="1" ht="21" customHeight="1">
      <c r="A17" s="267" t="s">
        <v>45</v>
      </c>
      <c r="B17" s="271" t="s">
        <v>210</v>
      </c>
      <c r="C17" s="269">
        <v>776720</v>
      </c>
      <c r="D17" s="269">
        <v>83330</v>
      </c>
      <c r="E17" s="269">
        <v>123330</v>
      </c>
      <c r="F17" s="269">
        <v>123330</v>
      </c>
      <c r="G17" s="269">
        <v>123330</v>
      </c>
      <c r="H17" s="269">
        <v>123330</v>
      </c>
      <c r="I17" s="269">
        <v>123330</v>
      </c>
      <c r="J17" s="269">
        <v>123330</v>
      </c>
      <c r="K17" s="269">
        <v>123330</v>
      </c>
      <c r="L17" s="269">
        <v>123330</v>
      </c>
      <c r="M17" s="269">
        <v>123330</v>
      </c>
      <c r="N17" s="269">
        <v>123400</v>
      </c>
      <c r="O17" s="270">
        <f t="shared" si="2"/>
        <v>2093420</v>
      </c>
    </row>
    <row r="18" spans="1:15" s="266" customFormat="1" ht="21" customHeight="1">
      <c r="A18" s="267" t="s">
        <v>47</v>
      </c>
      <c r="B18" s="271" t="s">
        <v>212</v>
      </c>
      <c r="C18" s="269">
        <v>18030000</v>
      </c>
      <c r="D18" s="269"/>
      <c r="E18" s="269">
        <v>332188</v>
      </c>
      <c r="F18" s="269">
        <v>332188</v>
      </c>
      <c r="G18" s="269">
        <v>3232188</v>
      </c>
      <c r="H18" s="269">
        <v>232188</v>
      </c>
      <c r="I18" s="269">
        <v>282188</v>
      </c>
      <c r="J18" s="269">
        <v>262188</v>
      </c>
      <c r="K18" s="269">
        <v>282188</v>
      </c>
      <c r="L18" s="269">
        <v>282188</v>
      </c>
      <c r="M18" s="269">
        <v>282188</v>
      </c>
      <c r="N18" s="269">
        <v>232186</v>
      </c>
      <c r="O18" s="270">
        <f t="shared" si="2"/>
        <v>23781878</v>
      </c>
    </row>
    <row r="19" spans="1:15" s="266" customFormat="1" ht="21" customHeight="1">
      <c r="A19" s="267" t="s">
        <v>49</v>
      </c>
      <c r="B19" s="271" t="s">
        <v>231</v>
      </c>
      <c r="C19" s="269"/>
      <c r="D19" s="269"/>
      <c r="E19" s="269"/>
      <c r="F19" s="269">
        <v>317000</v>
      </c>
      <c r="G19" s="269"/>
      <c r="H19" s="269"/>
      <c r="I19" s="269"/>
      <c r="J19" s="269"/>
      <c r="K19" s="269">
        <v>0</v>
      </c>
      <c r="L19" s="269"/>
      <c r="M19" s="269"/>
      <c r="N19" s="269"/>
      <c r="O19" s="270">
        <f t="shared" si="2"/>
        <v>317000</v>
      </c>
    </row>
    <row r="20" spans="1:15" s="266" customFormat="1" ht="21" customHeight="1">
      <c r="A20" s="267" t="s">
        <v>51</v>
      </c>
      <c r="B20" s="268" t="s">
        <v>233</v>
      </c>
      <c r="C20" s="269"/>
      <c r="D20" s="269"/>
      <c r="E20" s="269"/>
      <c r="F20" s="269"/>
      <c r="G20" s="269"/>
      <c r="H20" s="269">
        <v>30000000</v>
      </c>
      <c r="I20" s="269"/>
      <c r="J20" s="269"/>
      <c r="K20" s="269">
        <v>14965000</v>
      </c>
      <c r="L20" s="269"/>
      <c r="M20" s="269"/>
      <c r="N20" s="269"/>
      <c r="O20" s="270">
        <f t="shared" si="2"/>
        <v>44965000</v>
      </c>
    </row>
    <row r="21" spans="1:15" s="266" customFormat="1" ht="21" customHeight="1">
      <c r="A21" s="267" t="s">
        <v>54</v>
      </c>
      <c r="B21" s="271" t="s">
        <v>235</v>
      </c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70">
        <f t="shared" si="2"/>
        <v>0</v>
      </c>
    </row>
    <row r="22" spans="1:15" s="266" customFormat="1" ht="21" customHeight="1">
      <c r="A22" s="280" t="s">
        <v>64</v>
      </c>
      <c r="B22" s="281" t="s">
        <v>454</v>
      </c>
      <c r="C22" s="282">
        <v>558642</v>
      </c>
      <c r="D22" s="282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3">
        <f t="shared" si="2"/>
        <v>558642</v>
      </c>
    </row>
    <row r="23" spans="1:15" s="261" customFormat="1" ht="21" customHeight="1">
      <c r="A23" s="284" t="s">
        <v>66</v>
      </c>
      <c r="B23" s="277" t="s">
        <v>435</v>
      </c>
      <c r="C23" s="278">
        <f t="shared" ref="C23:N23" si="3">SUM(C14:C22)</f>
        <v>25724507</v>
      </c>
      <c r="D23" s="278">
        <f t="shared" si="3"/>
        <v>6442491</v>
      </c>
      <c r="E23" s="278">
        <f t="shared" si="3"/>
        <v>7696425</v>
      </c>
      <c r="F23" s="278">
        <f t="shared" si="3"/>
        <v>8013425</v>
      </c>
      <c r="G23" s="278">
        <f t="shared" si="3"/>
        <v>10596425</v>
      </c>
      <c r="H23" s="278">
        <f t="shared" si="3"/>
        <v>37596425</v>
      </c>
      <c r="I23" s="278">
        <f t="shared" si="3"/>
        <v>7646425</v>
      </c>
      <c r="J23" s="278">
        <f t="shared" si="3"/>
        <v>7626425</v>
      </c>
      <c r="K23" s="278">
        <f t="shared" si="3"/>
        <v>22611425</v>
      </c>
      <c r="L23" s="278">
        <f t="shared" si="3"/>
        <v>7646425</v>
      </c>
      <c r="M23" s="278">
        <f t="shared" si="3"/>
        <v>7646425</v>
      </c>
      <c r="N23" s="278">
        <f t="shared" si="3"/>
        <v>7596481</v>
      </c>
      <c r="O23" s="279">
        <f t="shared" si="2"/>
        <v>156843304</v>
      </c>
    </row>
    <row r="24" spans="1:15" ht="21" customHeight="1">
      <c r="A24" s="285" t="s">
        <v>68</v>
      </c>
      <c r="B24" s="286" t="s">
        <v>524</v>
      </c>
      <c r="C24" s="287">
        <f t="shared" ref="C24:O24" si="4">C12-C23</f>
        <v>0</v>
      </c>
      <c r="D24" s="287">
        <f t="shared" si="4"/>
        <v>0</v>
      </c>
      <c r="E24" s="287">
        <f t="shared" si="4"/>
        <v>12172037</v>
      </c>
      <c r="F24" s="287">
        <f t="shared" si="4"/>
        <v>-2804964</v>
      </c>
      <c r="G24" s="287">
        <f t="shared" si="4"/>
        <v>-5387964</v>
      </c>
      <c r="H24" s="287">
        <f t="shared" si="4"/>
        <v>677562</v>
      </c>
      <c r="I24" s="287">
        <f t="shared" si="4"/>
        <v>-2437964</v>
      </c>
      <c r="J24" s="287">
        <f t="shared" si="4"/>
        <v>-156392</v>
      </c>
      <c r="K24" s="287">
        <f t="shared" si="4"/>
        <v>197036</v>
      </c>
      <c r="L24" s="287">
        <f t="shared" si="4"/>
        <v>-620960</v>
      </c>
      <c r="M24" s="287">
        <f t="shared" si="4"/>
        <v>-2437964</v>
      </c>
      <c r="N24" s="287">
        <f t="shared" si="4"/>
        <v>799573</v>
      </c>
      <c r="O24" s="288">
        <f t="shared" si="4"/>
        <v>0</v>
      </c>
    </row>
    <row r="25" spans="1:15">
      <c r="A25" s="289"/>
    </row>
    <row r="26" spans="1:15">
      <c r="B26" s="290"/>
      <c r="C26" s="291"/>
      <c r="D26" s="291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H13" sqref="H13"/>
    </sheetView>
  </sheetViews>
  <sheetFormatPr defaultRowHeight="12.75"/>
  <cols>
    <col min="1" max="1" width="5.83203125" style="361" customWidth="1"/>
    <col min="2" max="2" width="54.83203125" style="229" customWidth="1"/>
    <col min="3" max="4" width="17.6640625" style="229" customWidth="1"/>
    <col min="5" max="256" width="9.33203125" style="229"/>
    <col min="257" max="257" width="5.83203125" style="229" customWidth="1"/>
    <col min="258" max="258" width="54.83203125" style="229" customWidth="1"/>
    <col min="259" max="260" width="17.6640625" style="229" customWidth="1"/>
    <col min="261" max="512" width="9.33203125" style="229"/>
    <col min="513" max="513" width="5.83203125" style="229" customWidth="1"/>
    <col min="514" max="514" width="54.83203125" style="229" customWidth="1"/>
    <col min="515" max="516" width="17.6640625" style="229" customWidth="1"/>
    <col min="517" max="768" width="9.33203125" style="229"/>
    <col min="769" max="769" width="5.83203125" style="229" customWidth="1"/>
    <col min="770" max="770" width="54.83203125" style="229" customWidth="1"/>
    <col min="771" max="772" width="17.6640625" style="229" customWidth="1"/>
    <col min="773" max="1024" width="9.33203125" style="229"/>
    <col min="1025" max="1025" width="5.83203125" style="229" customWidth="1"/>
    <col min="1026" max="1026" width="54.83203125" style="229" customWidth="1"/>
    <col min="1027" max="1028" width="17.6640625" style="229" customWidth="1"/>
    <col min="1029" max="1280" width="9.33203125" style="229"/>
    <col min="1281" max="1281" width="5.83203125" style="229" customWidth="1"/>
    <col min="1282" max="1282" width="54.83203125" style="229" customWidth="1"/>
    <col min="1283" max="1284" width="17.6640625" style="229" customWidth="1"/>
    <col min="1285" max="1536" width="9.33203125" style="229"/>
    <col min="1537" max="1537" width="5.83203125" style="229" customWidth="1"/>
    <col min="1538" max="1538" width="54.83203125" style="229" customWidth="1"/>
    <col min="1539" max="1540" width="17.6640625" style="229" customWidth="1"/>
    <col min="1541" max="1792" width="9.33203125" style="229"/>
    <col min="1793" max="1793" width="5.83203125" style="229" customWidth="1"/>
    <col min="1794" max="1794" width="54.83203125" style="229" customWidth="1"/>
    <col min="1795" max="1796" width="17.6640625" style="229" customWidth="1"/>
    <col min="1797" max="2048" width="9.33203125" style="229"/>
    <col min="2049" max="2049" width="5.83203125" style="229" customWidth="1"/>
    <col min="2050" max="2050" width="54.83203125" style="229" customWidth="1"/>
    <col min="2051" max="2052" width="17.6640625" style="229" customWidth="1"/>
    <col min="2053" max="2304" width="9.33203125" style="229"/>
    <col min="2305" max="2305" width="5.83203125" style="229" customWidth="1"/>
    <col min="2306" max="2306" width="54.83203125" style="229" customWidth="1"/>
    <col min="2307" max="2308" width="17.6640625" style="229" customWidth="1"/>
    <col min="2309" max="2560" width="9.33203125" style="229"/>
    <col min="2561" max="2561" width="5.83203125" style="229" customWidth="1"/>
    <col min="2562" max="2562" width="54.83203125" style="229" customWidth="1"/>
    <col min="2563" max="2564" width="17.6640625" style="229" customWidth="1"/>
    <col min="2565" max="2816" width="9.33203125" style="229"/>
    <col min="2817" max="2817" width="5.83203125" style="229" customWidth="1"/>
    <col min="2818" max="2818" width="54.83203125" style="229" customWidth="1"/>
    <col min="2819" max="2820" width="17.6640625" style="229" customWidth="1"/>
    <col min="2821" max="3072" width="9.33203125" style="229"/>
    <col min="3073" max="3073" width="5.83203125" style="229" customWidth="1"/>
    <col min="3074" max="3074" width="54.83203125" style="229" customWidth="1"/>
    <col min="3075" max="3076" width="17.6640625" style="229" customWidth="1"/>
    <col min="3077" max="3328" width="9.33203125" style="229"/>
    <col min="3329" max="3329" width="5.83203125" style="229" customWidth="1"/>
    <col min="3330" max="3330" width="54.83203125" style="229" customWidth="1"/>
    <col min="3331" max="3332" width="17.6640625" style="229" customWidth="1"/>
    <col min="3333" max="3584" width="9.33203125" style="229"/>
    <col min="3585" max="3585" width="5.83203125" style="229" customWidth="1"/>
    <col min="3586" max="3586" width="54.83203125" style="229" customWidth="1"/>
    <col min="3587" max="3588" width="17.6640625" style="229" customWidth="1"/>
    <col min="3589" max="3840" width="9.33203125" style="229"/>
    <col min="3841" max="3841" width="5.83203125" style="229" customWidth="1"/>
    <col min="3842" max="3842" width="54.83203125" style="229" customWidth="1"/>
    <col min="3843" max="3844" width="17.6640625" style="229" customWidth="1"/>
    <col min="3845" max="4096" width="9.33203125" style="229"/>
    <col min="4097" max="4097" width="5.83203125" style="229" customWidth="1"/>
    <col min="4098" max="4098" width="54.83203125" style="229" customWidth="1"/>
    <col min="4099" max="4100" width="17.6640625" style="229" customWidth="1"/>
    <col min="4101" max="4352" width="9.33203125" style="229"/>
    <col min="4353" max="4353" width="5.83203125" style="229" customWidth="1"/>
    <col min="4354" max="4354" width="54.83203125" style="229" customWidth="1"/>
    <col min="4355" max="4356" width="17.6640625" style="229" customWidth="1"/>
    <col min="4357" max="4608" width="9.33203125" style="229"/>
    <col min="4609" max="4609" width="5.83203125" style="229" customWidth="1"/>
    <col min="4610" max="4610" width="54.83203125" style="229" customWidth="1"/>
    <col min="4611" max="4612" width="17.6640625" style="229" customWidth="1"/>
    <col min="4613" max="4864" width="9.33203125" style="229"/>
    <col min="4865" max="4865" width="5.83203125" style="229" customWidth="1"/>
    <col min="4866" max="4866" width="54.83203125" style="229" customWidth="1"/>
    <col min="4867" max="4868" width="17.6640625" style="229" customWidth="1"/>
    <col min="4869" max="5120" width="9.33203125" style="229"/>
    <col min="5121" max="5121" width="5.83203125" style="229" customWidth="1"/>
    <col min="5122" max="5122" width="54.83203125" style="229" customWidth="1"/>
    <col min="5123" max="5124" width="17.6640625" style="229" customWidth="1"/>
    <col min="5125" max="5376" width="9.33203125" style="229"/>
    <col min="5377" max="5377" width="5.83203125" style="229" customWidth="1"/>
    <col min="5378" max="5378" width="54.83203125" style="229" customWidth="1"/>
    <col min="5379" max="5380" width="17.6640625" style="229" customWidth="1"/>
    <col min="5381" max="5632" width="9.33203125" style="229"/>
    <col min="5633" max="5633" width="5.83203125" style="229" customWidth="1"/>
    <col min="5634" max="5634" width="54.83203125" style="229" customWidth="1"/>
    <col min="5635" max="5636" width="17.6640625" style="229" customWidth="1"/>
    <col min="5637" max="5888" width="9.33203125" style="229"/>
    <col min="5889" max="5889" width="5.83203125" style="229" customWidth="1"/>
    <col min="5890" max="5890" width="54.83203125" style="229" customWidth="1"/>
    <col min="5891" max="5892" width="17.6640625" style="229" customWidth="1"/>
    <col min="5893" max="6144" width="9.33203125" style="229"/>
    <col min="6145" max="6145" width="5.83203125" style="229" customWidth="1"/>
    <col min="6146" max="6146" width="54.83203125" style="229" customWidth="1"/>
    <col min="6147" max="6148" width="17.6640625" style="229" customWidth="1"/>
    <col min="6149" max="6400" width="9.33203125" style="229"/>
    <col min="6401" max="6401" width="5.83203125" style="229" customWidth="1"/>
    <col min="6402" max="6402" width="54.83203125" style="229" customWidth="1"/>
    <col min="6403" max="6404" width="17.6640625" style="229" customWidth="1"/>
    <col min="6405" max="6656" width="9.33203125" style="229"/>
    <col min="6657" max="6657" width="5.83203125" style="229" customWidth="1"/>
    <col min="6658" max="6658" width="54.83203125" style="229" customWidth="1"/>
    <col min="6659" max="6660" width="17.6640625" style="229" customWidth="1"/>
    <col min="6661" max="6912" width="9.33203125" style="229"/>
    <col min="6913" max="6913" width="5.83203125" style="229" customWidth="1"/>
    <col min="6914" max="6914" width="54.83203125" style="229" customWidth="1"/>
    <col min="6915" max="6916" width="17.6640625" style="229" customWidth="1"/>
    <col min="6917" max="7168" width="9.33203125" style="229"/>
    <col min="7169" max="7169" width="5.83203125" style="229" customWidth="1"/>
    <col min="7170" max="7170" width="54.83203125" style="229" customWidth="1"/>
    <col min="7171" max="7172" width="17.6640625" style="229" customWidth="1"/>
    <col min="7173" max="7424" width="9.33203125" style="229"/>
    <col min="7425" max="7425" width="5.83203125" style="229" customWidth="1"/>
    <col min="7426" max="7426" width="54.83203125" style="229" customWidth="1"/>
    <col min="7427" max="7428" width="17.6640625" style="229" customWidth="1"/>
    <col min="7429" max="7680" width="9.33203125" style="229"/>
    <col min="7681" max="7681" width="5.83203125" style="229" customWidth="1"/>
    <col min="7682" max="7682" width="54.83203125" style="229" customWidth="1"/>
    <col min="7683" max="7684" width="17.6640625" style="229" customWidth="1"/>
    <col min="7685" max="7936" width="9.33203125" style="229"/>
    <col min="7937" max="7937" width="5.83203125" style="229" customWidth="1"/>
    <col min="7938" max="7938" width="54.83203125" style="229" customWidth="1"/>
    <col min="7939" max="7940" width="17.6640625" style="229" customWidth="1"/>
    <col min="7941" max="8192" width="9.33203125" style="229"/>
    <col min="8193" max="8193" width="5.83203125" style="229" customWidth="1"/>
    <col min="8194" max="8194" width="54.83203125" style="229" customWidth="1"/>
    <col min="8195" max="8196" width="17.6640625" style="229" customWidth="1"/>
    <col min="8197" max="8448" width="9.33203125" style="229"/>
    <col min="8449" max="8449" width="5.83203125" style="229" customWidth="1"/>
    <col min="8450" max="8450" width="54.83203125" style="229" customWidth="1"/>
    <col min="8451" max="8452" width="17.6640625" style="229" customWidth="1"/>
    <col min="8453" max="8704" width="9.33203125" style="229"/>
    <col min="8705" max="8705" width="5.83203125" style="229" customWidth="1"/>
    <col min="8706" max="8706" width="54.83203125" style="229" customWidth="1"/>
    <col min="8707" max="8708" width="17.6640625" style="229" customWidth="1"/>
    <col min="8709" max="8960" width="9.33203125" style="229"/>
    <col min="8961" max="8961" width="5.83203125" style="229" customWidth="1"/>
    <col min="8962" max="8962" width="54.83203125" style="229" customWidth="1"/>
    <col min="8963" max="8964" width="17.6640625" style="229" customWidth="1"/>
    <col min="8965" max="9216" width="9.33203125" style="229"/>
    <col min="9217" max="9217" width="5.83203125" style="229" customWidth="1"/>
    <col min="9218" max="9218" width="54.83203125" style="229" customWidth="1"/>
    <col min="9219" max="9220" width="17.6640625" style="229" customWidth="1"/>
    <col min="9221" max="9472" width="9.33203125" style="229"/>
    <col min="9473" max="9473" width="5.83203125" style="229" customWidth="1"/>
    <col min="9474" max="9474" width="54.83203125" style="229" customWidth="1"/>
    <col min="9475" max="9476" width="17.6640625" style="229" customWidth="1"/>
    <col min="9477" max="9728" width="9.33203125" style="229"/>
    <col min="9729" max="9729" width="5.83203125" style="229" customWidth="1"/>
    <col min="9730" max="9730" width="54.83203125" style="229" customWidth="1"/>
    <col min="9731" max="9732" width="17.6640625" style="229" customWidth="1"/>
    <col min="9733" max="9984" width="9.33203125" style="229"/>
    <col min="9985" max="9985" width="5.83203125" style="229" customWidth="1"/>
    <col min="9986" max="9986" width="54.83203125" style="229" customWidth="1"/>
    <col min="9987" max="9988" width="17.6640625" style="229" customWidth="1"/>
    <col min="9989" max="10240" width="9.33203125" style="229"/>
    <col min="10241" max="10241" width="5.83203125" style="229" customWidth="1"/>
    <col min="10242" max="10242" width="54.83203125" style="229" customWidth="1"/>
    <col min="10243" max="10244" width="17.6640625" style="229" customWidth="1"/>
    <col min="10245" max="10496" width="9.33203125" style="229"/>
    <col min="10497" max="10497" width="5.83203125" style="229" customWidth="1"/>
    <col min="10498" max="10498" width="54.83203125" style="229" customWidth="1"/>
    <col min="10499" max="10500" width="17.6640625" style="229" customWidth="1"/>
    <col min="10501" max="10752" width="9.33203125" style="229"/>
    <col min="10753" max="10753" width="5.83203125" style="229" customWidth="1"/>
    <col min="10754" max="10754" width="54.83203125" style="229" customWidth="1"/>
    <col min="10755" max="10756" width="17.6640625" style="229" customWidth="1"/>
    <col min="10757" max="11008" width="9.33203125" style="229"/>
    <col min="11009" max="11009" width="5.83203125" style="229" customWidth="1"/>
    <col min="11010" max="11010" width="54.83203125" style="229" customWidth="1"/>
    <col min="11011" max="11012" width="17.6640625" style="229" customWidth="1"/>
    <col min="11013" max="11264" width="9.33203125" style="229"/>
    <col min="11265" max="11265" width="5.83203125" style="229" customWidth="1"/>
    <col min="11266" max="11266" width="54.83203125" style="229" customWidth="1"/>
    <col min="11267" max="11268" width="17.6640625" style="229" customWidth="1"/>
    <col min="11269" max="11520" width="9.33203125" style="229"/>
    <col min="11521" max="11521" width="5.83203125" style="229" customWidth="1"/>
    <col min="11522" max="11522" width="54.83203125" style="229" customWidth="1"/>
    <col min="11523" max="11524" width="17.6640625" style="229" customWidth="1"/>
    <col min="11525" max="11776" width="9.33203125" style="229"/>
    <col min="11777" max="11777" width="5.83203125" style="229" customWidth="1"/>
    <col min="11778" max="11778" width="54.83203125" style="229" customWidth="1"/>
    <col min="11779" max="11780" width="17.6640625" style="229" customWidth="1"/>
    <col min="11781" max="12032" width="9.33203125" style="229"/>
    <col min="12033" max="12033" width="5.83203125" style="229" customWidth="1"/>
    <col min="12034" max="12034" width="54.83203125" style="229" customWidth="1"/>
    <col min="12035" max="12036" width="17.6640625" style="229" customWidth="1"/>
    <col min="12037" max="12288" width="9.33203125" style="229"/>
    <col min="12289" max="12289" width="5.83203125" style="229" customWidth="1"/>
    <col min="12290" max="12290" width="54.83203125" style="229" customWidth="1"/>
    <col min="12291" max="12292" width="17.6640625" style="229" customWidth="1"/>
    <col min="12293" max="12544" width="9.33203125" style="229"/>
    <col min="12545" max="12545" width="5.83203125" style="229" customWidth="1"/>
    <col min="12546" max="12546" width="54.83203125" style="229" customWidth="1"/>
    <col min="12547" max="12548" width="17.6640625" style="229" customWidth="1"/>
    <col min="12549" max="12800" width="9.33203125" style="229"/>
    <col min="12801" max="12801" width="5.83203125" style="229" customWidth="1"/>
    <col min="12802" max="12802" width="54.83203125" style="229" customWidth="1"/>
    <col min="12803" max="12804" width="17.6640625" style="229" customWidth="1"/>
    <col min="12805" max="13056" width="9.33203125" style="229"/>
    <col min="13057" max="13057" width="5.83203125" style="229" customWidth="1"/>
    <col min="13058" max="13058" width="54.83203125" style="229" customWidth="1"/>
    <col min="13059" max="13060" width="17.6640625" style="229" customWidth="1"/>
    <col min="13061" max="13312" width="9.33203125" style="229"/>
    <col min="13313" max="13313" width="5.83203125" style="229" customWidth="1"/>
    <col min="13314" max="13314" width="54.83203125" style="229" customWidth="1"/>
    <col min="13315" max="13316" width="17.6640625" style="229" customWidth="1"/>
    <col min="13317" max="13568" width="9.33203125" style="229"/>
    <col min="13569" max="13569" width="5.83203125" style="229" customWidth="1"/>
    <col min="13570" max="13570" width="54.83203125" style="229" customWidth="1"/>
    <col min="13571" max="13572" width="17.6640625" style="229" customWidth="1"/>
    <col min="13573" max="13824" width="9.33203125" style="229"/>
    <col min="13825" max="13825" width="5.83203125" style="229" customWidth="1"/>
    <col min="13826" max="13826" width="54.83203125" style="229" customWidth="1"/>
    <col min="13827" max="13828" width="17.6640625" style="229" customWidth="1"/>
    <col min="13829" max="14080" width="9.33203125" style="229"/>
    <col min="14081" max="14081" width="5.83203125" style="229" customWidth="1"/>
    <col min="14082" max="14082" width="54.83203125" style="229" customWidth="1"/>
    <col min="14083" max="14084" width="17.6640625" style="229" customWidth="1"/>
    <col min="14085" max="14336" width="9.33203125" style="229"/>
    <col min="14337" max="14337" width="5.83203125" style="229" customWidth="1"/>
    <col min="14338" max="14338" width="54.83203125" style="229" customWidth="1"/>
    <col min="14339" max="14340" width="17.6640625" style="229" customWidth="1"/>
    <col min="14341" max="14592" width="9.33203125" style="229"/>
    <col min="14593" max="14593" width="5.83203125" style="229" customWidth="1"/>
    <col min="14594" max="14594" width="54.83203125" style="229" customWidth="1"/>
    <col min="14595" max="14596" width="17.6640625" style="229" customWidth="1"/>
    <col min="14597" max="14848" width="9.33203125" style="229"/>
    <col min="14849" max="14849" width="5.83203125" style="229" customWidth="1"/>
    <col min="14850" max="14850" width="54.83203125" style="229" customWidth="1"/>
    <col min="14851" max="14852" width="17.6640625" style="229" customWidth="1"/>
    <col min="14853" max="15104" width="9.33203125" style="229"/>
    <col min="15105" max="15105" width="5.83203125" style="229" customWidth="1"/>
    <col min="15106" max="15106" width="54.83203125" style="229" customWidth="1"/>
    <col min="15107" max="15108" width="17.6640625" style="229" customWidth="1"/>
    <col min="15109" max="15360" width="9.33203125" style="229"/>
    <col min="15361" max="15361" width="5.83203125" style="229" customWidth="1"/>
    <col min="15362" max="15362" width="54.83203125" style="229" customWidth="1"/>
    <col min="15363" max="15364" width="17.6640625" style="229" customWidth="1"/>
    <col min="15365" max="15616" width="9.33203125" style="229"/>
    <col min="15617" max="15617" width="5.83203125" style="229" customWidth="1"/>
    <col min="15618" max="15618" width="54.83203125" style="229" customWidth="1"/>
    <col min="15619" max="15620" width="17.6640625" style="229" customWidth="1"/>
    <col min="15621" max="15872" width="9.33203125" style="229"/>
    <col min="15873" max="15873" width="5.83203125" style="229" customWidth="1"/>
    <col min="15874" max="15874" width="54.83203125" style="229" customWidth="1"/>
    <col min="15875" max="15876" width="17.6640625" style="229" customWidth="1"/>
    <col min="15877" max="16128" width="9.33203125" style="229"/>
    <col min="16129" max="16129" width="5.83203125" style="229" customWidth="1"/>
    <col min="16130" max="16130" width="54.83203125" style="229" customWidth="1"/>
    <col min="16131" max="16132" width="17.6640625" style="229" customWidth="1"/>
    <col min="16133" max="16384" width="9.33203125" style="229"/>
  </cols>
  <sheetData>
    <row r="1" spans="1:4" ht="44.25" customHeight="1">
      <c r="A1" s="1488" t="s">
        <v>741</v>
      </c>
      <c r="B1" s="1488"/>
      <c r="C1" s="1488"/>
      <c r="D1" s="1488"/>
    </row>
    <row r="2" spans="1:4" ht="20.25" customHeight="1">
      <c r="A2" s="1489"/>
      <c r="B2" s="1489"/>
      <c r="C2" s="1489"/>
      <c r="D2" s="1489"/>
    </row>
    <row r="3" spans="1:4" ht="20.25" customHeight="1">
      <c r="A3" s="1489"/>
      <c r="B3" s="1489"/>
      <c r="C3" s="1489"/>
      <c r="D3" s="1489"/>
    </row>
    <row r="4" spans="1:4" s="336" customFormat="1" ht="15.75" thickBot="1">
      <c r="A4" s="335"/>
      <c r="D4" s="337" t="s">
        <v>721</v>
      </c>
    </row>
    <row r="5" spans="1:4" s="341" customFormat="1" ht="48" customHeight="1" thickBot="1">
      <c r="A5" s="338" t="s">
        <v>406</v>
      </c>
      <c r="B5" s="339" t="s">
        <v>3</v>
      </c>
      <c r="C5" s="339" t="s">
        <v>541</v>
      </c>
      <c r="D5" s="340" t="s">
        <v>542</v>
      </c>
    </row>
    <row r="6" spans="1:4" s="341" customFormat="1" ht="14.1" customHeight="1" thickBot="1">
      <c r="A6" s="342">
        <v>1</v>
      </c>
      <c r="B6" s="343">
        <v>2</v>
      </c>
      <c r="C6" s="344">
        <v>3</v>
      </c>
      <c r="D6" s="345">
        <v>4</v>
      </c>
    </row>
    <row r="7" spans="1:4" ht="18" customHeight="1">
      <c r="A7" s="346" t="s">
        <v>10</v>
      </c>
      <c r="B7" s="347"/>
      <c r="C7" s="348"/>
      <c r="D7" s="349"/>
    </row>
    <row r="8" spans="1:4" ht="18" customHeight="1">
      <c r="A8" s="350" t="s">
        <v>13</v>
      </c>
      <c r="B8" s="351"/>
      <c r="C8" s="352"/>
      <c r="D8" s="353"/>
    </row>
    <row r="9" spans="1:4" ht="18" customHeight="1">
      <c r="A9" s="350" t="s">
        <v>16</v>
      </c>
      <c r="B9" s="351"/>
      <c r="C9" s="352"/>
      <c r="D9" s="353"/>
    </row>
    <row r="10" spans="1:4" ht="18" customHeight="1">
      <c r="A10" s="350" t="s">
        <v>19</v>
      </c>
      <c r="B10" s="351"/>
      <c r="C10" s="352"/>
      <c r="D10" s="353"/>
    </row>
    <row r="11" spans="1:4" ht="18" customHeight="1">
      <c r="A11" s="350" t="s">
        <v>22</v>
      </c>
      <c r="B11" s="351"/>
      <c r="C11" s="352"/>
      <c r="D11" s="353"/>
    </row>
    <row r="12" spans="1:4" ht="18" customHeight="1">
      <c r="A12" s="350" t="s">
        <v>25</v>
      </c>
      <c r="B12" s="351"/>
      <c r="C12" s="352"/>
      <c r="D12" s="353"/>
    </row>
    <row r="13" spans="1:4" ht="18" customHeight="1">
      <c r="A13" s="354" t="s">
        <v>28</v>
      </c>
      <c r="B13" s="351"/>
      <c r="C13" s="355"/>
      <c r="D13" s="353"/>
    </row>
    <row r="14" spans="1:4" ht="18" customHeight="1">
      <c r="A14" s="354" t="s">
        <v>31</v>
      </c>
      <c r="B14" s="351"/>
      <c r="C14" s="355"/>
      <c r="D14" s="353"/>
    </row>
    <row r="15" spans="1:4" ht="18" customHeight="1">
      <c r="A15" s="354" t="s">
        <v>34</v>
      </c>
      <c r="B15" s="351"/>
      <c r="C15" s="355"/>
      <c r="D15" s="353"/>
    </row>
    <row r="16" spans="1:4" ht="18" customHeight="1">
      <c r="A16" s="354" t="s">
        <v>37</v>
      </c>
      <c r="B16" s="351"/>
      <c r="C16" s="355"/>
      <c r="D16" s="353"/>
    </row>
    <row r="17" spans="1:4" ht="18" customHeight="1" thickBot="1">
      <c r="A17" s="356" t="s">
        <v>39</v>
      </c>
      <c r="B17" s="357" t="s">
        <v>517</v>
      </c>
      <c r="C17" s="358">
        <f>SUM(C7:C16)</f>
        <v>0</v>
      </c>
      <c r="D17" s="359">
        <f>SUM(D7:D16)</f>
        <v>0</v>
      </c>
    </row>
    <row r="18" spans="1:4" ht="25.5" customHeight="1">
      <c r="A18" s="360"/>
      <c r="B18" s="1490"/>
      <c r="C18" s="1490"/>
      <c r="D18" s="149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G6" sqref="G6"/>
    </sheetView>
  </sheetViews>
  <sheetFormatPr defaultRowHeight="12.75"/>
  <cols>
    <col min="1" max="1" width="6.1640625" customWidth="1"/>
    <col min="2" max="2" width="21.6640625" customWidth="1"/>
    <col min="3" max="8" width="16.33203125" customWidth="1"/>
  </cols>
  <sheetData>
    <row r="1" spans="1:8" ht="41.25" customHeight="1">
      <c r="A1" s="1491" t="s">
        <v>742</v>
      </c>
      <c r="B1" s="1492"/>
      <c r="C1" s="1492"/>
      <c r="D1" s="1492"/>
      <c r="E1" s="1492"/>
      <c r="F1" s="1492"/>
      <c r="G1" s="1492"/>
      <c r="H1" s="1492"/>
    </row>
    <row r="2" spans="1:8" ht="12.75" customHeight="1">
      <c r="A2" s="399"/>
      <c r="B2" s="400"/>
      <c r="C2" s="400"/>
      <c r="D2" s="400"/>
      <c r="E2" s="400"/>
      <c r="F2" s="400"/>
      <c r="G2" s="400"/>
      <c r="H2" s="401" t="s">
        <v>565</v>
      </c>
    </row>
    <row r="3" spans="1:8" ht="38.25">
      <c r="A3" s="402" t="s">
        <v>406</v>
      </c>
      <c r="B3" s="403" t="s">
        <v>566</v>
      </c>
      <c r="C3" s="403" t="s">
        <v>570</v>
      </c>
      <c r="D3" s="403" t="s">
        <v>567</v>
      </c>
      <c r="E3" s="403" t="s">
        <v>568</v>
      </c>
      <c r="F3" s="403" t="s">
        <v>569</v>
      </c>
      <c r="G3" s="403" t="s">
        <v>571</v>
      </c>
      <c r="H3" s="404" t="s">
        <v>407</v>
      </c>
    </row>
    <row r="4" spans="1:8" ht="40.9" customHeight="1">
      <c r="A4" s="1238" t="s">
        <v>10</v>
      </c>
      <c r="B4" s="1239" t="s">
        <v>743</v>
      </c>
      <c r="C4" s="1232"/>
      <c r="D4" s="1233">
        <v>4</v>
      </c>
      <c r="E4" s="1233">
        <v>2</v>
      </c>
      <c r="F4" s="1233"/>
      <c r="G4" s="1233"/>
      <c r="H4" s="1234">
        <f>SUM(C4:G4)</f>
        <v>6</v>
      </c>
    </row>
    <row r="5" spans="1:8" ht="33" customHeight="1">
      <c r="A5" s="1240" t="s">
        <v>13</v>
      </c>
      <c r="B5" s="1241" t="s">
        <v>652</v>
      </c>
      <c r="C5" s="1235"/>
      <c r="D5" s="1236">
        <v>2</v>
      </c>
      <c r="E5" s="1236"/>
      <c r="F5" s="1236"/>
      <c r="G5" s="1236">
        <v>9</v>
      </c>
      <c r="H5" s="1237">
        <f t="shared" ref="H5" si="0">SUM(C5:G5)</f>
        <v>11</v>
      </c>
    </row>
    <row r="6" spans="1:8" ht="35.25" customHeight="1">
      <c r="A6" s="405"/>
      <c r="B6" s="406" t="s">
        <v>407</v>
      </c>
      <c r="C6" s="1209">
        <f>C4+C5</f>
        <v>0</v>
      </c>
      <c r="D6" s="1209">
        <f t="shared" ref="D6:H6" si="1">D4+D5</f>
        <v>6</v>
      </c>
      <c r="E6" s="1209">
        <f t="shared" si="1"/>
        <v>2</v>
      </c>
      <c r="F6" s="1209">
        <f t="shared" si="1"/>
        <v>0</v>
      </c>
      <c r="G6" s="1209">
        <f t="shared" si="1"/>
        <v>9</v>
      </c>
      <c r="H6" s="1210">
        <f t="shared" si="1"/>
        <v>17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landscape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119"/>
  <sheetViews>
    <sheetView zoomScaleSheetLayoutView="100" workbookViewId="0">
      <selection activeCell="I78" sqref="I78"/>
    </sheetView>
  </sheetViews>
  <sheetFormatPr defaultColWidth="9.33203125" defaultRowHeight="15.75"/>
  <cols>
    <col min="1" max="1" width="6.33203125" style="67" customWidth="1"/>
    <col min="2" max="2" width="75.83203125" style="67" customWidth="1"/>
    <col min="3" max="3" width="11.1640625" style="67" customWidth="1"/>
    <col min="4" max="4" width="16.33203125" style="68" bestFit="1" customWidth="1"/>
    <col min="5" max="6" width="12.83203125" style="1" customWidth="1"/>
    <col min="7" max="7" width="13.83203125" style="1" bestFit="1" customWidth="1"/>
    <col min="8" max="16384" width="9.33203125" style="1"/>
  </cols>
  <sheetData>
    <row r="1" spans="1:7" ht="60" customHeight="1">
      <c r="A1" s="1391" t="s">
        <v>653</v>
      </c>
      <c r="B1" s="1391"/>
      <c r="C1" s="1391"/>
      <c r="D1" s="1391"/>
      <c r="E1" s="1391"/>
      <c r="F1" s="1391"/>
      <c r="G1" s="1391"/>
    </row>
    <row r="2" spans="1:7" ht="15.95" customHeight="1">
      <c r="A2" s="1389" t="s">
        <v>0</v>
      </c>
      <c r="B2" s="1389"/>
      <c r="C2" s="1389"/>
      <c r="D2" s="1389"/>
      <c r="E2" s="1389"/>
      <c r="F2" s="1389"/>
      <c r="G2" s="1389"/>
    </row>
    <row r="3" spans="1:7" ht="15.95" customHeight="1">
      <c r="A3" s="1392" t="s">
        <v>1</v>
      </c>
      <c r="B3" s="1392"/>
      <c r="C3" s="1392"/>
      <c r="D3" s="1392"/>
      <c r="E3" s="1392"/>
      <c r="F3" s="1392"/>
      <c r="G3" s="1392"/>
    </row>
    <row r="4" spans="1:7" ht="38.1" customHeight="1">
      <c r="A4" s="4" t="s">
        <v>2</v>
      </c>
      <c r="B4" s="5" t="s">
        <v>3</v>
      </c>
      <c r="C4" s="5" t="s">
        <v>4</v>
      </c>
      <c r="D4" s="5" t="s">
        <v>5</v>
      </c>
      <c r="E4" s="28" t="s">
        <v>752</v>
      </c>
      <c r="F4" s="1251" t="s">
        <v>771</v>
      </c>
      <c r="G4" s="105" t="s">
        <v>751</v>
      </c>
    </row>
    <row r="5" spans="1:7" s="7" customFormat="1" ht="12" customHeight="1">
      <c r="A5" s="4" t="s">
        <v>6</v>
      </c>
      <c r="B5" s="5" t="s">
        <v>7</v>
      </c>
      <c r="C5" s="5" t="s">
        <v>8</v>
      </c>
      <c r="D5" s="5" t="s">
        <v>9</v>
      </c>
      <c r="E5" s="663" t="s">
        <v>270</v>
      </c>
      <c r="F5" s="1252"/>
      <c r="G5" s="664" t="s">
        <v>463</v>
      </c>
    </row>
    <row r="6" spans="1:7" s="11" customFormat="1" ht="15.75" customHeight="1">
      <c r="A6" s="8" t="s">
        <v>10</v>
      </c>
      <c r="B6" s="9" t="s">
        <v>11</v>
      </c>
      <c r="C6" s="10" t="s">
        <v>12</v>
      </c>
      <c r="D6" s="661">
        <v>44323</v>
      </c>
      <c r="E6" s="662">
        <f>'9.sz.mell.'!G6</f>
        <v>0</v>
      </c>
      <c r="F6" s="1253">
        <v>0</v>
      </c>
      <c r="G6" s="672">
        <f>'9.sz.mell.'!I6</f>
        <v>44323</v>
      </c>
    </row>
    <row r="7" spans="1:7" s="11" customFormat="1" ht="15.75" customHeight="1">
      <c r="A7" s="12" t="s">
        <v>13</v>
      </c>
      <c r="B7" s="13" t="s">
        <v>14</v>
      </c>
      <c r="C7" s="14" t="s">
        <v>15</v>
      </c>
      <c r="D7" s="658">
        <v>12542300</v>
      </c>
      <c r="E7" s="659">
        <f>'9.sz.mell.'!G7</f>
        <v>0</v>
      </c>
      <c r="F7" s="1254">
        <v>38173</v>
      </c>
      <c r="G7" s="673">
        <f>SUM(D7:F7)</f>
        <v>12580473</v>
      </c>
    </row>
    <row r="8" spans="1:7" s="11" customFormat="1" ht="24" customHeight="1">
      <c r="A8" s="12" t="s">
        <v>16</v>
      </c>
      <c r="B8" s="13" t="s">
        <v>17</v>
      </c>
      <c r="C8" s="14" t="s">
        <v>18</v>
      </c>
      <c r="D8" s="658">
        <v>4734700</v>
      </c>
      <c r="E8" s="659">
        <f>'9.sz.mell.'!G8</f>
        <v>0</v>
      </c>
      <c r="F8" s="1254">
        <v>115538</v>
      </c>
      <c r="G8" s="673">
        <f t="shared" ref="G8:G10" si="0">SUM(D8:F8)</f>
        <v>4850238</v>
      </c>
    </row>
    <row r="9" spans="1:7" s="11" customFormat="1" ht="15.75" customHeight="1">
      <c r="A9" s="12" t="s">
        <v>19</v>
      </c>
      <c r="B9" s="13" t="s">
        <v>20</v>
      </c>
      <c r="C9" s="14" t="s">
        <v>21</v>
      </c>
      <c r="D9" s="658">
        <v>1200000</v>
      </c>
      <c r="E9" s="659">
        <f>'9.sz.mell.'!G9</f>
        <v>0</v>
      </c>
      <c r="F9" s="1254"/>
      <c r="G9" s="673">
        <f t="shared" si="0"/>
        <v>1200000</v>
      </c>
    </row>
    <row r="10" spans="1:7" s="11" customFormat="1" ht="15.75" customHeight="1">
      <c r="A10" s="12" t="s">
        <v>22</v>
      </c>
      <c r="B10" s="13" t="s">
        <v>23</v>
      </c>
      <c r="C10" s="14" t="s">
        <v>24</v>
      </c>
      <c r="D10" s="658"/>
      <c r="E10" s="659">
        <f>'9.sz.mell.'!G10</f>
        <v>107877</v>
      </c>
      <c r="F10" s="1254">
        <v>747591</v>
      </c>
      <c r="G10" s="673">
        <f t="shared" si="0"/>
        <v>855468</v>
      </c>
    </row>
    <row r="11" spans="1:7" s="11" customFormat="1" ht="15.75" customHeight="1">
      <c r="A11" s="17" t="s">
        <v>25</v>
      </c>
      <c r="B11" s="37" t="s">
        <v>26</v>
      </c>
      <c r="C11" s="18" t="s">
        <v>27</v>
      </c>
      <c r="D11" s="665"/>
      <c r="E11" s="666">
        <f>'9.sz.mell.'!G11</f>
        <v>0</v>
      </c>
      <c r="F11" s="1255"/>
      <c r="G11" s="674">
        <f>'9.sz.mell.'!I11</f>
        <v>0</v>
      </c>
    </row>
    <row r="12" spans="1:7" s="11" customFormat="1" ht="15.75" customHeight="1">
      <c r="A12" s="26" t="s">
        <v>28</v>
      </c>
      <c r="B12" s="27" t="s">
        <v>29</v>
      </c>
      <c r="C12" s="28" t="s">
        <v>30</v>
      </c>
      <c r="D12" s="670">
        <f>SUM(D6:D11)</f>
        <v>18521323</v>
      </c>
      <c r="E12" s="670">
        <f t="shared" ref="E12:G12" si="1">SUM(E6:E11)</f>
        <v>107877</v>
      </c>
      <c r="F12" s="1256">
        <f>SUM(F6:F11)</f>
        <v>901302</v>
      </c>
      <c r="G12" s="657">
        <f t="shared" si="1"/>
        <v>19530502</v>
      </c>
    </row>
    <row r="13" spans="1:7" s="11" customFormat="1" ht="15.75" customHeight="1">
      <c r="A13" s="8" t="s">
        <v>31</v>
      </c>
      <c r="B13" s="9" t="s">
        <v>32</v>
      </c>
      <c r="C13" s="10" t="s">
        <v>33</v>
      </c>
      <c r="D13" s="661"/>
      <c r="E13" s="662">
        <f>'9.sz.mell.'!G13</f>
        <v>0</v>
      </c>
      <c r="F13" s="1253"/>
      <c r="G13" s="672">
        <f>'9.sz.mell.'!I13</f>
        <v>0</v>
      </c>
    </row>
    <row r="14" spans="1:7" s="11" customFormat="1" ht="15.75" customHeight="1">
      <c r="A14" s="12" t="s">
        <v>34</v>
      </c>
      <c r="B14" s="13" t="s">
        <v>35</v>
      </c>
      <c r="C14" s="14" t="s">
        <v>36</v>
      </c>
      <c r="D14" s="658">
        <v>8216300</v>
      </c>
      <c r="E14" s="659">
        <f>'9.sz.mell.'!G14</f>
        <v>14305781</v>
      </c>
      <c r="F14" s="1254">
        <v>3102152</v>
      </c>
      <c r="G14" s="673">
        <f>SUM(D14:F14)</f>
        <v>25624233</v>
      </c>
    </row>
    <row r="15" spans="1:7" s="11" customFormat="1" ht="24" customHeight="1">
      <c r="A15" s="12" t="s">
        <v>37</v>
      </c>
      <c r="B15" s="15" t="s">
        <v>38</v>
      </c>
      <c r="C15" s="14" t="s">
        <v>36</v>
      </c>
      <c r="D15" s="658"/>
      <c r="E15" s="659">
        <f>'9.sz.mell.'!G15</f>
        <v>0</v>
      </c>
      <c r="F15" s="1254"/>
      <c r="G15" s="673" t="str">
        <f>'9.sz.mell.'!I15</f>
        <v/>
      </c>
    </row>
    <row r="16" spans="1:7" s="11" customFormat="1" ht="18.75" customHeight="1">
      <c r="A16" s="12" t="s">
        <v>39</v>
      </c>
      <c r="B16" s="16" t="s">
        <v>40</v>
      </c>
      <c r="C16" s="14" t="s">
        <v>36</v>
      </c>
      <c r="D16" s="658"/>
      <c r="E16" s="659">
        <f>'9.sz.mell.'!G16</f>
        <v>0</v>
      </c>
      <c r="F16" s="1254"/>
      <c r="G16" s="673">
        <f>'9.sz.mell.'!I16</f>
        <v>0</v>
      </c>
    </row>
    <row r="17" spans="1:7" s="11" customFormat="1" ht="15.75" customHeight="1">
      <c r="A17" s="12" t="s">
        <v>41</v>
      </c>
      <c r="B17" s="16" t="s">
        <v>42</v>
      </c>
      <c r="C17" s="14" t="s">
        <v>36</v>
      </c>
      <c r="D17" s="658"/>
      <c r="E17" s="659">
        <f>'9.sz.mell.'!G17</f>
        <v>0</v>
      </c>
      <c r="F17" s="1254"/>
      <c r="G17" s="673">
        <f>'9.sz.mell.'!I17</f>
        <v>0</v>
      </c>
    </row>
    <row r="18" spans="1:7" s="11" customFormat="1" ht="19.5" customHeight="1">
      <c r="A18" s="12" t="s">
        <v>43</v>
      </c>
      <c r="B18" s="16" t="s">
        <v>44</v>
      </c>
      <c r="C18" s="14" t="s">
        <v>36</v>
      </c>
      <c r="D18" s="658"/>
      <c r="E18" s="659">
        <f>'9.sz.mell.'!G18</f>
        <v>0</v>
      </c>
      <c r="F18" s="1254"/>
      <c r="G18" s="673">
        <f>'9.sz.mell.'!I18</f>
        <v>0</v>
      </c>
    </row>
    <row r="19" spans="1:7" s="11" customFormat="1" ht="19.5" customHeight="1">
      <c r="A19" s="12" t="s">
        <v>45</v>
      </c>
      <c r="B19" s="16" t="s">
        <v>46</v>
      </c>
      <c r="C19" s="14" t="s">
        <v>36</v>
      </c>
      <c r="D19" s="658">
        <v>8200000</v>
      </c>
      <c r="E19" s="659">
        <f>'9.sz.mell.'!G19</f>
        <v>0</v>
      </c>
      <c r="F19" s="1254"/>
      <c r="G19" s="673">
        <f>'9.sz.mell.'!I19</f>
        <v>9275600</v>
      </c>
    </row>
    <row r="20" spans="1:7" s="11" customFormat="1" ht="24" customHeight="1">
      <c r="A20" s="12" t="s">
        <v>47</v>
      </c>
      <c r="B20" s="16" t="s">
        <v>48</v>
      </c>
      <c r="C20" s="14" t="s">
        <v>36</v>
      </c>
      <c r="D20" s="658">
        <v>16300</v>
      </c>
      <c r="E20" s="659">
        <f>'9.sz.mell.'!G20</f>
        <v>14305781</v>
      </c>
      <c r="F20" s="1254"/>
      <c r="G20" s="673">
        <f>'9.sz.mell.'!I20</f>
        <v>13990700</v>
      </c>
    </row>
    <row r="21" spans="1:7" s="11" customFormat="1" ht="24.75" customHeight="1">
      <c r="A21" s="17" t="s">
        <v>49</v>
      </c>
      <c r="B21" s="654" t="s">
        <v>50</v>
      </c>
      <c r="C21" s="18" t="s">
        <v>36</v>
      </c>
      <c r="D21" s="665"/>
      <c r="E21" s="666">
        <f>'9.sz.mell.'!G21</f>
        <v>0</v>
      </c>
      <c r="F21" s="1255"/>
      <c r="G21" s="674">
        <f>'9.sz.mell.'!I21</f>
        <v>0</v>
      </c>
    </row>
    <row r="22" spans="1:7" s="11" customFormat="1" ht="18" customHeight="1">
      <c r="A22" s="19" t="s">
        <v>51</v>
      </c>
      <c r="B22" s="20" t="s">
        <v>52</v>
      </c>
      <c r="C22" s="21" t="s">
        <v>53</v>
      </c>
      <c r="D22" s="667">
        <f>SUM(D12,D14)</f>
        <v>26737623</v>
      </c>
      <c r="E22" s="667">
        <f>SUM(E12:E14)</f>
        <v>14413658</v>
      </c>
      <c r="F22" s="1257">
        <f>SUM(F14:F21)</f>
        <v>3102152</v>
      </c>
      <c r="G22" s="655">
        <f>SUM(G12:G14)</f>
        <v>45154735</v>
      </c>
    </row>
    <row r="23" spans="1:7" s="11" customFormat="1" ht="15.75" customHeight="1">
      <c r="A23" s="8" t="s">
        <v>54</v>
      </c>
      <c r="B23" s="22" t="s">
        <v>55</v>
      </c>
      <c r="C23" s="10" t="s">
        <v>56</v>
      </c>
      <c r="D23" s="661"/>
      <c r="E23" s="662"/>
      <c r="F23" s="1253"/>
      <c r="G23" s="672"/>
    </row>
    <row r="24" spans="1:7" s="11" customFormat="1" ht="15.75" customHeight="1">
      <c r="A24" s="12" t="s">
        <v>57</v>
      </c>
      <c r="B24" s="23" t="s">
        <v>58</v>
      </c>
      <c r="C24" s="14" t="s">
        <v>59</v>
      </c>
      <c r="D24" s="658"/>
      <c r="E24" s="659"/>
      <c r="F24" s="1254"/>
      <c r="G24" s="673"/>
    </row>
    <row r="25" spans="1:7" s="11" customFormat="1" ht="15.75" customHeight="1">
      <c r="A25" s="12" t="s">
        <v>60</v>
      </c>
      <c r="B25" s="15" t="s">
        <v>61</v>
      </c>
      <c r="C25" s="14" t="s">
        <v>59</v>
      </c>
      <c r="D25" s="658"/>
      <c r="E25" s="659"/>
      <c r="F25" s="1254"/>
      <c r="G25" s="673"/>
    </row>
    <row r="26" spans="1:7" s="11" customFormat="1" ht="18.75" customHeight="1">
      <c r="A26" s="12" t="s">
        <v>62</v>
      </c>
      <c r="B26" s="24" t="s">
        <v>63</v>
      </c>
      <c r="C26" s="14" t="s">
        <v>59</v>
      </c>
      <c r="D26" s="658"/>
      <c r="E26" s="659"/>
      <c r="F26" s="1254"/>
      <c r="G26" s="673"/>
    </row>
    <row r="27" spans="1:7" s="11" customFormat="1" ht="15.75" customHeight="1">
      <c r="A27" s="12" t="s">
        <v>64</v>
      </c>
      <c r="B27" s="24" t="s">
        <v>65</v>
      </c>
      <c r="C27" s="14" t="s">
        <v>59</v>
      </c>
      <c r="D27" s="658"/>
      <c r="E27" s="659"/>
      <c r="F27" s="1254"/>
      <c r="G27" s="673"/>
    </row>
    <row r="28" spans="1:7" s="11" customFormat="1" ht="15.75" customHeight="1">
      <c r="A28" s="12" t="s">
        <v>66</v>
      </c>
      <c r="B28" s="24" t="s">
        <v>67</v>
      </c>
      <c r="C28" s="14" t="s">
        <v>59</v>
      </c>
      <c r="D28" s="658"/>
      <c r="E28" s="659"/>
      <c r="F28" s="1254"/>
      <c r="G28" s="673"/>
    </row>
    <row r="29" spans="1:7" s="11" customFormat="1" ht="24.75" customHeight="1">
      <c r="A29" s="12" t="s">
        <v>68</v>
      </c>
      <c r="B29" s="24" t="s">
        <v>69</v>
      </c>
      <c r="C29" s="14" t="s">
        <v>59</v>
      </c>
      <c r="D29" s="658"/>
      <c r="E29" s="659"/>
      <c r="F29" s="1254"/>
      <c r="G29" s="673"/>
    </row>
    <row r="30" spans="1:7" s="11" customFormat="1" ht="24" customHeight="1">
      <c r="A30" s="17" t="s">
        <v>70</v>
      </c>
      <c r="B30" s="25" t="s">
        <v>71</v>
      </c>
      <c r="C30" s="18" t="s">
        <v>59</v>
      </c>
      <c r="D30" s="665"/>
      <c r="E30" s="666"/>
      <c r="F30" s="1255"/>
      <c r="G30" s="674"/>
    </row>
    <row r="31" spans="1:7" s="11" customFormat="1" ht="22.5" customHeight="1">
      <c r="A31" s="26" t="s">
        <v>72</v>
      </c>
      <c r="B31" s="27" t="s">
        <v>73</v>
      </c>
      <c r="C31" s="28" t="s">
        <v>74</v>
      </c>
      <c r="D31" s="668">
        <f>SUM(D23+D24)</f>
        <v>0</v>
      </c>
      <c r="E31" s="693">
        <v>0</v>
      </c>
      <c r="F31" s="1258">
        <v>0</v>
      </c>
      <c r="G31" s="694">
        <v>0</v>
      </c>
    </row>
    <row r="32" spans="1:7" s="11" customFormat="1" ht="14.25" customHeight="1">
      <c r="A32" s="778" t="s">
        <v>75</v>
      </c>
      <c r="B32" s="1146" t="s">
        <v>76</v>
      </c>
      <c r="C32" s="919" t="s">
        <v>77</v>
      </c>
      <c r="D32" s="1147"/>
      <c r="E32" s="1148">
        <f>'9.sz.mell.'!G32</f>
        <v>60000</v>
      </c>
      <c r="F32" s="1259">
        <v>0</v>
      </c>
      <c r="G32" s="1149">
        <f>SUM(D32:F32)</f>
        <v>60000</v>
      </c>
    </row>
    <row r="33" spans="1:7" s="11" customFormat="1" ht="14.25" customHeight="1">
      <c r="A33" s="12" t="s">
        <v>78</v>
      </c>
      <c r="B33" s="13" t="s">
        <v>79</v>
      </c>
      <c r="C33" s="14" t="s">
        <v>80</v>
      </c>
      <c r="D33" s="658">
        <f>D34+D36</f>
        <v>6800000</v>
      </c>
      <c r="E33" s="659">
        <f>'9.sz.mell.'!G33</f>
        <v>0</v>
      </c>
      <c r="F33" s="1254">
        <v>-1200000</v>
      </c>
      <c r="G33" s="673">
        <f t="shared" ref="G33:G44" si="2">SUM(D33:F33)</f>
        <v>5600000</v>
      </c>
    </row>
    <row r="34" spans="1:7" s="11" customFormat="1" ht="14.25" customHeight="1">
      <c r="A34" s="12" t="s">
        <v>81</v>
      </c>
      <c r="B34" s="29" t="s">
        <v>82</v>
      </c>
      <c r="C34" s="30" t="s">
        <v>80</v>
      </c>
      <c r="D34" s="658">
        <v>5800000</v>
      </c>
      <c r="E34" s="659">
        <f>'9.sz.mell.'!G34</f>
        <v>0</v>
      </c>
      <c r="F34" s="1254">
        <v>-200000</v>
      </c>
      <c r="G34" s="673">
        <f t="shared" si="2"/>
        <v>5600000</v>
      </c>
    </row>
    <row r="35" spans="1:7" s="11" customFormat="1" ht="14.25" customHeight="1">
      <c r="A35" s="12" t="s">
        <v>83</v>
      </c>
      <c r="B35" s="31" t="s">
        <v>84</v>
      </c>
      <c r="C35" s="30" t="s">
        <v>80</v>
      </c>
      <c r="D35" s="658"/>
      <c r="E35" s="659">
        <f>'9.sz.mell.'!G35</f>
        <v>0</v>
      </c>
      <c r="F35" s="1254"/>
      <c r="G35" s="673">
        <f t="shared" si="2"/>
        <v>0</v>
      </c>
    </row>
    <row r="36" spans="1:7" s="11" customFormat="1" ht="14.25" customHeight="1">
      <c r="A36" s="12" t="s">
        <v>85</v>
      </c>
      <c r="B36" s="31" t="s">
        <v>86</v>
      </c>
      <c r="C36" s="30" t="s">
        <v>80</v>
      </c>
      <c r="D36" s="658">
        <v>1000000</v>
      </c>
      <c r="E36" s="659">
        <f>'9.sz.mell.'!G36</f>
        <v>0</v>
      </c>
      <c r="F36" s="1254"/>
      <c r="G36" s="673">
        <f t="shared" si="2"/>
        <v>1000000</v>
      </c>
    </row>
    <row r="37" spans="1:7" s="11" customFormat="1" ht="14.25" customHeight="1">
      <c r="A37" s="12" t="s">
        <v>87</v>
      </c>
      <c r="B37" s="32" t="s">
        <v>88</v>
      </c>
      <c r="C37" s="14" t="s">
        <v>89</v>
      </c>
      <c r="D37" s="658">
        <f>D38+D39</f>
        <v>27500000</v>
      </c>
      <c r="E37" s="659">
        <f>'9.sz.mell.'!G37</f>
        <v>0</v>
      </c>
      <c r="F37" s="1254">
        <v>-4900000</v>
      </c>
      <c r="G37" s="673">
        <f t="shared" si="2"/>
        <v>22600000</v>
      </c>
    </row>
    <row r="38" spans="1:7" s="11" customFormat="1" ht="14.25" customHeight="1">
      <c r="A38" s="12" t="s">
        <v>90</v>
      </c>
      <c r="B38" s="33" t="s">
        <v>91</v>
      </c>
      <c r="C38" s="30" t="s">
        <v>89</v>
      </c>
      <c r="D38" s="658">
        <v>27500000</v>
      </c>
      <c r="E38" s="659">
        <f>'9.sz.mell.'!G38</f>
        <v>0</v>
      </c>
      <c r="F38" s="1254">
        <v>-4900000</v>
      </c>
      <c r="G38" s="673">
        <f t="shared" si="2"/>
        <v>22600000</v>
      </c>
    </row>
    <row r="39" spans="1:7" s="11" customFormat="1" ht="14.25" customHeight="1">
      <c r="A39" s="12" t="s">
        <v>92</v>
      </c>
      <c r="B39" s="33" t="s">
        <v>93</v>
      </c>
      <c r="C39" s="30" t="s">
        <v>89</v>
      </c>
      <c r="D39" s="658"/>
      <c r="E39" s="659">
        <f>'9.sz.mell.'!G39</f>
        <v>0</v>
      </c>
      <c r="F39" s="1254"/>
      <c r="G39" s="673">
        <f t="shared" si="2"/>
        <v>0</v>
      </c>
    </row>
    <row r="40" spans="1:7" s="11" customFormat="1" ht="17.25" customHeight="1">
      <c r="A40" s="12" t="s">
        <v>94</v>
      </c>
      <c r="B40" s="34" t="s">
        <v>95</v>
      </c>
      <c r="C40" s="14" t="s">
        <v>96</v>
      </c>
      <c r="D40" s="658">
        <v>1200000</v>
      </c>
      <c r="E40" s="659">
        <f>'9.sz.mell.'!G40</f>
        <v>500000</v>
      </c>
      <c r="F40" s="1254">
        <v>200000</v>
      </c>
      <c r="G40" s="673">
        <f t="shared" si="2"/>
        <v>1900000</v>
      </c>
    </row>
    <row r="41" spans="1:7" s="11" customFormat="1" ht="17.25" customHeight="1">
      <c r="A41" s="12" t="s">
        <v>97</v>
      </c>
      <c r="B41" s="32" t="s">
        <v>98</v>
      </c>
      <c r="C41" s="14" t="s">
        <v>99</v>
      </c>
      <c r="D41" s="658"/>
      <c r="E41" s="659">
        <f>'9.sz.mell.'!G41</f>
        <v>0</v>
      </c>
      <c r="F41" s="1254"/>
      <c r="G41" s="673">
        <f t="shared" si="2"/>
        <v>0</v>
      </c>
    </row>
    <row r="42" spans="1:7" s="11" customFormat="1" ht="14.25" customHeight="1">
      <c r="A42" s="12" t="s">
        <v>100</v>
      </c>
      <c r="B42" s="33" t="s">
        <v>101</v>
      </c>
      <c r="C42" s="30" t="s">
        <v>99</v>
      </c>
      <c r="D42" s="658"/>
      <c r="E42" s="659">
        <f>'9.sz.mell.'!G42</f>
        <v>0</v>
      </c>
      <c r="F42" s="1254"/>
      <c r="G42" s="673">
        <f t="shared" si="2"/>
        <v>0</v>
      </c>
    </row>
    <row r="43" spans="1:7" s="11" customFormat="1" ht="14.25" customHeight="1">
      <c r="A43" s="12" t="s">
        <v>102</v>
      </c>
      <c r="B43" s="33" t="s">
        <v>103</v>
      </c>
      <c r="C43" s="30" t="s">
        <v>99</v>
      </c>
      <c r="D43" s="658"/>
      <c r="E43" s="659">
        <f>'9.sz.mell.'!G43</f>
        <v>0</v>
      </c>
      <c r="F43" s="1254"/>
      <c r="G43" s="673">
        <f t="shared" si="2"/>
        <v>0</v>
      </c>
    </row>
    <row r="44" spans="1:7" s="11" customFormat="1" ht="14.25" customHeight="1">
      <c r="A44" s="1150" t="s">
        <v>104</v>
      </c>
      <c r="B44" s="1151" t="s">
        <v>105</v>
      </c>
      <c r="C44" s="1152" t="s">
        <v>106</v>
      </c>
      <c r="D44" s="1153"/>
      <c r="E44" s="1154">
        <f>'9.sz.mell.'!G44</f>
        <v>148136</v>
      </c>
      <c r="F44" s="1260">
        <v>212000</v>
      </c>
      <c r="G44" s="1155">
        <f t="shared" si="2"/>
        <v>360136</v>
      </c>
    </row>
    <row r="45" spans="1:7" s="11" customFormat="1" ht="17.25" customHeight="1">
      <c r="A45" s="26" t="s">
        <v>107</v>
      </c>
      <c r="B45" s="27" t="s">
        <v>108</v>
      </c>
      <c r="C45" s="28" t="s">
        <v>109</v>
      </c>
      <c r="D45" s="668">
        <f>D32+D33+D37+D40+D41+D44</f>
        <v>35500000</v>
      </c>
      <c r="E45" s="668">
        <f t="shared" ref="E45" si="3">E32+E33+E37+E40+E41+E44</f>
        <v>708136</v>
      </c>
      <c r="F45" s="1261">
        <f>SUM(F33,F37,F40,F44)</f>
        <v>-5688000</v>
      </c>
      <c r="G45" s="656">
        <f>SUM(D45:F45)</f>
        <v>30520136</v>
      </c>
    </row>
    <row r="46" spans="1:7" s="11" customFormat="1" ht="14.25" customHeight="1">
      <c r="A46" s="8" t="s">
        <v>110</v>
      </c>
      <c r="B46" s="22" t="s">
        <v>111</v>
      </c>
      <c r="C46" s="40" t="s">
        <v>112</v>
      </c>
      <c r="D46" s="661">
        <v>9494898</v>
      </c>
      <c r="E46" s="662">
        <f>'9.sz.mell.'!G46+'10.sz.mell'!G16</f>
        <v>200000</v>
      </c>
      <c r="F46" s="1253">
        <v>11344000</v>
      </c>
      <c r="G46" s="672">
        <f>SUM(D46:F46)</f>
        <v>21038898</v>
      </c>
    </row>
    <row r="47" spans="1:7" s="11" customFormat="1" ht="14.25" customHeight="1">
      <c r="A47" s="12" t="s">
        <v>113</v>
      </c>
      <c r="B47" s="23" t="s">
        <v>114</v>
      </c>
      <c r="C47" s="36" t="s">
        <v>115</v>
      </c>
      <c r="D47" s="658">
        <v>0</v>
      </c>
      <c r="E47" s="659">
        <v>184000</v>
      </c>
      <c r="F47" s="1254"/>
      <c r="G47" s="672">
        <f t="shared" ref="G47:G56" si="4">SUM(D47:F47)</f>
        <v>184000</v>
      </c>
    </row>
    <row r="48" spans="1:7" s="11" customFormat="1" ht="14.25" customHeight="1">
      <c r="A48" s="12" t="s">
        <v>116</v>
      </c>
      <c r="B48" s="23" t="s">
        <v>117</v>
      </c>
      <c r="C48" s="36" t="s">
        <v>118</v>
      </c>
      <c r="D48" s="658">
        <v>2400000</v>
      </c>
      <c r="E48" s="659">
        <f>'9.sz.mell.'!G48+'10.sz.mell'!G18</f>
        <v>0</v>
      </c>
      <c r="F48" s="1254">
        <v>120000</v>
      </c>
      <c r="G48" s="672">
        <f t="shared" si="4"/>
        <v>2520000</v>
      </c>
    </row>
    <row r="49" spans="1:7" s="11" customFormat="1" ht="14.25" customHeight="1">
      <c r="A49" s="12" t="s">
        <v>119</v>
      </c>
      <c r="B49" s="23" t="s">
        <v>120</v>
      </c>
      <c r="C49" s="36" t="s">
        <v>121</v>
      </c>
      <c r="D49" s="658"/>
      <c r="E49" s="659">
        <f>'9.sz.mell.'!G49+'10.sz.mell'!G19</f>
        <v>0</v>
      </c>
      <c r="F49" s="1254"/>
      <c r="G49" s="672">
        <f t="shared" si="4"/>
        <v>0</v>
      </c>
    </row>
    <row r="50" spans="1:7" s="11" customFormat="1" ht="14.25" customHeight="1">
      <c r="A50" s="12" t="s">
        <v>122</v>
      </c>
      <c r="B50" s="23" t="s">
        <v>123</v>
      </c>
      <c r="C50" s="36" t="s">
        <v>124</v>
      </c>
      <c r="D50" s="658"/>
      <c r="E50" s="659">
        <f>'9.sz.mell.'!G50+'10.sz.mell'!G20</f>
        <v>0</v>
      </c>
      <c r="F50" s="1254"/>
      <c r="G50" s="672">
        <f t="shared" si="4"/>
        <v>0</v>
      </c>
    </row>
    <row r="51" spans="1:7" s="11" customFormat="1" ht="14.25" customHeight="1">
      <c r="A51" s="12" t="s">
        <v>125</v>
      </c>
      <c r="B51" s="23" t="s">
        <v>126</v>
      </c>
      <c r="C51" s="36" t="s">
        <v>127</v>
      </c>
      <c r="D51" s="658">
        <v>600000</v>
      </c>
      <c r="E51" s="659">
        <f>'9.sz.mell.'!G51+'10.sz.mell'!G21</f>
        <v>0</v>
      </c>
      <c r="F51" s="1254">
        <v>166000</v>
      </c>
      <c r="G51" s="672">
        <f t="shared" si="4"/>
        <v>766000</v>
      </c>
    </row>
    <row r="52" spans="1:7" s="11" customFormat="1" ht="14.25" customHeight="1">
      <c r="A52" s="12" t="s">
        <v>128</v>
      </c>
      <c r="B52" s="23" t="s">
        <v>129</v>
      </c>
      <c r="C52" s="36" t="s">
        <v>130</v>
      </c>
      <c r="D52" s="658">
        <v>2241000</v>
      </c>
      <c r="E52" s="659">
        <f>'9.sz.mell.'!G52+'10.sz.mell'!G22</f>
        <v>0</v>
      </c>
      <c r="F52" s="1254">
        <v>-2241000</v>
      </c>
      <c r="G52" s="672">
        <f t="shared" si="4"/>
        <v>0</v>
      </c>
    </row>
    <row r="53" spans="1:7" s="11" customFormat="1" ht="14.25" customHeight="1">
      <c r="A53" s="12" t="s">
        <v>131</v>
      </c>
      <c r="B53" s="23" t="s">
        <v>132</v>
      </c>
      <c r="C53" s="36" t="s">
        <v>133</v>
      </c>
      <c r="D53" s="658"/>
      <c r="E53" s="659">
        <f>'9.sz.mell.'!G53+'10.sz.mell'!G23</f>
        <v>3100</v>
      </c>
      <c r="F53" s="1254"/>
      <c r="G53" s="672">
        <f t="shared" si="4"/>
        <v>3100</v>
      </c>
    </row>
    <row r="54" spans="1:7" s="11" customFormat="1" ht="14.25" customHeight="1">
      <c r="A54" s="12" t="s">
        <v>134</v>
      </c>
      <c r="B54" s="23" t="s">
        <v>135</v>
      </c>
      <c r="C54" s="36" t="s">
        <v>136</v>
      </c>
      <c r="D54" s="658"/>
      <c r="E54" s="659">
        <f>'9.sz.mell.'!G54+'10.sz.mell'!G24</f>
        <v>0</v>
      </c>
      <c r="F54" s="1254"/>
      <c r="G54" s="672">
        <f t="shared" si="4"/>
        <v>0</v>
      </c>
    </row>
    <row r="55" spans="1:7" s="11" customFormat="1" ht="14.25" customHeight="1">
      <c r="A55" s="12" t="s">
        <v>137</v>
      </c>
      <c r="B55" s="23" t="s">
        <v>138</v>
      </c>
      <c r="C55" s="36" t="s">
        <v>139</v>
      </c>
      <c r="D55" s="658"/>
      <c r="E55" s="659">
        <f>'9.sz.mell.'!G55+'10.sz.mell'!G25</f>
        <v>0</v>
      </c>
      <c r="F55" s="1254"/>
      <c r="G55" s="672">
        <f t="shared" si="4"/>
        <v>0</v>
      </c>
    </row>
    <row r="56" spans="1:7" s="11" customFormat="1" ht="14.25" customHeight="1">
      <c r="A56" s="17" t="s">
        <v>140</v>
      </c>
      <c r="B56" s="37" t="s">
        <v>141</v>
      </c>
      <c r="C56" s="35" t="s">
        <v>142</v>
      </c>
      <c r="D56" s="665"/>
      <c r="E56" s="666">
        <f>'9.sz.mell.'!G56+'10.sz.mell'!G26</f>
        <v>300500</v>
      </c>
      <c r="F56" s="1255">
        <v>2838600</v>
      </c>
      <c r="G56" s="672">
        <f t="shared" si="4"/>
        <v>3139100</v>
      </c>
    </row>
    <row r="57" spans="1:7" s="11" customFormat="1" ht="15.75" customHeight="1">
      <c r="A57" s="19" t="s">
        <v>143</v>
      </c>
      <c r="B57" s="38" t="s">
        <v>144</v>
      </c>
      <c r="C57" s="21" t="s">
        <v>145</v>
      </c>
      <c r="D57" s="670">
        <v>14735898</v>
      </c>
      <c r="E57" s="670">
        <f t="shared" ref="E57" si="5">SUM(E46:E56)</f>
        <v>687600</v>
      </c>
      <c r="F57" s="1256">
        <f>SUM(F46:F56)</f>
        <v>12227600</v>
      </c>
      <c r="G57" s="657">
        <f>SUM(D57:F57)</f>
        <v>27651098</v>
      </c>
    </row>
    <row r="58" spans="1:7" s="11" customFormat="1" ht="14.25" customHeight="1">
      <c r="A58" s="39" t="s">
        <v>146</v>
      </c>
      <c r="B58" s="22" t="s">
        <v>147</v>
      </c>
      <c r="C58" s="40" t="s">
        <v>148</v>
      </c>
      <c r="D58" s="669"/>
      <c r="E58" s="662">
        <f>'9.sz.mell.'!G58</f>
        <v>0</v>
      </c>
      <c r="F58" s="1253"/>
      <c r="G58" s="672">
        <f>'9.sz.mell.'!I58</f>
        <v>0</v>
      </c>
    </row>
    <row r="59" spans="1:7" s="11" customFormat="1" ht="14.25" customHeight="1">
      <c r="A59" s="41" t="s">
        <v>149</v>
      </c>
      <c r="B59" s="23" t="s">
        <v>150</v>
      </c>
      <c r="C59" s="36" t="s">
        <v>151</v>
      </c>
      <c r="D59" s="660"/>
      <c r="E59" s="659">
        <f>'9.sz.mell.'!G59</f>
        <v>60000</v>
      </c>
      <c r="F59" s="1254"/>
      <c r="G59" s="673">
        <f>'9.sz.mell.'!I59</f>
        <v>60000</v>
      </c>
    </row>
    <row r="60" spans="1:7" s="11" customFormat="1" ht="14.25" customHeight="1">
      <c r="A60" s="41" t="s">
        <v>152</v>
      </c>
      <c r="B60" s="23" t="s">
        <v>153</v>
      </c>
      <c r="C60" s="36" t="s">
        <v>154</v>
      </c>
      <c r="D60" s="660"/>
      <c r="E60" s="659">
        <f>'9.sz.mell.'!G60</f>
        <v>0</v>
      </c>
      <c r="F60" s="1254"/>
      <c r="G60" s="673">
        <f>'9.sz.mell.'!I60</f>
        <v>0</v>
      </c>
    </row>
    <row r="61" spans="1:7" s="11" customFormat="1" ht="14.25" customHeight="1">
      <c r="A61" s="41" t="s">
        <v>155</v>
      </c>
      <c r="B61" s="23" t="s">
        <v>156</v>
      </c>
      <c r="C61" s="36" t="s">
        <v>157</v>
      </c>
      <c r="D61" s="660"/>
      <c r="E61" s="659">
        <f>'9.sz.mell.'!G61</f>
        <v>0</v>
      </c>
      <c r="F61" s="1254"/>
      <c r="G61" s="673">
        <f>'9.sz.mell.'!I61</f>
        <v>0</v>
      </c>
    </row>
    <row r="62" spans="1:7" s="11" customFormat="1" ht="14.25" customHeight="1">
      <c r="A62" s="42" t="s">
        <v>158</v>
      </c>
      <c r="B62" s="37" t="s">
        <v>159</v>
      </c>
      <c r="C62" s="35" t="s">
        <v>160</v>
      </c>
      <c r="D62" s="671"/>
      <c r="E62" s="666">
        <f>'9.sz.mell.'!G62</f>
        <v>0</v>
      </c>
      <c r="F62" s="1255"/>
      <c r="G62" s="674">
        <f>'9.sz.mell.'!I62</f>
        <v>0</v>
      </c>
    </row>
    <row r="63" spans="1:7" s="11" customFormat="1" ht="14.25" customHeight="1">
      <c r="A63" s="26" t="s">
        <v>161</v>
      </c>
      <c r="B63" s="38" t="s">
        <v>162</v>
      </c>
      <c r="C63" s="43" t="s">
        <v>163</v>
      </c>
      <c r="D63" s="667">
        <v>0</v>
      </c>
      <c r="E63" s="667">
        <f>E58+E59+E60+E61+E62</f>
        <v>60000</v>
      </c>
      <c r="F63" s="1257"/>
      <c r="G63" s="655">
        <f>G58+G59+G60+G61+G62</f>
        <v>60000</v>
      </c>
    </row>
    <row r="64" spans="1:7" s="11" customFormat="1" ht="16.5" customHeight="1">
      <c r="A64" s="8" t="s">
        <v>164</v>
      </c>
      <c r="B64" s="9" t="s">
        <v>165</v>
      </c>
      <c r="C64" s="10" t="s">
        <v>166</v>
      </c>
      <c r="D64" s="661"/>
      <c r="E64" s="662">
        <f>'9.sz.mell.'!G64</f>
        <v>750000</v>
      </c>
      <c r="F64" s="1253">
        <v>-400000</v>
      </c>
      <c r="G64" s="672">
        <f>SUM(D64:F64)</f>
        <v>350000</v>
      </c>
    </row>
    <row r="65" spans="1:7" s="11" customFormat="1" ht="17.25" customHeight="1">
      <c r="A65" s="17" t="s">
        <v>167</v>
      </c>
      <c r="B65" s="37" t="s">
        <v>168</v>
      </c>
      <c r="C65" s="18" t="s">
        <v>169</v>
      </c>
      <c r="D65" s="665">
        <v>1607479</v>
      </c>
      <c r="E65" s="666">
        <f>'9.sz.mell.'!G65</f>
        <v>0</v>
      </c>
      <c r="F65" s="1255">
        <v>-1062572</v>
      </c>
      <c r="G65" s="672">
        <f>SUM(D65:F65)</f>
        <v>544907</v>
      </c>
    </row>
    <row r="66" spans="1:7" s="11" customFormat="1" ht="17.25" customHeight="1">
      <c r="A66" s="26" t="s">
        <v>170</v>
      </c>
      <c r="B66" s="20" t="s">
        <v>171</v>
      </c>
      <c r="C66" s="21" t="s">
        <v>172</v>
      </c>
      <c r="D66" s="667">
        <f>SUM(D64:D65)</f>
        <v>1607479</v>
      </c>
      <c r="E66" s="667">
        <f t="shared" ref="E66" si="6">SUM(E64:E65)</f>
        <v>750000</v>
      </c>
      <c r="F66" s="1257">
        <f>SUM(F64:F65)</f>
        <v>-1462572</v>
      </c>
      <c r="G66" s="655">
        <f>SUM(G64:G65)</f>
        <v>894907</v>
      </c>
    </row>
    <row r="67" spans="1:7" s="11" customFormat="1" ht="16.5" customHeight="1">
      <c r="A67" s="8" t="s">
        <v>173</v>
      </c>
      <c r="B67" s="9" t="s">
        <v>174</v>
      </c>
      <c r="C67" s="10" t="s">
        <v>175</v>
      </c>
      <c r="D67" s="669"/>
      <c r="E67" s="662"/>
      <c r="F67" s="1253"/>
      <c r="G67" s="672"/>
    </row>
    <row r="68" spans="1:7" s="11" customFormat="1" ht="14.25" customHeight="1">
      <c r="A68" s="17" t="s">
        <v>176</v>
      </c>
      <c r="B68" s="37" t="s">
        <v>177</v>
      </c>
      <c r="C68" s="18" t="s">
        <v>178</v>
      </c>
      <c r="D68" s="671"/>
      <c r="E68" s="666"/>
      <c r="F68" s="1255"/>
      <c r="G68" s="674"/>
    </row>
    <row r="69" spans="1:7" s="11" customFormat="1" ht="15.75" customHeight="1">
      <c r="A69" s="26" t="s">
        <v>179</v>
      </c>
      <c r="B69" s="20" t="s">
        <v>180</v>
      </c>
      <c r="C69" s="21" t="s">
        <v>181</v>
      </c>
      <c r="D69" s="670">
        <f>SUM(D67:D68)</f>
        <v>0</v>
      </c>
      <c r="E69" s="670">
        <f t="shared" ref="E69:G69" si="7">SUM(E67:E68)</f>
        <v>0</v>
      </c>
      <c r="F69" s="1256"/>
      <c r="G69" s="657">
        <f t="shared" si="7"/>
        <v>0</v>
      </c>
    </row>
    <row r="70" spans="1:7" s="11" customFormat="1" ht="21" customHeight="1">
      <c r="A70" s="26" t="s">
        <v>182</v>
      </c>
      <c r="B70" s="645" t="s">
        <v>183</v>
      </c>
      <c r="C70" s="44" t="s">
        <v>184</v>
      </c>
      <c r="D70" s="668">
        <f>SUM(D22+D31+D45+D57+D63+D66+D69)</f>
        <v>78581000</v>
      </c>
      <c r="E70" s="668">
        <f t="shared" ref="E70" si="8">SUM(E22+E31+E45+E57+E63+E66+E69)</f>
        <v>16619394</v>
      </c>
      <c r="F70" s="1261">
        <v>40471186</v>
      </c>
      <c r="G70" s="656">
        <v>135671580</v>
      </c>
    </row>
    <row r="71" spans="1:7" s="11" customFormat="1" ht="14.25" customHeight="1">
      <c r="A71" s="8" t="s">
        <v>185</v>
      </c>
      <c r="B71" s="9" t="s">
        <v>186</v>
      </c>
      <c r="C71" s="10" t="s">
        <v>187</v>
      </c>
      <c r="D71" s="661"/>
      <c r="E71" s="662"/>
      <c r="F71" s="1253"/>
      <c r="G71" s="672"/>
    </row>
    <row r="72" spans="1:7" s="11" customFormat="1" ht="14.25" customHeight="1">
      <c r="A72" s="12" t="s">
        <v>188</v>
      </c>
      <c r="B72" s="13" t="s">
        <v>189</v>
      </c>
      <c r="C72" s="14" t="s">
        <v>190</v>
      </c>
      <c r="D72" s="658">
        <f>D73+D74</f>
        <v>58000000</v>
      </c>
      <c r="E72" s="659">
        <f>'9.sz.mell.'!G72+'10.sz.mell'!G32</f>
        <v>1856910</v>
      </c>
      <c r="F72" s="1254">
        <v>-28217</v>
      </c>
      <c r="G72" s="673">
        <f>SUM(D72:F72)</f>
        <v>59828693</v>
      </c>
    </row>
    <row r="73" spans="1:7" s="11" customFormat="1" ht="14.25" customHeight="1">
      <c r="A73" s="12" t="s">
        <v>191</v>
      </c>
      <c r="B73" s="45" t="s">
        <v>192</v>
      </c>
      <c r="C73" s="30" t="s">
        <v>193</v>
      </c>
      <c r="D73" s="658">
        <v>58000000</v>
      </c>
      <c r="E73" s="659">
        <f>'9.sz.mell.'!G73+'10.sz.mell'!G33</f>
        <v>1856910</v>
      </c>
      <c r="F73" s="1254">
        <v>-28217</v>
      </c>
      <c r="G73" s="673">
        <f>SUM(D73:F73)</f>
        <v>59828693</v>
      </c>
    </row>
    <row r="74" spans="1:7" s="11" customFormat="1" ht="14.25" customHeight="1">
      <c r="A74" s="12" t="s">
        <v>194</v>
      </c>
      <c r="B74" s="45" t="s">
        <v>195</v>
      </c>
      <c r="C74" s="30" t="s">
        <v>196</v>
      </c>
      <c r="D74" s="658"/>
      <c r="E74" s="659"/>
      <c r="F74" s="1254"/>
      <c r="G74" s="673"/>
    </row>
    <row r="75" spans="1:7" s="11" customFormat="1" ht="14.25" customHeight="1">
      <c r="A75" s="17" t="s">
        <v>197</v>
      </c>
      <c r="B75" s="37" t="s">
        <v>637</v>
      </c>
      <c r="C75" s="18" t="s">
        <v>638</v>
      </c>
      <c r="D75" s="665"/>
      <c r="E75" s="666"/>
      <c r="F75" s="1255"/>
      <c r="G75" s="674"/>
    </row>
    <row r="76" spans="1:7" s="11" customFormat="1" ht="14.25" customHeight="1">
      <c r="A76" s="26" t="s">
        <v>200</v>
      </c>
      <c r="B76" s="46" t="s">
        <v>642</v>
      </c>
      <c r="C76" s="47" t="s">
        <v>199</v>
      </c>
      <c r="D76" s="668">
        <f>D71+D72+D75</f>
        <v>58000000</v>
      </c>
      <c r="E76" s="668">
        <f t="shared" ref="E76:G76" si="9">E71+E72+E75</f>
        <v>1856910</v>
      </c>
      <c r="F76" s="1261">
        <v>-28217</v>
      </c>
      <c r="G76" s="656">
        <f t="shared" si="9"/>
        <v>59828693</v>
      </c>
    </row>
    <row r="77" spans="1:7" s="11" customFormat="1" ht="18.75" customHeight="1">
      <c r="A77" s="26" t="s">
        <v>639</v>
      </c>
      <c r="B77" s="644" t="s">
        <v>640</v>
      </c>
      <c r="C77" s="47" t="s">
        <v>641</v>
      </c>
      <c r="D77" s="668">
        <f>D70+D76</f>
        <v>136581000</v>
      </c>
      <c r="E77" s="668">
        <v>18163487</v>
      </c>
      <c r="F77" s="656">
        <v>40755786</v>
      </c>
      <c r="G77" s="656">
        <f>SUM(G70,G76)</f>
        <v>195500273</v>
      </c>
    </row>
    <row r="78" spans="1:7" ht="17.25" customHeight="1">
      <c r="A78" s="1389"/>
      <c r="B78" s="1389"/>
      <c r="C78" s="1389"/>
      <c r="D78" s="1389"/>
    </row>
    <row r="79" spans="1:7" s="48" customFormat="1" ht="16.5" customHeight="1">
      <c r="A79" s="1393" t="s">
        <v>202</v>
      </c>
      <c r="B79" s="1393"/>
      <c r="C79" s="1393"/>
      <c r="D79" s="1393"/>
      <c r="E79" s="1393"/>
      <c r="F79" s="1393"/>
      <c r="G79" s="1393"/>
    </row>
    <row r="80" spans="1:7" ht="38.1" customHeight="1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  <c r="E80" s="648" t="s">
        <v>752</v>
      </c>
      <c r="F80" s="1262" t="s">
        <v>771</v>
      </c>
      <c r="G80" s="235" t="s">
        <v>751</v>
      </c>
    </row>
    <row r="81" spans="1:7" s="7" customFormat="1" ht="12" customHeight="1">
      <c r="A81" s="4" t="s">
        <v>6</v>
      </c>
      <c r="B81" s="5" t="s">
        <v>7</v>
      </c>
      <c r="C81" s="5" t="s">
        <v>8</v>
      </c>
      <c r="D81" s="6" t="s">
        <v>9</v>
      </c>
      <c r="E81" s="649" t="s">
        <v>270</v>
      </c>
      <c r="F81" s="1263"/>
      <c r="G81" s="647" t="s">
        <v>463</v>
      </c>
    </row>
    <row r="82" spans="1:7" ht="15.75" customHeight="1">
      <c r="A82" s="39" t="s">
        <v>10</v>
      </c>
      <c r="B82" s="49" t="s">
        <v>204</v>
      </c>
      <c r="C82" s="50" t="s">
        <v>205</v>
      </c>
      <c r="D82" s="368">
        <v>13604701</v>
      </c>
      <c r="E82" s="677">
        <v>7938394</v>
      </c>
      <c r="F82" s="1259">
        <v>670258</v>
      </c>
      <c r="G82" s="683">
        <f>SUM(D82:F82)</f>
        <v>22213353</v>
      </c>
    </row>
    <row r="83" spans="1:7" ht="15.75" customHeight="1">
      <c r="A83" s="41" t="s">
        <v>13</v>
      </c>
      <c r="B83" s="51" t="s">
        <v>206</v>
      </c>
      <c r="C83" s="52" t="s">
        <v>207</v>
      </c>
      <c r="D83" s="373">
        <v>2833670</v>
      </c>
      <c r="E83" s="675">
        <v>866818</v>
      </c>
      <c r="F83" s="1254">
        <v>185138</v>
      </c>
      <c r="G83" s="683">
        <f t="shared" ref="G83:G95" si="10">SUM(D83:F83)</f>
        <v>3885626</v>
      </c>
    </row>
    <row r="84" spans="1:7" ht="15.75" customHeight="1">
      <c r="A84" s="41" t="s">
        <v>16</v>
      </c>
      <c r="B84" s="51" t="s">
        <v>208</v>
      </c>
      <c r="C84" s="52" t="s">
        <v>209</v>
      </c>
      <c r="D84" s="373">
        <v>31625874</v>
      </c>
      <c r="E84" s="675">
        <v>6585814</v>
      </c>
      <c r="F84" s="1254">
        <v>237057</v>
      </c>
      <c r="G84" s="683">
        <f t="shared" si="10"/>
        <v>38448745</v>
      </c>
    </row>
    <row r="85" spans="1:7" ht="15.75" customHeight="1">
      <c r="A85" s="41" t="s">
        <v>19</v>
      </c>
      <c r="B85" s="51" t="s">
        <v>210</v>
      </c>
      <c r="C85" s="52" t="s">
        <v>211</v>
      </c>
      <c r="D85" s="373">
        <v>1693420</v>
      </c>
      <c r="E85" s="676">
        <v>400000</v>
      </c>
      <c r="F85" s="1254">
        <v>406220</v>
      </c>
      <c r="G85" s="683">
        <f t="shared" si="10"/>
        <v>2499640</v>
      </c>
    </row>
    <row r="86" spans="1:7" ht="15.75" customHeight="1">
      <c r="A86" s="41" t="s">
        <v>22</v>
      </c>
      <c r="B86" s="51" t="s">
        <v>212</v>
      </c>
      <c r="C86" s="52" t="s">
        <v>213</v>
      </c>
      <c r="D86" s="373">
        <f>D90+D92+D93+D87</f>
        <v>21460000</v>
      </c>
      <c r="E86" s="675">
        <v>2321878</v>
      </c>
      <c r="F86" s="1264">
        <v>3993482</v>
      </c>
      <c r="G86" s="683">
        <f t="shared" si="10"/>
        <v>27775360</v>
      </c>
    </row>
    <row r="87" spans="1:7" ht="15.75" customHeight="1">
      <c r="A87" s="41" t="s">
        <v>25</v>
      </c>
      <c r="B87" s="51" t="s">
        <v>214</v>
      </c>
      <c r="C87" s="52" t="s">
        <v>215</v>
      </c>
      <c r="D87" s="373">
        <v>194000</v>
      </c>
      <c r="E87" s="675">
        <v>74000</v>
      </c>
      <c r="F87" s="1264">
        <v>3750000</v>
      </c>
      <c r="G87" s="683">
        <f t="shared" si="10"/>
        <v>4018000</v>
      </c>
    </row>
    <row r="88" spans="1:7" ht="15.75" customHeight="1">
      <c r="A88" s="41" t="s">
        <v>28</v>
      </c>
      <c r="B88" s="53" t="s">
        <v>216</v>
      </c>
      <c r="C88" s="70" t="s">
        <v>217</v>
      </c>
      <c r="D88" s="373"/>
      <c r="E88" s="675"/>
      <c r="F88" s="1264"/>
      <c r="G88" s="683">
        <f t="shared" si="10"/>
        <v>0</v>
      </c>
    </row>
    <row r="89" spans="1:7" ht="15.75" customHeight="1">
      <c r="A89" s="41" t="s">
        <v>31</v>
      </c>
      <c r="B89" s="53" t="s">
        <v>218</v>
      </c>
      <c r="C89" s="70" t="s">
        <v>219</v>
      </c>
      <c r="D89" s="373"/>
      <c r="E89" s="675"/>
      <c r="F89" s="1264"/>
      <c r="G89" s="683">
        <f t="shared" si="10"/>
        <v>0</v>
      </c>
    </row>
    <row r="90" spans="1:7" ht="15.75" customHeight="1">
      <c r="A90" s="41" t="s">
        <v>34</v>
      </c>
      <c r="B90" s="54" t="s">
        <v>220</v>
      </c>
      <c r="C90" s="70" t="s">
        <v>221</v>
      </c>
      <c r="D90" s="373">
        <v>3000000</v>
      </c>
      <c r="E90" s="675">
        <v>1800000</v>
      </c>
      <c r="F90" s="1264">
        <v>-4740000</v>
      </c>
      <c r="G90" s="683">
        <f t="shared" si="10"/>
        <v>60000</v>
      </c>
    </row>
    <row r="91" spans="1:7" ht="15.75" customHeight="1">
      <c r="A91" s="41" t="s">
        <v>37</v>
      </c>
      <c r="B91" s="53" t="s">
        <v>222</v>
      </c>
      <c r="C91" s="70" t="s">
        <v>223</v>
      </c>
      <c r="D91" s="373"/>
      <c r="E91" s="675"/>
      <c r="F91" s="1264">
        <v>175000</v>
      </c>
      <c r="G91" s="683">
        <f t="shared" si="10"/>
        <v>175000</v>
      </c>
    </row>
    <row r="92" spans="1:7" ht="15.75" customHeight="1">
      <c r="A92" s="41" t="s">
        <v>39</v>
      </c>
      <c r="B92" s="53" t="s">
        <v>224</v>
      </c>
      <c r="C92" s="70" t="s">
        <v>225</v>
      </c>
      <c r="D92" s="373">
        <v>460000</v>
      </c>
      <c r="E92" s="675"/>
      <c r="F92" s="1264">
        <v>-24000</v>
      </c>
      <c r="G92" s="683">
        <f t="shared" si="10"/>
        <v>436000</v>
      </c>
    </row>
    <row r="93" spans="1:7" ht="15.75" customHeight="1">
      <c r="A93" s="41" t="s">
        <v>41</v>
      </c>
      <c r="B93" s="53" t="s">
        <v>226</v>
      </c>
      <c r="C93" s="70" t="s">
        <v>227</v>
      </c>
      <c r="D93" s="373">
        <f>D94+D95</f>
        <v>17806000</v>
      </c>
      <c r="E93" s="675">
        <v>447878</v>
      </c>
      <c r="F93" s="1264"/>
      <c r="G93" s="683">
        <f t="shared" si="10"/>
        <v>18253878</v>
      </c>
    </row>
    <row r="94" spans="1:7" ht="15.75" customHeight="1">
      <c r="A94" s="41" t="s">
        <v>43</v>
      </c>
      <c r="B94" s="53" t="s">
        <v>228</v>
      </c>
      <c r="C94" s="55" t="s">
        <v>227</v>
      </c>
      <c r="D94" s="373">
        <v>17806000</v>
      </c>
      <c r="E94" s="675">
        <v>447878</v>
      </c>
      <c r="F94" s="1264">
        <v>4832482</v>
      </c>
      <c r="G94" s="683">
        <f t="shared" si="10"/>
        <v>23086360</v>
      </c>
    </row>
    <row r="95" spans="1:7" ht="15.75" customHeight="1">
      <c r="A95" s="42" t="s">
        <v>45</v>
      </c>
      <c r="B95" s="56" t="s">
        <v>229</v>
      </c>
      <c r="C95" s="57" t="s">
        <v>227</v>
      </c>
      <c r="D95" s="678"/>
      <c r="E95" s="679"/>
      <c r="F95" s="1267"/>
      <c r="G95" s="683">
        <f t="shared" si="10"/>
        <v>0</v>
      </c>
    </row>
    <row r="96" spans="1:7" ht="15.75" customHeight="1">
      <c r="A96" s="58" t="s">
        <v>47</v>
      </c>
      <c r="B96" s="59" t="s">
        <v>457</v>
      </c>
      <c r="C96" s="28" t="s">
        <v>230</v>
      </c>
      <c r="D96" s="691">
        <f>D82+D83+D84+D85+D86</f>
        <v>71217665</v>
      </c>
      <c r="E96" s="691">
        <f t="shared" ref="E96" si="11">E82+E83+E84+E85+E86</f>
        <v>18112904</v>
      </c>
      <c r="F96" s="1265">
        <f>SUM(F82:F86)</f>
        <v>5492155</v>
      </c>
      <c r="G96" s="692">
        <f>SUM(G82:G86)</f>
        <v>94822724</v>
      </c>
    </row>
    <row r="97" spans="1:7" ht="16.5" customHeight="1">
      <c r="A97" s="39" t="s">
        <v>49</v>
      </c>
      <c r="B97" s="49" t="s">
        <v>231</v>
      </c>
      <c r="C97" s="50" t="s">
        <v>232</v>
      </c>
      <c r="D97" s="368"/>
      <c r="E97" s="677">
        <v>317000</v>
      </c>
      <c r="F97" s="1266">
        <v>2919000</v>
      </c>
      <c r="G97" s="683">
        <f>SUM(D97:F97)</f>
        <v>3236000</v>
      </c>
    </row>
    <row r="98" spans="1:7" ht="16.5" customHeight="1">
      <c r="A98" s="41" t="s">
        <v>51</v>
      </c>
      <c r="B98" s="51" t="s">
        <v>233</v>
      </c>
      <c r="C98" s="52" t="s">
        <v>234</v>
      </c>
      <c r="D98" s="373">
        <v>45215000</v>
      </c>
      <c r="E98" s="675">
        <v>-250000</v>
      </c>
      <c r="F98" s="1264">
        <v>32315704</v>
      </c>
      <c r="G98" s="683">
        <f t="shared" ref="G98:G105" si="12">SUM(D98:F98)</f>
        <v>77280704</v>
      </c>
    </row>
    <row r="99" spans="1:7" ht="16.5" customHeight="1">
      <c r="A99" s="41" t="s">
        <v>54</v>
      </c>
      <c r="B99" s="13" t="s">
        <v>235</v>
      </c>
      <c r="C99" s="14" t="s">
        <v>236</v>
      </c>
      <c r="D99" s="373"/>
      <c r="E99" s="675"/>
      <c r="F99" s="1264"/>
      <c r="G99" s="683">
        <f t="shared" si="12"/>
        <v>0</v>
      </c>
    </row>
    <row r="100" spans="1:7" ht="16.5" customHeight="1">
      <c r="A100" s="41" t="s">
        <v>57</v>
      </c>
      <c r="B100" s="51" t="s">
        <v>237</v>
      </c>
      <c r="C100" s="14" t="s">
        <v>238</v>
      </c>
      <c r="D100" s="373"/>
      <c r="E100" s="675"/>
      <c r="F100" s="1264"/>
      <c r="G100" s="683">
        <f t="shared" si="12"/>
        <v>0</v>
      </c>
    </row>
    <row r="101" spans="1:7" ht="16.5" customHeight="1">
      <c r="A101" s="41" t="s">
        <v>60</v>
      </c>
      <c r="B101" s="60" t="s">
        <v>218</v>
      </c>
      <c r="C101" s="14" t="s">
        <v>239</v>
      </c>
      <c r="D101" s="373"/>
      <c r="E101" s="675"/>
      <c r="F101" s="1264"/>
      <c r="G101" s="683">
        <f t="shared" si="12"/>
        <v>0</v>
      </c>
    </row>
    <row r="102" spans="1:7" ht="16.5" customHeight="1">
      <c r="A102" s="41" t="s">
        <v>62</v>
      </c>
      <c r="B102" s="60" t="s">
        <v>240</v>
      </c>
      <c r="C102" s="14" t="s">
        <v>241</v>
      </c>
      <c r="D102" s="373"/>
      <c r="E102" s="675"/>
      <c r="F102" s="1264"/>
      <c r="G102" s="683">
        <f t="shared" si="12"/>
        <v>0</v>
      </c>
    </row>
    <row r="103" spans="1:7" ht="16.5" customHeight="1">
      <c r="A103" s="41" t="s">
        <v>64</v>
      </c>
      <c r="B103" s="60" t="s">
        <v>242</v>
      </c>
      <c r="C103" s="14" t="s">
        <v>243</v>
      </c>
      <c r="D103" s="373"/>
      <c r="E103" s="675"/>
      <c r="F103" s="1264"/>
      <c r="G103" s="683">
        <f t="shared" si="12"/>
        <v>0</v>
      </c>
    </row>
    <row r="104" spans="1:7" ht="16.5" customHeight="1">
      <c r="A104" s="41" t="s">
        <v>66</v>
      </c>
      <c r="B104" s="60" t="s">
        <v>244</v>
      </c>
      <c r="C104" s="14" t="s">
        <v>245</v>
      </c>
      <c r="D104" s="373"/>
      <c r="E104" s="675"/>
      <c r="F104" s="1264"/>
      <c r="G104" s="683">
        <f t="shared" si="12"/>
        <v>0</v>
      </c>
    </row>
    <row r="105" spans="1:7" ht="16.5" customHeight="1">
      <c r="A105" s="42" t="s">
        <v>68</v>
      </c>
      <c r="B105" s="61" t="s">
        <v>246</v>
      </c>
      <c r="C105" s="18" t="s">
        <v>247</v>
      </c>
      <c r="D105" s="678"/>
      <c r="E105" s="680"/>
      <c r="F105" s="1268"/>
      <c r="G105" s="683">
        <f t="shared" si="12"/>
        <v>0</v>
      </c>
    </row>
    <row r="106" spans="1:7" ht="16.5" customHeight="1">
      <c r="A106" s="58" t="s">
        <v>70</v>
      </c>
      <c r="B106" s="59" t="s">
        <v>456</v>
      </c>
      <c r="C106" s="28" t="s">
        <v>248</v>
      </c>
      <c r="D106" s="384">
        <f>+D97+D98+D99</f>
        <v>45215000</v>
      </c>
      <c r="E106" s="384">
        <f t="shared" ref="E106" si="13">+E97+E98+E99</f>
        <v>67000</v>
      </c>
      <c r="F106" s="1261">
        <f>SUM(F97:F98)</f>
        <v>35234704</v>
      </c>
      <c r="G106" s="385">
        <f>SUM(G97:G105)</f>
        <v>80516704</v>
      </c>
    </row>
    <row r="107" spans="1:7" ht="16.5" customHeight="1">
      <c r="A107" s="26" t="s">
        <v>72</v>
      </c>
      <c r="B107" s="38" t="s">
        <v>249</v>
      </c>
      <c r="C107" s="28" t="s">
        <v>250</v>
      </c>
      <c r="D107" s="684">
        <f>SUM(D96+D106)</f>
        <v>116432665</v>
      </c>
      <c r="E107" s="684">
        <f t="shared" ref="E107" si="14">SUM(E96+E106)</f>
        <v>18179904</v>
      </c>
      <c r="F107" s="1257">
        <f>SUM(F106,F96)</f>
        <v>40726859</v>
      </c>
      <c r="G107" s="685">
        <f>SUM(G106,G96)</f>
        <v>175339428</v>
      </c>
    </row>
    <row r="108" spans="1:7" ht="16.5" customHeight="1">
      <c r="A108" s="39" t="s">
        <v>75</v>
      </c>
      <c r="B108" s="681" t="s">
        <v>251</v>
      </c>
      <c r="C108" s="682" t="s">
        <v>252</v>
      </c>
      <c r="D108" s="368"/>
      <c r="E108" s="686"/>
      <c r="F108" s="1269"/>
      <c r="G108" s="687"/>
    </row>
    <row r="109" spans="1:7" ht="16.5" customHeight="1">
      <c r="A109" s="41" t="s">
        <v>78</v>
      </c>
      <c r="B109" s="62" t="s">
        <v>253</v>
      </c>
      <c r="C109" s="52" t="s">
        <v>254</v>
      </c>
      <c r="D109" s="373">
        <v>558642</v>
      </c>
      <c r="E109" s="688"/>
      <c r="F109" s="1270"/>
      <c r="G109" s="689">
        <v>558642</v>
      </c>
    </row>
    <row r="110" spans="1:7" ht="16.5" customHeight="1">
      <c r="A110" s="63" t="s">
        <v>81</v>
      </c>
      <c r="B110" s="62" t="s">
        <v>255</v>
      </c>
      <c r="C110" s="52" t="s">
        <v>256</v>
      </c>
      <c r="D110" s="373"/>
      <c r="E110" s="688"/>
      <c r="F110" s="1270"/>
      <c r="G110" s="690"/>
    </row>
    <row r="111" spans="1:7" ht="16.5" customHeight="1">
      <c r="A111" s="395" t="s">
        <v>83</v>
      </c>
      <c r="B111" s="1274" t="s">
        <v>772</v>
      </c>
      <c r="C111" s="923" t="s">
        <v>442</v>
      </c>
      <c r="D111" s="678">
        <v>19589693</v>
      </c>
      <c r="E111" s="1530">
        <v>619968</v>
      </c>
      <c r="F111" s="1275">
        <v>28927</v>
      </c>
      <c r="G111" s="1276">
        <v>20238588</v>
      </c>
    </row>
    <row r="112" spans="1:7" ht="16.5" customHeight="1">
      <c r="A112" s="42" t="s">
        <v>85</v>
      </c>
      <c r="B112" s="952" t="s">
        <v>257</v>
      </c>
      <c r="C112" s="923" t="s">
        <v>258</v>
      </c>
      <c r="D112" s="678"/>
      <c r="E112" s="953"/>
      <c r="F112" s="1271"/>
      <c r="G112" s="954"/>
    </row>
    <row r="113" spans="1:8" ht="16.5" customHeight="1">
      <c r="A113" s="19" t="s">
        <v>87</v>
      </c>
      <c r="B113" s="27" t="s">
        <v>259</v>
      </c>
      <c r="C113" s="28" t="s">
        <v>260</v>
      </c>
      <c r="D113" s="397">
        <f>SUM(D108:D112)</f>
        <v>20148335</v>
      </c>
      <c r="E113" s="397">
        <f t="shared" ref="E113:G113" si="15">SUM(E108:E112)</f>
        <v>619968</v>
      </c>
      <c r="F113" s="1272">
        <f>SUM(F108:F112)</f>
        <v>28927</v>
      </c>
      <c r="G113" s="398">
        <f t="shared" si="15"/>
        <v>20797230</v>
      </c>
      <c r="H113" s="65"/>
    </row>
    <row r="114" spans="1:8" s="11" customFormat="1" ht="16.5" customHeight="1">
      <c r="A114" s="955" t="s">
        <v>90</v>
      </c>
      <c r="B114" s="956" t="s">
        <v>261</v>
      </c>
      <c r="C114" s="957" t="s">
        <v>262</v>
      </c>
      <c r="D114" s="800">
        <f>D107+D113</f>
        <v>136581000</v>
      </c>
      <c r="E114" s="800">
        <v>18163487</v>
      </c>
      <c r="F114" s="1273">
        <f>SUM(F113,F107)</f>
        <v>40755786</v>
      </c>
      <c r="G114" s="958">
        <f t="shared" ref="E114:G114" si="16">G107+G113</f>
        <v>196136658</v>
      </c>
    </row>
    <row r="115" spans="1:8" ht="16.5" customHeight="1"/>
    <row r="116" spans="1:8" ht="30.75" customHeight="1">
      <c r="A116" s="1390" t="s">
        <v>263</v>
      </c>
      <c r="B116" s="1390"/>
      <c r="C116" s="1390"/>
      <c r="D116" s="1390"/>
    </row>
    <row r="117" spans="1:8" ht="15" customHeight="1">
      <c r="A117" s="1388"/>
      <c r="B117" s="1388"/>
      <c r="C117" s="2"/>
      <c r="D117" s="69"/>
    </row>
    <row r="118" spans="1:8" ht="29.25" customHeight="1">
      <c r="A118" s="962">
        <v>1</v>
      </c>
      <c r="B118" s="5" t="s">
        <v>264</v>
      </c>
      <c r="C118" s="927"/>
      <c r="D118" s="963">
        <f>D70-D107</f>
        <v>-37851665</v>
      </c>
      <c r="E118" s="963">
        <f t="shared" ref="E118:G118" si="17">E70-E107</f>
        <v>-1560510</v>
      </c>
      <c r="F118" s="963"/>
      <c r="G118" s="963">
        <f t="shared" si="17"/>
        <v>-39667848</v>
      </c>
    </row>
    <row r="119" spans="1:8" ht="40.5" customHeight="1">
      <c r="A119" s="955" t="s">
        <v>13</v>
      </c>
      <c r="B119" s="959" t="s">
        <v>265</v>
      </c>
      <c r="C119" s="960"/>
      <c r="D119" s="961">
        <f>D76-D113</f>
        <v>37851665</v>
      </c>
      <c r="E119" s="961">
        <f t="shared" ref="E119:G119" si="18">E76-E113</f>
        <v>1236942</v>
      </c>
      <c r="F119" s="961"/>
      <c r="G119" s="961">
        <f t="shared" si="18"/>
        <v>39031463</v>
      </c>
    </row>
  </sheetData>
  <mergeCells count="7">
    <mergeCell ref="A117:B117"/>
    <mergeCell ref="A78:D78"/>
    <mergeCell ref="A116:D116"/>
    <mergeCell ref="A1:G1"/>
    <mergeCell ref="A2:G2"/>
    <mergeCell ref="A3:G3"/>
    <mergeCell ref="A79:G79"/>
  </mergeCells>
  <printOptions horizontalCentered="1"/>
  <pageMargins left="0.25" right="0.25" top="0.75" bottom="0.75" header="0.3" footer="0.3"/>
  <pageSetup paperSize="9" scale="70" fitToHeight="2" orientation="portrait" r:id="rId1"/>
  <headerFooter alignWithMargins="0">
    <oddHeader>&amp;R&amp;"Times New Roman CE,Félkövér dőlt"&amp;11 1. melléklet a ........./2017. (.......) önkormányzati rendelethez</oddHeader>
  </headerFooter>
  <rowBreaks count="2" manualBreakCount="2">
    <brk id="4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topLeftCell="A7" workbookViewId="0">
      <selection activeCell="E19" sqref="E19"/>
    </sheetView>
  </sheetViews>
  <sheetFormatPr defaultColWidth="9.33203125" defaultRowHeight="15"/>
  <cols>
    <col min="1" max="1" width="5.1640625" style="315" customWidth="1"/>
    <col min="2" max="2" width="49.1640625" style="314" customWidth="1"/>
    <col min="3" max="3" width="15.83203125" style="334" customWidth="1"/>
    <col min="4" max="6" width="15.83203125" style="314" customWidth="1"/>
    <col min="7" max="7" width="17.83203125" style="314" customWidth="1"/>
    <col min="8" max="9" width="19" style="314" customWidth="1"/>
    <col min="10" max="16384" width="9.33203125" style="314"/>
  </cols>
  <sheetData>
    <row r="1" spans="1:6" ht="42" customHeight="1">
      <c r="A1" s="1494" t="s">
        <v>744</v>
      </c>
      <c r="B1" s="1494"/>
      <c r="C1" s="1494"/>
      <c r="D1" s="1494"/>
      <c r="E1" s="1494"/>
      <c r="F1" s="1494"/>
    </row>
    <row r="2" spans="1:6" ht="15" customHeight="1">
      <c r="C2" s="316"/>
    </row>
    <row r="3" spans="1:6" s="317" customFormat="1" ht="25.5" customHeight="1">
      <c r="A3" s="1493" t="s">
        <v>533</v>
      </c>
      <c r="B3" s="1493"/>
      <c r="C3" s="1493"/>
      <c r="D3" s="1493"/>
      <c r="E3" s="1493"/>
      <c r="F3" s="1493"/>
    </row>
    <row r="4" spans="1:6">
      <c r="A4" s="1495" t="s">
        <v>1</v>
      </c>
      <c r="B4" s="1495"/>
      <c r="C4" s="1495"/>
      <c r="D4" s="1495"/>
      <c r="E4" s="1495"/>
      <c r="F4" s="1495"/>
    </row>
    <row r="5" spans="1:6" s="320" customFormat="1" ht="27.75" customHeight="1">
      <c r="A5" s="1134" t="s">
        <v>534</v>
      </c>
      <c r="B5" s="1135" t="s">
        <v>535</v>
      </c>
      <c r="C5" s="1136" t="s">
        <v>543</v>
      </c>
      <c r="D5" s="1137" t="s">
        <v>770</v>
      </c>
      <c r="E5" s="1375" t="s">
        <v>773</v>
      </c>
      <c r="F5" s="1138" t="s">
        <v>751</v>
      </c>
    </row>
    <row r="6" spans="1:6" ht="34.5" customHeight="1">
      <c r="A6" s="328" t="s">
        <v>10</v>
      </c>
      <c r="B6" s="329" t="s">
        <v>536</v>
      </c>
      <c r="C6" s="1132"/>
      <c r="D6" s="1211"/>
      <c r="E6" s="1376"/>
      <c r="F6" s="1140"/>
    </row>
    <row r="7" spans="1:6" ht="25.5" customHeight="1">
      <c r="A7" s="321" t="s">
        <v>13</v>
      </c>
      <c r="B7" s="322" t="s">
        <v>537</v>
      </c>
      <c r="C7" s="1141">
        <v>17806000</v>
      </c>
      <c r="D7" s="1212">
        <v>447878</v>
      </c>
      <c r="E7" s="1377">
        <v>4832482</v>
      </c>
      <c r="F7" s="1144">
        <f>SUM(C7:E7)</f>
        <v>23086360</v>
      </c>
    </row>
    <row r="8" spans="1:6" s="326" customFormat="1" ht="25.5" customHeight="1">
      <c r="A8" s="323" t="s">
        <v>16</v>
      </c>
      <c r="B8" s="324" t="s">
        <v>407</v>
      </c>
      <c r="C8" s="1142">
        <f>C6+C7</f>
        <v>17806000</v>
      </c>
      <c r="D8" s="1142">
        <f t="shared" ref="D8:F8" si="0">D6+D7</f>
        <v>447878</v>
      </c>
      <c r="E8" s="1378">
        <v>4832482</v>
      </c>
      <c r="F8" s="325">
        <f t="shared" si="0"/>
        <v>23086360</v>
      </c>
    </row>
    <row r="10" spans="1:6" s="317" customFormat="1" ht="25.5" customHeight="1">
      <c r="A10" s="1493" t="s">
        <v>538</v>
      </c>
      <c r="B10" s="1493"/>
      <c r="C10" s="1493"/>
    </row>
    <row r="11" spans="1:6">
      <c r="A11" s="318"/>
      <c r="B11" s="319"/>
      <c r="C11" s="327"/>
    </row>
    <row r="12" spans="1:6" s="320" customFormat="1" ht="30">
      <c r="A12" s="1134" t="s">
        <v>534</v>
      </c>
      <c r="B12" s="1135" t="s">
        <v>535</v>
      </c>
      <c r="C12" s="1136" t="s">
        <v>543</v>
      </c>
      <c r="D12" s="1137" t="s">
        <v>770</v>
      </c>
      <c r="E12" s="1375" t="s">
        <v>773</v>
      </c>
      <c r="F12" s="1138" t="s">
        <v>751</v>
      </c>
    </row>
    <row r="13" spans="1:6" ht="25.5" customHeight="1">
      <c r="A13" s="328" t="s">
        <v>10</v>
      </c>
      <c r="B13" s="329" t="s">
        <v>539</v>
      </c>
      <c r="C13" s="1139"/>
      <c r="D13" s="1133"/>
      <c r="E13" s="1379"/>
      <c r="F13" s="1140"/>
    </row>
    <row r="14" spans="1:6" ht="25.5" customHeight="1">
      <c r="A14" s="328" t="s">
        <v>13</v>
      </c>
      <c r="B14" s="329"/>
      <c r="C14" s="1139"/>
      <c r="D14" s="1133"/>
      <c r="E14" s="1379"/>
      <c r="F14" s="1140"/>
    </row>
    <row r="15" spans="1:6" ht="25.5" customHeight="1">
      <c r="A15" s="328" t="s">
        <v>16</v>
      </c>
      <c r="B15" s="329"/>
      <c r="C15" s="1139"/>
      <c r="D15" s="1133"/>
      <c r="E15" s="1379"/>
      <c r="F15" s="1140"/>
    </row>
    <row r="16" spans="1:6" ht="25.5" customHeight="1">
      <c r="A16" s="321" t="s">
        <v>19</v>
      </c>
      <c r="B16" s="330"/>
      <c r="C16" s="1143"/>
      <c r="D16" s="322"/>
      <c r="E16" s="1380"/>
      <c r="F16" s="1144"/>
    </row>
    <row r="17" spans="1:6" ht="25.5" customHeight="1">
      <c r="A17" s="323" t="s">
        <v>22</v>
      </c>
      <c r="B17" s="331" t="s">
        <v>407</v>
      </c>
      <c r="C17" s="1145">
        <f>SUM(C13:C16)</f>
        <v>0</v>
      </c>
      <c r="D17" s="1145">
        <f t="shared" ref="D17:F17" si="1">SUM(D13:D16)</f>
        <v>0</v>
      </c>
      <c r="E17" s="1381"/>
      <c r="F17" s="332">
        <f t="shared" si="1"/>
        <v>0</v>
      </c>
    </row>
    <row r="18" spans="1:6" ht="25.5" customHeight="1">
      <c r="A18" s="323" t="s">
        <v>25</v>
      </c>
      <c r="B18" s="1213" t="s">
        <v>540</v>
      </c>
      <c r="C18" s="1145">
        <f>SUM(C8+C17)</f>
        <v>17806000</v>
      </c>
      <c r="D18" s="1145">
        <f t="shared" ref="D18:F18" si="2">SUM(D8+D17)</f>
        <v>447878</v>
      </c>
      <c r="E18" s="1381">
        <v>4832482</v>
      </c>
      <c r="F18" s="332">
        <f t="shared" si="2"/>
        <v>23086360</v>
      </c>
    </row>
    <row r="19" spans="1:6" ht="18.75">
      <c r="A19" s="333"/>
      <c r="B19" s="333"/>
      <c r="C19" s="333"/>
      <c r="D19" s="333"/>
      <c r="E19" s="333"/>
    </row>
  </sheetData>
  <mergeCells count="4">
    <mergeCell ref="A10:C10"/>
    <mergeCell ref="A1:F1"/>
    <mergeCell ref="A3:F3"/>
    <mergeCell ref="A4:F4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7" fitToHeight="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1"/>
  <sheetViews>
    <sheetView topLeftCell="A7" workbookViewId="0">
      <selection activeCell="I23" sqref="I23"/>
    </sheetView>
  </sheetViews>
  <sheetFormatPr defaultRowHeight="15.75"/>
  <cols>
    <col min="1" max="1" width="7" style="67" customWidth="1"/>
    <col min="2" max="2" width="55.5" style="67" customWidth="1"/>
    <col min="3" max="3" width="12.6640625" style="68" customWidth="1"/>
    <col min="4" max="6" width="12.6640625" style="67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>
      <c r="A1" s="1496" t="s">
        <v>745</v>
      </c>
      <c r="B1" s="1497"/>
      <c r="C1" s="1497"/>
      <c r="D1" s="1497"/>
      <c r="E1" s="1497"/>
      <c r="F1" s="1497"/>
    </row>
    <row r="3" spans="1:6" ht="15.95" customHeight="1">
      <c r="A3" s="1389" t="s">
        <v>544</v>
      </c>
      <c r="B3" s="1389"/>
      <c r="C3" s="1389"/>
      <c r="D3" s="1389"/>
      <c r="E3" s="1389"/>
      <c r="F3" s="1389"/>
    </row>
    <row r="4" spans="1:6" ht="15.95" customHeight="1">
      <c r="A4" s="1388"/>
      <c r="B4" s="1388"/>
      <c r="D4" s="252"/>
      <c r="E4" s="252"/>
      <c r="F4" s="3" t="s">
        <v>721</v>
      </c>
    </row>
    <row r="5" spans="1:6" ht="31.5" customHeight="1">
      <c r="A5" s="104" t="s">
        <v>2</v>
      </c>
      <c r="B5" s="28" t="s">
        <v>3</v>
      </c>
      <c r="C5" s="28" t="s">
        <v>545</v>
      </c>
      <c r="D5" s="28" t="s">
        <v>546</v>
      </c>
      <c r="E5" s="28" t="s">
        <v>547</v>
      </c>
      <c r="F5" s="105" t="s">
        <v>548</v>
      </c>
    </row>
    <row r="6" spans="1:6" s="7" customFormat="1" ht="12" customHeight="1">
      <c r="A6" s="362" t="s">
        <v>6</v>
      </c>
      <c r="B6" s="363" t="s">
        <v>7</v>
      </c>
      <c r="C6" s="363" t="s">
        <v>8</v>
      </c>
      <c r="D6" s="363" t="s">
        <v>9</v>
      </c>
      <c r="E6" s="364" t="s">
        <v>270</v>
      </c>
      <c r="F6" s="365" t="s">
        <v>463</v>
      </c>
    </row>
    <row r="7" spans="1:6" s="11" customFormat="1" ht="17.25" customHeight="1">
      <c r="A7" s="366" t="s">
        <v>10</v>
      </c>
      <c r="B7" s="367" t="s">
        <v>549</v>
      </c>
      <c r="C7" s="368">
        <v>41151281</v>
      </c>
      <c r="D7" s="368">
        <v>27000000</v>
      </c>
      <c r="E7" s="369">
        <v>27200000</v>
      </c>
      <c r="F7" s="370">
        <v>27500000</v>
      </c>
    </row>
    <row r="8" spans="1:6" s="11" customFormat="1" ht="17.25" customHeight="1">
      <c r="A8" s="371" t="s">
        <v>13</v>
      </c>
      <c r="B8" s="372" t="s">
        <v>550</v>
      </c>
      <c r="C8" s="373"/>
      <c r="D8" s="373"/>
      <c r="E8" s="374"/>
      <c r="F8" s="375"/>
    </row>
    <row r="9" spans="1:6" s="11" customFormat="1" ht="17.25" customHeight="1">
      <c r="A9" s="371" t="s">
        <v>16</v>
      </c>
      <c r="B9" s="372" t="s">
        <v>551</v>
      </c>
      <c r="C9" s="373">
        <v>53417634</v>
      </c>
      <c r="D9" s="373">
        <v>52500000</v>
      </c>
      <c r="E9" s="374">
        <v>52700000</v>
      </c>
      <c r="F9" s="375">
        <v>52900000</v>
      </c>
    </row>
    <row r="10" spans="1:6" s="11" customFormat="1" ht="17.25" customHeight="1">
      <c r="A10" s="371" t="s">
        <v>19</v>
      </c>
      <c r="B10" s="372" t="s">
        <v>448</v>
      </c>
      <c r="C10" s="373">
        <v>60000</v>
      </c>
      <c r="D10" s="373"/>
      <c r="E10" s="374"/>
      <c r="F10" s="375"/>
    </row>
    <row r="11" spans="1:6" s="11" customFormat="1" ht="17.25" customHeight="1">
      <c r="A11" s="371" t="s">
        <v>22</v>
      </c>
      <c r="B11" s="372" t="s">
        <v>552</v>
      </c>
      <c r="C11" s="373">
        <v>2357479</v>
      </c>
      <c r="D11" s="373">
        <v>1800000</v>
      </c>
      <c r="E11" s="374">
        <v>1500000</v>
      </c>
      <c r="F11" s="375">
        <v>1200000</v>
      </c>
    </row>
    <row r="12" spans="1:6" s="11" customFormat="1" ht="17.25" customHeight="1">
      <c r="A12" s="371" t="s">
        <v>25</v>
      </c>
      <c r="B12" s="376" t="s">
        <v>553</v>
      </c>
      <c r="C12" s="373"/>
      <c r="D12" s="373"/>
      <c r="E12" s="374"/>
      <c r="F12" s="375"/>
    </row>
    <row r="13" spans="1:6" s="11" customFormat="1" ht="17.25" customHeight="1">
      <c r="A13" s="371" t="s">
        <v>28</v>
      </c>
      <c r="B13" s="372" t="s">
        <v>554</v>
      </c>
      <c r="C13" s="377">
        <f>SUM(C7:C12)</f>
        <v>96986394</v>
      </c>
      <c r="D13" s="377">
        <f>SUM(D7:D12)</f>
        <v>81300000</v>
      </c>
      <c r="E13" s="377">
        <f>SUM(E7:E12)</f>
        <v>81400000</v>
      </c>
      <c r="F13" s="378">
        <f>SUM(F7:F12)</f>
        <v>81600000</v>
      </c>
    </row>
    <row r="14" spans="1:6" s="11" customFormat="1" ht="17.25" customHeight="1">
      <c r="A14" s="379" t="s">
        <v>31</v>
      </c>
      <c r="B14" s="380" t="s">
        <v>555</v>
      </c>
      <c r="C14" s="381">
        <v>59856910</v>
      </c>
      <c r="D14" s="381">
        <v>5000000</v>
      </c>
      <c r="E14" s="382">
        <v>2000000</v>
      </c>
      <c r="F14" s="383">
        <v>1000000</v>
      </c>
    </row>
    <row r="15" spans="1:6" s="11" customFormat="1" ht="27" customHeight="1">
      <c r="A15" s="104" t="s">
        <v>34</v>
      </c>
      <c r="B15" s="64" t="s">
        <v>556</v>
      </c>
      <c r="C15" s="384">
        <f>+C13+C14</f>
        <v>156843304</v>
      </c>
      <c r="D15" s="384">
        <f>+D13+D14</f>
        <v>86300000</v>
      </c>
      <c r="E15" s="384">
        <f>+E13+E14</f>
        <v>83400000</v>
      </c>
      <c r="F15" s="385">
        <f>+F13+F14</f>
        <v>82600000</v>
      </c>
    </row>
    <row r="16" spans="1:6" s="11" customFormat="1" ht="12" customHeight="1">
      <c r="A16" s="386"/>
      <c r="B16" s="387"/>
      <c r="C16" s="388"/>
      <c r="D16" s="389"/>
      <c r="E16" s="389"/>
      <c r="F16" s="390"/>
    </row>
    <row r="17" spans="1:7" s="11" customFormat="1" ht="12" customHeight="1">
      <c r="A17" s="1389" t="s">
        <v>495</v>
      </c>
      <c r="B17" s="1389"/>
      <c r="C17" s="1389"/>
      <c r="D17" s="1389"/>
      <c r="E17" s="1389"/>
      <c r="F17" s="1389"/>
    </row>
    <row r="18" spans="1:7" s="11" customFormat="1" ht="12" customHeight="1">
      <c r="A18" s="1498"/>
      <c r="B18" s="1498"/>
      <c r="C18" s="68"/>
      <c r="D18" s="252"/>
      <c r="E18" s="252"/>
      <c r="F18" s="3" t="s">
        <v>721</v>
      </c>
    </row>
    <row r="19" spans="1:7" s="11" customFormat="1" ht="31.5" customHeight="1">
      <c r="A19" s="104" t="s">
        <v>2</v>
      </c>
      <c r="B19" s="28" t="s">
        <v>3</v>
      </c>
      <c r="C19" s="28" t="s">
        <v>545</v>
      </c>
      <c r="D19" s="28" t="s">
        <v>546</v>
      </c>
      <c r="E19" s="28" t="s">
        <v>547</v>
      </c>
      <c r="F19" s="105" t="s">
        <v>548</v>
      </c>
      <c r="G19" s="391"/>
    </row>
    <row r="20" spans="1:7" s="11" customFormat="1" ht="12" customHeight="1">
      <c r="A20" s="362" t="s">
        <v>6</v>
      </c>
      <c r="B20" s="363" t="s">
        <v>7</v>
      </c>
      <c r="C20" s="363" t="s">
        <v>8</v>
      </c>
      <c r="D20" s="363" t="s">
        <v>9</v>
      </c>
      <c r="E20" s="364" t="s">
        <v>270</v>
      </c>
      <c r="F20" s="365" t="s">
        <v>463</v>
      </c>
      <c r="G20" s="391"/>
    </row>
    <row r="21" spans="1:7" s="11" customFormat="1" ht="17.25" customHeight="1">
      <c r="A21" s="1214" t="s">
        <v>10</v>
      </c>
      <c r="B21" s="1215" t="s">
        <v>557</v>
      </c>
      <c r="C21" s="920">
        <v>111002662</v>
      </c>
      <c r="D21" s="920">
        <v>75000000</v>
      </c>
      <c r="E21" s="920">
        <v>75500000</v>
      </c>
      <c r="F21" s="1216">
        <v>75800000</v>
      </c>
      <c r="G21" s="391"/>
    </row>
    <row r="22" spans="1:7" ht="17.25" customHeight="1">
      <c r="A22" s="63" t="s">
        <v>13</v>
      </c>
      <c r="B22" s="392" t="s">
        <v>558</v>
      </c>
      <c r="C22" s="377">
        <f>+C23+C24+C25</f>
        <v>45282000</v>
      </c>
      <c r="D22" s="377">
        <f>+D23+D24+D25</f>
        <v>10700000</v>
      </c>
      <c r="E22" s="377">
        <f t="shared" ref="E22:F22" si="0">+E23+E24+E25</f>
        <v>7300000</v>
      </c>
      <c r="F22" s="378">
        <f t="shared" si="0"/>
        <v>6100000</v>
      </c>
    </row>
    <row r="23" spans="1:7" ht="17.25" customHeight="1">
      <c r="A23" s="41" t="s">
        <v>559</v>
      </c>
      <c r="B23" s="372" t="s">
        <v>231</v>
      </c>
      <c r="C23" s="373">
        <v>317000</v>
      </c>
      <c r="D23" s="373"/>
      <c r="E23" s="373">
        <v>7300000</v>
      </c>
      <c r="F23" s="375"/>
    </row>
    <row r="24" spans="1:7" ht="17.25" customHeight="1">
      <c r="A24" s="41" t="s">
        <v>560</v>
      </c>
      <c r="B24" s="372" t="s">
        <v>233</v>
      </c>
      <c r="C24" s="373">
        <v>44965000</v>
      </c>
      <c r="D24" s="373">
        <v>10700000</v>
      </c>
      <c r="E24" s="373">
        <v>0</v>
      </c>
      <c r="F24" s="375">
        <v>6100000</v>
      </c>
    </row>
    <row r="25" spans="1:7" ht="17.25" customHeight="1">
      <c r="A25" s="41" t="s">
        <v>561</v>
      </c>
      <c r="B25" s="376" t="s">
        <v>235</v>
      </c>
      <c r="C25" s="373"/>
      <c r="D25" s="373"/>
      <c r="E25" s="373"/>
      <c r="F25" s="375"/>
    </row>
    <row r="26" spans="1:7" ht="17.25" customHeight="1">
      <c r="A26" s="63" t="s">
        <v>16</v>
      </c>
      <c r="B26" s="393" t="s">
        <v>562</v>
      </c>
      <c r="C26" s="394">
        <f>+C21+C22</f>
        <v>156284662</v>
      </c>
      <c r="D26" s="394">
        <f>+D21+D22</f>
        <v>85700000</v>
      </c>
      <c r="E26" s="394">
        <f t="shared" ref="E26:F26" si="1">+E21+E22</f>
        <v>82800000</v>
      </c>
      <c r="F26" s="786">
        <f t="shared" si="1"/>
        <v>81900000</v>
      </c>
    </row>
    <row r="27" spans="1:7" ht="17.25" customHeight="1">
      <c r="A27" s="1217" t="s">
        <v>19</v>
      </c>
      <c r="B27" s="1218" t="s">
        <v>563</v>
      </c>
      <c r="C27" s="1219">
        <v>558642</v>
      </c>
      <c r="D27" s="1219">
        <v>600000</v>
      </c>
      <c r="E27" s="1219">
        <v>600000</v>
      </c>
      <c r="F27" s="1220">
        <v>700000</v>
      </c>
      <c r="G27" s="65"/>
    </row>
    <row r="28" spans="1:7" s="11" customFormat="1" ht="17.25" customHeight="1">
      <c r="A28" s="396" t="s">
        <v>22</v>
      </c>
      <c r="B28" s="66" t="s">
        <v>564</v>
      </c>
      <c r="C28" s="397">
        <f>+C26+C27</f>
        <v>156843304</v>
      </c>
      <c r="D28" s="397">
        <f>+D26+D27</f>
        <v>86300000</v>
      </c>
      <c r="E28" s="397">
        <f>+E26+E27</f>
        <v>83400000</v>
      </c>
      <c r="F28" s="398">
        <f>+F26+F27</f>
        <v>82600000</v>
      </c>
    </row>
    <row r="29" spans="1:7">
      <c r="C29" s="67"/>
    </row>
    <row r="30" spans="1:7">
      <c r="C30" s="67"/>
    </row>
    <row r="31" spans="1:7">
      <c r="C31" s="67"/>
    </row>
    <row r="32" spans="1:7" ht="16.5" customHeight="1">
      <c r="C32" s="67"/>
    </row>
    <row r="33" spans="3:8">
      <c r="C33" s="67"/>
    </row>
    <row r="34" spans="3:8">
      <c r="C34" s="67"/>
    </row>
    <row r="35" spans="3:8" s="67" customFormat="1">
      <c r="G35" s="1"/>
      <c r="H35" s="1"/>
    </row>
    <row r="36" spans="3:8" s="67" customFormat="1">
      <c r="G36" s="1"/>
      <c r="H36" s="1"/>
    </row>
    <row r="37" spans="3:8" s="67" customFormat="1">
      <c r="G37" s="1"/>
      <c r="H37" s="1"/>
    </row>
    <row r="38" spans="3:8" s="67" customFormat="1">
      <c r="G38" s="1"/>
      <c r="H38" s="1"/>
    </row>
    <row r="39" spans="3:8" s="67" customFormat="1">
      <c r="G39" s="1"/>
      <c r="H39" s="1"/>
    </row>
    <row r="40" spans="3:8" s="67" customFormat="1">
      <c r="G40" s="1"/>
      <c r="H40" s="1"/>
    </row>
    <row r="41" spans="3:8" s="67" customFormat="1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fitToHeight="0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A2" sqref="A2:I2"/>
    </sheetView>
  </sheetViews>
  <sheetFormatPr defaultColWidth="9.33203125" defaultRowHeight="15"/>
  <cols>
    <col min="1" max="1" width="41.33203125" style="292" customWidth="1"/>
    <col min="2" max="2" width="19.6640625" style="292" customWidth="1"/>
    <col min="3" max="3" width="16.6640625" style="292" customWidth="1"/>
    <col min="4" max="9" width="16" style="292" customWidth="1"/>
    <col min="10" max="10" width="17.83203125" style="292" customWidth="1"/>
    <col min="11" max="16384" width="9.33203125" style="292"/>
  </cols>
  <sheetData>
    <row r="1" spans="1:10">
      <c r="A1" s="1499" t="s">
        <v>677</v>
      </c>
      <c r="B1" s="1499"/>
      <c r="C1" s="1499"/>
      <c r="D1" s="1499"/>
      <c r="E1" s="1499"/>
      <c r="F1" s="1499"/>
      <c r="G1" s="1499"/>
      <c r="H1" s="1499"/>
      <c r="I1" s="1499"/>
    </row>
    <row r="2" spans="1:10" ht="56.25" customHeight="1">
      <c r="A2" s="1500" t="s">
        <v>736</v>
      </c>
      <c r="B2" s="1500"/>
      <c r="C2" s="1500"/>
      <c r="D2" s="1500"/>
      <c r="E2" s="1500"/>
      <c r="F2" s="1500"/>
      <c r="G2" s="1500"/>
      <c r="H2" s="1500"/>
      <c r="I2" s="1500"/>
    </row>
    <row r="3" spans="1:10" ht="18.75" customHeight="1">
      <c r="A3" s="293"/>
      <c r="B3" s="293"/>
      <c r="C3" s="293"/>
      <c r="D3" s="293"/>
      <c r="E3" s="293"/>
      <c r="F3" s="293"/>
      <c r="G3" s="293"/>
      <c r="H3" s="293"/>
      <c r="I3" s="293"/>
    </row>
    <row r="4" spans="1:10">
      <c r="A4" s="294"/>
      <c r="B4" s="294"/>
      <c r="C4" s="294"/>
      <c r="D4" s="294"/>
      <c r="E4" s="294"/>
      <c r="F4" s="294"/>
      <c r="G4" s="294"/>
      <c r="H4" s="1501" t="s">
        <v>1</v>
      </c>
      <c r="I4" s="1501"/>
    </row>
    <row r="5" spans="1:10" s="295" customFormat="1" ht="71.25" customHeight="1">
      <c r="A5" s="1502" t="s">
        <v>525</v>
      </c>
      <c r="B5" s="1504" t="s">
        <v>526</v>
      </c>
      <c r="C5" s="1502" t="s">
        <v>527</v>
      </c>
      <c r="D5" s="1506" t="s">
        <v>528</v>
      </c>
      <c r="E5" s="1506"/>
      <c r="F5" s="1506" t="s">
        <v>529</v>
      </c>
      <c r="G5" s="1506"/>
      <c r="H5" s="1506" t="s">
        <v>530</v>
      </c>
      <c r="I5" s="1507"/>
    </row>
    <row r="6" spans="1:10" s="298" customFormat="1">
      <c r="A6" s="1503"/>
      <c r="B6" s="1505"/>
      <c r="C6" s="1503"/>
      <c r="D6" s="296" t="s">
        <v>531</v>
      </c>
      <c r="E6" s="296" t="s">
        <v>532</v>
      </c>
      <c r="F6" s="296" t="s">
        <v>531</v>
      </c>
      <c r="G6" s="296" t="s">
        <v>532</v>
      </c>
      <c r="H6" s="296" t="s">
        <v>531</v>
      </c>
      <c r="I6" s="297" t="s">
        <v>532</v>
      </c>
    </row>
    <row r="7" spans="1:10">
      <c r="A7" s="509"/>
      <c r="B7" s="300"/>
      <c r="C7" s="299"/>
      <c r="D7" s="301"/>
      <c r="E7" s="301"/>
      <c r="F7" s="301"/>
      <c r="G7" s="301"/>
      <c r="H7" s="301"/>
      <c r="I7" s="302"/>
    </row>
    <row r="8" spans="1:10" s="308" customFormat="1">
      <c r="A8" s="509"/>
      <c r="B8" s="304"/>
      <c r="C8" s="303"/>
      <c r="D8" s="305"/>
      <c r="E8" s="305"/>
      <c r="F8" s="305"/>
      <c r="G8" s="305"/>
      <c r="H8" s="305"/>
      <c r="I8" s="306"/>
      <c r="J8" s="307"/>
    </row>
    <row r="9" spans="1:10" s="313" customFormat="1" ht="26.25" customHeight="1">
      <c r="A9" s="510" t="s">
        <v>407</v>
      </c>
      <c r="B9" s="309">
        <f>SUM(B7:B8)</f>
        <v>0</v>
      </c>
      <c r="C9" s="310"/>
      <c r="D9" s="311">
        <f t="shared" ref="D9:I9" si="0">SUM(D7:D8)</f>
        <v>0</v>
      </c>
      <c r="E9" s="311">
        <f t="shared" si="0"/>
        <v>0</v>
      </c>
      <c r="F9" s="311">
        <f t="shared" si="0"/>
        <v>0</v>
      </c>
      <c r="G9" s="311">
        <f t="shared" si="0"/>
        <v>0</v>
      </c>
      <c r="H9" s="311">
        <f t="shared" si="0"/>
        <v>0</v>
      </c>
      <c r="I9" s="312">
        <f t="shared" si="0"/>
        <v>0</v>
      </c>
    </row>
    <row r="10" spans="1:10">
      <c r="A10" s="294"/>
      <c r="B10" s="294"/>
      <c r="C10" s="294"/>
      <c r="D10" s="294"/>
      <c r="E10" s="294"/>
      <c r="F10" s="294"/>
      <c r="G10" s="294"/>
      <c r="H10" s="294"/>
      <c r="I10" s="294"/>
    </row>
    <row r="11" spans="1:10">
      <c r="A11" s="294"/>
      <c r="B11" s="294"/>
      <c r="C11" s="294"/>
      <c r="D11" s="294"/>
      <c r="E11" s="294"/>
      <c r="F11" s="294"/>
      <c r="G11" s="294"/>
      <c r="H11" s="294"/>
      <c r="I11" s="294"/>
    </row>
    <row r="12" spans="1:10">
      <c r="A12" s="294"/>
      <c r="B12" s="294"/>
      <c r="C12" s="294"/>
      <c r="D12" s="294"/>
      <c r="E12" s="294"/>
      <c r="F12" s="294"/>
      <c r="G12" s="294"/>
      <c r="H12" s="294"/>
      <c r="I12" s="294"/>
    </row>
    <row r="13" spans="1:10">
      <c r="A13" s="294"/>
      <c r="B13" s="294"/>
      <c r="C13" s="294"/>
      <c r="D13" s="294"/>
      <c r="E13" s="294"/>
      <c r="F13" s="294"/>
      <c r="G13" s="294"/>
      <c r="H13" s="294"/>
      <c r="I13" s="294"/>
    </row>
    <row r="14" spans="1:10">
      <c r="A14" s="294"/>
      <c r="B14" s="294"/>
      <c r="C14" s="294"/>
      <c r="D14" s="294"/>
      <c r="E14" s="294"/>
      <c r="F14" s="294"/>
      <c r="G14" s="294"/>
      <c r="H14" s="294"/>
      <c r="I14" s="294"/>
    </row>
    <row r="15" spans="1:10">
      <c r="A15" s="294"/>
      <c r="B15" s="294"/>
      <c r="C15" s="294"/>
      <c r="D15" s="294"/>
      <c r="E15" s="294"/>
      <c r="F15" s="294"/>
      <c r="G15" s="294"/>
      <c r="H15" s="294"/>
      <c r="I15" s="294"/>
    </row>
    <row r="16" spans="1:10">
      <c r="A16" s="294"/>
      <c r="B16" s="294"/>
      <c r="C16" s="294"/>
      <c r="D16" s="294"/>
      <c r="E16" s="294"/>
      <c r="F16" s="294"/>
      <c r="G16" s="294"/>
      <c r="H16" s="294"/>
      <c r="I16" s="294"/>
    </row>
    <row r="17" spans="1:9">
      <c r="A17" s="294"/>
      <c r="B17" s="294"/>
      <c r="C17" s="294"/>
      <c r="D17" s="294"/>
      <c r="E17" s="294"/>
      <c r="F17" s="294"/>
      <c r="G17" s="294"/>
      <c r="H17" s="294"/>
      <c r="I17" s="294"/>
    </row>
    <row r="18" spans="1:9">
      <c r="A18" s="294"/>
      <c r="B18" s="294"/>
      <c r="C18" s="294"/>
      <c r="D18" s="294"/>
      <c r="E18" s="294"/>
      <c r="F18" s="294"/>
      <c r="G18" s="294"/>
      <c r="H18" s="294"/>
      <c r="I18" s="294"/>
    </row>
    <row r="19" spans="1:9">
      <c r="A19" s="294"/>
      <c r="B19" s="294"/>
      <c r="C19" s="294"/>
      <c r="D19" s="294"/>
      <c r="E19" s="294"/>
      <c r="F19" s="294"/>
      <c r="G19" s="294"/>
      <c r="H19" s="294"/>
      <c r="I19" s="294"/>
    </row>
    <row r="20" spans="1:9">
      <c r="A20" s="294"/>
      <c r="B20" s="294"/>
      <c r="C20" s="294"/>
      <c r="D20" s="294"/>
      <c r="E20" s="294"/>
      <c r="F20" s="294"/>
      <c r="G20" s="294"/>
      <c r="H20" s="294"/>
      <c r="I20" s="294"/>
    </row>
    <row r="21" spans="1:9">
      <c r="A21" s="294"/>
      <c r="B21" s="294"/>
      <c r="C21" s="294"/>
      <c r="D21" s="294"/>
      <c r="E21" s="294"/>
      <c r="F21" s="294"/>
      <c r="G21" s="294"/>
      <c r="H21" s="294"/>
      <c r="I21" s="294"/>
    </row>
    <row r="22" spans="1:9">
      <c r="A22" s="294"/>
      <c r="B22" s="294"/>
      <c r="C22" s="294"/>
      <c r="D22" s="294"/>
      <c r="E22" s="294"/>
      <c r="F22" s="294"/>
      <c r="G22" s="294"/>
      <c r="H22" s="294"/>
      <c r="I22" s="294"/>
    </row>
    <row r="23" spans="1:9">
      <c r="A23" s="294"/>
      <c r="B23" s="294"/>
      <c r="C23" s="294"/>
      <c r="D23" s="294"/>
      <c r="E23" s="294"/>
      <c r="F23" s="294"/>
      <c r="G23" s="294"/>
      <c r="H23" s="294"/>
      <c r="I23" s="294"/>
    </row>
    <row r="24" spans="1:9">
      <c r="A24" s="294"/>
      <c r="B24" s="294"/>
      <c r="C24" s="294"/>
      <c r="D24" s="294"/>
      <c r="E24" s="294"/>
      <c r="F24" s="294"/>
      <c r="G24" s="294"/>
      <c r="H24" s="294"/>
      <c r="I24" s="294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7" fitToHeight="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topLeftCell="B1" workbookViewId="0">
      <selection activeCell="B7" sqref="B7"/>
    </sheetView>
  </sheetViews>
  <sheetFormatPr defaultColWidth="9.33203125" defaultRowHeight="15"/>
  <cols>
    <col min="1" max="1" width="8" style="419" customWidth="1"/>
    <col min="2" max="2" width="64.83203125" style="419" customWidth="1"/>
    <col min="3" max="3" width="24" style="419" customWidth="1"/>
    <col min="4" max="16384" width="9.33203125" style="419"/>
  </cols>
  <sheetData>
    <row r="1" spans="1:3" s="418" customFormat="1" ht="60" customHeight="1">
      <c r="A1" s="1512" t="s">
        <v>737</v>
      </c>
      <c r="B1" s="1512"/>
      <c r="C1" s="1512"/>
    </row>
    <row r="2" spans="1:3">
      <c r="C2" s="511" t="s">
        <v>1</v>
      </c>
    </row>
    <row r="3" spans="1:3" ht="16.5" customHeight="1">
      <c r="A3" s="1508" t="s">
        <v>580</v>
      </c>
      <c r="B3" s="1510" t="s">
        <v>268</v>
      </c>
      <c r="C3" s="1513">
        <v>2017</v>
      </c>
    </row>
    <row r="4" spans="1:3" s="420" customFormat="1" ht="16.5" customHeight="1">
      <c r="A4" s="1509"/>
      <c r="B4" s="1511"/>
      <c r="C4" s="1514"/>
    </row>
    <row r="5" spans="1:3" ht="22.5" customHeight="1">
      <c r="A5" s="421" t="s">
        <v>10</v>
      </c>
      <c r="B5" s="422" t="s">
        <v>581</v>
      </c>
      <c r="C5" s="423">
        <v>36208136</v>
      </c>
    </row>
    <row r="6" spans="1:3" ht="22.5" customHeight="1">
      <c r="A6" s="424" t="s">
        <v>13</v>
      </c>
      <c r="B6" s="425" t="s">
        <v>582</v>
      </c>
      <c r="C6" s="426"/>
    </row>
    <row r="7" spans="1:3" ht="22.5" customHeight="1">
      <c r="A7" s="424" t="s">
        <v>16</v>
      </c>
      <c r="B7" s="427" t="s">
        <v>583</v>
      </c>
      <c r="C7" s="426"/>
    </row>
    <row r="8" spans="1:3" ht="31.5" customHeight="1">
      <c r="A8" s="424" t="s">
        <v>19</v>
      </c>
      <c r="B8" s="425" t="s">
        <v>584</v>
      </c>
      <c r="C8" s="426"/>
    </row>
    <row r="9" spans="1:3" ht="22.5" customHeight="1">
      <c r="A9" s="424" t="s">
        <v>22</v>
      </c>
      <c r="B9" s="427" t="s">
        <v>585</v>
      </c>
      <c r="C9" s="429"/>
    </row>
    <row r="10" spans="1:3" ht="28.5" customHeight="1">
      <c r="A10" s="424" t="s">
        <v>25</v>
      </c>
      <c r="B10" s="425" t="s">
        <v>586</v>
      </c>
      <c r="C10" s="429"/>
    </row>
    <row r="11" spans="1:3" ht="22.5" customHeight="1">
      <c r="A11" s="539" t="s">
        <v>28</v>
      </c>
      <c r="B11" s="540" t="s">
        <v>587</v>
      </c>
      <c r="C11" s="541"/>
    </row>
    <row r="12" spans="1:3" s="418" customFormat="1" ht="22.5" customHeight="1">
      <c r="A12" s="542" t="s">
        <v>31</v>
      </c>
      <c r="B12" s="543" t="s">
        <v>588</v>
      </c>
      <c r="C12" s="544">
        <f t="shared" ref="C12" si="0">SUM(C5:C11)</f>
        <v>36208136</v>
      </c>
    </row>
    <row r="13" spans="1:3" s="418" customFormat="1" ht="22.5" customHeight="1">
      <c r="A13" s="545" t="s">
        <v>34</v>
      </c>
      <c r="B13" s="546" t="s">
        <v>589</v>
      </c>
      <c r="C13" s="547">
        <f t="shared" ref="C13" si="1">C12/2</f>
        <v>18104068</v>
      </c>
    </row>
    <row r="14" spans="1:3" s="418" customFormat="1" ht="27" customHeight="1">
      <c r="A14" s="542" t="s">
        <v>37</v>
      </c>
      <c r="B14" s="550" t="s">
        <v>590</v>
      </c>
      <c r="C14" s="544">
        <f t="shared" ref="C14" si="2">SUM(C15:C21)</f>
        <v>0</v>
      </c>
    </row>
    <row r="15" spans="1:3" ht="22.5" customHeight="1">
      <c r="A15" s="421" t="s">
        <v>39</v>
      </c>
      <c r="B15" s="548" t="s">
        <v>591</v>
      </c>
      <c r="C15" s="549"/>
    </row>
    <row r="16" spans="1:3" ht="22.5" customHeight="1">
      <c r="A16" s="424" t="s">
        <v>41</v>
      </c>
      <c r="B16" s="428" t="s">
        <v>592</v>
      </c>
      <c r="C16" s="429"/>
    </row>
    <row r="17" spans="1:3" ht="22.5" customHeight="1">
      <c r="A17" s="424" t="s">
        <v>43</v>
      </c>
      <c r="B17" s="428" t="s">
        <v>593</v>
      </c>
      <c r="C17" s="429"/>
    </row>
    <row r="18" spans="1:3" ht="22.5" customHeight="1">
      <c r="A18" s="424" t="s">
        <v>45</v>
      </c>
      <c r="B18" s="428" t="s">
        <v>594</v>
      </c>
      <c r="C18" s="429"/>
    </row>
    <row r="19" spans="1:3" ht="22.5" customHeight="1">
      <c r="A19" s="424" t="s">
        <v>47</v>
      </c>
      <c r="B19" s="428" t="s">
        <v>595</v>
      </c>
      <c r="C19" s="429"/>
    </row>
    <row r="20" spans="1:3" ht="22.5" customHeight="1">
      <c r="A20" s="424" t="s">
        <v>49</v>
      </c>
      <c r="B20" s="428" t="s">
        <v>596</v>
      </c>
      <c r="C20" s="429"/>
    </row>
    <row r="21" spans="1:3" ht="22.5" customHeight="1">
      <c r="A21" s="539" t="s">
        <v>51</v>
      </c>
      <c r="B21" s="551" t="s">
        <v>597</v>
      </c>
      <c r="C21" s="541"/>
    </row>
    <row r="22" spans="1:3" s="418" customFormat="1" ht="30" customHeight="1">
      <c r="A22" s="542" t="s">
        <v>54</v>
      </c>
      <c r="B22" s="550" t="s">
        <v>598</v>
      </c>
      <c r="C22" s="552">
        <f t="shared" ref="C22" si="3">SUM(C23:C29)</f>
        <v>0</v>
      </c>
    </row>
    <row r="23" spans="1:3" ht="22.5" customHeight="1">
      <c r="A23" s="421" t="s">
        <v>57</v>
      </c>
      <c r="B23" s="548" t="s">
        <v>599</v>
      </c>
      <c r="C23" s="549"/>
    </row>
    <row r="24" spans="1:3" ht="22.5" customHeight="1">
      <c r="A24" s="424" t="s">
        <v>60</v>
      </c>
      <c r="B24" s="425" t="s">
        <v>600</v>
      </c>
      <c r="C24" s="429"/>
    </row>
    <row r="25" spans="1:3" ht="22.5" customHeight="1">
      <c r="A25" s="424" t="s">
        <v>62</v>
      </c>
      <c r="B25" s="427" t="s">
        <v>593</v>
      </c>
      <c r="C25" s="429"/>
    </row>
    <row r="26" spans="1:3" ht="22.5" customHeight="1">
      <c r="A26" s="424" t="s">
        <v>64</v>
      </c>
      <c r="B26" s="427" t="s">
        <v>594</v>
      </c>
      <c r="C26" s="429"/>
    </row>
    <row r="27" spans="1:3" ht="22.5" customHeight="1">
      <c r="A27" s="424" t="s">
        <v>66</v>
      </c>
      <c r="B27" s="427" t="s">
        <v>595</v>
      </c>
      <c r="C27" s="429"/>
    </row>
    <row r="28" spans="1:3" ht="22.5" customHeight="1">
      <c r="A28" s="424" t="s">
        <v>68</v>
      </c>
      <c r="B28" s="427" t="s">
        <v>596</v>
      </c>
      <c r="C28" s="429"/>
    </row>
    <row r="29" spans="1:3" ht="22.5" customHeight="1">
      <c r="A29" s="424" t="s">
        <v>70</v>
      </c>
      <c r="B29" s="425" t="s">
        <v>601</v>
      </c>
      <c r="C29" s="429"/>
    </row>
    <row r="30" spans="1:3" ht="22.5" customHeight="1">
      <c r="A30" s="539" t="s">
        <v>72</v>
      </c>
      <c r="B30" s="551" t="s">
        <v>602</v>
      </c>
      <c r="C30" s="541">
        <f t="shared" ref="C30" si="4">C22+C14</f>
        <v>0</v>
      </c>
    </row>
    <row r="31" spans="1:3" ht="27.75" customHeight="1">
      <c r="A31" s="553" t="s">
        <v>75</v>
      </c>
      <c r="B31" s="554" t="s">
        <v>603</v>
      </c>
      <c r="C31" s="555">
        <f t="shared" ref="C31" si="5">C13-C30</f>
        <v>18104068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horizontalDpi="4294967293" verticalDpi="4294967293" r:id="rId1"/>
  <headerFooter>
    <oddHeader>&amp;R&amp;"Times New Roman CE,Félkövér dőlt"14. melléklet a ..../2018. önkományzati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tabSelected="1" workbookViewId="0">
      <selection sqref="A1:E1"/>
    </sheetView>
  </sheetViews>
  <sheetFormatPr defaultRowHeight="15"/>
  <cols>
    <col min="1" max="1" width="7.33203125" style="430" customWidth="1"/>
    <col min="2" max="2" width="56.1640625" style="430" customWidth="1"/>
    <col min="3" max="5" width="20.6640625" style="437" customWidth="1"/>
    <col min="6" max="6" width="9.33203125" style="430"/>
    <col min="7" max="7" width="12.83203125" style="430" bestFit="1" customWidth="1"/>
    <col min="8" max="256" width="9.33203125" style="430"/>
    <col min="257" max="257" width="5" style="430" customWidth="1"/>
    <col min="258" max="258" width="76.33203125" style="430" customWidth="1"/>
    <col min="259" max="259" width="17.1640625" style="430" customWidth="1"/>
    <col min="260" max="260" width="19.1640625" style="430" customWidth="1"/>
    <col min="261" max="261" width="17.1640625" style="430" customWidth="1"/>
    <col min="262" max="262" width="9.33203125" style="430"/>
    <col min="263" max="263" width="12.83203125" style="430" bestFit="1" customWidth="1"/>
    <col min="264" max="512" width="9.33203125" style="430"/>
    <col min="513" max="513" width="5" style="430" customWidth="1"/>
    <col min="514" max="514" width="76.33203125" style="430" customWidth="1"/>
    <col min="515" max="515" width="17.1640625" style="430" customWidth="1"/>
    <col min="516" max="516" width="19.1640625" style="430" customWidth="1"/>
    <col min="517" max="517" width="17.1640625" style="430" customWidth="1"/>
    <col min="518" max="518" width="9.33203125" style="430"/>
    <col min="519" max="519" width="12.83203125" style="430" bestFit="1" customWidth="1"/>
    <col min="520" max="768" width="9.33203125" style="430"/>
    <col min="769" max="769" width="5" style="430" customWidth="1"/>
    <col min="770" max="770" width="76.33203125" style="430" customWidth="1"/>
    <col min="771" max="771" width="17.1640625" style="430" customWidth="1"/>
    <col min="772" max="772" width="19.1640625" style="430" customWidth="1"/>
    <col min="773" max="773" width="17.1640625" style="430" customWidth="1"/>
    <col min="774" max="774" width="9.33203125" style="430"/>
    <col min="775" max="775" width="12.83203125" style="430" bestFit="1" customWidth="1"/>
    <col min="776" max="1024" width="9.33203125" style="430"/>
    <col min="1025" max="1025" width="5" style="430" customWidth="1"/>
    <col min="1026" max="1026" width="76.33203125" style="430" customWidth="1"/>
    <col min="1027" max="1027" width="17.1640625" style="430" customWidth="1"/>
    <col min="1028" max="1028" width="19.1640625" style="430" customWidth="1"/>
    <col min="1029" max="1029" width="17.1640625" style="430" customWidth="1"/>
    <col min="1030" max="1030" width="9.33203125" style="430"/>
    <col min="1031" max="1031" width="12.83203125" style="430" bestFit="1" customWidth="1"/>
    <col min="1032" max="1280" width="9.33203125" style="430"/>
    <col min="1281" max="1281" width="5" style="430" customWidth="1"/>
    <col min="1282" max="1282" width="76.33203125" style="430" customWidth="1"/>
    <col min="1283" max="1283" width="17.1640625" style="430" customWidth="1"/>
    <col min="1284" max="1284" width="19.1640625" style="430" customWidth="1"/>
    <col min="1285" max="1285" width="17.1640625" style="430" customWidth="1"/>
    <col min="1286" max="1286" width="9.33203125" style="430"/>
    <col min="1287" max="1287" width="12.83203125" style="430" bestFit="1" customWidth="1"/>
    <col min="1288" max="1536" width="9.33203125" style="430"/>
    <col min="1537" max="1537" width="5" style="430" customWidth="1"/>
    <col min="1538" max="1538" width="76.33203125" style="430" customWidth="1"/>
    <col min="1539" max="1539" width="17.1640625" style="430" customWidth="1"/>
    <col min="1540" max="1540" width="19.1640625" style="430" customWidth="1"/>
    <col min="1541" max="1541" width="17.1640625" style="430" customWidth="1"/>
    <col min="1542" max="1542" width="9.33203125" style="430"/>
    <col min="1543" max="1543" width="12.83203125" style="430" bestFit="1" customWidth="1"/>
    <col min="1544" max="1792" width="9.33203125" style="430"/>
    <col min="1793" max="1793" width="5" style="430" customWidth="1"/>
    <col min="1794" max="1794" width="76.33203125" style="430" customWidth="1"/>
    <col min="1795" max="1795" width="17.1640625" style="430" customWidth="1"/>
    <col min="1796" max="1796" width="19.1640625" style="430" customWidth="1"/>
    <col min="1797" max="1797" width="17.1640625" style="430" customWidth="1"/>
    <col min="1798" max="1798" width="9.33203125" style="430"/>
    <col min="1799" max="1799" width="12.83203125" style="430" bestFit="1" customWidth="1"/>
    <col min="1800" max="2048" width="9.33203125" style="430"/>
    <col min="2049" max="2049" width="5" style="430" customWidth="1"/>
    <col min="2050" max="2050" width="76.33203125" style="430" customWidth="1"/>
    <col min="2051" max="2051" width="17.1640625" style="430" customWidth="1"/>
    <col min="2052" max="2052" width="19.1640625" style="430" customWidth="1"/>
    <col min="2053" max="2053" width="17.1640625" style="430" customWidth="1"/>
    <col min="2054" max="2054" width="9.33203125" style="430"/>
    <col min="2055" max="2055" width="12.83203125" style="430" bestFit="1" customWidth="1"/>
    <col min="2056" max="2304" width="9.33203125" style="430"/>
    <col min="2305" max="2305" width="5" style="430" customWidth="1"/>
    <col min="2306" max="2306" width="76.33203125" style="430" customWidth="1"/>
    <col min="2307" max="2307" width="17.1640625" style="430" customWidth="1"/>
    <col min="2308" max="2308" width="19.1640625" style="430" customWidth="1"/>
    <col min="2309" max="2309" width="17.1640625" style="430" customWidth="1"/>
    <col min="2310" max="2310" width="9.33203125" style="430"/>
    <col min="2311" max="2311" width="12.83203125" style="430" bestFit="1" customWidth="1"/>
    <col min="2312" max="2560" width="9.33203125" style="430"/>
    <col min="2561" max="2561" width="5" style="430" customWidth="1"/>
    <col min="2562" max="2562" width="76.33203125" style="430" customWidth="1"/>
    <col min="2563" max="2563" width="17.1640625" style="430" customWidth="1"/>
    <col min="2564" max="2564" width="19.1640625" style="430" customWidth="1"/>
    <col min="2565" max="2565" width="17.1640625" style="430" customWidth="1"/>
    <col min="2566" max="2566" width="9.33203125" style="430"/>
    <col min="2567" max="2567" width="12.83203125" style="430" bestFit="1" customWidth="1"/>
    <col min="2568" max="2816" width="9.33203125" style="430"/>
    <col min="2817" max="2817" width="5" style="430" customWidth="1"/>
    <col min="2818" max="2818" width="76.33203125" style="430" customWidth="1"/>
    <col min="2819" max="2819" width="17.1640625" style="430" customWidth="1"/>
    <col min="2820" max="2820" width="19.1640625" style="430" customWidth="1"/>
    <col min="2821" max="2821" width="17.1640625" style="430" customWidth="1"/>
    <col min="2822" max="2822" width="9.33203125" style="430"/>
    <col min="2823" max="2823" width="12.83203125" style="430" bestFit="1" customWidth="1"/>
    <col min="2824" max="3072" width="9.33203125" style="430"/>
    <col min="3073" max="3073" width="5" style="430" customWidth="1"/>
    <col min="3074" max="3074" width="76.33203125" style="430" customWidth="1"/>
    <col min="3075" max="3075" width="17.1640625" style="430" customWidth="1"/>
    <col min="3076" max="3076" width="19.1640625" style="430" customWidth="1"/>
    <col min="3077" max="3077" width="17.1640625" style="430" customWidth="1"/>
    <col min="3078" max="3078" width="9.33203125" style="430"/>
    <col min="3079" max="3079" width="12.83203125" style="430" bestFit="1" customWidth="1"/>
    <col min="3080" max="3328" width="9.33203125" style="430"/>
    <col min="3329" max="3329" width="5" style="430" customWidth="1"/>
    <col min="3330" max="3330" width="76.33203125" style="430" customWidth="1"/>
    <col min="3331" max="3331" width="17.1640625" style="430" customWidth="1"/>
    <col min="3332" max="3332" width="19.1640625" style="430" customWidth="1"/>
    <col min="3333" max="3333" width="17.1640625" style="430" customWidth="1"/>
    <col min="3334" max="3334" width="9.33203125" style="430"/>
    <col min="3335" max="3335" width="12.83203125" style="430" bestFit="1" customWidth="1"/>
    <col min="3336" max="3584" width="9.33203125" style="430"/>
    <col min="3585" max="3585" width="5" style="430" customWidth="1"/>
    <col min="3586" max="3586" width="76.33203125" style="430" customWidth="1"/>
    <col min="3587" max="3587" width="17.1640625" style="430" customWidth="1"/>
    <col min="3588" max="3588" width="19.1640625" style="430" customWidth="1"/>
    <col min="3589" max="3589" width="17.1640625" style="430" customWidth="1"/>
    <col min="3590" max="3590" width="9.33203125" style="430"/>
    <col min="3591" max="3591" width="12.83203125" style="430" bestFit="1" customWidth="1"/>
    <col min="3592" max="3840" width="9.33203125" style="430"/>
    <col min="3841" max="3841" width="5" style="430" customWidth="1"/>
    <col min="3842" max="3842" width="76.33203125" style="430" customWidth="1"/>
    <col min="3843" max="3843" width="17.1640625" style="430" customWidth="1"/>
    <col min="3844" max="3844" width="19.1640625" style="430" customWidth="1"/>
    <col min="3845" max="3845" width="17.1640625" style="430" customWidth="1"/>
    <col min="3846" max="3846" width="9.33203125" style="430"/>
    <col min="3847" max="3847" width="12.83203125" style="430" bestFit="1" customWidth="1"/>
    <col min="3848" max="4096" width="9.33203125" style="430"/>
    <col min="4097" max="4097" width="5" style="430" customWidth="1"/>
    <col min="4098" max="4098" width="76.33203125" style="430" customWidth="1"/>
    <col min="4099" max="4099" width="17.1640625" style="430" customWidth="1"/>
    <col min="4100" max="4100" width="19.1640625" style="430" customWidth="1"/>
    <col min="4101" max="4101" width="17.1640625" style="430" customWidth="1"/>
    <col min="4102" max="4102" width="9.33203125" style="430"/>
    <col min="4103" max="4103" width="12.83203125" style="430" bestFit="1" customWidth="1"/>
    <col min="4104" max="4352" width="9.33203125" style="430"/>
    <col min="4353" max="4353" width="5" style="430" customWidth="1"/>
    <col min="4354" max="4354" width="76.33203125" style="430" customWidth="1"/>
    <col min="4355" max="4355" width="17.1640625" style="430" customWidth="1"/>
    <col min="4356" max="4356" width="19.1640625" style="430" customWidth="1"/>
    <col min="4357" max="4357" width="17.1640625" style="430" customWidth="1"/>
    <col min="4358" max="4358" width="9.33203125" style="430"/>
    <col min="4359" max="4359" width="12.83203125" style="430" bestFit="1" customWidth="1"/>
    <col min="4360" max="4608" width="9.33203125" style="430"/>
    <col min="4609" max="4609" width="5" style="430" customWidth="1"/>
    <col min="4610" max="4610" width="76.33203125" style="430" customWidth="1"/>
    <col min="4611" max="4611" width="17.1640625" style="430" customWidth="1"/>
    <col min="4612" max="4612" width="19.1640625" style="430" customWidth="1"/>
    <col min="4613" max="4613" width="17.1640625" style="430" customWidth="1"/>
    <col min="4614" max="4614" width="9.33203125" style="430"/>
    <col min="4615" max="4615" width="12.83203125" style="430" bestFit="1" customWidth="1"/>
    <col min="4616" max="4864" width="9.33203125" style="430"/>
    <col min="4865" max="4865" width="5" style="430" customWidth="1"/>
    <col min="4866" max="4866" width="76.33203125" style="430" customWidth="1"/>
    <col min="4867" max="4867" width="17.1640625" style="430" customWidth="1"/>
    <col min="4868" max="4868" width="19.1640625" style="430" customWidth="1"/>
    <col min="4869" max="4869" width="17.1640625" style="430" customWidth="1"/>
    <col min="4870" max="4870" width="9.33203125" style="430"/>
    <col min="4871" max="4871" width="12.83203125" style="430" bestFit="1" customWidth="1"/>
    <col min="4872" max="5120" width="9.33203125" style="430"/>
    <col min="5121" max="5121" width="5" style="430" customWidth="1"/>
    <col min="5122" max="5122" width="76.33203125" style="430" customWidth="1"/>
    <col min="5123" max="5123" width="17.1640625" style="430" customWidth="1"/>
    <col min="5124" max="5124" width="19.1640625" style="430" customWidth="1"/>
    <col min="5125" max="5125" width="17.1640625" style="430" customWidth="1"/>
    <col min="5126" max="5126" width="9.33203125" style="430"/>
    <col min="5127" max="5127" width="12.83203125" style="430" bestFit="1" customWidth="1"/>
    <col min="5128" max="5376" width="9.33203125" style="430"/>
    <col min="5377" max="5377" width="5" style="430" customWidth="1"/>
    <col min="5378" max="5378" width="76.33203125" style="430" customWidth="1"/>
    <col min="5379" max="5379" width="17.1640625" style="430" customWidth="1"/>
    <col min="5380" max="5380" width="19.1640625" style="430" customWidth="1"/>
    <col min="5381" max="5381" width="17.1640625" style="430" customWidth="1"/>
    <col min="5382" max="5382" width="9.33203125" style="430"/>
    <col min="5383" max="5383" width="12.83203125" style="430" bestFit="1" customWidth="1"/>
    <col min="5384" max="5632" width="9.33203125" style="430"/>
    <col min="5633" max="5633" width="5" style="430" customWidth="1"/>
    <col min="5634" max="5634" width="76.33203125" style="430" customWidth="1"/>
    <col min="5635" max="5635" width="17.1640625" style="430" customWidth="1"/>
    <col min="5636" max="5636" width="19.1640625" style="430" customWidth="1"/>
    <col min="5637" max="5637" width="17.1640625" style="430" customWidth="1"/>
    <col min="5638" max="5638" width="9.33203125" style="430"/>
    <col min="5639" max="5639" width="12.83203125" style="430" bestFit="1" customWidth="1"/>
    <col min="5640" max="5888" width="9.33203125" style="430"/>
    <col min="5889" max="5889" width="5" style="430" customWidth="1"/>
    <col min="5890" max="5890" width="76.33203125" style="430" customWidth="1"/>
    <col min="5891" max="5891" width="17.1640625" style="430" customWidth="1"/>
    <col min="5892" max="5892" width="19.1640625" style="430" customWidth="1"/>
    <col min="5893" max="5893" width="17.1640625" style="430" customWidth="1"/>
    <col min="5894" max="5894" width="9.33203125" style="430"/>
    <col min="5895" max="5895" width="12.83203125" style="430" bestFit="1" customWidth="1"/>
    <col min="5896" max="6144" width="9.33203125" style="430"/>
    <col min="6145" max="6145" width="5" style="430" customWidth="1"/>
    <col min="6146" max="6146" width="76.33203125" style="430" customWidth="1"/>
    <col min="6147" max="6147" width="17.1640625" style="430" customWidth="1"/>
    <col min="6148" max="6148" width="19.1640625" style="430" customWidth="1"/>
    <col min="6149" max="6149" width="17.1640625" style="430" customWidth="1"/>
    <col min="6150" max="6150" width="9.33203125" style="430"/>
    <col min="6151" max="6151" width="12.83203125" style="430" bestFit="1" customWidth="1"/>
    <col min="6152" max="6400" width="9.33203125" style="430"/>
    <col min="6401" max="6401" width="5" style="430" customWidth="1"/>
    <col min="6402" max="6402" width="76.33203125" style="430" customWidth="1"/>
    <col min="6403" max="6403" width="17.1640625" style="430" customWidth="1"/>
    <col min="6404" max="6404" width="19.1640625" style="430" customWidth="1"/>
    <col min="6405" max="6405" width="17.1640625" style="430" customWidth="1"/>
    <col min="6406" max="6406" width="9.33203125" style="430"/>
    <col min="6407" max="6407" width="12.83203125" style="430" bestFit="1" customWidth="1"/>
    <col min="6408" max="6656" width="9.33203125" style="430"/>
    <col min="6657" max="6657" width="5" style="430" customWidth="1"/>
    <col min="6658" max="6658" width="76.33203125" style="430" customWidth="1"/>
    <col min="6659" max="6659" width="17.1640625" style="430" customWidth="1"/>
    <col min="6660" max="6660" width="19.1640625" style="430" customWidth="1"/>
    <col min="6661" max="6661" width="17.1640625" style="430" customWidth="1"/>
    <col min="6662" max="6662" width="9.33203125" style="430"/>
    <col min="6663" max="6663" width="12.83203125" style="430" bestFit="1" customWidth="1"/>
    <col min="6664" max="6912" width="9.33203125" style="430"/>
    <col min="6913" max="6913" width="5" style="430" customWidth="1"/>
    <col min="6914" max="6914" width="76.33203125" style="430" customWidth="1"/>
    <col min="6915" max="6915" width="17.1640625" style="430" customWidth="1"/>
    <col min="6916" max="6916" width="19.1640625" style="430" customWidth="1"/>
    <col min="6917" max="6917" width="17.1640625" style="430" customWidth="1"/>
    <col min="6918" max="6918" width="9.33203125" style="430"/>
    <col min="6919" max="6919" width="12.83203125" style="430" bestFit="1" customWidth="1"/>
    <col min="6920" max="7168" width="9.33203125" style="430"/>
    <col min="7169" max="7169" width="5" style="430" customWidth="1"/>
    <col min="7170" max="7170" width="76.33203125" style="430" customWidth="1"/>
    <col min="7171" max="7171" width="17.1640625" style="430" customWidth="1"/>
    <col min="7172" max="7172" width="19.1640625" style="430" customWidth="1"/>
    <col min="7173" max="7173" width="17.1640625" style="430" customWidth="1"/>
    <col min="7174" max="7174" width="9.33203125" style="430"/>
    <col min="7175" max="7175" width="12.83203125" style="430" bestFit="1" customWidth="1"/>
    <col min="7176" max="7424" width="9.33203125" style="430"/>
    <col min="7425" max="7425" width="5" style="430" customWidth="1"/>
    <col min="7426" max="7426" width="76.33203125" style="430" customWidth="1"/>
    <col min="7427" max="7427" width="17.1640625" style="430" customWidth="1"/>
    <col min="7428" max="7428" width="19.1640625" style="430" customWidth="1"/>
    <col min="7429" max="7429" width="17.1640625" style="430" customWidth="1"/>
    <col min="7430" max="7430" width="9.33203125" style="430"/>
    <col min="7431" max="7431" width="12.83203125" style="430" bestFit="1" customWidth="1"/>
    <col min="7432" max="7680" width="9.33203125" style="430"/>
    <col min="7681" max="7681" width="5" style="430" customWidth="1"/>
    <col min="7682" max="7682" width="76.33203125" style="430" customWidth="1"/>
    <col min="7683" max="7683" width="17.1640625" style="430" customWidth="1"/>
    <col min="7684" max="7684" width="19.1640625" style="430" customWidth="1"/>
    <col min="7685" max="7685" width="17.1640625" style="430" customWidth="1"/>
    <col min="7686" max="7686" width="9.33203125" style="430"/>
    <col min="7687" max="7687" width="12.83203125" style="430" bestFit="1" customWidth="1"/>
    <col min="7688" max="7936" width="9.33203125" style="430"/>
    <col min="7937" max="7937" width="5" style="430" customWidth="1"/>
    <col min="7938" max="7938" width="76.33203125" style="430" customWidth="1"/>
    <col min="7939" max="7939" width="17.1640625" style="430" customWidth="1"/>
    <col min="7940" max="7940" width="19.1640625" style="430" customWidth="1"/>
    <col min="7941" max="7941" width="17.1640625" style="430" customWidth="1"/>
    <col min="7942" max="7942" width="9.33203125" style="430"/>
    <col min="7943" max="7943" width="12.83203125" style="430" bestFit="1" customWidth="1"/>
    <col min="7944" max="8192" width="9.33203125" style="430"/>
    <col min="8193" max="8193" width="5" style="430" customWidth="1"/>
    <col min="8194" max="8194" width="76.33203125" style="430" customWidth="1"/>
    <col min="8195" max="8195" width="17.1640625" style="430" customWidth="1"/>
    <col min="8196" max="8196" width="19.1640625" style="430" customWidth="1"/>
    <col min="8197" max="8197" width="17.1640625" style="430" customWidth="1"/>
    <col min="8198" max="8198" width="9.33203125" style="430"/>
    <col min="8199" max="8199" width="12.83203125" style="430" bestFit="1" customWidth="1"/>
    <col min="8200" max="8448" width="9.33203125" style="430"/>
    <col min="8449" max="8449" width="5" style="430" customWidth="1"/>
    <col min="8450" max="8450" width="76.33203125" style="430" customWidth="1"/>
    <col min="8451" max="8451" width="17.1640625" style="430" customWidth="1"/>
    <col min="8452" max="8452" width="19.1640625" style="430" customWidth="1"/>
    <col min="8453" max="8453" width="17.1640625" style="430" customWidth="1"/>
    <col min="8454" max="8454" width="9.33203125" style="430"/>
    <col min="8455" max="8455" width="12.83203125" style="430" bestFit="1" customWidth="1"/>
    <col min="8456" max="8704" width="9.33203125" style="430"/>
    <col min="8705" max="8705" width="5" style="430" customWidth="1"/>
    <col min="8706" max="8706" width="76.33203125" style="430" customWidth="1"/>
    <col min="8707" max="8707" width="17.1640625" style="430" customWidth="1"/>
    <col min="8708" max="8708" width="19.1640625" style="430" customWidth="1"/>
    <col min="8709" max="8709" width="17.1640625" style="430" customWidth="1"/>
    <col min="8710" max="8710" width="9.33203125" style="430"/>
    <col min="8711" max="8711" width="12.83203125" style="430" bestFit="1" customWidth="1"/>
    <col min="8712" max="8960" width="9.33203125" style="430"/>
    <col min="8961" max="8961" width="5" style="430" customWidth="1"/>
    <col min="8962" max="8962" width="76.33203125" style="430" customWidth="1"/>
    <col min="8963" max="8963" width="17.1640625" style="430" customWidth="1"/>
    <col min="8964" max="8964" width="19.1640625" style="430" customWidth="1"/>
    <col min="8965" max="8965" width="17.1640625" style="430" customWidth="1"/>
    <col min="8966" max="8966" width="9.33203125" style="430"/>
    <col min="8967" max="8967" width="12.83203125" style="430" bestFit="1" customWidth="1"/>
    <col min="8968" max="9216" width="9.33203125" style="430"/>
    <col min="9217" max="9217" width="5" style="430" customWidth="1"/>
    <col min="9218" max="9218" width="76.33203125" style="430" customWidth="1"/>
    <col min="9219" max="9219" width="17.1640625" style="430" customWidth="1"/>
    <col min="9220" max="9220" width="19.1640625" style="430" customWidth="1"/>
    <col min="9221" max="9221" width="17.1640625" style="430" customWidth="1"/>
    <col min="9222" max="9222" width="9.33203125" style="430"/>
    <col min="9223" max="9223" width="12.83203125" style="430" bestFit="1" customWidth="1"/>
    <col min="9224" max="9472" width="9.33203125" style="430"/>
    <col min="9473" max="9473" width="5" style="430" customWidth="1"/>
    <col min="9474" max="9474" width="76.33203125" style="430" customWidth="1"/>
    <col min="9475" max="9475" width="17.1640625" style="430" customWidth="1"/>
    <col min="9476" max="9476" width="19.1640625" style="430" customWidth="1"/>
    <col min="9477" max="9477" width="17.1640625" style="430" customWidth="1"/>
    <col min="9478" max="9478" width="9.33203125" style="430"/>
    <col min="9479" max="9479" width="12.83203125" style="430" bestFit="1" customWidth="1"/>
    <col min="9480" max="9728" width="9.33203125" style="430"/>
    <col min="9729" max="9729" width="5" style="430" customWidth="1"/>
    <col min="9730" max="9730" width="76.33203125" style="430" customWidth="1"/>
    <col min="9731" max="9731" width="17.1640625" style="430" customWidth="1"/>
    <col min="9732" max="9732" width="19.1640625" style="430" customWidth="1"/>
    <col min="9733" max="9733" width="17.1640625" style="430" customWidth="1"/>
    <col min="9734" max="9734" width="9.33203125" style="430"/>
    <col min="9735" max="9735" width="12.83203125" style="430" bestFit="1" customWidth="1"/>
    <col min="9736" max="9984" width="9.33203125" style="430"/>
    <col min="9985" max="9985" width="5" style="430" customWidth="1"/>
    <col min="9986" max="9986" width="76.33203125" style="430" customWidth="1"/>
    <col min="9987" max="9987" width="17.1640625" style="430" customWidth="1"/>
    <col min="9988" max="9988" width="19.1640625" style="430" customWidth="1"/>
    <col min="9989" max="9989" width="17.1640625" style="430" customWidth="1"/>
    <col min="9990" max="9990" width="9.33203125" style="430"/>
    <col min="9991" max="9991" width="12.83203125" style="430" bestFit="1" customWidth="1"/>
    <col min="9992" max="10240" width="9.33203125" style="430"/>
    <col min="10241" max="10241" width="5" style="430" customWidth="1"/>
    <col min="10242" max="10242" width="76.33203125" style="430" customWidth="1"/>
    <col min="10243" max="10243" width="17.1640625" style="430" customWidth="1"/>
    <col min="10244" max="10244" width="19.1640625" style="430" customWidth="1"/>
    <col min="10245" max="10245" width="17.1640625" style="430" customWidth="1"/>
    <col min="10246" max="10246" width="9.33203125" style="430"/>
    <col min="10247" max="10247" width="12.83203125" style="430" bestFit="1" customWidth="1"/>
    <col min="10248" max="10496" width="9.33203125" style="430"/>
    <col min="10497" max="10497" width="5" style="430" customWidth="1"/>
    <col min="10498" max="10498" width="76.33203125" style="430" customWidth="1"/>
    <col min="10499" max="10499" width="17.1640625" style="430" customWidth="1"/>
    <col min="10500" max="10500" width="19.1640625" style="430" customWidth="1"/>
    <col min="10501" max="10501" width="17.1640625" style="430" customWidth="1"/>
    <col min="10502" max="10502" width="9.33203125" style="430"/>
    <col min="10503" max="10503" width="12.83203125" style="430" bestFit="1" customWidth="1"/>
    <col min="10504" max="10752" width="9.33203125" style="430"/>
    <col min="10753" max="10753" width="5" style="430" customWidth="1"/>
    <col min="10754" max="10754" width="76.33203125" style="430" customWidth="1"/>
    <col min="10755" max="10755" width="17.1640625" style="430" customWidth="1"/>
    <col min="10756" max="10756" width="19.1640625" style="430" customWidth="1"/>
    <col min="10757" max="10757" width="17.1640625" style="430" customWidth="1"/>
    <col min="10758" max="10758" width="9.33203125" style="430"/>
    <col min="10759" max="10759" width="12.83203125" style="430" bestFit="1" customWidth="1"/>
    <col min="10760" max="11008" width="9.33203125" style="430"/>
    <col min="11009" max="11009" width="5" style="430" customWidth="1"/>
    <col min="11010" max="11010" width="76.33203125" style="430" customWidth="1"/>
    <col min="11011" max="11011" width="17.1640625" style="430" customWidth="1"/>
    <col min="11012" max="11012" width="19.1640625" style="430" customWidth="1"/>
    <col min="11013" max="11013" width="17.1640625" style="430" customWidth="1"/>
    <col min="11014" max="11014" width="9.33203125" style="430"/>
    <col min="11015" max="11015" width="12.83203125" style="430" bestFit="1" customWidth="1"/>
    <col min="11016" max="11264" width="9.33203125" style="430"/>
    <col min="11265" max="11265" width="5" style="430" customWidth="1"/>
    <col min="11266" max="11266" width="76.33203125" style="430" customWidth="1"/>
    <col min="11267" max="11267" width="17.1640625" style="430" customWidth="1"/>
    <col min="11268" max="11268" width="19.1640625" style="430" customWidth="1"/>
    <col min="11269" max="11269" width="17.1640625" style="430" customWidth="1"/>
    <col min="11270" max="11270" width="9.33203125" style="430"/>
    <col min="11271" max="11271" width="12.83203125" style="430" bestFit="1" customWidth="1"/>
    <col min="11272" max="11520" width="9.33203125" style="430"/>
    <col min="11521" max="11521" width="5" style="430" customWidth="1"/>
    <col min="11522" max="11522" width="76.33203125" style="430" customWidth="1"/>
    <col min="11523" max="11523" width="17.1640625" style="430" customWidth="1"/>
    <col min="11524" max="11524" width="19.1640625" style="430" customWidth="1"/>
    <col min="11525" max="11525" width="17.1640625" style="430" customWidth="1"/>
    <col min="11526" max="11526" width="9.33203125" style="430"/>
    <col min="11527" max="11527" width="12.83203125" style="430" bestFit="1" customWidth="1"/>
    <col min="11528" max="11776" width="9.33203125" style="430"/>
    <col min="11777" max="11777" width="5" style="430" customWidth="1"/>
    <col min="11778" max="11778" width="76.33203125" style="430" customWidth="1"/>
    <col min="11779" max="11779" width="17.1640625" style="430" customWidth="1"/>
    <col min="11780" max="11780" width="19.1640625" style="430" customWidth="1"/>
    <col min="11781" max="11781" width="17.1640625" style="430" customWidth="1"/>
    <col min="11782" max="11782" width="9.33203125" style="430"/>
    <col min="11783" max="11783" width="12.83203125" style="430" bestFit="1" customWidth="1"/>
    <col min="11784" max="12032" width="9.33203125" style="430"/>
    <col min="12033" max="12033" width="5" style="430" customWidth="1"/>
    <col min="12034" max="12034" width="76.33203125" style="430" customWidth="1"/>
    <col min="12035" max="12035" width="17.1640625" style="430" customWidth="1"/>
    <col min="12036" max="12036" width="19.1640625" style="430" customWidth="1"/>
    <col min="12037" max="12037" width="17.1640625" style="430" customWidth="1"/>
    <col min="12038" max="12038" width="9.33203125" style="430"/>
    <col min="12039" max="12039" width="12.83203125" style="430" bestFit="1" customWidth="1"/>
    <col min="12040" max="12288" width="9.33203125" style="430"/>
    <col min="12289" max="12289" width="5" style="430" customWidth="1"/>
    <col min="12290" max="12290" width="76.33203125" style="430" customWidth="1"/>
    <col min="12291" max="12291" width="17.1640625" style="430" customWidth="1"/>
    <col min="12292" max="12292" width="19.1640625" style="430" customWidth="1"/>
    <col min="12293" max="12293" width="17.1640625" style="430" customWidth="1"/>
    <col min="12294" max="12294" width="9.33203125" style="430"/>
    <col min="12295" max="12295" width="12.83203125" style="430" bestFit="1" customWidth="1"/>
    <col min="12296" max="12544" width="9.33203125" style="430"/>
    <col min="12545" max="12545" width="5" style="430" customWidth="1"/>
    <col min="12546" max="12546" width="76.33203125" style="430" customWidth="1"/>
    <col min="12547" max="12547" width="17.1640625" style="430" customWidth="1"/>
    <col min="12548" max="12548" width="19.1640625" style="430" customWidth="1"/>
    <col min="12549" max="12549" width="17.1640625" style="430" customWidth="1"/>
    <col min="12550" max="12550" width="9.33203125" style="430"/>
    <col min="12551" max="12551" width="12.83203125" style="430" bestFit="1" customWidth="1"/>
    <col min="12552" max="12800" width="9.33203125" style="430"/>
    <col min="12801" max="12801" width="5" style="430" customWidth="1"/>
    <col min="12802" max="12802" width="76.33203125" style="430" customWidth="1"/>
    <col min="12803" max="12803" width="17.1640625" style="430" customWidth="1"/>
    <col min="12804" max="12804" width="19.1640625" style="430" customWidth="1"/>
    <col min="12805" max="12805" width="17.1640625" style="430" customWidth="1"/>
    <col min="12806" max="12806" width="9.33203125" style="430"/>
    <col min="12807" max="12807" width="12.83203125" style="430" bestFit="1" customWidth="1"/>
    <col min="12808" max="13056" width="9.33203125" style="430"/>
    <col min="13057" max="13057" width="5" style="430" customWidth="1"/>
    <col min="13058" max="13058" width="76.33203125" style="430" customWidth="1"/>
    <col min="13059" max="13059" width="17.1640625" style="430" customWidth="1"/>
    <col min="13060" max="13060" width="19.1640625" style="430" customWidth="1"/>
    <col min="13061" max="13061" width="17.1640625" style="430" customWidth="1"/>
    <col min="13062" max="13062" width="9.33203125" style="430"/>
    <col min="13063" max="13063" width="12.83203125" style="430" bestFit="1" customWidth="1"/>
    <col min="13064" max="13312" width="9.33203125" style="430"/>
    <col min="13313" max="13313" width="5" style="430" customWidth="1"/>
    <col min="13314" max="13314" width="76.33203125" style="430" customWidth="1"/>
    <col min="13315" max="13315" width="17.1640625" style="430" customWidth="1"/>
    <col min="13316" max="13316" width="19.1640625" style="430" customWidth="1"/>
    <col min="13317" max="13317" width="17.1640625" style="430" customWidth="1"/>
    <col min="13318" max="13318" width="9.33203125" style="430"/>
    <col min="13319" max="13319" width="12.83203125" style="430" bestFit="1" customWidth="1"/>
    <col min="13320" max="13568" width="9.33203125" style="430"/>
    <col min="13569" max="13569" width="5" style="430" customWidth="1"/>
    <col min="13570" max="13570" width="76.33203125" style="430" customWidth="1"/>
    <col min="13571" max="13571" width="17.1640625" style="430" customWidth="1"/>
    <col min="13572" max="13572" width="19.1640625" style="430" customWidth="1"/>
    <col min="13573" max="13573" width="17.1640625" style="430" customWidth="1"/>
    <col min="13574" max="13574" width="9.33203125" style="430"/>
    <col min="13575" max="13575" width="12.83203125" style="430" bestFit="1" customWidth="1"/>
    <col min="13576" max="13824" width="9.33203125" style="430"/>
    <col min="13825" max="13825" width="5" style="430" customWidth="1"/>
    <col min="13826" max="13826" width="76.33203125" style="430" customWidth="1"/>
    <col min="13827" max="13827" width="17.1640625" style="430" customWidth="1"/>
    <col min="13828" max="13828" width="19.1640625" style="430" customWidth="1"/>
    <col min="13829" max="13829" width="17.1640625" style="430" customWidth="1"/>
    <col min="13830" max="13830" width="9.33203125" style="430"/>
    <col min="13831" max="13831" width="12.83203125" style="430" bestFit="1" customWidth="1"/>
    <col min="13832" max="14080" width="9.33203125" style="430"/>
    <col min="14081" max="14081" width="5" style="430" customWidth="1"/>
    <col min="14082" max="14082" width="76.33203125" style="430" customWidth="1"/>
    <col min="14083" max="14083" width="17.1640625" style="430" customWidth="1"/>
    <col min="14084" max="14084" width="19.1640625" style="430" customWidth="1"/>
    <col min="14085" max="14085" width="17.1640625" style="430" customWidth="1"/>
    <col min="14086" max="14086" width="9.33203125" style="430"/>
    <col min="14087" max="14087" width="12.83203125" style="430" bestFit="1" customWidth="1"/>
    <col min="14088" max="14336" width="9.33203125" style="430"/>
    <col min="14337" max="14337" width="5" style="430" customWidth="1"/>
    <col min="14338" max="14338" width="76.33203125" style="430" customWidth="1"/>
    <col min="14339" max="14339" width="17.1640625" style="430" customWidth="1"/>
    <col min="14340" max="14340" width="19.1640625" style="430" customWidth="1"/>
    <col min="14341" max="14341" width="17.1640625" style="430" customWidth="1"/>
    <col min="14342" max="14342" width="9.33203125" style="430"/>
    <col min="14343" max="14343" width="12.83203125" style="430" bestFit="1" customWidth="1"/>
    <col min="14344" max="14592" width="9.33203125" style="430"/>
    <col min="14593" max="14593" width="5" style="430" customWidth="1"/>
    <col min="14594" max="14594" width="76.33203125" style="430" customWidth="1"/>
    <col min="14595" max="14595" width="17.1640625" style="430" customWidth="1"/>
    <col min="14596" max="14596" width="19.1640625" style="430" customWidth="1"/>
    <col min="14597" max="14597" width="17.1640625" style="430" customWidth="1"/>
    <col min="14598" max="14598" width="9.33203125" style="430"/>
    <col min="14599" max="14599" width="12.83203125" style="430" bestFit="1" customWidth="1"/>
    <col min="14600" max="14848" width="9.33203125" style="430"/>
    <col min="14849" max="14849" width="5" style="430" customWidth="1"/>
    <col min="14850" max="14850" width="76.33203125" style="430" customWidth="1"/>
    <col min="14851" max="14851" width="17.1640625" style="430" customWidth="1"/>
    <col min="14852" max="14852" width="19.1640625" style="430" customWidth="1"/>
    <col min="14853" max="14853" width="17.1640625" style="430" customWidth="1"/>
    <col min="14854" max="14854" width="9.33203125" style="430"/>
    <col min="14855" max="14855" width="12.83203125" style="430" bestFit="1" customWidth="1"/>
    <col min="14856" max="15104" width="9.33203125" style="430"/>
    <col min="15105" max="15105" width="5" style="430" customWidth="1"/>
    <col min="15106" max="15106" width="76.33203125" style="430" customWidth="1"/>
    <col min="15107" max="15107" width="17.1640625" style="430" customWidth="1"/>
    <col min="15108" max="15108" width="19.1640625" style="430" customWidth="1"/>
    <col min="15109" max="15109" width="17.1640625" style="430" customWidth="1"/>
    <col min="15110" max="15110" width="9.33203125" style="430"/>
    <col min="15111" max="15111" width="12.83203125" style="430" bestFit="1" customWidth="1"/>
    <col min="15112" max="15360" width="9.33203125" style="430"/>
    <col min="15361" max="15361" width="5" style="430" customWidth="1"/>
    <col min="15362" max="15362" width="76.33203125" style="430" customWidth="1"/>
    <col min="15363" max="15363" width="17.1640625" style="430" customWidth="1"/>
    <col min="15364" max="15364" width="19.1640625" style="430" customWidth="1"/>
    <col min="15365" max="15365" width="17.1640625" style="430" customWidth="1"/>
    <col min="15366" max="15366" width="9.33203125" style="430"/>
    <col min="15367" max="15367" width="12.83203125" style="430" bestFit="1" customWidth="1"/>
    <col min="15368" max="15616" width="9.33203125" style="430"/>
    <col min="15617" max="15617" width="5" style="430" customWidth="1"/>
    <col min="15618" max="15618" width="76.33203125" style="430" customWidth="1"/>
    <col min="15619" max="15619" width="17.1640625" style="430" customWidth="1"/>
    <col min="15620" max="15620" width="19.1640625" style="430" customWidth="1"/>
    <col min="15621" max="15621" width="17.1640625" style="430" customWidth="1"/>
    <col min="15622" max="15622" width="9.33203125" style="430"/>
    <col min="15623" max="15623" width="12.83203125" style="430" bestFit="1" customWidth="1"/>
    <col min="15624" max="15872" width="9.33203125" style="430"/>
    <col min="15873" max="15873" width="5" style="430" customWidth="1"/>
    <col min="15874" max="15874" width="76.33203125" style="430" customWidth="1"/>
    <col min="15875" max="15875" width="17.1640625" style="430" customWidth="1"/>
    <col min="15876" max="15876" width="19.1640625" style="430" customWidth="1"/>
    <col min="15877" max="15877" width="17.1640625" style="430" customWidth="1"/>
    <col min="15878" max="15878" width="9.33203125" style="430"/>
    <col min="15879" max="15879" width="12.83203125" style="430" bestFit="1" customWidth="1"/>
    <col min="15880" max="16128" width="9.33203125" style="430"/>
    <col min="16129" max="16129" width="5" style="430" customWidth="1"/>
    <col min="16130" max="16130" width="76.33203125" style="430" customWidth="1"/>
    <col min="16131" max="16131" width="17.1640625" style="430" customWidth="1"/>
    <col min="16132" max="16132" width="19.1640625" style="430" customWidth="1"/>
    <col min="16133" max="16133" width="17.1640625" style="430" customWidth="1"/>
    <col min="16134" max="16134" width="9.33203125" style="430"/>
    <col min="16135" max="16135" width="12.83203125" style="430" bestFit="1" customWidth="1"/>
    <col min="16136" max="16384" width="9.33203125" style="430"/>
  </cols>
  <sheetData>
    <row r="1" spans="1:7">
      <c r="A1" s="1516" t="s">
        <v>677</v>
      </c>
      <c r="B1" s="1516"/>
      <c r="C1" s="1516"/>
      <c r="D1" s="1516"/>
      <c r="E1" s="1516"/>
    </row>
    <row r="2" spans="1:7" ht="36.75" customHeight="1">
      <c r="A2" s="1515" t="s">
        <v>738</v>
      </c>
      <c r="B2" s="1515"/>
      <c r="C2" s="1515"/>
      <c r="D2" s="1515"/>
      <c r="E2" s="1515"/>
    </row>
    <row r="3" spans="1:7">
      <c r="A3" s="103"/>
      <c r="B3" s="103"/>
      <c r="C3" s="431"/>
      <c r="D3" s="431"/>
      <c r="E3" s="483" t="s">
        <v>1</v>
      </c>
    </row>
    <row r="4" spans="1:7" s="432" customFormat="1" ht="63.75">
      <c r="A4" s="104" t="s">
        <v>406</v>
      </c>
      <c r="B4" s="28" t="s">
        <v>604</v>
      </c>
      <c r="C4" s="456" t="s">
        <v>610</v>
      </c>
      <c r="D4" s="456" t="s">
        <v>611</v>
      </c>
      <c r="E4" s="457" t="s">
        <v>605</v>
      </c>
      <c r="G4" s="433"/>
    </row>
    <row r="5" spans="1:7" s="432" customFormat="1" ht="12" customHeight="1">
      <c r="A5" s="452">
        <v>1</v>
      </c>
      <c r="B5" s="453">
        <v>2</v>
      </c>
      <c r="C5" s="454">
        <v>3</v>
      </c>
      <c r="D5" s="454">
        <v>4</v>
      </c>
      <c r="E5" s="455">
        <v>5</v>
      </c>
    </row>
    <row r="6" spans="1:7" s="432" customFormat="1" ht="18" customHeight="1">
      <c r="A6" s="469" t="s">
        <v>10</v>
      </c>
      <c r="B6" s="450"/>
      <c r="C6" s="451">
        <v>0</v>
      </c>
      <c r="D6" s="451">
        <v>0</v>
      </c>
      <c r="E6" s="470"/>
    </row>
    <row r="7" spans="1:7" s="432" customFormat="1" ht="18" customHeight="1">
      <c r="A7" s="471" t="s">
        <v>13</v>
      </c>
      <c r="B7" s="438"/>
      <c r="C7" s="439">
        <v>0</v>
      </c>
      <c r="D7" s="439">
        <v>0</v>
      </c>
      <c r="E7" s="472"/>
    </row>
    <row r="8" spans="1:7" s="432" customFormat="1" ht="18" customHeight="1">
      <c r="A8" s="471" t="s">
        <v>16</v>
      </c>
      <c r="B8" s="440"/>
      <c r="C8" s="439"/>
      <c r="D8" s="439"/>
      <c r="E8" s="472"/>
    </row>
    <row r="9" spans="1:7" s="432" customFormat="1" ht="18" customHeight="1">
      <c r="A9" s="469" t="s">
        <v>19</v>
      </c>
      <c r="B9" s="438"/>
      <c r="C9" s="441"/>
      <c r="D9" s="441"/>
      <c r="E9" s="472"/>
    </row>
    <row r="10" spans="1:7" s="432" customFormat="1" ht="18" customHeight="1">
      <c r="A10" s="471" t="s">
        <v>22</v>
      </c>
      <c r="B10" s="442"/>
      <c r="C10" s="443"/>
      <c r="D10" s="443"/>
      <c r="E10" s="473"/>
    </row>
    <row r="11" spans="1:7" s="432" customFormat="1" ht="18" customHeight="1">
      <c r="A11" s="471" t="s">
        <v>25</v>
      </c>
      <c r="B11" s="444"/>
      <c r="C11" s="445"/>
      <c r="D11" s="445"/>
      <c r="E11" s="473"/>
    </row>
    <row r="12" spans="1:7" s="432" customFormat="1" ht="18" customHeight="1">
      <c r="A12" s="469" t="s">
        <v>28</v>
      </c>
      <c r="B12" s="444"/>
      <c r="C12" s="445"/>
      <c r="D12" s="445"/>
      <c r="E12" s="473"/>
    </row>
    <row r="13" spans="1:7" s="432" customFormat="1" ht="18" customHeight="1">
      <c r="A13" s="471" t="s">
        <v>31</v>
      </c>
      <c r="B13" s="444"/>
      <c r="C13" s="445"/>
      <c r="D13" s="445"/>
      <c r="E13" s="473"/>
    </row>
    <row r="14" spans="1:7" s="432" customFormat="1" ht="18" customHeight="1">
      <c r="A14" s="471" t="s">
        <v>34</v>
      </c>
      <c r="B14" s="444"/>
      <c r="C14" s="445"/>
      <c r="D14" s="445"/>
      <c r="E14" s="473"/>
    </row>
    <row r="15" spans="1:7" s="432" customFormat="1" ht="18" customHeight="1">
      <c r="A15" s="474" t="s">
        <v>37</v>
      </c>
      <c r="B15" s="458"/>
      <c r="C15" s="459"/>
      <c r="D15" s="459"/>
      <c r="E15" s="475"/>
    </row>
    <row r="16" spans="1:7" s="432" customFormat="1">
      <c r="A16" s="106" t="s">
        <v>39</v>
      </c>
      <c r="B16" s="461" t="s">
        <v>606</v>
      </c>
      <c r="C16" s="462">
        <f>SUM(C6:C15)</f>
        <v>0</v>
      </c>
      <c r="D16" s="462">
        <f>SUM(D6:D15)</f>
        <v>0</v>
      </c>
      <c r="E16" s="463">
        <f>SUM(E6:E15)</f>
        <v>0</v>
      </c>
    </row>
    <row r="17" spans="1:6" s="432" customFormat="1">
      <c r="A17" s="474" t="s">
        <v>41</v>
      </c>
      <c r="B17" s="464"/>
      <c r="C17" s="465"/>
      <c r="D17" s="465"/>
      <c r="E17" s="476"/>
    </row>
    <row r="18" spans="1:6" s="432" customFormat="1">
      <c r="A18" s="106" t="s">
        <v>43</v>
      </c>
      <c r="B18" s="461" t="s">
        <v>607</v>
      </c>
      <c r="C18" s="462">
        <f>SUM(C17:C17)</f>
        <v>0</v>
      </c>
      <c r="D18" s="462">
        <f>SUM(D17:D17)</f>
        <v>0</v>
      </c>
      <c r="E18" s="463">
        <f>SUM(E17:E17)</f>
        <v>0</v>
      </c>
    </row>
    <row r="19" spans="1:6" s="432" customFormat="1">
      <c r="A19" s="469" t="s">
        <v>45</v>
      </c>
      <c r="B19" s="466"/>
      <c r="C19" s="460"/>
      <c r="D19" s="460"/>
      <c r="E19" s="477"/>
    </row>
    <row r="20" spans="1:6" s="432" customFormat="1">
      <c r="A20" s="471" t="s">
        <v>47</v>
      </c>
      <c r="B20" s="448"/>
      <c r="C20" s="449"/>
      <c r="D20" s="449"/>
      <c r="E20" s="473"/>
    </row>
    <row r="21" spans="1:6" s="432" customFormat="1">
      <c r="A21" s="469" t="s">
        <v>49</v>
      </c>
      <c r="B21" s="446"/>
      <c r="C21" s="447"/>
      <c r="D21" s="447"/>
      <c r="E21" s="473"/>
    </row>
    <row r="22" spans="1:6" s="432" customFormat="1">
      <c r="A22" s="471" t="s">
        <v>51</v>
      </c>
      <c r="B22" s="446"/>
      <c r="C22" s="447"/>
      <c r="D22" s="447"/>
      <c r="E22" s="473"/>
    </row>
    <row r="23" spans="1:6" s="432" customFormat="1">
      <c r="A23" s="478" t="s">
        <v>54</v>
      </c>
      <c r="B23" s="467"/>
      <c r="C23" s="468"/>
      <c r="D23" s="468"/>
      <c r="E23" s="475"/>
    </row>
    <row r="24" spans="1:6" s="432" customFormat="1">
      <c r="A24" s="106" t="s">
        <v>57</v>
      </c>
      <c r="B24" s="461" t="s">
        <v>608</v>
      </c>
      <c r="C24" s="462">
        <f>SUM(C19:C23)</f>
        <v>0</v>
      </c>
      <c r="D24" s="462">
        <f>SUM(D19:D23)</f>
        <v>0</v>
      </c>
      <c r="E24" s="463">
        <f>SUM(E19:E23)</f>
        <v>0</v>
      </c>
    </row>
    <row r="25" spans="1:6" s="432" customFormat="1" ht="27" customHeight="1">
      <c r="A25" s="479" t="s">
        <v>60</v>
      </c>
      <c r="B25" s="480" t="s">
        <v>609</v>
      </c>
      <c r="C25" s="481">
        <f>SUM(C24,C18,C16)</f>
        <v>0</v>
      </c>
      <c r="D25" s="481">
        <f>SUM(D24,D18,D16)</f>
        <v>0</v>
      </c>
      <c r="E25" s="482">
        <f>SUM(E24,E18,E16)</f>
        <v>0</v>
      </c>
    </row>
    <row r="28" spans="1:6">
      <c r="A28" s="434"/>
      <c r="B28" s="435"/>
      <c r="C28" s="434"/>
      <c r="D28" s="434"/>
      <c r="E28" s="434"/>
    </row>
    <row r="29" spans="1:6">
      <c r="A29" s="434"/>
      <c r="B29" s="435"/>
      <c r="C29" s="434"/>
      <c r="D29" s="434"/>
      <c r="E29" s="434"/>
    </row>
    <row r="30" spans="1:6">
      <c r="A30" s="434"/>
      <c r="B30" s="435"/>
      <c r="C30" s="434"/>
      <c r="D30" s="434"/>
      <c r="E30" s="434"/>
      <c r="F30" s="436"/>
    </row>
    <row r="31" spans="1:6">
      <c r="A31" s="434"/>
      <c r="B31" s="435"/>
      <c r="C31" s="434"/>
      <c r="D31" s="434"/>
      <c r="E31" s="434"/>
    </row>
    <row r="32" spans="1:6">
      <c r="A32" s="434"/>
      <c r="B32" s="435"/>
      <c r="C32" s="434"/>
      <c r="D32" s="434"/>
      <c r="E32" s="434"/>
    </row>
    <row r="33" spans="1:5">
      <c r="A33" s="434"/>
      <c r="B33" s="435"/>
      <c r="C33" s="434"/>
      <c r="D33" s="434"/>
      <c r="E33" s="434"/>
    </row>
    <row r="34" spans="1:5">
      <c r="A34" s="434"/>
      <c r="B34" s="435"/>
      <c r="C34" s="434"/>
      <c r="D34" s="434"/>
      <c r="E34" s="434"/>
    </row>
    <row r="35" spans="1:5">
      <c r="A35" s="434"/>
      <c r="B35" s="435"/>
      <c r="C35" s="434"/>
      <c r="D35" s="434"/>
      <c r="E35" s="434"/>
    </row>
    <row r="36" spans="1:5">
      <c r="A36" s="434"/>
      <c r="B36" s="435"/>
      <c r="C36" s="434"/>
      <c r="D36" s="434"/>
      <c r="E36" s="434"/>
    </row>
    <row r="37" spans="1:5">
      <c r="A37" s="434"/>
      <c r="B37" s="434"/>
      <c r="C37" s="434"/>
      <c r="D37" s="434"/>
      <c r="E37" s="434"/>
    </row>
    <row r="38" spans="1:5">
      <c r="A38" s="434"/>
      <c r="B38" s="434"/>
      <c r="C38" s="434"/>
      <c r="D38" s="434"/>
      <c r="E38" s="434"/>
    </row>
    <row r="39" spans="1:5">
      <c r="A39" s="434"/>
      <c r="B39" s="434"/>
      <c r="C39" s="434"/>
      <c r="D39" s="434"/>
      <c r="E39" s="434"/>
    </row>
    <row r="40" spans="1:5">
      <c r="A40" s="434"/>
      <c r="B40" s="434"/>
      <c r="C40" s="434"/>
      <c r="D40" s="434"/>
      <c r="E40" s="434"/>
    </row>
    <row r="41" spans="1:5">
      <c r="A41" s="434"/>
      <c r="B41" s="434"/>
      <c r="C41" s="434"/>
      <c r="D41" s="434"/>
      <c r="E41" s="434"/>
    </row>
    <row r="42" spans="1:5">
      <c r="A42" s="434"/>
      <c r="B42" s="434"/>
      <c r="C42" s="434"/>
      <c r="D42" s="434"/>
      <c r="E42" s="434"/>
    </row>
    <row r="43" spans="1:5">
      <c r="A43" s="434"/>
      <c r="B43" s="434"/>
      <c r="C43" s="434"/>
      <c r="D43" s="434"/>
      <c r="E43" s="434"/>
    </row>
    <row r="44" spans="1:5">
      <c r="A44" s="434"/>
      <c r="B44" s="434"/>
      <c r="C44" s="434"/>
      <c r="D44" s="434"/>
      <c r="E44" s="43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3"/>
  <sheetViews>
    <sheetView topLeftCell="B1" zoomScaleSheetLayoutView="100" workbookViewId="0">
      <selection activeCell="H27" sqref="H27"/>
    </sheetView>
  </sheetViews>
  <sheetFormatPr defaultColWidth="9.33203125" defaultRowHeight="12.75"/>
  <cols>
    <col min="1" max="1" width="5.83203125" style="72" customWidth="1"/>
    <col min="2" max="2" width="30.83203125" style="73" customWidth="1"/>
    <col min="3" max="3" width="11.5" style="72" customWidth="1"/>
    <col min="4" max="5" width="11.83203125" style="72" customWidth="1"/>
    <col min="6" max="6" width="11.1640625" style="72" customWidth="1"/>
    <col min="7" max="7" width="33.5" style="72" customWidth="1"/>
    <col min="8" max="8" width="12.83203125" style="72" customWidth="1"/>
    <col min="9" max="10" width="11.83203125" style="72" customWidth="1"/>
    <col min="11" max="11" width="10.83203125" style="72" customWidth="1"/>
    <col min="12" max="16384" width="9.33203125" style="72"/>
  </cols>
  <sheetData>
    <row r="1" spans="1:11" ht="44.25" customHeight="1">
      <c r="A1" s="1399" t="s">
        <v>732</v>
      </c>
      <c r="B1" s="1399"/>
      <c r="C1" s="1399"/>
      <c r="D1" s="1399"/>
      <c r="E1" s="1399"/>
      <c r="F1" s="1399"/>
      <c r="G1" s="1399"/>
      <c r="H1" s="1399"/>
      <c r="I1" s="1399"/>
      <c r="J1" s="1399"/>
      <c r="K1" s="1399"/>
    </row>
    <row r="2" spans="1:11">
      <c r="I2" s="71"/>
      <c r="J2" s="71"/>
      <c r="K2" s="74" t="s">
        <v>1</v>
      </c>
    </row>
    <row r="3" spans="1:11" ht="18" customHeight="1">
      <c r="A3" s="1394" t="s">
        <v>2</v>
      </c>
      <c r="B3" s="1396" t="s">
        <v>266</v>
      </c>
      <c r="C3" s="1397"/>
      <c r="D3" s="1397"/>
      <c r="E3" s="1397"/>
      <c r="F3" s="1398"/>
      <c r="G3" s="1397" t="s">
        <v>267</v>
      </c>
      <c r="H3" s="1397"/>
      <c r="I3" s="1397"/>
      <c r="J3" s="1397"/>
      <c r="K3" s="1398"/>
    </row>
    <row r="4" spans="1:11" s="77" customFormat="1" ht="35.25" customHeight="1">
      <c r="A4" s="1395"/>
      <c r="B4" s="75" t="s">
        <v>268</v>
      </c>
      <c r="C4" s="76" t="s">
        <v>269</v>
      </c>
      <c r="D4" s="75" t="s">
        <v>763</v>
      </c>
      <c r="E4" s="75" t="s">
        <v>773</v>
      </c>
      <c r="F4" s="1051" t="s">
        <v>764</v>
      </c>
      <c r="G4" s="1044" t="s">
        <v>268</v>
      </c>
      <c r="H4" s="76" t="s">
        <v>269</v>
      </c>
      <c r="I4" s="75" t="s">
        <v>763</v>
      </c>
      <c r="J4" s="75" t="s">
        <v>774</v>
      </c>
      <c r="K4" s="79" t="s">
        <v>764</v>
      </c>
    </row>
    <row r="5" spans="1:11" s="80" customFormat="1" ht="12" customHeight="1">
      <c r="A5" s="78" t="s">
        <v>6</v>
      </c>
      <c r="B5" s="78" t="s">
        <v>7</v>
      </c>
      <c r="C5" s="79" t="s">
        <v>8</v>
      </c>
      <c r="D5" s="78" t="s">
        <v>9</v>
      </c>
      <c r="E5" s="78" t="s">
        <v>270</v>
      </c>
      <c r="F5" s="79" t="s">
        <v>463</v>
      </c>
      <c r="G5" s="1045" t="s">
        <v>753</v>
      </c>
      <c r="H5" s="79" t="s">
        <v>754</v>
      </c>
      <c r="I5" s="79" t="s">
        <v>762</v>
      </c>
      <c r="J5" s="79" t="s">
        <v>775</v>
      </c>
      <c r="K5" s="79" t="s">
        <v>776</v>
      </c>
    </row>
    <row r="6" spans="1:11" ht="19.899999999999999" customHeight="1">
      <c r="A6" s="964" t="s">
        <v>10</v>
      </c>
      <c r="B6" s="965" t="s">
        <v>458</v>
      </c>
      <c r="C6" s="966">
        <f>'1.sz.mell.'!D12</f>
        <v>18521323</v>
      </c>
      <c r="D6" s="966">
        <f>'1.sz.mell.'!E12</f>
        <v>107877</v>
      </c>
      <c r="E6" s="1277">
        <v>901302</v>
      </c>
      <c r="F6" s="1292">
        <f>SUM(C6:E6)</f>
        <v>19530502</v>
      </c>
      <c r="G6" s="1023" t="str">
        <f>'1.sz.mell.'!B82</f>
        <v>Személyi  juttatások</v>
      </c>
      <c r="H6" s="966">
        <f>'1.sz.mell.'!D82</f>
        <v>13604701</v>
      </c>
      <c r="I6" s="1229">
        <v>7950794</v>
      </c>
      <c r="J6" s="1283">
        <v>-12622863</v>
      </c>
      <c r="K6" s="992">
        <f>SUM(H6:J6)</f>
        <v>8932632</v>
      </c>
    </row>
    <row r="7" spans="1:11" ht="19.899999999999999" customHeight="1">
      <c r="A7" s="967" t="s">
        <v>13</v>
      </c>
      <c r="B7" s="971" t="s">
        <v>549</v>
      </c>
      <c r="C7" s="970">
        <v>26737623</v>
      </c>
      <c r="D7" s="970">
        <v>14413658</v>
      </c>
      <c r="E7" s="1278">
        <v>4003454</v>
      </c>
      <c r="F7" s="1293">
        <f t="shared" ref="F7:F10" si="0">SUM(C7:E7)</f>
        <v>45154735</v>
      </c>
      <c r="G7" s="1046" t="str">
        <f>'1.sz.mell.'!B83</f>
        <v>Munkaadókat terhelő járulékok és szociális hozzájárulási adó</v>
      </c>
      <c r="H7" s="970">
        <f>'1.sz.mell.'!D83</f>
        <v>2833670</v>
      </c>
      <c r="I7" s="1230">
        <v>866818</v>
      </c>
      <c r="J7" s="1284">
        <v>-2783802</v>
      </c>
      <c r="K7" s="993">
        <f t="shared" ref="K7:K11" si="1">SUM(H7:J7)</f>
        <v>916686</v>
      </c>
    </row>
    <row r="8" spans="1:11" ht="19.899999999999999" customHeight="1">
      <c r="A8" s="967" t="s">
        <v>16</v>
      </c>
      <c r="B8" s="968" t="s">
        <v>108</v>
      </c>
      <c r="C8" s="970">
        <v>35500000</v>
      </c>
      <c r="D8" s="970">
        <v>708136</v>
      </c>
      <c r="E8" s="1278">
        <v>-5688000</v>
      </c>
      <c r="F8" s="1293">
        <f t="shared" si="0"/>
        <v>30520136</v>
      </c>
      <c r="G8" s="1024" t="str">
        <f>'1.sz.mell.'!B84</f>
        <v>Dologi  kiadások</v>
      </c>
      <c r="H8" s="970">
        <f>'1.sz.mell.'!D84</f>
        <v>31625874</v>
      </c>
      <c r="I8" s="1230">
        <v>6585814</v>
      </c>
      <c r="J8" s="1284">
        <v>-5809360</v>
      </c>
      <c r="K8" s="993">
        <f t="shared" si="1"/>
        <v>32402328</v>
      </c>
    </row>
    <row r="9" spans="1:11" ht="19.899999999999999" customHeight="1">
      <c r="A9" s="967" t="s">
        <v>19</v>
      </c>
      <c r="B9" s="968" t="s">
        <v>447</v>
      </c>
      <c r="C9" s="970">
        <f>'1.sz.mell.'!D57</f>
        <v>14735898</v>
      </c>
      <c r="D9" s="970">
        <v>687600</v>
      </c>
      <c r="E9" s="1278">
        <v>12227600</v>
      </c>
      <c r="F9" s="1293">
        <f t="shared" si="0"/>
        <v>27651098</v>
      </c>
      <c r="G9" s="1024" t="str">
        <f>'1.sz.mell.'!B85</f>
        <v>Ellátottak pénzbeli juttatásai</v>
      </c>
      <c r="H9" s="970">
        <f>'1.sz.mell.'!D85</f>
        <v>1693420</v>
      </c>
      <c r="I9" s="1230">
        <v>400000</v>
      </c>
      <c r="J9" s="1284">
        <v>406220</v>
      </c>
      <c r="K9" s="993">
        <f t="shared" si="1"/>
        <v>2499640</v>
      </c>
    </row>
    <row r="10" spans="1:11" ht="19.899999999999999" customHeight="1">
      <c r="A10" s="967" t="s">
        <v>22</v>
      </c>
      <c r="B10" s="968" t="s">
        <v>415</v>
      </c>
      <c r="C10" s="970">
        <f>'1.sz.mell.'!D66</f>
        <v>1607479</v>
      </c>
      <c r="D10" s="970">
        <v>750000</v>
      </c>
      <c r="E10" s="1278">
        <v>-1462572</v>
      </c>
      <c r="F10" s="1293">
        <f t="shared" si="0"/>
        <v>894907</v>
      </c>
      <c r="G10" s="1024" t="str">
        <f>'1.sz.mell.'!B86</f>
        <v>Egyéb működési célú kiadások</v>
      </c>
      <c r="H10" s="970">
        <f>'1.sz.mell.'!D86</f>
        <v>21460000</v>
      </c>
      <c r="I10" s="1231">
        <v>2321878</v>
      </c>
      <c r="J10" s="1285">
        <v>3993482</v>
      </c>
      <c r="K10" s="993">
        <f t="shared" si="1"/>
        <v>27775360</v>
      </c>
    </row>
    <row r="11" spans="1:11" ht="19.899999999999999" customHeight="1">
      <c r="A11" s="967" t="s">
        <v>25</v>
      </c>
      <c r="B11" s="968"/>
      <c r="C11" s="970"/>
      <c r="D11" s="970">
        <f>'1.sz.mell.'!E17</f>
        <v>0</v>
      </c>
      <c r="E11" s="1278"/>
      <c r="F11" s="1029">
        <f>'1.sz.mell.'!G17</f>
        <v>0</v>
      </c>
      <c r="G11" s="1025" t="s">
        <v>271</v>
      </c>
      <c r="H11" s="970">
        <v>17806000</v>
      </c>
      <c r="I11" s="1005">
        <v>447878</v>
      </c>
      <c r="J11" s="1286"/>
      <c r="K11" s="993">
        <f t="shared" si="1"/>
        <v>18253878</v>
      </c>
    </row>
    <row r="12" spans="1:11" ht="19.899999999999999" customHeight="1">
      <c r="A12" s="976" t="s">
        <v>28</v>
      </c>
      <c r="B12" s="977"/>
      <c r="C12" s="978"/>
      <c r="D12" s="978">
        <f>'1.sz.mell.'!E18</f>
        <v>0</v>
      </c>
      <c r="E12" s="1279"/>
      <c r="F12" s="1031">
        <f>'1.sz.mell.'!G18</f>
        <v>0</v>
      </c>
      <c r="G12" s="1026" t="s">
        <v>272</v>
      </c>
      <c r="H12" s="978"/>
      <c r="I12" s="999"/>
      <c r="J12" s="1287"/>
      <c r="K12" s="1294"/>
    </row>
    <row r="13" spans="1:11" ht="19.899999999999999" customHeight="1">
      <c r="A13" s="983" t="s">
        <v>31</v>
      </c>
      <c r="B13" s="984" t="s">
        <v>643</v>
      </c>
      <c r="C13" s="985">
        <f>SUM(C6:C12)</f>
        <v>97102323</v>
      </c>
      <c r="D13" s="985">
        <f t="shared" ref="D13" si="2">SUM(D6:D12)</f>
        <v>16667271</v>
      </c>
      <c r="E13" s="1280">
        <f>SUM(E6:E12)</f>
        <v>9981784</v>
      </c>
      <c r="F13" s="1016">
        <f>SUM(F7:F10)</f>
        <v>104220876</v>
      </c>
      <c r="G13" s="1027" t="s">
        <v>273</v>
      </c>
      <c r="H13" s="985">
        <f>SUM(H6:H10)</f>
        <v>71217665</v>
      </c>
      <c r="I13" s="985">
        <f t="shared" ref="I13:K13" si="3">SUM(I6:I10)</f>
        <v>18125304</v>
      </c>
      <c r="J13" s="1280">
        <f>SUM(J6:J12)</f>
        <v>-16816323</v>
      </c>
      <c r="K13" s="1016">
        <f t="shared" si="3"/>
        <v>72526646</v>
      </c>
    </row>
    <row r="14" spans="1:11" ht="19.899999999999999" customHeight="1">
      <c r="A14" s="979" t="s">
        <v>34</v>
      </c>
      <c r="B14" s="980" t="str">
        <f>'1.sz.mell.'!B71</f>
        <v xml:space="preserve">Hitel-, kölcsönfelvétel államháztartáson kívülről </v>
      </c>
      <c r="C14" s="981">
        <f>'1.sz.mell.'!D71</f>
        <v>0</v>
      </c>
      <c r="D14" s="981"/>
      <c r="E14" s="1281"/>
      <c r="F14" s="1052"/>
      <c r="G14" s="1047" t="s">
        <v>274</v>
      </c>
      <c r="H14" s="982"/>
      <c r="I14" s="1000"/>
      <c r="J14" s="1288"/>
      <c r="K14" s="996"/>
    </row>
    <row r="15" spans="1:11" ht="19.899999999999999" customHeight="1">
      <c r="A15" s="967" t="s">
        <v>37</v>
      </c>
      <c r="B15" s="972" t="s">
        <v>189</v>
      </c>
      <c r="C15" s="970">
        <f>SUM(C16:C17)</f>
        <v>19252062</v>
      </c>
      <c r="D15" s="970">
        <f t="shared" ref="D15" si="4">SUM(D16:D17)</f>
        <v>1856910</v>
      </c>
      <c r="E15" s="1278">
        <v>-28217</v>
      </c>
      <c r="F15" s="1029">
        <f>SUM(C15:E15)</f>
        <v>21080755</v>
      </c>
      <c r="G15" s="1048" t="s">
        <v>275</v>
      </c>
      <c r="H15" s="970"/>
      <c r="I15" s="998"/>
      <c r="J15" s="1289"/>
      <c r="K15" s="993"/>
    </row>
    <row r="16" spans="1:11" ht="19.899999999999999" customHeight="1">
      <c r="A16" s="974" t="s">
        <v>276</v>
      </c>
      <c r="B16" s="973" t="str">
        <f>'1.sz.mell.'!B73</f>
        <v>Előző év költségvetési maradványának igénybevétele</v>
      </c>
      <c r="C16" s="970">
        <v>19252062</v>
      </c>
      <c r="D16" s="970">
        <f>'1.sz.mell.'!E73</f>
        <v>1856910</v>
      </c>
      <c r="E16" s="1278">
        <v>-28217</v>
      </c>
      <c r="F16" s="1029">
        <f>SUM(C16:E16)</f>
        <v>21080755</v>
      </c>
      <c r="G16" s="1048" t="s">
        <v>277</v>
      </c>
      <c r="H16" s="970"/>
      <c r="I16" s="998"/>
      <c r="J16" s="1289"/>
      <c r="K16" s="993"/>
    </row>
    <row r="17" spans="1:11" ht="19.899999999999999" customHeight="1">
      <c r="A17" s="975" t="s">
        <v>278</v>
      </c>
      <c r="B17" s="973" t="str">
        <f>'1.sz.mell.'!B74</f>
        <v>Előző év vállalkozási maradványának igénybevétele</v>
      </c>
      <c r="C17" s="970">
        <f>'1.sz.mell.'!D74</f>
        <v>0</v>
      </c>
      <c r="D17" s="970"/>
      <c r="E17" s="1278"/>
      <c r="F17" s="1029"/>
      <c r="G17" s="1048" t="s">
        <v>734</v>
      </c>
      <c r="H17" s="970">
        <v>558642</v>
      </c>
      <c r="I17" s="998"/>
      <c r="J17" s="1289"/>
      <c r="K17" s="993">
        <v>558642</v>
      </c>
    </row>
    <row r="18" spans="1:11" ht="19.899999999999999" customHeight="1">
      <c r="A18" s="976" t="s">
        <v>39</v>
      </c>
      <c r="B18" s="988" t="str">
        <f>'[15]1.sz.mell.'!B17</f>
        <v>Lekötött betétek megszüntetése</v>
      </c>
      <c r="C18" s="978">
        <f>'1.sz.mell.'!D75</f>
        <v>0</v>
      </c>
      <c r="D18" s="978"/>
      <c r="E18" s="1279"/>
      <c r="F18" s="1031"/>
      <c r="G18" s="1049" t="s">
        <v>772</v>
      </c>
      <c r="H18" s="978"/>
      <c r="I18" s="999"/>
      <c r="J18" s="1296">
        <v>20238588</v>
      </c>
      <c r="K18" s="994">
        <v>20238588</v>
      </c>
    </row>
    <row r="19" spans="1:11" ht="21">
      <c r="A19" s="983" t="s">
        <v>41</v>
      </c>
      <c r="B19" s="984" t="s">
        <v>279</v>
      </c>
      <c r="C19" s="985">
        <f>SUM(C14+C15+C18)</f>
        <v>19252062</v>
      </c>
      <c r="D19" s="985">
        <f t="shared" ref="D19:F19" si="5">SUM(D14+D15+D18)</f>
        <v>1856910</v>
      </c>
      <c r="E19" s="1280"/>
      <c r="F19" s="1016">
        <f t="shared" si="5"/>
        <v>21080755</v>
      </c>
      <c r="G19" s="1050" t="s">
        <v>280</v>
      </c>
      <c r="H19" s="985">
        <f>SUM(H14:H18)</f>
        <v>558642</v>
      </c>
      <c r="I19" s="985">
        <f t="shared" ref="I19:K19" si="6">SUM(I14:I18)</f>
        <v>0</v>
      </c>
      <c r="J19" s="1280"/>
      <c r="K19" s="1016">
        <f t="shared" si="6"/>
        <v>20797230</v>
      </c>
    </row>
    <row r="20" spans="1:11" ht="19.899999999999999" customHeight="1">
      <c r="A20" s="983" t="s">
        <v>43</v>
      </c>
      <c r="B20" s="984" t="s">
        <v>281</v>
      </c>
      <c r="C20" s="985">
        <f>SUM(C13+C19)</f>
        <v>116354385</v>
      </c>
      <c r="D20" s="985">
        <f t="shared" ref="D20:F20" si="7">SUM(D13+D19)</f>
        <v>18524181</v>
      </c>
      <c r="E20" s="1280"/>
      <c r="F20" s="1016">
        <f t="shared" si="7"/>
        <v>125301631</v>
      </c>
      <c r="G20" s="1050" t="s">
        <v>282</v>
      </c>
      <c r="H20" s="985">
        <f>SUM(H13+H19)</f>
        <v>71776307</v>
      </c>
      <c r="I20" s="985">
        <f t="shared" ref="I20:K20" si="8">SUM(I13+I19)</f>
        <v>18125304</v>
      </c>
      <c r="J20" s="1280"/>
      <c r="K20" s="1016">
        <f t="shared" si="8"/>
        <v>93323876</v>
      </c>
    </row>
    <row r="21" spans="1:11" ht="19.899999999999999" customHeight="1">
      <c r="A21" s="989" t="s">
        <v>45</v>
      </c>
      <c r="B21" s="986" t="s">
        <v>647</v>
      </c>
      <c r="C21" s="990" t="str">
        <f>IF(C13-H13&lt;0,H13-C13,"-")</f>
        <v>-</v>
      </c>
      <c r="D21" s="990">
        <f>IF(D13-I13&lt;0,I13-D13,"-")</f>
        <v>1458033</v>
      </c>
      <c r="E21" s="1282"/>
      <c r="F21" s="1022" t="str">
        <f>IF(F13-K13&lt;0,K13-F13,"-")</f>
        <v>-</v>
      </c>
      <c r="G21" s="1027" t="s">
        <v>648</v>
      </c>
      <c r="H21" s="990">
        <f>IF(C13-H13&gt;0,C13-H13,"-")</f>
        <v>25884658</v>
      </c>
      <c r="I21" s="997"/>
      <c r="J21" s="1290"/>
      <c r="K21" s="995"/>
    </row>
    <row r="22" spans="1:11" ht="19.899999999999999" customHeight="1">
      <c r="A22" s="989" t="s">
        <v>47</v>
      </c>
      <c r="B22" s="986" t="s">
        <v>649</v>
      </c>
      <c r="C22" s="990" t="str">
        <f>IF(C13+C19-H20&lt;0,H20-(C13+C19),"-")</f>
        <v>-</v>
      </c>
      <c r="D22" s="990" t="str">
        <f>IF(D13+D19-I20&lt;0,I20-(D13+D19),"-")</f>
        <v>-</v>
      </c>
      <c r="E22" s="1282"/>
      <c r="F22" s="1022" t="str">
        <f>IF(F13+F19-K20&lt;0,K20-(F13+F19),"-")</f>
        <v>-</v>
      </c>
      <c r="G22" s="1027" t="s">
        <v>650</v>
      </c>
      <c r="H22" s="990">
        <f>IF(C13+C19-H20&gt;0,C13+C19-H20,"-")</f>
        <v>44578078</v>
      </c>
      <c r="I22" s="991"/>
      <c r="J22" s="1291"/>
      <c r="K22" s="987"/>
    </row>
    <row r="23" spans="1:11" ht="15.75">
      <c r="B23" s="82"/>
    </row>
  </sheetData>
  <mergeCells count="4">
    <mergeCell ref="A3:A4"/>
    <mergeCell ref="B3:F3"/>
    <mergeCell ref="G3:K3"/>
    <mergeCell ref="A1:K1"/>
  </mergeCells>
  <printOptions horizontalCentered="1"/>
  <pageMargins left="0.19685039370078741" right="0.19685039370078741" top="0.9055118110236221" bottom="0.78740157480314965" header="0.59055118110236227" footer="0.55118110236220474"/>
  <pageSetup paperSize="9" scale="95" fitToHeight="0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0"/>
  <sheetViews>
    <sheetView zoomScaleSheetLayoutView="115" workbookViewId="0">
      <selection activeCell="K8" sqref="K8"/>
    </sheetView>
  </sheetViews>
  <sheetFormatPr defaultColWidth="9.33203125" defaultRowHeight="12.75"/>
  <cols>
    <col min="1" max="1" width="5" style="72" customWidth="1"/>
    <col min="2" max="2" width="37.6640625" style="73" customWidth="1"/>
    <col min="3" max="3" width="12.1640625" style="72" customWidth="1"/>
    <col min="4" max="4" width="11.6640625" style="72" bestFit="1" customWidth="1"/>
    <col min="5" max="5" width="10.1640625" style="72" customWidth="1"/>
    <col min="6" max="6" width="12.6640625" style="72" customWidth="1"/>
    <col min="7" max="7" width="36.5" style="72" customWidth="1"/>
    <col min="8" max="8" width="11.33203125" style="72" customWidth="1"/>
    <col min="9" max="10" width="10.33203125" style="72" customWidth="1"/>
    <col min="11" max="11" width="11.83203125" style="72" customWidth="1"/>
    <col min="12" max="16384" width="9.33203125" style="72"/>
  </cols>
  <sheetData>
    <row r="1" spans="1:11" ht="44.25" customHeight="1">
      <c r="A1" s="1399" t="s">
        <v>733</v>
      </c>
      <c r="B1" s="1399"/>
      <c r="C1" s="1399"/>
      <c r="D1" s="1399"/>
      <c r="E1" s="1399"/>
      <c r="F1" s="1399"/>
      <c r="G1" s="1399"/>
      <c r="H1" s="1399"/>
      <c r="I1" s="1399"/>
      <c r="J1" s="1399"/>
      <c r="K1" s="1399"/>
    </row>
    <row r="2" spans="1:11">
      <c r="G2" s="1403" t="s">
        <v>1</v>
      </c>
      <c r="H2" s="1403"/>
      <c r="I2" s="1403"/>
      <c r="J2" s="1403"/>
      <c r="K2" s="1403"/>
    </row>
    <row r="3" spans="1:11" ht="15.75">
      <c r="A3" s="1400" t="s">
        <v>2</v>
      </c>
      <c r="B3" s="1396" t="s">
        <v>266</v>
      </c>
      <c r="C3" s="1397"/>
      <c r="D3" s="1397"/>
      <c r="E3" s="1397"/>
      <c r="F3" s="1398"/>
      <c r="G3" s="1402" t="s">
        <v>267</v>
      </c>
      <c r="H3" s="1402"/>
      <c r="I3" s="1402"/>
      <c r="J3" s="1402"/>
      <c r="K3" s="1402"/>
    </row>
    <row r="4" spans="1:11" s="77" customFormat="1" ht="25.5">
      <c r="A4" s="1401"/>
      <c r="B4" s="83" t="s">
        <v>268</v>
      </c>
      <c r="C4" s="83" t="s">
        <v>269</v>
      </c>
      <c r="D4" s="83" t="s">
        <v>765</v>
      </c>
      <c r="E4" s="83" t="s">
        <v>777</v>
      </c>
      <c r="F4" s="83" t="s">
        <v>764</v>
      </c>
      <c r="G4" s="79" t="s">
        <v>268</v>
      </c>
      <c r="H4" s="79" t="str">
        <f>+C4</f>
        <v>2017. évi előirányzat</v>
      </c>
      <c r="I4" s="81" t="s">
        <v>765</v>
      </c>
      <c r="J4" s="81" t="s">
        <v>779</v>
      </c>
      <c r="K4" s="1001" t="s">
        <v>764</v>
      </c>
    </row>
    <row r="5" spans="1:11" s="77" customFormat="1">
      <c r="A5" s="84" t="s">
        <v>6</v>
      </c>
      <c r="B5" s="84" t="s">
        <v>7</v>
      </c>
      <c r="C5" s="84" t="s">
        <v>8</v>
      </c>
      <c r="D5" s="84" t="s">
        <v>9</v>
      </c>
      <c r="E5" s="84" t="s">
        <v>778</v>
      </c>
      <c r="F5" s="84" t="s">
        <v>463</v>
      </c>
      <c r="G5" s="84" t="s">
        <v>753</v>
      </c>
      <c r="H5" s="84" t="s">
        <v>754</v>
      </c>
      <c r="I5" s="84" t="s">
        <v>762</v>
      </c>
      <c r="J5" s="84" t="s">
        <v>775</v>
      </c>
      <c r="K5" s="84" t="s">
        <v>776</v>
      </c>
    </row>
    <row r="6" spans="1:11" ht="16.5" customHeight="1">
      <c r="A6" s="1002" t="s">
        <v>10</v>
      </c>
      <c r="B6" s="965" t="s">
        <v>550</v>
      </c>
      <c r="C6" s="966"/>
      <c r="D6" s="966">
        <v>31390704</v>
      </c>
      <c r="E6" s="1277"/>
      <c r="F6" s="1028">
        <f>SUM(D6)</f>
        <v>31390704</v>
      </c>
      <c r="G6" s="1036" t="str">
        <f>'1.sz.mell.'!B97</f>
        <v>Beruházások</v>
      </c>
      <c r="H6" s="966"/>
      <c r="I6" s="1003">
        <v>317000</v>
      </c>
      <c r="J6" s="1302">
        <v>2919000</v>
      </c>
      <c r="K6" s="992">
        <f>SUM(H6:J6)</f>
        <v>3236000</v>
      </c>
    </row>
    <row r="7" spans="1:11" ht="16.5" customHeight="1">
      <c r="A7" s="1004" t="s">
        <v>13</v>
      </c>
      <c r="B7" s="968" t="s">
        <v>644</v>
      </c>
      <c r="C7" s="970">
        <v>0</v>
      </c>
      <c r="D7" s="970">
        <v>60000</v>
      </c>
      <c r="E7" s="1278"/>
      <c r="F7" s="1029">
        <v>60000</v>
      </c>
      <c r="G7" s="1037" t="str">
        <f>'1.sz.mell.'!B98</f>
        <v>Felújítások</v>
      </c>
      <c r="H7" s="970">
        <v>45215000</v>
      </c>
      <c r="I7" s="1005">
        <v>-250000</v>
      </c>
      <c r="J7" s="1286">
        <v>32315704</v>
      </c>
      <c r="K7" s="993">
        <f>SUM(H7:J7)</f>
        <v>77280704</v>
      </c>
    </row>
    <row r="8" spans="1:11" ht="16.5" customHeight="1">
      <c r="A8" s="1004" t="s">
        <v>16</v>
      </c>
      <c r="B8" s="968" t="s">
        <v>645</v>
      </c>
      <c r="C8" s="970"/>
      <c r="D8" s="970"/>
      <c r="E8" s="1278"/>
      <c r="F8" s="1029"/>
      <c r="G8" s="1037" t="str">
        <f>'1.sz.mell.'!B99</f>
        <v>Egyéb felhalmozási kiadások</v>
      </c>
      <c r="H8" s="970"/>
      <c r="I8" s="1005"/>
      <c r="J8" s="1286"/>
      <c r="K8" s="993"/>
    </row>
    <row r="9" spans="1:11" ht="21.75" customHeight="1">
      <c r="A9" s="1004" t="s">
        <v>19</v>
      </c>
      <c r="B9" s="1006"/>
      <c r="C9" s="969"/>
      <c r="D9" s="969"/>
      <c r="E9" s="1297"/>
      <c r="F9" s="1030"/>
      <c r="G9" s="1038" t="s">
        <v>283</v>
      </c>
      <c r="H9" s="970"/>
      <c r="I9" s="1005"/>
      <c r="J9" s="1286"/>
      <c r="K9" s="993"/>
    </row>
    <row r="10" spans="1:11" ht="16.5" customHeight="1">
      <c r="A10" s="1004" t="s">
        <v>22</v>
      </c>
      <c r="B10" s="968"/>
      <c r="C10" s="970"/>
      <c r="D10" s="970"/>
      <c r="E10" s="1278"/>
      <c r="F10" s="1029"/>
      <c r="G10" s="1039" t="s">
        <v>284</v>
      </c>
      <c r="H10" s="970"/>
      <c r="I10" s="1005"/>
      <c r="J10" s="1286"/>
      <c r="K10" s="993"/>
    </row>
    <row r="11" spans="1:11" ht="16.5" customHeight="1">
      <c r="A11" s="1010" t="s">
        <v>25</v>
      </c>
      <c r="B11" s="1011"/>
      <c r="C11" s="978"/>
      <c r="D11" s="978"/>
      <c r="E11" s="1279"/>
      <c r="F11" s="1031"/>
      <c r="G11" s="1040"/>
      <c r="H11" s="978"/>
      <c r="I11" s="1012"/>
      <c r="J11" s="1295"/>
      <c r="K11" s="994"/>
    </row>
    <row r="12" spans="1:11" s="85" customFormat="1" ht="16.5" customHeight="1">
      <c r="A12" s="989" t="s">
        <v>28</v>
      </c>
      <c r="B12" s="986" t="s">
        <v>646</v>
      </c>
      <c r="C12" s="985">
        <f>SUM(C6:C11)</f>
        <v>0</v>
      </c>
      <c r="D12" s="985">
        <f t="shared" ref="D12:F12" si="0">SUM(D6:D11)</f>
        <v>31450704</v>
      </c>
      <c r="E12" s="1280"/>
      <c r="F12" s="1016">
        <f t="shared" si="0"/>
        <v>31450704</v>
      </c>
      <c r="G12" s="1041" t="s">
        <v>285</v>
      </c>
      <c r="H12" s="985">
        <f>SUM(H6:H8)</f>
        <v>45215000</v>
      </c>
      <c r="I12" s="985">
        <f t="shared" ref="I12:K12" si="1">SUM(I6:I8)</f>
        <v>67000</v>
      </c>
      <c r="J12" s="1280"/>
      <c r="K12" s="1016">
        <f t="shared" si="1"/>
        <v>80516704</v>
      </c>
    </row>
    <row r="13" spans="1:11" ht="16.5" customHeight="1">
      <c r="A13" s="979" t="s">
        <v>31</v>
      </c>
      <c r="B13" s="980" t="s">
        <v>286</v>
      </c>
      <c r="C13" s="1013"/>
      <c r="D13" s="1013"/>
      <c r="E13" s="1298"/>
      <c r="F13" s="1032"/>
      <c r="G13" s="1042" t="s">
        <v>274</v>
      </c>
      <c r="H13" s="1014"/>
      <c r="I13" s="1015"/>
      <c r="J13" s="1303"/>
      <c r="K13" s="996"/>
    </row>
    <row r="14" spans="1:11" ht="16.5" customHeight="1">
      <c r="A14" s="967" t="s">
        <v>34</v>
      </c>
      <c r="B14" s="972" t="s">
        <v>189</v>
      </c>
      <c r="C14" s="1007">
        <f>SUM(C15:C16)</f>
        <v>38747938</v>
      </c>
      <c r="D14" s="1007">
        <f t="shared" ref="D14:F14" si="2">SUM(D15:D16)</f>
        <v>0</v>
      </c>
      <c r="E14" s="1299"/>
      <c r="F14" s="1033">
        <f t="shared" si="2"/>
        <v>38747938</v>
      </c>
      <c r="G14" s="1037" t="s">
        <v>275</v>
      </c>
      <c r="H14" s="1007"/>
      <c r="I14" s="1005"/>
      <c r="J14" s="1286"/>
      <c r="K14" s="993"/>
    </row>
    <row r="15" spans="1:11" ht="16.5" customHeight="1">
      <c r="A15" s="1008" t="s">
        <v>287</v>
      </c>
      <c r="B15" s="1009" t="s">
        <v>288</v>
      </c>
      <c r="C15" s="1007">
        <v>38747938</v>
      </c>
      <c r="D15" s="1007"/>
      <c r="E15" s="1299"/>
      <c r="F15" s="1033">
        <v>38747938</v>
      </c>
      <c r="G15" s="1037"/>
      <c r="H15" s="1007"/>
      <c r="I15" s="1005"/>
      <c r="J15" s="1286"/>
      <c r="K15" s="993"/>
    </row>
    <row r="16" spans="1:11" ht="16.5" customHeight="1">
      <c r="A16" s="1017" t="s">
        <v>289</v>
      </c>
      <c r="B16" s="1018" t="s">
        <v>290</v>
      </c>
      <c r="C16" s="1019"/>
      <c r="D16" s="1019"/>
      <c r="E16" s="1300"/>
      <c r="F16" s="1034"/>
      <c r="G16" s="1043"/>
      <c r="H16" s="1019"/>
      <c r="I16" s="1012"/>
      <c r="J16" s="1295"/>
      <c r="K16" s="994"/>
    </row>
    <row r="17" spans="1:11" ht="16.5" customHeight="1">
      <c r="A17" s="983" t="s">
        <v>37</v>
      </c>
      <c r="B17" s="986" t="s">
        <v>291</v>
      </c>
      <c r="C17" s="1020">
        <f>SUM(C13:C14)</f>
        <v>38747938</v>
      </c>
      <c r="D17" s="1020">
        <f t="shared" ref="D17:F17" si="3">SUM(D13:D14)</f>
        <v>0</v>
      </c>
      <c r="E17" s="1301"/>
      <c r="F17" s="1035">
        <f t="shared" si="3"/>
        <v>38747938</v>
      </c>
      <c r="G17" s="1041" t="s">
        <v>292</v>
      </c>
      <c r="H17" s="1020">
        <f>SUM(H13:H16)</f>
        <v>0</v>
      </c>
      <c r="I17" s="1021"/>
      <c r="J17" s="1304"/>
      <c r="K17" s="995"/>
    </row>
    <row r="18" spans="1:11" ht="22.5" customHeight="1">
      <c r="A18" s="983" t="s">
        <v>39</v>
      </c>
      <c r="B18" s="986" t="s">
        <v>293</v>
      </c>
      <c r="C18" s="985">
        <f>+C12+C17</f>
        <v>38747938</v>
      </c>
      <c r="D18" s="985">
        <f t="shared" ref="D18:F18" si="4">+D12+D17</f>
        <v>31450704</v>
      </c>
      <c r="E18" s="1280"/>
      <c r="F18" s="1016">
        <f t="shared" si="4"/>
        <v>70198642</v>
      </c>
      <c r="G18" s="1041" t="s">
        <v>294</v>
      </c>
      <c r="H18" s="985">
        <f>SUM(H12+H17)</f>
        <v>45215000</v>
      </c>
      <c r="I18" s="985">
        <f t="shared" ref="I18:K18" si="5">SUM(I12+I17)</f>
        <v>67000</v>
      </c>
      <c r="J18" s="1280"/>
      <c r="K18" s="1016">
        <f t="shared" si="5"/>
        <v>80516704</v>
      </c>
    </row>
    <row r="19" spans="1:11" ht="18.75" customHeight="1">
      <c r="A19" s="989" t="s">
        <v>41</v>
      </c>
      <c r="B19" s="986" t="s">
        <v>647</v>
      </c>
      <c r="C19" s="990">
        <f>C12-H12</f>
        <v>-45215000</v>
      </c>
      <c r="D19" s="990">
        <f>D12-I12</f>
        <v>31383704</v>
      </c>
      <c r="E19" s="1282"/>
      <c r="F19" s="1022">
        <f t="shared" ref="F19" si="6">F12-K12</f>
        <v>-49066000</v>
      </c>
      <c r="G19" s="1041" t="s">
        <v>648</v>
      </c>
      <c r="H19" s="990" t="str">
        <f>IF(C11-H11&gt;0,C11-H11,"-")</f>
        <v>-</v>
      </c>
      <c r="I19" s="990" t="str">
        <f>IF(D11-I11&gt;0,D11-I11,"-")</f>
        <v>-</v>
      </c>
      <c r="J19" s="1282"/>
      <c r="K19" s="1022" t="str">
        <f t="shared" ref="K19" si="7">IF(F11-K11&gt;0,F11-K11,"-")</f>
        <v>-</v>
      </c>
    </row>
    <row r="20" spans="1:11" ht="18.75" customHeight="1">
      <c r="A20" s="989" t="s">
        <v>43</v>
      </c>
      <c r="B20" s="986" t="s">
        <v>649</v>
      </c>
      <c r="C20" s="990">
        <f>IF(C12+C17-H18&lt;0,H18-(C11+C17),"-")</f>
        <v>6467062</v>
      </c>
      <c r="D20" s="990" t="str">
        <f>IF(D12+D17-I18&lt;0,I18-(D11+D17),"-")</f>
        <v>-</v>
      </c>
      <c r="E20" s="1282"/>
      <c r="F20" s="1022">
        <f t="shared" ref="F20" si="8">IF(F12+F17-K18&lt;0,K18-(F11+F17),"-")</f>
        <v>41768766</v>
      </c>
      <c r="G20" s="1041" t="s">
        <v>650</v>
      </c>
      <c r="H20" s="990" t="str">
        <f>IF(C11+C17-H18&gt;0,C11+C17-H18,"-")</f>
        <v>-</v>
      </c>
      <c r="I20" s="990" t="str">
        <f>IF(D11+D17-I18&gt;0,D11+D17-I18,"-")</f>
        <v>-</v>
      </c>
      <c r="J20" s="1282"/>
      <c r="K20" s="1022" t="str">
        <f t="shared" ref="K20" si="9">IF(F11+F17-K18&gt;0,F11+F17-K18,"-")</f>
        <v>-</v>
      </c>
    </row>
  </sheetData>
  <mergeCells count="5">
    <mergeCell ref="A3:A4"/>
    <mergeCell ref="B3:F3"/>
    <mergeCell ref="G3:K3"/>
    <mergeCell ref="A1:K1"/>
    <mergeCell ref="G2:K2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80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69"/>
  <sheetViews>
    <sheetView workbookViewId="0">
      <selection activeCell="H24" sqref="H24:H26"/>
    </sheetView>
  </sheetViews>
  <sheetFormatPr defaultColWidth="18.33203125" defaultRowHeight="12.75"/>
  <cols>
    <col min="1" max="1" width="9.33203125" style="86" customWidth="1"/>
    <col min="2" max="2" width="46.83203125" style="87" customWidth="1"/>
    <col min="3" max="3" width="11.83203125" style="86" customWidth="1"/>
    <col min="4" max="6" width="11.83203125" style="88" customWidth="1"/>
    <col min="7" max="9" width="12.83203125" style="87" customWidth="1"/>
    <col min="10" max="16384" width="18.33203125" style="87"/>
  </cols>
  <sheetData>
    <row r="1" spans="1:9" ht="43.5" customHeight="1">
      <c r="A1" s="1404" t="s">
        <v>655</v>
      </c>
      <c r="B1" s="1404"/>
      <c r="C1" s="1404"/>
      <c r="D1" s="1404"/>
      <c r="E1" s="1404"/>
      <c r="F1" s="1404"/>
      <c r="G1" s="1404"/>
      <c r="H1" s="1404"/>
      <c r="I1" s="1404"/>
    </row>
    <row r="2" spans="1:9" ht="15.75" customHeight="1">
      <c r="A2" s="1405" t="s">
        <v>1</v>
      </c>
      <c r="B2" s="1405"/>
      <c r="C2" s="1405"/>
      <c r="D2" s="1405"/>
      <c r="E2" s="1405"/>
      <c r="F2" s="1405"/>
      <c r="G2" s="1405"/>
      <c r="H2" s="1405"/>
      <c r="I2" s="1405"/>
    </row>
    <row r="3" spans="1:9" s="91" customFormat="1" ht="22.5" customHeight="1">
      <c r="A3" s="1414" t="s">
        <v>295</v>
      </c>
      <c r="B3" s="1416" t="s">
        <v>296</v>
      </c>
      <c r="C3" s="1418" t="s">
        <v>405</v>
      </c>
      <c r="D3" s="1418"/>
      <c r="E3" s="1418"/>
      <c r="F3" s="1418"/>
      <c r="G3" s="1418"/>
      <c r="H3" s="1418"/>
      <c r="I3" s="1418"/>
    </row>
    <row r="4" spans="1:9" s="92" customFormat="1" ht="25.5" customHeight="1">
      <c r="A4" s="1415"/>
      <c r="B4" s="1417"/>
      <c r="C4" s="650" t="s">
        <v>297</v>
      </c>
      <c r="D4" s="651" t="s">
        <v>299</v>
      </c>
      <c r="E4" s="650" t="s">
        <v>298</v>
      </c>
      <c r="F4" s="652" t="s">
        <v>409</v>
      </c>
      <c r="G4" s="1103" t="s">
        <v>752</v>
      </c>
      <c r="H4" s="1103" t="s">
        <v>771</v>
      </c>
      <c r="I4" s="1104" t="s">
        <v>751</v>
      </c>
    </row>
    <row r="5" spans="1:9" ht="33.75">
      <c r="A5" s="1063" t="s">
        <v>300</v>
      </c>
      <c r="B5" s="1064" t="s">
        <v>301</v>
      </c>
      <c r="C5" s="1065" t="s">
        <v>302</v>
      </c>
      <c r="D5" s="1053">
        <v>4580000</v>
      </c>
      <c r="E5" s="1053">
        <v>0</v>
      </c>
      <c r="F5" s="1053">
        <v>0</v>
      </c>
      <c r="G5" s="1085"/>
      <c r="H5" s="1305"/>
      <c r="I5" s="1105"/>
    </row>
    <row r="6" spans="1:9" ht="29.25" customHeight="1">
      <c r="A6" s="1066" t="s">
        <v>303</v>
      </c>
      <c r="B6" s="1067" t="s">
        <v>304</v>
      </c>
      <c r="C6" s="1068"/>
      <c r="D6" s="1056"/>
      <c r="E6" s="1056"/>
      <c r="F6" s="1054"/>
      <c r="G6" s="1086"/>
      <c r="H6" s="1306"/>
      <c r="I6" s="1106"/>
    </row>
    <row r="7" spans="1:9" ht="28.5" customHeight="1">
      <c r="A7" s="1069" t="s">
        <v>305</v>
      </c>
      <c r="B7" s="1070" t="s">
        <v>306</v>
      </c>
      <c r="C7" s="1071" t="s">
        <v>307</v>
      </c>
      <c r="D7" s="1055">
        <v>22300</v>
      </c>
      <c r="E7" s="1055"/>
      <c r="F7" s="1055">
        <v>0</v>
      </c>
      <c r="G7" s="1086"/>
      <c r="H7" s="1306"/>
      <c r="I7" s="1106"/>
    </row>
    <row r="8" spans="1:9" ht="29.25" customHeight="1">
      <c r="A8" s="1069" t="s">
        <v>308</v>
      </c>
      <c r="B8" s="1070" t="s">
        <v>309</v>
      </c>
      <c r="C8" s="1071" t="s">
        <v>310</v>
      </c>
      <c r="D8" s="1055"/>
      <c r="E8" s="1055"/>
      <c r="F8" s="1055">
        <v>0</v>
      </c>
      <c r="G8" s="1086"/>
      <c r="H8" s="1306"/>
      <c r="I8" s="1106"/>
    </row>
    <row r="9" spans="1:9" ht="23.25" customHeight="1">
      <c r="A9" s="1069" t="s">
        <v>311</v>
      </c>
      <c r="B9" s="1070" t="s">
        <v>312</v>
      </c>
      <c r="C9" s="1071" t="s">
        <v>313</v>
      </c>
      <c r="D9" s="1055"/>
      <c r="E9" s="1055"/>
      <c r="F9" s="1055">
        <v>0</v>
      </c>
      <c r="G9" s="1086"/>
      <c r="H9" s="1306"/>
      <c r="I9" s="1106"/>
    </row>
    <row r="10" spans="1:9" ht="18.75" customHeight="1">
      <c r="A10" s="1069" t="s">
        <v>314</v>
      </c>
      <c r="B10" s="1070" t="s">
        <v>315</v>
      </c>
      <c r="C10" s="1071" t="s">
        <v>310</v>
      </c>
      <c r="D10" s="1055"/>
      <c r="E10" s="1055"/>
      <c r="F10" s="1055">
        <v>0</v>
      </c>
      <c r="G10" s="1086"/>
      <c r="H10" s="1306"/>
      <c r="I10" s="1106"/>
    </row>
    <row r="11" spans="1:9" ht="24" customHeight="1">
      <c r="A11" s="1073" t="s">
        <v>316</v>
      </c>
      <c r="B11" s="1067" t="s">
        <v>317</v>
      </c>
      <c r="C11" s="1068" t="s">
        <v>318</v>
      </c>
      <c r="D11" s="1056">
        <v>2700</v>
      </c>
      <c r="E11" s="1056"/>
      <c r="F11" s="1056">
        <v>0</v>
      </c>
      <c r="G11" s="1086"/>
      <c r="H11" s="1306"/>
      <c r="I11" s="1106"/>
    </row>
    <row r="12" spans="1:9" ht="35.25" customHeight="1">
      <c r="A12" s="1073" t="s">
        <v>319</v>
      </c>
      <c r="B12" s="1067" t="s">
        <v>320</v>
      </c>
      <c r="C12" s="1074" t="s">
        <v>321</v>
      </c>
      <c r="D12" s="1056">
        <v>2550</v>
      </c>
      <c r="E12" s="1056"/>
      <c r="F12" s="1056">
        <v>0</v>
      </c>
      <c r="G12" s="1086"/>
      <c r="H12" s="1306"/>
      <c r="I12" s="1106"/>
    </row>
    <row r="13" spans="1:9" ht="24.75" customHeight="1">
      <c r="A13" s="1073" t="s">
        <v>322</v>
      </c>
      <c r="B13" s="1067" t="s">
        <v>323</v>
      </c>
      <c r="C13" s="1074" t="s">
        <v>324</v>
      </c>
      <c r="D13" s="1056">
        <v>1</v>
      </c>
      <c r="E13" s="1056"/>
      <c r="F13" s="1056">
        <v>0</v>
      </c>
      <c r="G13" s="1086"/>
      <c r="H13" s="1306"/>
      <c r="I13" s="1106"/>
    </row>
    <row r="14" spans="1:9" ht="24.75" customHeight="1">
      <c r="A14" s="1075"/>
      <c r="B14" s="1076" t="s">
        <v>408</v>
      </c>
      <c r="C14" s="1077"/>
      <c r="D14" s="1058"/>
      <c r="E14" s="1058"/>
      <c r="F14" s="1058">
        <v>0</v>
      </c>
      <c r="G14" s="1087"/>
      <c r="H14" s="1307"/>
      <c r="I14" s="1107"/>
    </row>
    <row r="15" spans="1:9" ht="24.75" customHeight="1">
      <c r="A15" s="1081" t="s">
        <v>325</v>
      </c>
      <c r="B15" s="1082" t="s">
        <v>326</v>
      </c>
      <c r="C15" s="1083" t="s">
        <v>327</v>
      </c>
      <c r="D15" s="1060"/>
      <c r="E15" s="1060"/>
      <c r="F15" s="1060">
        <v>0</v>
      </c>
      <c r="G15" s="1088"/>
      <c r="H15" s="1308"/>
      <c r="I15" s="1089">
        <v>0</v>
      </c>
    </row>
    <row r="16" spans="1:9" ht="24.75" customHeight="1">
      <c r="A16" s="1078" t="s">
        <v>656</v>
      </c>
      <c r="B16" s="1079" t="s">
        <v>657</v>
      </c>
      <c r="C16" s="1080" t="s">
        <v>327</v>
      </c>
      <c r="D16" s="1059"/>
      <c r="E16" s="1059"/>
      <c r="F16" s="1059">
        <v>2335026</v>
      </c>
      <c r="G16" s="1062"/>
      <c r="H16" s="1309"/>
      <c r="I16" s="1108">
        <f>F16+G16</f>
        <v>2335026</v>
      </c>
    </row>
    <row r="17" spans="1:9" ht="24.75" customHeight="1">
      <c r="A17" s="1075" t="s">
        <v>658</v>
      </c>
      <c r="B17" s="1076" t="s">
        <v>659</v>
      </c>
      <c r="C17" s="1077" t="s">
        <v>327</v>
      </c>
      <c r="D17" s="1058"/>
      <c r="E17" s="1058"/>
      <c r="F17" s="1058">
        <v>1634518</v>
      </c>
      <c r="G17" s="1087"/>
      <c r="H17" s="1307"/>
      <c r="I17" s="1107">
        <f t="shared" ref="I17:I59" si="0">F17+G17</f>
        <v>1634518</v>
      </c>
    </row>
    <row r="18" spans="1:9" ht="18.75" customHeight="1">
      <c r="A18" s="1081" t="s">
        <v>660</v>
      </c>
      <c r="B18" s="1084" t="s">
        <v>404</v>
      </c>
      <c r="C18" s="1083" t="s">
        <v>327</v>
      </c>
      <c r="D18" s="1060" t="s">
        <v>328</v>
      </c>
      <c r="E18" s="1060" t="s">
        <v>328</v>
      </c>
      <c r="F18" s="1060">
        <v>44323</v>
      </c>
      <c r="G18" s="1088"/>
      <c r="H18" s="1308"/>
      <c r="I18" s="1089">
        <f t="shared" si="0"/>
        <v>44323</v>
      </c>
    </row>
    <row r="19" spans="1:9" s="94" customFormat="1" ht="30" customHeight="1">
      <c r="A19" s="1081" t="s">
        <v>329</v>
      </c>
      <c r="B19" s="1082" t="s">
        <v>330</v>
      </c>
      <c r="C19" s="1083" t="s">
        <v>327</v>
      </c>
      <c r="D19" s="1060"/>
      <c r="E19" s="1060"/>
      <c r="F19" s="1060">
        <f>SUM(F18:F18)</f>
        <v>44323</v>
      </c>
      <c r="G19" s="1091"/>
      <c r="H19" s="1310"/>
      <c r="I19" s="1089">
        <f t="shared" si="0"/>
        <v>44323</v>
      </c>
    </row>
    <row r="20" spans="1:9" ht="34.5" customHeight="1">
      <c r="A20" s="1078" t="s">
        <v>331</v>
      </c>
      <c r="B20" s="1079" t="s">
        <v>332</v>
      </c>
      <c r="C20" s="1090"/>
      <c r="D20" s="1059"/>
      <c r="E20" s="1059"/>
      <c r="F20" s="1059">
        <f>SUM(F21:F26)</f>
        <v>10816200</v>
      </c>
      <c r="G20" s="1062"/>
      <c r="H20" s="1309"/>
      <c r="I20" s="1108">
        <f t="shared" si="0"/>
        <v>10816200</v>
      </c>
    </row>
    <row r="21" spans="1:9" ht="18.75" customHeight="1">
      <c r="A21" s="1069" t="s">
        <v>333</v>
      </c>
      <c r="B21" s="1072" t="s">
        <v>334</v>
      </c>
      <c r="C21" s="1071" t="s">
        <v>318</v>
      </c>
      <c r="D21" s="1055">
        <v>4469900</v>
      </c>
      <c r="E21" s="1055">
        <v>2</v>
      </c>
      <c r="F21" s="1055">
        <v>5959867</v>
      </c>
      <c r="G21" s="1086"/>
      <c r="H21" s="1306"/>
      <c r="I21" s="1106">
        <f t="shared" si="0"/>
        <v>5959867</v>
      </c>
    </row>
    <row r="22" spans="1:9" ht="49.5" customHeight="1">
      <c r="A22" s="1069" t="s">
        <v>335</v>
      </c>
      <c r="B22" s="1070" t="s">
        <v>336</v>
      </c>
      <c r="C22" s="1071" t="s">
        <v>318</v>
      </c>
      <c r="D22" s="1055">
        <v>1800000</v>
      </c>
      <c r="E22" s="1055">
        <v>1</v>
      </c>
      <c r="F22" s="1055">
        <v>1200000</v>
      </c>
      <c r="G22" s="1086"/>
      <c r="H22" s="1306"/>
      <c r="I22" s="1106">
        <f t="shared" si="0"/>
        <v>1200000</v>
      </c>
    </row>
    <row r="23" spans="1:9" ht="45.75" customHeight="1">
      <c r="A23" s="1069" t="s">
        <v>337</v>
      </c>
      <c r="B23" s="1070" t="s">
        <v>338</v>
      </c>
      <c r="C23" s="1071" t="s">
        <v>318</v>
      </c>
      <c r="D23" s="1055">
        <v>4469900</v>
      </c>
      <c r="E23" s="1055"/>
      <c r="F23" s="1055">
        <v>0</v>
      </c>
      <c r="G23" s="1086"/>
      <c r="H23" s="1306"/>
      <c r="I23" s="1106">
        <f t="shared" si="0"/>
        <v>0</v>
      </c>
    </row>
    <row r="24" spans="1:9" ht="18.75" customHeight="1">
      <c r="A24" s="1069" t="s">
        <v>339</v>
      </c>
      <c r="B24" s="1072" t="s">
        <v>334</v>
      </c>
      <c r="C24" s="1071" t="s">
        <v>318</v>
      </c>
      <c r="D24" s="1055">
        <v>4469900</v>
      </c>
      <c r="E24" s="1055">
        <v>2</v>
      </c>
      <c r="F24" s="1055">
        <v>2979933</v>
      </c>
      <c r="G24" s="1086"/>
      <c r="H24" s="1306"/>
      <c r="I24" s="1106">
        <f>SUM(F24:H24)</f>
        <v>2979933</v>
      </c>
    </row>
    <row r="25" spans="1:9" ht="45" customHeight="1">
      <c r="A25" s="1069" t="s">
        <v>340</v>
      </c>
      <c r="B25" s="1070" t="s">
        <v>336</v>
      </c>
      <c r="C25" s="1071" t="s">
        <v>318</v>
      </c>
      <c r="D25" s="1055">
        <v>1800000</v>
      </c>
      <c r="E25" s="1055">
        <v>1</v>
      </c>
      <c r="F25" s="1055">
        <v>600000</v>
      </c>
      <c r="G25" s="1086"/>
      <c r="H25" s="1306"/>
      <c r="I25" s="1106">
        <f t="shared" si="0"/>
        <v>600000</v>
      </c>
    </row>
    <row r="26" spans="1:9" ht="24.75" customHeight="1">
      <c r="A26" s="1069" t="s">
        <v>341</v>
      </c>
      <c r="B26" s="1070" t="s">
        <v>342</v>
      </c>
      <c r="C26" s="1071" t="s">
        <v>318</v>
      </c>
      <c r="D26" s="1055">
        <v>38200</v>
      </c>
      <c r="E26" s="1055">
        <v>2</v>
      </c>
      <c r="F26" s="1055">
        <v>76400</v>
      </c>
      <c r="G26" s="1086"/>
      <c r="H26" s="1306"/>
      <c r="I26" s="1106">
        <f>SUM(F26:H26)</f>
        <v>76400</v>
      </c>
    </row>
    <row r="27" spans="1:9" ht="18.75" customHeight="1">
      <c r="A27" s="1073" t="s">
        <v>343</v>
      </c>
      <c r="B27" s="1067" t="s">
        <v>661</v>
      </c>
      <c r="C27" s="1068" t="s">
        <v>318</v>
      </c>
      <c r="D27" s="1056">
        <v>81700</v>
      </c>
      <c r="E27" s="1056">
        <v>16</v>
      </c>
      <c r="F27" s="1056">
        <v>871467</v>
      </c>
      <c r="G27" s="1086"/>
      <c r="H27" s="1306"/>
      <c r="I27" s="1106">
        <f t="shared" si="0"/>
        <v>871467</v>
      </c>
    </row>
    <row r="28" spans="1:9" ht="18.75" customHeight="1">
      <c r="A28" s="1073" t="s">
        <v>344</v>
      </c>
      <c r="B28" s="1067" t="s">
        <v>664</v>
      </c>
      <c r="C28" s="1068" t="s">
        <v>318</v>
      </c>
      <c r="D28" s="1056">
        <v>40850</v>
      </c>
      <c r="E28" s="1056">
        <v>0</v>
      </c>
      <c r="F28" s="1056">
        <v>0</v>
      </c>
      <c r="G28" s="1086"/>
      <c r="H28" s="1306"/>
      <c r="I28" s="1106">
        <f t="shared" si="0"/>
        <v>0</v>
      </c>
    </row>
    <row r="29" spans="1:9" ht="18.75" customHeight="1">
      <c r="A29" s="1073" t="s">
        <v>345</v>
      </c>
      <c r="B29" s="1067" t="s">
        <v>662</v>
      </c>
      <c r="C29" s="1068" t="s">
        <v>318</v>
      </c>
      <c r="D29" s="1056">
        <v>81700</v>
      </c>
      <c r="E29" s="1056">
        <v>16</v>
      </c>
      <c r="F29" s="1056">
        <v>435733</v>
      </c>
      <c r="G29" s="1086"/>
      <c r="H29" s="1306"/>
      <c r="I29" s="1106">
        <f t="shared" si="0"/>
        <v>435733</v>
      </c>
    </row>
    <row r="30" spans="1:9" ht="18.75" customHeight="1">
      <c r="A30" s="1075" t="s">
        <v>663</v>
      </c>
      <c r="B30" s="1092" t="s">
        <v>665</v>
      </c>
      <c r="C30" s="1093" t="s">
        <v>318</v>
      </c>
      <c r="D30" s="1058">
        <v>40850</v>
      </c>
      <c r="E30" s="1058">
        <v>0</v>
      </c>
      <c r="F30" s="1058">
        <v>0</v>
      </c>
      <c r="G30" s="1087"/>
      <c r="H30" s="1307"/>
      <c r="I30" s="1107">
        <f t="shared" si="0"/>
        <v>0</v>
      </c>
    </row>
    <row r="31" spans="1:9" ht="21">
      <c r="A31" s="1081" t="s">
        <v>346</v>
      </c>
      <c r="B31" s="1094" t="s">
        <v>347</v>
      </c>
      <c r="C31" s="1083" t="s">
        <v>327</v>
      </c>
      <c r="D31" s="1091"/>
      <c r="E31" s="1091"/>
      <c r="F31" s="1091"/>
      <c r="G31" s="1088"/>
      <c r="H31" s="1308"/>
      <c r="I31" s="1095">
        <f t="shared" si="0"/>
        <v>0</v>
      </c>
    </row>
    <row r="32" spans="1:9" ht="33.75" customHeight="1">
      <c r="A32" s="1096" t="s">
        <v>346</v>
      </c>
      <c r="B32" s="1097" t="s">
        <v>348</v>
      </c>
      <c r="C32" s="1083"/>
      <c r="D32" s="1060"/>
      <c r="E32" s="1060"/>
      <c r="F32" s="1060">
        <f>SUM(F33:F34)</f>
        <v>418900</v>
      </c>
      <c r="G32" s="1088"/>
      <c r="H32" s="1308"/>
      <c r="I32" s="1089">
        <f t="shared" si="0"/>
        <v>418900</v>
      </c>
    </row>
    <row r="33" spans="1:9" ht="37.5" customHeight="1">
      <c r="A33" s="1078" t="s">
        <v>349</v>
      </c>
      <c r="B33" s="1079" t="s">
        <v>350</v>
      </c>
      <c r="C33" s="1090" t="s">
        <v>318</v>
      </c>
      <c r="D33" s="1059">
        <v>418900</v>
      </c>
      <c r="E33" s="1059">
        <v>1</v>
      </c>
      <c r="F33" s="1059">
        <v>418900</v>
      </c>
      <c r="G33" s="1062"/>
      <c r="H33" s="1309"/>
      <c r="I33" s="1108">
        <f t="shared" si="0"/>
        <v>418900</v>
      </c>
    </row>
    <row r="34" spans="1:9" ht="44.25" customHeight="1">
      <c r="A34" s="1075" t="s">
        <v>351</v>
      </c>
      <c r="B34" s="1076" t="s">
        <v>352</v>
      </c>
      <c r="C34" s="1093" t="s">
        <v>318</v>
      </c>
      <c r="D34" s="1058"/>
      <c r="E34" s="1058"/>
      <c r="F34" s="1058"/>
      <c r="G34" s="1087"/>
      <c r="H34" s="1307"/>
      <c r="I34" s="1107">
        <f t="shared" si="0"/>
        <v>0</v>
      </c>
    </row>
    <row r="35" spans="1:9" ht="30.75" customHeight="1">
      <c r="A35" s="1081" t="s">
        <v>353</v>
      </c>
      <c r="B35" s="1082" t="s">
        <v>354</v>
      </c>
      <c r="C35" s="1083" t="s">
        <v>327</v>
      </c>
      <c r="D35" s="1060"/>
      <c r="E35" s="1060"/>
      <c r="F35" s="1060">
        <f>SUM(F20+F27+F28+F29+F30+F32)</f>
        <v>12542300</v>
      </c>
      <c r="G35" s="1088"/>
      <c r="H35" s="1313">
        <v>38173</v>
      </c>
      <c r="I35" s="1089">
        <f>SUM(F35:H35)</f>
        <v>12580473</v>
      </c>
    </row>
    <row r="36" spans="1:9" ht="29.25" customHeight="1">
      <c r="A36" s="1081" t="s">
        <v>355</v>
      </c>
      <c r="B36" s="1082" t="s">
        <v>356</v>
      </c>
      <c r="C36" s="1083" t="s">
        <v>327</v>
      </c>
      <c r="D36" s="1060"/>
      <c r="E36" s="1060"/>
      <c r="F36" s="1098"/>
      <c r="G36" s="1088"/>
      <c r="H36" s="1308"/>
      <c r="I36" s="1095">
        <f t="shared" si="0"/>
        <v>0</v>
      </c>
    </row>
    <row r="37" spans="1:9" ht="22.5" customHeight="1">
      <c r="A37" s="1078" t="s">
        <v>357</v>
      </c>
      <c r="B37" s="1079" t="s">
        <v>358</v>
      </c>
      <c r="C37" s="1080" t="s">
        <v>359</v>
      </c>
      <c r="D37" s="1059"/>
      <c r="E37" s="1059"/>
      <c r="F37" s="1059"/>
      <c r="G37" s="1062"/>
      <c r="H37" s="1309"/>
      <c r="I37" s="1108">
        <f t="shared" si="0"/>
        <v>0</v>
      </c>
    </row>
    <row r="38" spans="1:9" ht="22.5" customHeight="1">
      <c r="A38" s="1073" t="s">
        <v>360</v>
      </c>
      <c r="B38" s="1067" t="s">
        <v>361</v>
      </c>
      <c r="C38" s="1074" t="s">
        <v>359</v>
      </c>
      <c r="D38" s="1056"/>
      <c r="E38" s="1056"/>
      <c r="F38" s="1056"/>
      <c r="G38" s="1086"/>
      <c r="H38" s="1306"/>
      <c r="I38" s="1106">
        <f t="shared" si="0"/>
        <v>0</v>
      </c>
    </row>
    <row r="39" spans="1:9" ht="18.75" customHeight="1">
      <c r="A39" s="1073" t="s">
        <v>362</v>
      </c>
      <c r="B39" s="1067" t="s">
        <v>363</v>
      </c>
      <c r="C39" s="1068" t="s">
        <v>318</v>
      </c>
      <c r="D39" s="1056"/>
      <c r="E39" s="1056"/>
      <c r="F39" s="1056"/>
      <c r="G39" s="1086"/>
      <c r="H39" s="1306"/>
      <c r="I39" s="1106">
        <f t="shared" si="0"/>
        <v>0</v>
      </c>
    </row>
    <row r="40" spans="1:9" ht="25.5">
      <c r="A40" s="1073" t="s">
        <v>364</v>
      </c>
      <c r="B40" s="1067" t="s">
        <v>365</v>
      </c>
      <c r="C40" s="1068" t="s">
        <v>318</v>
      </c>
      <c r="D40" s="1056"/>
      <c r="E40" s="1056"/>
      <c r="F40" s="1056"/>
      <c r="G40" s="1086"/>
      <c r="H40" s="1306"/>
      <c r="I40" s="1106">
        <f t="shared" si="0"/>
        <v>0</v>
      </c>
    </row>
    <row r="41" spans="1:9" ht="18.75" customHeight="1">
      <c r="A41" s="1073" t="s">
        <v>366</v>
      </c>
      <c r="B41" s="1067" t="s">
        <v>367</v>
      </c>
      <c r="C41" s="1068" t="s">
        <v>318</v>
      </c>
      <c r="D41" s="1056"/>
      <c r="E41" s="1056"/>
      <c r="F41" s="1056"/>
      <c r="G41" s="1086"/>
      <c r="H41" s="1306"/>
      <c r="I41" s="1106">
        <f t="shared" si="0"/>
        <v>0</v>
      </c>
    </row>
    <row r="42" spans="1:9" ht="25.5">
      <c r="A42" s="1073" t="s">
        <v>368</v>
      </c>
      <c r="B42" s="1067" t="s">
        <v>369</v>
      </c>
      <c r="C42" s="1068" t="s">
        <v>318</v>
      </c>
      <c r="D42" s="1056"/>
      <c r="E42" s="1056"/>
      <c r="F42" s="1056"/>
      <c r="G42" s="1086"/>
      <c r="H42" s="1306"/>
      <c r="I42" s="1106">
        <f t="shared" si="0"/>
        <v>0</v>
      </c>
    </row>
    <row r="43" spans="1:9" ht="18.75" customHeight="1">
      <c r="A43" s="1073" t="s">
        <v>370</v>
      </c>
      <c r="B43" s="1067" t="s">
        <v>371</v>
      </c>
      <c r="C43" s="1068" t="s">
        <v>318</v>
      </c>
      <c r="D43" s="1056"/>
      <c r="E43" s="1056"/>
      <c r="F43" s="1056"/>
      <c r="G43" s="1086"/>
      <c r="H43" s="1306"/>
      <c r="I43" s="1106">
        <f t="shared" si="0"/>
        <v>0</v>
      </c>
    </row>
    <row r="44" spans="1:9" ht="18.75" customHeight="1">
      <c r="A44" s="1073" t="s">
        <v>372</v>
      </c>
      <c r="B44" s="1067" t="s">
        <v>373</v>
      </c>
      <c r="C44" s="1068" t="s">
        <v>318</v>
      </c>
      <c r="D44" s="1056"/>
      <c r="E44" s="1056"/>
      <c r="F44" s="1056"/>
      <c r="G44" s="1086"/>
      <c r="H44" s="1306"/>
      <c r="I44" s="1106">
        <f t="shared" si="0"/>
        <v>0</v>
      </c>
    </row>
    <row r="45" spans="1:9" ht="25.5" customHeight="1">
      <c r="A45" s="1073" t="s">
        <v>374</v>
      </c>
      <c r="B45" s="1067" t="s">
        <v>375</v>
      </c>
      <c r="C45" s="1068" t="s">
        <v>318</v>
      </c>
      <c r="D45" s="1056"/>
      <c r="E45" s="1056"/>
      <c r="F45" s="1056"/>
      <c r="G45" s="1086"/>
      <c r="H45" s="1306"/>
      <c r="I45" s="1106">
        <f t="shared" si="0"/>
        <v>0</v>
      </c>
    </row>
    <row r="46" spans="1:9" ht="25.5" customHeight="1">
      <c r="A46" s="1073" t="s">
        <v>666</v>
      </c>
      <c r="B46" s="1067" t="s">
        <v>667</v>
      </c>
      <c r="C46" s="1068" t="s">
        <v>668</v>
      </c>
      <c r="D46" s="1056">
        <v>2500000</v>
      </c>
      <c r="E46" s="1056">
        <v>12</v>
      </c>
      <c r="F46" s="1056">
        <v>2500000</v>
      </c>
      <c r="G46" s="1086"/>
      <c r="H46" s="1306"/>
      <c r="I46" s="1106">
        <f t="shared" si="0"/>
        <v>2500000</v>
      </c>
    </row>
    <row r="47" spans="1:9" ht="30" customHeight="1">
      <c r="A47" s="1073" t="s">
        <v>376</v>
      </c>
      <c r="B47" s="1067" t="s">
        <v>377</v>
      </c>
      <c r="C47" s="1068" t="s">
        <v>318</v>
      </c>
      <c r="D47" s="1056"/>
      <c r="E47" s="1056"/>
      <c r="F47" s="1056"/>
      <c r="G47" s="1086"/>
      <c r="H47" s="1306"/>
      <c r="I47" s="1106">
        <f t="shared" si="0"/>
        <v>0</v>
      </c>
    </row>
    <row r="48" spans="1:9" ht="22.5" customHeight="1">
      <c r="A48" s="1073" t="s">
        <v>378</v>
      </c>
      <c r="B48" s="1067" t="s">
        <v>379</v>
      </c>
      <c r="C48" s="1068" t="s">
        <v>318</v>
      </c>
      <c r="D48" s="1056"/>
      <c r="E48" s="1056"/>
      <c r="F48" s="1056"/>
      <c r="G48" s="1086"/>
      <c r="H48" s="1306"/>
      <c r="I48" s="1106">
        <f t="shared" si="0"/>
        <v>0</v>
      </c>
    </row>
    <row r="49" spans="1:9" ht="33.75" customHeight="1">
      <c r="A49" s="1073" t="s">
        <v>380</v>
      </c>
      <c r="B49" s="1067" t="s">
        <v>381</v>
      </c>
      <c r="C49" s="1068" t="s">
        <v>318</v>
      </c>
      <c r="D49" s="1056"/>
      <c r="E49" s="1056"/>
      <c r="F49" s="1056"/>
      <c r="G49" s="1086"/>
      <c r="H49" s="1306"/>
      <c r="I49" s="1106">
        <f t="shared" si="0"/>
        <v>0</v>
      </c>
    </row>
    <row r="50" spans="1:9" ht="33.75" customHeight="1">
      <c r="A50" s="1073" t="s">
        <v>382</v>
      </c>
      <c r="B50" s="1067" t="s">
        <v>383</v>
      </c>
      <c r="C50" s="1068" t="s">
        <v>318</v>
      </c>
      <c r="D50" s="1056"/>
      <c r="E50" s="1056"/>
      <c r="F50" s="1056"/>
      <c r="G50" s="1086"/>
      <c r="H50" s="1306"/>
      <c r="I50" s="1106">
        <f t="shared" si="0"/>
        <v>0</v>
      </c>
    </row>
    <row r="51" spans="1:9" ht="18.75" customHeight="1">
      <c r="A51" s="1073" t="s">
        <v>384</v>
      </c>
      <c r="B51" s="1067" t="s">
        <v>385</v>
      </c>
      <c r="C51" s="1068" t="s">
        <v>327</v>
      </c>
      <c r="D51" s="1056"/>
      <c r="E51" s="1056"/>
      <c r="F51" s="1056"/>
      <c r="G51" s="1086"/>
      <c r="H51" s="1306"/>
      <c r="I51" s="1106">
        <f t="shared" si="0"/>
        <v>0</v>
      </c>
    </row>
    <row r="52" spans="1:9" ht="27" customHeight="1">
      <c r="A52" s="1073" t="s">
        <v>386</v>
      </c>
      <c r="B52" s="1067" t="s">
        <v>387</v>
      </c>
      <c r="C52" s="1068" t="s">
        <v>318</v>
      </c>
      <c r="D52" s="1056">
        <v>1632000</v>
      </c>
      <c r="E52" s="1056">
        <v>0.52</v>
      </c>
      <c r="F52" s="1056">
        <v>848640</v>
      </c>
      <c r="G52" s="1086"/>
      <c r="H52" s="1306"/>
      <c r="I52" s="1106">
        <f>SUM(F52:H52)</f>
        <v>848640</v>
      </c>
    </row>
    <row r="53" spans="1:9" ht="18.75" customHeight="1">
      <c r="A53" s="1073" t="s">
        <v>388</v>
      </c>
      <c r="B53" s="1067" t="s">
        <v>389</v>
      </c>
      <c r="C53" s="1068" t="s">
        <v>327</v>
      </c>
      <c r="D53" s="1056"/>
      <c r="E53" s="1056"/>
      <c r="F53" s="1056">
        <v>1386060</v>
      </c>
      <c r="G53" s="1086"/>
      <c r="H53" s="1306"/>
      <c r="I53" s="1106">
        <f>SUM(F53:H53)</f>
        <v>1386060</v>
      </c>
    </row>
    <row r="54" spans="1:9" ht="29.25" customHeight="1">
      <c r="A54" s="1075" t="s">
        <v>390</v>
      </c>
      <c r="B54" s="1076" t="s">
        <v>391</v>
      </c>
      <c r="C54" s="1093" t="s">
        <v>327</v>
      </c>
      <c r="D54" s="1058"/>
      <c r="E54" s="1058"/>
      <c r="F54" s="1061"/>
      <c r="G54" s="1087"/>
      <c r="H54" s="1307"/>
      <c r="I54" s="1107">
        <f t="shared" si="0"/>
        <v>0</v>
      </c>
    </row>
    <row r="55" spans="1:9" ht="38.25">
      <c r="A55" s="1081" t="s">
        <v>392</v>
      </c>
      <c r="B55" s="1082" t="s">
        <v>393</v>
      </c>
      <c r="C55" s="1083" t="s">
        <v>327</v>
      </c>
      <c r="D55" s="1060"/>
      <c r="E55" s="1060"/>
      <c r="F55" s="1060">
        <f>SUM(F36:F54)</f>
        <v>4734700</v>
      </c>
      <c r="G55" s="1088"/>
      <c r="H55" s="1313">
        <v>115538</v>
      </c>
      <c r="I55" s="1089">
        <f>SUM(F55:H55)</f>
        <v>4850238</v>
      </c>
    </row>
    <row r="56" spans="1:9" ht="38.25" customHeight="1">
      <c r="A56" s="1078" t="s">
        <v>394</v>
      </c>
      <c r="B56" s="1079" t="s">
        <v>395</v>
      </c>
      <c r="C56" s="1090" t="s">
        <v>396</v>
      </c>
      <c r="D56" s="1059">
        <v>1140</v>
      </c>
      <c r="E56" s="1059">
        <v>0</v>
      </c>
      <c r="F56" s="1059">
        <v>1200000</v>
      </c>
      <c r="G56" s="1062"/>
      <c r="H56" s="1309"/>
      <c r="I56" s="1108">
        <f t="shared" si="0"/>
        <v>1200000</v>
      </c>
    </row>
    <row r="57" spans="1:9" ht="37.5" customHeight="1">
      <c r="A57" s="1073" t="s">
        <v>397</v>
      </c>
      <c r="B57" s="1067" t="s">
        <v>398</v>
      </c>
      <c r="C57" s="1068" t="s">
        <v>396</v>
      </c>
      <c r="D57" s="1056"/>
      <c r="E57" s="1056"/>
      <c r="F57" s="1057"/>
      <c r="G57" s="1086"/>
      <c r="H57" s="1306"/>
      <c r="I57" s="1106">
        <f t="shared" si="0"/>
        <v>0</v>
      </c>
    </row>
    <row r="58" spans="1:9" ht="39" customHeight="1">
      <c r="A58" s="1075" t="s">
        <v>399</v>
      </c>
      <c r="B58" s="1076" t="s">
        <v>400</v>
      </c>
      <c r="C58" s="1093" t="s">
        <v>396</v>
      </c>
      <c r="D58" s="1058"/>
      <c r="E58" s="1058"/>
      <c r="F58" s="1058"/>
      <c r="G58" s="1087"/>
      <c r="H58" s="1307"/>
      <c r="I58" s="1107">
        <f t="shared" si="0"/>
        <v>0</v>
      </c>
    </row>
    <row r="59" spans="1:9" ht="24">
      <c r="A59" s="1081" t="s">
        <v>401</v>
      </c>
      <c r="B59" s="1099" t="s">
        <v>402</v>
      </c>
      <c r="C59" s="1083" t="s">
        <v>396</v>
      </c>
      <c r="D59" s="1060"/>
      <c r="E59" s="1060"/>
      <c r="F59" s="1060">
        <f>F56+F57+F58</f>
        <v>1200000</v>
      </c>
      <c r="G59" s="1088"/>
      <c r="H59" s="1308"/>
      <c r="I59" s="1089">
        <f t="shared" si="0"/>
        <v>1200000</v>
      </c>
    </row>
    <row r="60" spans="1:9" ht="21.75" customHeight="1">
      <c r="A60" s="1081"/>
      <c r="B60" s="1084" t="s">
        <v>403</v>
      </c>
      <c r="C60" s="1100"/>
      <c r="D60" s="1101"/>
      <c r="E60" s="1101"/>
      <c r="F60" s="1060">
        <f>F19+F35+F55+F59</f>
        <v>18521323</v>
      </c>
      <c r="G60" s="1060">
        <f t="shared" ref="G60:I60" si="1">G19+G35+G55+G59</f>
        <v>0</v>
      </c>
      <c r="H60" s="1311"/>
      <c r="I60" s="1102">
        <f t="shared" si="1"/>
        <v>18675034</v>
      </c>
    </row>
    <row r="62" spans="1:9" ht="19.899999999999999" customHeight="1">
      <c r="A62" s="1406" t="s">
        <v>766</v>
      </c>
      <c r="B62" s="1407"/>
      <c r="C62" s="1407"/>
      <c r="D62" s="1407"/>
      <c r="E62" s="1408"/>
      <c r="F62" s="1167"/>
      <c r="G62" s="1168">
        <v>107877</v>
      </c>
      <c r="H62" s="1312">
        <v>747591</v>
      </c>
      <c r="I62" s="1169">
        <f>SUM(G62:H62)</f>
        <v>855468</v>
      </c>
    </row>
    <row r="63" spans="1:9" ht="19.899999999999999" customHeight="1">
      <c r="A63" s="1409" t="s">
        <v>767</v>
      </c>
      <c r="B63" s="1410"/>
      <c r="C63" s="1410"/>
      <c r="D63" s="1410"/>
      <c r="E63" s="1411"/>
      <c r="F63" s="1168">
        <v>18521323</v>
      </c>
      <c r="G63" s="1168">
        <v>107877</v>
      </c>
      <c r="H63" s="1312">
        <v>901302</v>
      </c>
      <c r="I63" s="1169">
        <v>19530502</v>
      </c>
    </row>
    <row r="64" spans="1:9" ht="18.75" customHeight="1">
      <c r="C64" s="1419"/>
      <c r="D64" s="1419"/>
      <c r="E64" s="1419"/>
      <c r="F64" s="93"/>
    </row>
    <row r="65" spans="3:6" ht="18.75" customHeight="1">
      <c r="C65" s="1412"/>
      <c r="D65" s="1412"/>
      <c r="E65" s="1412"/>
      <c r="F65" s="89"/>
    </row>
    <row r="66" spans="3:6" ht="18.75" customHeight="1">
      <c r="C66" s="1412"/>
      <c r="D66" s="1412"/>
      <c r="E66" s="1412"/>
      <c r="F66" s="89"/>
    </row>
    <row r="67" spans="3:6" ht="18.75" customHeight="1">
      <c r="C67" s="1412"/>
      <c r="D67" s="1412"/>
      <c r="E67" s="1412"/>
      <c r="F67" s="89"/>
    </row>
    <row r="68" spans="3:6" ht="18.75" customHeight="1">
      <c r="C68" s="1413"/>
      <c r="D68" s="1413"/>
      <c r="E68" s="1413"/>
      <c r="F68" s="90"/>
    </row>
    <row r="69" spans="3:6">
      <c r="D69" s="86"/>
    </row>
  </sheetData>
  <mergeCells count="12">
    <mergeCell ref="C68:E68"/>
    <mergeCell ref="A3:A4"/>
    <mergeCell ref="B3:B4"/>
    <mergeCell ref="C3:I3"/>
    <mergeCell ref="C64:E64"/>
    <mergeCell ref="C65:E65"/>
    <mergeCell ref="C66:E66"/>
    <mergeCell ref="A1:I1"/>
    <mergeCell ref="A2:I2"/>
    <mergeCell ref="A62:E62"/>
    <mergeCell ref="A63:E63"/>
    <mergeCell ref="C67:E6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0" orientation="portrait" r:id="rId1"/>
  <headerFooter>
    <oddHeader>&amp;R&amp;"Times New Roman CE,Félkövér dőlt"&amp;11 3. melléklet a .../2017.(....)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39"/>
  <sheetViews>
    <sheetView zoomScale="91" zoomScaleNormal="91" workbookViewId="0">
      <selection activeCell="L27" sqref="L27"/>
    </sheetView>
  </sheetViews>
  <sheetFormatPr defaultColWidth="9.33203125" defaultRowHeight="12.75"/>
  <cols>
    <col min="1" max="1" width="6.83203125" style="408" customWidth="1"/>
    <col min="2" max="2" width="33.6640625" style="408" customWidth="1"/>
    <col min="3" max="3" width="10.33203125" style="412" customWidth="1"/>
    <col min="4" max="4" width="10.33203125" style="408" customWidth="1"/>
    <col min="5" max="5" width="12.33203125" style="408" customWidth="1"/>
    <col min="6" max="6" width="12.83203125" style="408" customWidth="1"/>
    <col min="7" max="7" width="14.33203125" style="408" customWidth="1"/>
    <col min="8" max="11" width="13.1640625" style="408" customWidth="1"/>
    <col min="12" max="12" width="16.5" style="408" customWidth="1"/>
    <col min="13" max="13" width="14.1640625" style="408" customWidth="1"/>
    <col min="14" max="14" width="16.83203125" style="408" customWidth="1"/>
    <col min="15" max="16384" width="9.33203125" style="408"/>
  </cols>
  <sheetData>
    <row r="1" spans="1:14" ht="37.5" customHeight="1">
      <c r="A1" s="1424" t="s">
        <v>669</v>
      </c>
      <c r="B1" s="1424"/>
      <c r="C1" s="1424"/>
      <c r="D1" s="1424"/>
      <c r="E1" s="1424"/>
      <c r="F1" s="1424"/>
      <c r="G1" s="1424"/>
      <c r="H1" s="1424"/>
      <c r="I1" s="1424"/>
      <c r="J1" s="1424"/>
      <c r="K1" s="1424"/>
      <c r="L1" s="1424"/>
      <c r="M1" s="1424"/>
      <c r="N1" s="1424"/>
    </row>
    <row r="2" spans="1:14" ht="18.75" customHeight="1">
      <c r="M2" s="1425" t="s">
        <v>1</v>
      </c>
      <c r="N2" s="1425"/>
    </row>
    <row r="3" spans="1:14" ht="18" customHeight="1">
      <c r="A3" s="1430" t="s">
        <v>406</v>
      </c>
      <c r="B3" s="1429" t="s">
        <v>268</v>
      </c>
      <c r="C3" s="1429" t="s">
        <v>621</v>
      </c>
      <c r="D3" s="1429" t="s">
        <v>622</v>
      </c>
      <c r="E3" s="1429" t="s">
        <v>623</v>
      </c>
      <c r="F3" s="1429" t="s">
        <v>624</v>
      </c>
      <c r="G3" s="1429"/>
      <c r="H3" s="1429"/>
      <c r="I3" s="1426" t="s">
        <v>625</v>
      </c>
      <c r="J3" s="1427"/>
      <c r="K3" s="1427"/>
      <c r="L3" s="1427"/>
      <c r="M3" s="1427"/>
      <c r="N3" s="1428"/>
    </row>
    <row r="4" spans="1:14" ht="18" customHeight="1">
      <c r="A4" s="1431"/>
      <c r="B4" s="1420"/>
      <c r="C4" s="1420"/>
      <c r="D4" s="1420"/>
      <c r="E4" s="1420"/>
      <c r="F4" s="1420"/>
      <c r="G4" s="1420"/>
      <c r="H4" s="1420"/>
      <c r="I4" s="1420" t="s">
        <v>626</v>
      </c>
      <c r="J4" s="1420"/>
      <c r="K4" s="1420"/>
      <c r="L4" s="1420"/>
      <c r="M4" s="1420" t="s">
        <v>627</v>
      </c>
      <c r="N4" s="1422"/>
    </row>
    <row r="5" spans="1:14" ht="18" customHeight="1">
      <c r="A5" s="1431"/>
      <c r="B5" s="1420"/>
      <c r="C5" s="1420"/>
      <c r="D5" s="1420"/>
      <c r="E5" s="1420"/>
      <c r="F5" s="1420" t="s">
        <v>628</v>
      </c>
      <c r="G5" s="1420" t="s">
        <v>428</v>
      </c>
      <c r="H5" s="1420" t="s">
        <v>629</v>
      </c>
      <c r="I5" s="1420" t="s">
        <v>630</v>
      </c>
      <c r="J5" s="1420"/>
      <c r="K5" s="1421" t="s">
        <v>634</v>
      </c>
      <c r="L5" s="1420" t="s">
        <v>631</v>
      </c>
      <c r="M5" s="1420" t="s">
        <v>630</v>
      </c>
      <c r="N5" s="1422" t="s">
        <v>631</v>
      </c>
    </row>
    <row r="6" spans="1:14" ht="67.5" customHeight="1">
      <c r="A6" s="1432"/>
      <c r="B6" s="1421"/>
      <c r="C6" s="1421" t="s">
        <v>632</v>
      </c>
      <c r="D6" s="1421"/>
      <c r="E6" s="1421"/>
      <c r="F6" s="1421"/>
      <c r="G6" s="1421"/>
      <c r="H6" s="1421"/>
      <c r="I6" s="556" t="s">
        <v>407</v>
      </c>
      <c r="J6" s="556" t="s">
        <v>633</v>
      </c>
      <c r="K6" s="1433"/>
      <c r="L6" s="1421"/>
      <c r="M6" s="1421"/>
      <c r="N6" s="1423"/>
    </row>
    <row r="7" spans="1:14" ht="25.5" customHeight="1">
      <c r="A7" s="559" t="s">
        <v>10</v>
      </c>
      <c r="B7" s="560" t="s">
        <v>768</v>
      </c>
      <c r="C7" s="561"/>
      <c r="D7" s="561"/>
      <c r="E7" s="560"/>
      <c r="F7" s="560"/>
      <c r="G7" s="560"/>
      <c r="H7" s="560"/>
      <c r="I7" s="560"/>
      <c r="J7" s="560"/>
      <c r="K7" s="560"/>
      <c r="L7" s="560"/>
      <c r="M7" s="560"/>
      <c r="N7" s="562"/>
    </row>
    <row r="8" spans="1:14" ht="25.5" customHeight="1">
      <c r="A8" s="410"/>
      <c r="B8" s="568" t="s">
        <v>752</v>
      </c>
      <c r="C8" s="1109">
        <v>2017</v>
      </c>
      <c r="D8" s="1109">
        <v>2017</v>
      </c>
      <c r="E8" s="568">
        <v>317000</v>
      </c>
      <c r="F8" s="568"/>
      <c r="G8" s="568">
        <v>317000</v>
      </c>
      <c r="H8" s="568"/>
      <c r="I8" s="568">
        <v>317000</v>
      </c>
      <c r="J8" s="568">
        <v>317000</v>
      </c>
      <c r="K8" s="568"/>
      <c r="L8" s="568"/>
      <c r="M8" s="568"/>
      <c r="N8" s="569"/>
    </row>
    <row r="9" spans="1:14" ht="25.5" customHeight="1">
      <c r="A9" s="410"/>
      <c r="B9" s="568" t="s">
        <v>771</v>
      </c>
      <c r="C9" s="1109">
        <v>2017</v>
      </c>
      <c r="D9" s="1109">
        <v>2017</v>
      </c>
      <c r="E9" s="568">
        <v>2919000</v>
      </c>
      <c r="F9" s="568"/>
      <c r="G9" s="568">
        <v>2919000</v>
      </c>
      <c r="H9" s="568"/>
      <c r="I9" s="568">
        <v>2919000</v>
      </c>
      <c r="J9" s="568">
        <v>2919000</v>
      </c>
      <c r="K9" s="568"/>
      <c r="L9" s="568"/>
      <c r="M9" s="568"/>
      <c r="N9" s="569"/>
    </row>
    <row r="10" spans="1:14" ht="25.5" customHeight="1">
      <c r="A10" s="410"/>
      <c r="B10" s="568" t="s">
        <v>751</v>
      </c>
      <c r="C10" s="1111">
        <v>2017</v>
      </c>
      <c r="D10" s="568">
        <v>2017</v>
      </c>
      <c r="E10" s="568">
        <f>SUM(E8:E9)</f>
        <v>3236000</v>
      </c>
      <c r="F10" s="568"/>
      <c r="G10" s="568">
        <v>3236000</v>
      </c>
      <c r="H10" s="568"/>
      <c r="I10" s="568">
        <v>3236000</v>
      </c>
      <c r="J10" s="568">
        <v>3236000</v>
      </c>
      <c r="K10" s="568"/>
      <c r="L10" s="568"/>
      <c r="M10" s="568"/>
      <c r="N10" s="569"/>
    </row>
    <row r="11" spans="1:14" ht="25.5" customHeight="1">
      <c r="A11" s="411" t="s">
        <v>13</v>
      </c>
      <c r="B11" s="558"/>
      <c r="C11" s="557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63"/>
    </row>
    <row r="12" spans="1:14" ht="25.5" customHeight="1">
      <c r="A12" s="411" t="s">
        <v>16</v>
      </c>
      <c r="B12" s="558"/>
      <c r="C12" s="557"/>
      <c r="D12" s="558"/>
      <c r="E12" s="558"/>
      <c r="F12" s="558"/>
      <c r="G12" s="558"/>
      <c r="H12" s="558"/>
      <c r="I12" s="558"/>
      <c r="J12" s="558"/>
      <c r="K12" s="558"/>
      <c r="L12" s="558"/>
      <c r="M12" s="558"/>
      <c r="N12" s="563"/>
    </row>
    <row r="13" spans="1:14" ht="25.5" customHeight="1">
      <c r="A13" s="411" t="s">
        <v>19</v>
      </c>
      <c r="B13" s="558"/>
      <c r="C13" s="557"/>
      <c r="D13" s="558"/>
      <c r="E13" s="558"/>
      <c r="F13" s="558"/>
      <c r="G13" s="558"/>
      <c r="H13" s="558"/>
      <c r="I13" s="558"/>
      <c r="J13" s="558"/>
      <c r="K13" s="558"/>
      <c r="L13" s="558"/>
      <c r="M13" s="558"/>
      <c r="N13" s="563"/>
    </row>
    <row r="14" spans="1:14" ht="25.5" customHeight="1">
      <c r="A14" s="411" t="s">
        <v>22</v>
      </c>
      <c r="B14" s="558"/>
      <c r="C14" s="557"/>
      <c r="D14" s="558"/>
      <c r="E14" s="558"/>
      <c r="F14" s="558"/>
      <c r="G14" s="558"/>
      <c r="H14" s="558"/>
      <c r="I14" s="558"/>
      <c r="J14" s="558"/>
      <c r="K14" s="558"/>
      <c r="L14" s="558"/>
      <c r="M14" s="558"/>
      <c r="N14" s="563"/>
    </row>
    <row r="15" spans="1:14" ht="25.5" customHeight="1">
      <c r="A15" s="564" t="s">
        <v>25</v>
      </c>
      <c r="B15" s="565"/>
      <c r="C15" s="566"/>
      <c r="D15" s="565"/>
      <c r="E15" s="565"/>
      <c r="F15" s="565"/>
      <c r="G15" s="565"/>
      <c r="H15" s="565"/>
      <c r="I15" s="565"/>
      <c r="J15" s="565"/>
      <c r="K15" s="565"/>
      <c r="L15" s="565"/>
      <c r="M15" s="565"/>
      <c r="N15" s="567"/>
    </row>
    <row r="16" spans="1:14" ht="25.5" customHeight="1">
      <c r="A16" s="409" t="s">
        <v>28</v>
      </c>
      <c r="B16" s="570" t="s">
        <v>635</v>
      </c>
      <c r="C16" s="201"/>
      <c r="D16" s="570"/>
      <c r="E16" s="570">
        <v>0</v>
      </c>
      <c r="F16" s="570"/>
      <c r="G16" s="570"/>
      <c r="H16" s="570"/>
      <c r="I16" s="570"/>
      <c r="J16" s="570"/>
      <c r="K16" s="570"/>
      <c r="L16" s="570"/>
      <c r="M16" s="570"/>
      <c r="N16" s="571"/>
    </row>
    <row r="17" spans="1:14" ht="25.5" customHeight="1">
      <c r="A17" s="409"/>
      <c r="B17" s="570" t="s">
        <v>752</v>
      </c>
      <c r="C17" s="201"/>
      <c r="D17" s="570"/>
      <c r="E17" s="570">
        <v>317000</v>
      </c>
      <c r="F17" s="570"/>
      <c r="G17" s="570">
        <v>317000</v>
      </c>
      <c r="H17" s="570"/>
      <c r="I17" s="570">
        <v>317000</v>
      </c>
      <c r="J17" s="570">
        <v>317000</v>
      </c>
      <c r="K17" s="570"/>
      <c r="L17" s="570"/>
      <c r="M17" s="570"/>
      <c r="N17" s="571"/>
    </row>
    <row r="18" spans="1:14" ht="25.5" customHeight="1">
      <c r="A18" s="409"/>
      <c r="B18" s="570" t="s">
        <v>771</v>
      </c>
      <c r="C18" s="201"/>
      <c r="D18" s="570"/>
      <c r="E18" s="570">
        <v>2919000</v>
      </c>
      <c r="F18" s="570"/>
      <c r="G18" s="570">
        <v>2919000</v>
      </c>
      <c r="H18" s="570"/>
      <c r="I18" s="570">
        <v>2919000</v>
      </c>
      <c r="J18" s="570">
        <v>2919000</v>
      </c>
      <c r="K18" s="570"/>
      <c r="L18" s="570"/>
      <c r="M18" s="570"/>
      <c r="N18" s="571"/>
    </row>
    <row r="19" spans="1:14" ht="25.5" customHeight="1">
      <c r="A19" s="409"/>
      <c r="B19" s="570" t="s">
        <v>751</v>
      </c>
      <c r="C19" s="201"/>
      <c r="D19" s="570"/>
      <c r="E19" s="570">
        <v>3236000</v>
      </c>
      <c r="F19" s="570"/>
      <c r="G19" s="570">
        <v>3236000</v>
      </c>
      <c r="H19" s="570"/>
      <c r="I19" s="570">
        <v>3236000</v>
      </c>
      <c r="J19" s="570">
        <v>3236000</v>
      </c>
      <c r="K19" s="570"/>
      <c r="L19" s="570"/>
      <c r="M19" s="570"/>
      <c r="N19" s="571"/>
    </row>
    <row r="20" spans="1:14" ht="25.5" customHeight="1">
      <c r="A20" s="410" t="s">
        <v>31</v>
      </c>
      <c r="B20" s="560" t="s">
        <v>710</v>
      </c>
      <c r="C20" s="1109">
        <v>2017</v>
      </c>
      <c r="D20" s="1109">
        <v>2017</v>
      </c>
      <c r="E20" s="568">
        <v>30000000</v>
      </c>
      <c r="F20" s="568">
        <v>0</v>
      </c>
      <c r="G20" s="568">
        <v>30000000</v>
      </c>
      <c r="H20" s="568"/>
      <c r="I20" s="568">
        <v>30000000</v>
      </c>
      <c r="J20" s="568"/>
      <c r="K20" s="568">
        <v>2659520</v>
      </c>
      <c r="L20" s="568">
        <v>27340480</v>
      </c>
      <c r="M20" s="568"/>
      <c r="N20" s="569"/>
    </row>
    <row r="21" spans="1:14" ht="25.5" customHeight="1">
      <c r="A21" s="410"/>
      <c r="B21" s="568" t="s">
        <v>752</v>
      </c>
      <c r="C21" s="1109"/>
      <c r="D21" s="1109"/>
      <c r="E21" s="568"/>
      <c r="F21" s="568"/>
      <c r="G21" s="568"/>
      <c r="H21" s="568"/>
      <c r="I21" s="568"/>
      <c r="J21" s="568"/>
      <c r="K21" s="568"/>
      <c r="L21" s="568"/>
      <c r="M21" s="568"/>
      <c r="N21" s="569"/>
    </row>
    <row r="22" spans="1:14" ht="25.5" customHeight="1">
      <c r="A22" s="410"/>
      <c r="B22" s="568" t="s">
        <v>771</v>
      </c>
      <c r="C22" s="1109"/>
      <c r="D22" s="1109"/>
      <c r="E22" s="568"/>
      <c r="F22" s="568"/>
      <c r="G22" s="568"/>
      <c r="H22" s="568"/>
      <c r="I22" s="568"/>
      <c r="J22" s="568"/>
      <c r="K22" s="568"/>
      <c r="L22" s="568"/>
      <c r="M22" s="568"/>
      <c r="N22" s="569"/>
    </row>
    <row r="23" spans="1:14" ht="25.5" customHeight="1">
      <c r="A23" s="410"/>
      <c r="B23" s="558" t="s">
        <v>751</v>
      </c>
      <c r="C23" s="1109"/>
      <c r="D23" s="1109"/>
      <c r="E23" s="568">
        <v>30000000</v>
      </c>
      <c r="F23" s="568"/>
      <c r="G23" s="568">
        <v>30000000</v>
      </c>
      <c r="H23" s="568"/>
      <c r="I23" s="568">
        <v>30000000</v>
      </c>
      <c r="J23" s="568"/>
      <c r="K23" s="568">
        <v>2659520</v>
      </c>
      <c r="L23" s="568">
        <v>27340480</v>
      </c>
      <c r="M23" s="568"/>
      <c r="N23" s="569"/>
    </row>
    <row r="24" spans="1:14" ht="25.5" customHeight="1">
      <c r="A24" s="411" t="s">
        <v>34</v>
      </c>
      <c r="B24" s="558" t="s">
        <v>748</v>
      </c>
      <c r="C24" s="1110">
        <v>2017</v>
      </c>
      <c r="D24" s="1110">
        <v>2017</v>
      </c>
      <c r="E24" s="558">
        <v>15215000</v>
      </c>
      <c r="F24" s="558"/>
      <c r="G24" s="558">
        <v>15215000</v>
      </c>
      <c r="H24" s="558"/>
      <c r="I24" s="558">
        <v>15215000</v>
      </c>
      <c r="J24" s="558"/>
      <c r="K24" s="558">
        <v>3840480</v>
      </c>
      <c r="L24" s="558">
        <v>11374520</v>
      </c>
      <c r="M24" s="558"/>
      <c r="N24" s="563"/>
    </row>
    <row r="25" spans="1:14" ht="25.5" customHeight="1">
      <c r="A25" s="411"/>
      <c r="B25" s="558" t="s">
        <v>752</v>
      </c>
      <c r="C25" s="591"/>
      <c r="D25" s="591"/>
      <c r="E25" s="558">
        <v>-250000</v>
      </c>
      <c r="F25" s="558"/>
      <c r="G25" s="558">
        <v>-250000</v>
      </c>
      <c r="H25" s="558"/>
      <c r="I25" s="558">
        <v>-250000</v>
      </c>
      <c r="J25" s="558"/>
      <c r="K25" s="558"/>
      <c r="L25" s="558">
        <v>-250000</v>
      </c>
      <c r="M25" s="558"/>
      <c r="N25" s="563"/>
    </row>
    <row r="26" spans="1:14" ht="25.5" customHeight="1">
      <c r="A26" s="411"/>
      <c r="B26" s="558" t="s">
        <v>771</v>
      </c>
      <c r="C26" s="591"/>
      <c r="D26" s="591"/>
      <c r="E26" s="558">
        <v>32315704</v>
      </c>
      <c r="F26" s="558"/>
      <c r="G26" s="558">
        <v>32315704</v>
      </c>
      <c r="H26" s="558"/>
      <c r="I26" s="558">
        <v>32315704</v>
      </c>
      <c r="J26" s="558"/>
      <c r="K26" s="558"/>
      <c r="L26" s="558">
        <v>250000</v>
      </c>
      <c r="M26" s="558"/>
      <c r="N26" s="563"/>
    </row>
    <row r="27" spans="1:14" ht="25.5" customHeight="1">
      <c r="A27" s="411"/>
      <c r="B27" s="558" t="s">
        <v>751</v>
      </c>
      <c r="C27" s="591"/>
      <c r="D27" s="591"/>
      <c r="E27" s="558">
        <f>SUM(E24:E26)</f>
        <v>47280704</v>
      </c>
      <c r="F27" s="558">
        <f t="shared" ref="F27:L27" si="0">SUM(F24:F26)</f>
        <v>0</v>
      </c>
      <c r="G27" s="558">
        <f t="shared" si="0"/>
        <v>47280704</v>
      </c>
      <c r="H27" s="558">
        <f t="shared" si="0"/>
        <v>0</v>
      </c>
      <c r="I27" s="558">
        <f t="shared" si="0"/>
        <v>47280704</v>
      </c>
      <c r="J27" s="558">
        <f t="shared" si="0"/>
        <v>0</v>
      </c>
      <c r="K27" s="558">
        <f t="shared" si="0"/>
        <v>3840480</v>
      </c>
      <c r="L27" s="558">
        <f t="shared" si="0"/>
        <v>11374520</v>
      </c>
      <c r="M27" s="558"/>
      <c r="N27" s="563"/>
    </row>
    <row r="28" spans="1:14" ht="25.5" customHeight="1">
      <c r="A28" s="411" t="s">
        <v>37</v>
      </c>
      <c r="B28" s="558"/>
      <c r="C28" s="557"/>
      <c r="D28" s="558"/>
      <c r="E28" s="558"/>
      <c r="F28" s="558"/>
      <c r="G28" s="558"/>
      <c r="H28" s="558"/>
      <c r="I28" s="558"/>
      <c r="J28" s="558"/>
      <c r="K28" s="558"/>
      <c r="L28" s="558"/>
      <c r="M28" s="558"/>
      <c r="N28" s="563"/>
    </row>
    <row r="29" spans="1:14" ht="25.5" customHeight="1">
      <c r="A29" s="564" t="s">
        <v>39</v>
      </c>
      <c r="B29" s="565"/>
      <c r="C29" s="566"/>
      <c r="D29" s="565"/>
      <c r="E29" s="565"/>
      <c r="F29" s="565"/>
      <c r="G29" s="565"/>
      <c r="H29" s="565"/>
      <c r="I29" s="565"/>
      <c r="J29" s="565"/>
      <c r="K29" s="565"/>
      <c r="L29" s="565"/>
      <c r="M29" s="565"/>
      <c r="N29" s="567"/>
    </row>
    <row r="30" spans="1:14" ht="25.5" customHeight="1">
      <c r="A30" s="409" t="s">
        <v>41</v>
      </c>
      <c r="B30" s="570" t="s">
        <v>636</v>
      </c>
      <c r="C30" s="201"/>
      <c r="D30" s="570"/>
      <c r="E30" s="570">
        <f>E20+E24+E28+E29</f>
        <v>45215000</v>
      </c>
      <c r="F30" s="570">
        <f t="shared" ref="F30:L30" si="1">F20+F24+F28+F29</f>
        <v>0</v>
      </c>
      <c r="G30" s="570">
        <f t="shared" si="1"/>
        <v>45215000</v>
      </c>
      <c r="H30" s="570">
        <f t="shared" si="1"/>
        <v>0</v>
      </c>
      <c r="I30" s="570">
        <f t="shared" si="1"/>
        <v>45215000</v>
      </c>
      <c r="J30" s="570">
        <f t="shared" si="1"/>
        <v>0</v>
      </c>
      <c r="K30" s="570">
        <f t="shared" si="1"/>
        <v>6500000</v>
      </c>
      <c r="L30" s="570">
        <f t="shared" si="1"/>
        <v>38715000</v>
      </c>
      <c r="M30" s="570"/>
      <c r="N30" s="571"/>
    </row>
    <row r="31" spans="1:14" ht="25.5" customHeight="1">
      <c r="A31" s="409"/>
      <c r="B31" s="570" t="s">
        <v>752</v>
      </c>
      <c r="C31" s="201"/>
      <c r="D31" s="570"/>
      <c r="E31" s="570">
        <v>-250000</v>
      </c>
      <c r="F31" s="570"/>
      <c r="G31" s="570">
        <v>-250000</v>
      </c>
      <c r="H31" s="570"/>
      <c r="I31" s="570">
        <v>-250000</v>
      </c>
      <c r="J31" s="570"/>
      <c r="K31" s="570">
        <v>0</v>
      </c>
      <c r="L31" s="570">
        <v>-250000</v>
      </c>
      <c r="M31" s="570"/>
      <c r="N31" s="571"/>
    </row>
    <row r="32" spans="1:14" ht="25.5" customHeight="1">
      <c r="A32" s="409"/>
      <c r="B32" s="570" t="s">
        <v>771</v>
      </c>
      <c r="C32" s="201"/>
      <c r="D32" s="570"/>
      <c r="E32" s="570">
        <f>SUM(E26,E22)</f>
        <v>32315704</v>
      </c>
      <c r="F32" s="570">
        <f t="shared" ref="F32:L32" si="2">SUM(F26,F22)</f>
        <v>0</v>
      </c>
      <c r="G32" s="570">
        <f t="shared" si="2"/>
        <v>32315704</v>
      </c>
      <c r="H32" s="570">
        <f t="shared" si="2"/>
        <v>0</v>
      </c>
      <c r="I32" s="570">
        <f t="shared" si="2"/>
        <v>32315704</v>
      </c>
      <c r="J32" s="570">
        <f t="shared" si="2"/>
        <v>0</v>
      </c>
      <c r="K32" s="570">
        <f t="shared" si="2"/>
        <v>0</v>
      </c>
      <c r="L32" s="570">
        <f t="shared" si="2"/>
        <v>250000</v>
      </c>
      <c r="M32" s="570"/>
      <c r="N32" s="571"/>
    </row>
    <row r="33" spans="1:14" ht="25.5" customHeight="1">
      <c r="A33" s="409"/>
      <c r="B33" s="570" t="s">
        <v>751</v>
      </c>
      <c r="C33" s="201"/>
      <c r="D33" s="570"/>
      <c r="E33" s="570">
        <f>SUM(E30:E32)</f>
        <v>77280704</v>
      </c>
      <c r="F33" s="570">
        <f t="shared" ref="F33:L33" si="3">SUM(F30:F32)</f>
        <v>0</v>
      </c>
      <c r="G33" s="570">
        <f t="shared" si="3"/>
        <v>77280704</v>
      </c>
      <c r="H33" s="570">
        <f t="shared" si="3"/>
        <v>0</v>
      </c>
      <c r="I33" s="570">
        <f t="shared" si="3"/>
        <v>77280704</v>
      </c>
      <c r="J33" s="570">
        <f t="shared" si="3"/>
        <v>0</v>
      </c>
      <c r="K33" s="570">
        <f t="shared" si="3"/>
        <v>6500000</v>
      </c>
      <c r="L33" s="570">
        <f t="shared" si="3"/>
        <v>38715000</v>
      </c>
      <c r="M33" s="570"/>
      <c r="N33" s="571"/>
    </row>
    <row r="34" spans="1:14" ht="25.5" customHeight="1">
      <c r="A34" s="409" t="s">
        <v>43</v>
      </c>
      <c r="B34" s="570" t="s">
        <v>403</v>
      </c>
      <c r="C34" s="201"/>
      <c r="D34" s="570"/>
      <c r="E34" s="570">
        <f>E16+E30</f>
        <v>45215000</v>
      </c>
      <c r="F34" s="570">
        <f t="shared" ref="F34:L34" si="4">F16+F30</f>
        <v>0</v>
      </c>
      <c r="G34" s="570">
        <f t="shared" si="4"/>
        <v>45215000</v>
      </c>
      <c r="H34" s="570">
        <f t="shared" si="4"/>
        <v>0</v>
      </c>
      <c r="I34" s="570">
        <f t="shared" si="4"/>
        <v>45215000</v>
      </c>
      <c r="J34" s="570">
        <f t="shared" si="4"/>
        <v>0</v>
      </c>
      <c r="K34" s="570">
        <f t="shared" si="4"/>
        <v>6500000</v>
      </c>
      <c r="L34" s="570">
        <f t="shared" si="4"/>
        <v>38715000</v>
      </c>
      <c r="M34" s="570"/>
      <c r="N34" s="571"/>
    </row>
    <row r="35" spans="1:14" ht="25.5" customHeight="1">
      <c r="A35" s="1112"/>
      <c r="B35" s="570" t="s">
        <v>752</v>
      </c>
      <c r="C35" s="1113"/>
      <c r="D35" s="1114"/>
      <c r="E35" s="570">
        <f>E17+E31</f>
        <v>67000</v>
      </c>
      <c r="F35" s="570">
        <f t="shared" ref="F35:L35" si="5">F17+F31</f>
        <v>0</v>
      </c>
      <c r="G35" s="570">
        <f t="shared" si="5"/>
        <v>67000</v>
      </c>
      <c r="H35" s="570">
        <f t="shared" si="5"/>
        <v>0</v>
      </c>
      <c r="I35" s="570">
        <f t="shared" si="5"/>
        <v>67000</v>
      </c>
      <c r="J35" s="570">
        <f t="shared" si="5"/>
        <v>317000</v>
      </c>
      <c r="K35" s="570">
        <f t="shared" si="5"/>
        <v>0</v>
      </c>
      <c r="L35" s="570">
        <f t="shared" si="5"/>
        <v>-250000</v>
      </c>
      <c r="M35" s="570"/>
      <c r="N35" s="571"/>
    </row>
    <row r="36" spans="1:14" ht="25.5" customHeight="1">
      <c r="A36" s="1112"/>
      <c r="B36" s="570" t="s">
        <v>771</v>
      </c>
      <c r="C36" s="1113"/>
      <c r="D36" s="1114"/>
      <c r="E36" s="570">
        <f>SUM(E32,E18)</f>
        <v>35234704</v>
      </c>
      <c r="F36" s="570">
        <f t="shared" ref="F36:L36" si="6">SUM(F32,F18)</f>
        <v>0</v>
      </c>
      <c r="G36" s="570">
        <f t="shared" si="6"/>
        <v>35234704</v>
      </c>
      <c r="H36" s="570">
        <f t="shared" si="6"/>
        <v>0</v>
      </c>
      <c r="I36" s="570">
        <f t="shared" si="6"/>
        <v>35234704</v>
      </c>
      <c r="J36" s="570">
        <f t="shared" si="6"/>
        <v>2919000</v>
      </c>
      <c r="K36" s="570">
        <f t="shared" si="6"/>
        <v>0</v>
      </c>
      <c r="L36" s="570">
        <f t="shared" si="6"/>
        <v>250000</v>
      </c>
      <c r="M36" s="570"/>
      <c r="N36" s="571"/>
    </row>
    <row r="37" spans="1:14" ht="25.5" customHeight="1">
      <c r="A37" s="1112"/>
      <c r="B37" s="570" t="s">
        <v>751</v>
      </c>
      <c r="C37" s="1113"/>
      <c r="D37" s="1114"/>
      <c r="E37" s="570">
        <f>SUM(E34:E36)</f>
        <v>80516704</v>
      </c>
      <c r="F37" s="570">
        <f t="shared" ref="F37:L37" si="7">SUM(F34:F36)</f>
        <v>0</v>
      </c>
      <c r="G37" s="570">
        <f t="shared" si="7"/>
        <v>80516704</v>
      </c>
      <c r="H37" s="570">
        <f t="shared" si="7"/>
        <v>0</v>
      </c>
      <c r="I37" s="570">
        <f t="shared" si="7"/>
        <v>80516704</v>
      </c>
      <c r="J37" s="570">
        <f t="shared" si="7"/>
        <v>3236000</v>
      </c>
      <c r="K37" s="570">
        <f t="shared" si="7"/>
        <v>6500000</v>
      </c>
      <c r="L37" s="570">
        <f t="shared" si="7"/>
        <v>38715000</v>
      </c>
      <c r="M37" s="570"/>
      <c r="N37" s="571"/>
    </row>
    <row r="38" spans="1:14" ht="17.25" customHeight="1">
      <c r="A38" s="412"/>
    </row>
    <row r="39" spans="1:14" ht="17.25" customHeight="1">
      <c r="A39" s="412"/>
    </row>
  </sheetData>
  <mergeCells count="20">
    <mergeCell ref="G5:G6"/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>&amp;R&amp;"Times New Roman CE,Félkövér dőlt"&amp;11 4. melléklet a ....../2017. (......) önkormányzati rendelethez&amp;"Times New Roman CE,Normál"&amp;10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zoomScale="88" zoomScaleNormal="88" workbookViewId="0">
      <selection activeCell="G23" sqref="G23"/>
    </sheetView>
  </sheetViews>
  <sheetFormatPr defaultColWidth="9.33203125" defaultRowHeight="15"/>
  <cols>
    <col min="1" max="1" width="8.5" style="95" customWidth="1"/>
    <col min="2" max="2" width="9.33203125" style="95"/>
    <col min="3" max="3" width="22.1640625" style="95" customWidth="1"/>
    <col min="4" max="4" width="40.5" style="95" customWidth="1"/>
    <col min="5" max="5" width="30.83203125" style="97" customWidth="1"/>
    <col min="6" max="6" width="13.5" style="97" bestFit="1" customWidth="1"/>
    <col min="7" max="7" width="14.33203125" style="538" customWidth="1"/>
    <col min="8" max="8" width="16.83203125" style="95" bestFit="1" customWidth="1"/>
    <col min="9" max="16384" width="9.33203125" style="95"/>
  </cols>
  <sheetData>
    <row r="1" spans="1:8" ht="41.25" customHeight="1">
      <c r="A1" s="1452" t="s">
        <v>670</v>
      </c>
      <c r="B1" s="1452"/>
      <c r="C1" s="1452"/>
      <c r="D1" s="1452"/>
      <c r="E1" s="1452"/>
      <c r="F1" s="1452"/>
      <c r="G1" s="1452"/>
      <c r="H1" s="1452"/>
    </row>
    <row r="2" spans="1:8">
      <c r="A2" s="96"/>
      <c r="B2" s="96"/>
      <c r="C2" s="96"/>
      <c r="D2" s="96"/>
    </row>
    <row r="3" spans="1:8">
      <c r="A3" s="96"/>
      <c r="B3" s="96"/>
      <c r="C3" s="96"/>
      <c r="D3" s="96"/>
      <c r="E3" s="98"/>
      <c r="F3" s="98"/>
      <c r="H3" s="98" t="s">
        <v>1</v>
      </c>
    </row>
    <row r="4" spans="1:8" ht="33" customHeight="1">
      <c r="A4" s="530" t="s">
        <v>406</v>
      </c>
      <c r="B4" s="1445" t="s">
        <v>410</v>
      </c>
      <c r="C4" s="1445"/>
      <c r="D4" s="1445"/>
      <c r="E4" s="531" t="s">
        <v>411</v>
      </c>
      <c r="F4" s="1517" t="s">
        <v>785</v>
      </c>
      <c r="G4" s="1343" t="s">
        <v>784</v>
      </c>
      <c r="H4" s="1344" t="s">
        <v>764</v>
      </c>
    </row>
    <row r="5" spans="1:8" ht="21.75" customHeight="1">
      <c r="A5" s="527" t="s">
        <v>10</v>
      </c>
      <c r="B5" s="1446" t="s">
        <v>671</v>
      </c>
      <c r="C5" s="1446"/>
      <c r="D5" s="1446"/>
      <c r="E5" s="533">
        <v>60000</v>
      </c>
      <c r="F5" s="1518"/>
      <c r="G5" s="1345">
        <v>0</v>
      </c>
      <c r="H5" s="1524">
        <f>SUM(E5:G5)</f>
        <v>60000</v>
      </c>
    </row>
    <row r="6" spans="1:8" ht="21.75" customHeight="1">
      <c r="A6" s="99" t="s">
        <v>13</v>
      </c>
      <c r="B6" s="1447" t="s">
        <v>749</v>
      </c>
      <c r="C6" s="1448"/>
      <c r="D6" s="1449"/>
      <c r="E6" s="534">
        <v>3000000</v>
      </c>
      <c r="F6" s="1519"/>
      <c r="G6" s="1346">
        <v>0</v>
      </c>
      <c r="H6" s="1526">
        <f>SUM(E6:G6)</f>
        <v>3000000</v>
      </c>
    </row>
    <row r="7" spans="1:8" ht="21.75" customHeight="1">
      <c r="A7" s="99" t="s">
        <v>16</v>
      </c>
      <c r="B7" s="1438" t="s">
        <v>672</v>
      </c>
      <c r="C7" s="1438"/>
      <c r="D7" s="1438"/>
      <c r="E7" s="534">
        <v>400000</v>
      </c>
      <c r="F7" s="1519"/>
      <c r="G7" s="1346">
        <v>-24000</v>
      </c>
      <c r="H7" s="1525">
        <f t="shared" ref="H7" si="0">SUM(E7:G7)</f>
        <v>376000</v>
      </c>
    </row>
    <row r="8" spans="1:8" ht="21.75" customHeight="1">
      <c r="A8" s="99" t="s">
        <v>19</v>
      </c>
      <c r="B8" s="1438"/>
      <c r="C8" s="1438"/>
      <c r="D8" s="1438"/>
      <c r="E8" s="534"/>
      <c r="F8" s="1519"/>
      <c r="G8" s="1346"/>
      <c r="H8" s="1347"/>
    </row>
    <row r="9" spans="1:8" ht="21.75" customHeight="1">
      <c r="A9" s="99" t="s">
        <v>22</v>
      </c>
      <c r="B9" s="1450"/>
      <c r="C9" s="1450"/>
      <c r="D9" s="1450"/>
      <c r="E9" s="534"/>
      <c r="F9" s="1519"/>
      <c r="G9" s="1346"/>
      <c r="H9" s="1347"/>
    </row>
    <row r="10" spans="1:8" ht="29.25" customHeight="1">
      <c r="A10" s="99" t="s">
        <v>25</v>
      </c>
      <c r="B10" s="1451"/>
      <c r="C10" s="1451"/>
      <c r="D10" s="1451"/>
      <c r="E10" s="535"/>
      <c r="F10" s="1520"/>
      <c r="G10" s="1346"/>
      <c r="H10" s="1347"/>
    </row>
    <row r="11" spans="1:8" ht="21.75" customHeight="1">
      <c r="A11" s="99" t="s">
        <v>28</v>
      </c>
      <c r="B11" s="1451"/>
      <c r="C11" s="1451"/>
      <c r="D11" s="1451"/>
      <c r="E11" s="535"/>
      <c r="F11" s="1520"/>
      <c r="G11" s="1346"/>
      <c r="H11" s="1347"/>
    </row>
    <row r="12" spans="1:8" ht="21.75" customHeight="1">
      <c r="A12" s="99" t="s">
        <v>31</v>
      </c>
      <c r="B12" s="1438"/>
      <c r="C12" s="1438"/>
      <c r="D12" s="1438"/>
      <c r="E12" s="534"/>
      <c r="F12" s="1519"/>
      <c r="G12" s="1346"/>
      <c r="H12" s="1347"/>
    </row>
    <row r="13" spans="1:8" ht="21.75" customHeight="1">
      <c r="A13" s="99" t="s">
        <v>34</v>
      </c>
      <c r="B13" s="1438"/>
      <c r="C13" s="1438"/>
      <c r="D13" s="1438"/>
      <c r="E13" s="534"/>
      <c r="F13" s="1519"/>
      <c r="G13" s="1346"/>
      <c r="H13" s="1347"/>
    </row>
    <row r="14" spans="1:8" ht="21.75" customHeight="1">
      <c r="A14" s="99" t="s">
        <v>37</v>
      </c>
      <c r="B14" s="1438"/>
      <c r="C14" s="1438"/>
      <c r="D14" s="1438"/>
      <c r="E14" s="534"/>
      <c r="F14" s="1519"/>
      <c r="G14" s="1346"/>
      <c r="H14" s="1347"/>
    </row>
    <row r="15" spans="1:8" ht="30" customHeight="1">
      <c r="A15" s="99" t="s">
        <v>41</v>
      </c>
      <c r="B15" s="1438"/>
      <c r="C15" s="1438"/>
      <c r="D15" s="1438"/>
      <c r="E15" s="536"/>
      <c r="F15" s="1521"/>
      <c r="G15" s="1346"/>
      <c r="H15" s="1347"/>
    </row>
    <row r="16" spans="1:8" ht="30" customHeight="1">
      <c r="A16" s="99" t="s">
        <v>43</v>
      </c>
      <c r="B16" s="1438"/>
      <c r="C16" s="1438"/>
      <c r="D16" s="1438"/>
      <c r="E16" s="536"/>
      <c r="F16" s="1521"/>
      <c r="G16" s="1346"/>
      <c r="H16" s="1347"/>
    </row>
    <row r="17" spans="1:8" ht="21.75" customHeight="1">
      <c r="A17" s="99" t="s">
        <v>45</v>
      </c>
      <c r="B17" s="1438"/>
      <c r="C17" s="1438"/>
      <c r="D17" s="1438"/>
      <c r="E17" s="536"/>
      <c r="F17" s="1521"/>
      <c r="G17" s="1346"/>
      <c r="H17" s="1347"/>
    </row>
    <row r="18" spans="1:8" ht="21.75" customHeight="1">
      <c r="A18" s="99" t="s">
        <v>47</v>
      </c>
      <c r="B18" s="1440"/>
      <c r="C18" s="1440"/>
      <c r="D18" s="1440"/>
      <c r="E18" s="536"/>
      <c r="F18" s="1521"/>
      <c r="G18" s="1346"/>
      <c r="H18" s="1347"/>
    </row>
    <row r="19" spans="1:8" ht="21.75" customHeight="1">
      <c r="A19" s="526" t="s">
        <v>49</v>
      </c>
      <c r="B19" s="1442"/>
      <c r="C19" s="1443"/>
      <c r="D19" s="1444"/>
      <c r="E19" s="537"/>
      <c r="F19" s="1522"/>
      <c r="G19" s="1349"/>
      <c r="H19" s="1350"/>
    </row>
    <row r="20" spans="1:8" ht="21.75" customHeight="1">
      <c r="A20" s="532" t="s">
        <v>51</v>
      </c>
      <c r="B20" s="1437" t="s">
        <v>224</v>
      </c>
      <c r="C20" s="1437"/>
      <c r="D20" s="1437"/>
      <c r="E20" s="529">
        <f>SUM(E5+E6+E7+E8+E12+E13+E14+E15+E16+E17+E18)</f>
        <v>3460000</v>
      </c>
      <c r="F20" s="1523"/>
      <c r="G20" s="1351">
        <f>SUM(G5:G19)</f>
        <v>-24000</v>
      </c>
      <c r="H20" s="1352">
        <f>SUM(H5:H19)</f>
        <v>3436000</v>
      </c>
    </row>
    <row r="21" spans="1:8" ht="21.75" customHeight="1">
      <c r="A21" s="528" t="s">
        <v>54</v>
      </c>
      <c r="B21" s="1441"/>
      <c r="C21" s="1441"/>
      <c r="D21" s="1441"/>
      <c r="E21" s="537"/>
      <c r="F21" s="1522"/>
      <c r="G21" s="1342"/>
      <c r="H21" s="1348"/>
    </row>
    <row r="22" spans="1:8" ht="21.75" customHeight="1">
      <c r="A22" s="532" t="s">
        <v>57</v>
      </c>
      <c r="B22" s="1439" t="s">
        <v>620</v>
      </c>
      <c r="C22" s="1439"/>
      <c r="D22" s="1439"/>
      <c r="E22" s="529">
        <f>SUM(E21)</f>
        <v>0</v>
      </c>
      <c r="F22" s="1523"/>
      <c r="G22" s="1342"/>
      <c r="H22" s="1348"/>
    </row>
    <row r="23" spans="1:8" s="100" customFormat="1" ht="24" customHeight="1">
      <c r="A23" s="1434" t="s">
        <v>612</v>
      </c>
      <c r="B23" s="1435"/>
      <c r="C23" s="1435"/>
      <c r="D23" s="1435"/>
      <c r="E23" s="1353">
        <f>SUM(E20+E22)</f>
        <v>3460000</v>
      </c>
      <c r="F23" s="1353"/>
      <c r="G23" s="1531">
        <v>-24000</v>
      </c>
      <c r="H23" s="1353">
        <f t="shared" ref="H23" si="1">SUM(H20+H22)</f>
        <v>3436000</v>
      </c>
    </row>
    <row r="24" spans="1:8">
      <c r="A24" s="101"/>
      <c r="B24" s="1436"/>
      <c r="C24" s="1436"/>
      <c r="D24" s="1436"/>
      <c r="E24" s="102"/>
      <c r="F24" s="102"/>
    </row>
  </sheetData>
  <mergeCells count="22">
    <mergeCell ref="A1:H1"/>
    <mergeCell ref="B14:D14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</mergeCells>
  <printOptions horizontalCentered="1"/>
  <pageMargins left="0.51181102362204722" right="0.51181102362204722" top="1.1417322834645669" bottom="0.74803149606299213" header="0.70866141732283472" footer="0.70866141732283472"/>
  <pageSetup paperSize="9" scale="65" orientation="portrait" horizontalDpi="4294967293" verticalDpi="4294967293" r:id="rId1"/>
  <headerFooter scaleWithDoc="0" alignWithMargins="0">
    <oddHeader>&amp;R&amp;"Times New Roman,Félkövér dőlt"&amp;11 5. melléklet a ......./2017.(...)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E4" sqref="E4"/>
    </sheetView>
  </sheetViews>
  <sheetFormatPr defaultColWidth="10.6640625" defaultRowHeight="12.75"/>
  <cols>
    <col min="1" max="1" width="11.33203125" style="488" customWidth="1"/>
    <col min="2" max="2" width="43.33203125" style="488" customWidth="1"/>
    <col min="3" max="3" width="30.83203125" style="488" customWidth="1"/>
    <col min="4" max="4" width="10.6640625" style="488"/>
    <col min="5" max="5" width="11.83203125" style="488" bestFit="1" customWidth="1"/>
    <col min="6" max="252" width="10.6640625" style="488"/>
    <col min="253" max="253" width="7" style="488" customWidth="1"/>
    <col min="254" max="254" width="34.5" style="488" customWidth="1"/>
    <col min="255" max="255" width="11" style="488" customWidth="1"/>
    <col min="256" max="256" width="16.83203125" style="488" customWidth="1"/>
    <col min="257" max="257" width="17.1640625" style="488" customWidth="1"/>
    <col min="258" max="258" width="15.33203125" style="488" customWidth="1"/>
    <col min="259" max="259" width="15.5" style="488" customWidth="1"/>
    <col min="260" max="508" width="10.6640625" style="488"/>
    <col min="509" max="509" width="7" style="488" customWidth="1"/>
    <col min="510" max="510" width="34.5" style="488" customWidth="1"/>
    <col min="511" max="511" width="11" style="488" customWidth="1"/>
    <col min="512" max="512" width="16.83203125" style="488" customWidth="1"/>
    <col min="513" max="513" width="17.1640625" style="488" customWidth="1"/>
    <col min="514" max="514" width="15.33203125" style="488" customWidth="1"/>
    <col min="515" max="515" width="15.5" style="488" customWidth="1"/>
    <col min="516" max="764" width="10.6640625" style="488"/>
    <col min="765" max="765" width="7" style="488" customWidth="1"/>
    <col min="766" max="766" width="34.5" style="488" customWidth="1"/>
    <col min="767" max="767" width="11" style="488" customWidth="1"/>
    <col min="768" max="768" width="16.83203125" style="488" customWidth="1"/>
    <col min="769" max="769" width="17.1640625" style="488" customWidth="1"/>
    <col min="770" max="770" width="15.33203125" style="488" customWidth="1"/>
    <col min="771" max="771" width="15.5" style="488" customWidth="1"/>
    <col min="772" max="1020" width="10.6640625" style="488"/>
    <col min="1021" max="1021" width="7" style="488" customWidth="1"/>
    <col min="1022" max="1022" width="34.5" style="488" customWidth="1"/>
    <col min="1023" max="1023" width="11" style="488" customWidth="1"/>
    <col min="1024" max="1024" width="16.83203125" style="488" customWidth="1"/>
    <col min="1025" max="1025" width="17.1640625" style="488" customWidth="1"/>
    <col min="1026" max="1026" width="15.33203125" style="488" customWidth="1"/>
    <col min="1027" max="1027" width="15.5" style="488" customWidth="1"/>
    <col min="1028" max="1276" width="10.6640625" style="488"/>
    <col min="1277" max="1277" width="7" style="488" customWidth="1"/>
    <col min="1278" max="1278" width="34.5" style="488" customWidth="1"/>
    <col min="1279" max="1279" width="11" style="488" customWidth="1"/>
    <col min="1280" max="1280" width="16.83203125" style="488" customWidth="1"/>
    <col min="1281" max="1281" width="17.1640625" style="488" customWidth="1"/>
    <col min="1282" max="1282" width="15.33203125" style="488" customWidth="1"/>
    <col min="1283" max="1283" width="15.5" style="488" customWidth="1"/>
    <col min="1284" max="1532" width="10.6640625" style="488"/>
    <col min="1533" max="1533" width="7" style="488" customWidth="1"/>
    <col min="1534" max="1534" width="34.5" style="488" customWidth="1"/>
    <col min="1535" max="1535" width="11" style="488" customWidth="1"/>
    <col min="1536" max="1536" width="16.83203125" style="488" customWidth="1"/>
    <col min="1537" max="1537" width="17.1640625" style="488" customWidth="1"/>
    <col min="1538" max="1538" width="15.33203125" style="488" customWidth="1"/>
    <col min="1539" max="1539" width="15.5" style="488" customWidth="1"/>
    <col min="1540" max="1788" width="10.6640625" style="488"/>
    <col min="1789" max="1789" width="7" style="488" customWidth="1"/>
    <col min="1790" max="1790" width="34.5" style="488" customWidth="1"/>
    <col min="1791" max="1791" width="11" style="488" customWidth="1"/>
    <col min="1792" max="1792" width="16.83203125" style="488" customWidth="1"/>
    <col min="1793" max="1793" width="17.1640625" style="488" customWidth="1"/>
    <col min="1794" max="1794" width="15.33203125" style="488" customWidth="1"/>
    <col min="1795" max="1795" width="15.5" style="488" customWidth="1"/>
    <col min="1796" max="2044" width="10.6640625" style="488"/>
    <col min="2045" max="2045" width="7" style="488" customWidth="1"/>
    <col min="2046" max="2046" width="34.5" style="488" customWidth="1"/>
    <col min="2047" max="2047" width="11" style="488" customWidth="1"/>
    <col min="2048" max="2048" width="16.83203125" style="488" customWidth="1"/>
    <col min="2049" max="2049" width="17.1640625" style="488" customWidth="1"/>
    <col min="2050" max="2050" width="15.33203125" style="488" customWidth="1"/>
    <col min="2051" max="2051" width="15.5" style="488" customWidth="1"/>
    <col min="2052" max="2300" width="10.6640625" style="488"/>
    <col min="2301" max="2301" width="7" style="488" customWidth="1"/>
    <col min="2302" max="2302" width="34.5" style="488" customWidth="1"/>
    <col min="2303" max="2303" width="11" style="488" customWidth="1"/>
    <col min="2304" max="2304" width="16.83203125" style="488" customWidth="1"/>
    <col min="2305" max="2305" width="17.1640625" style="488" customWidth="1"/>
    <col min="2306" max="2306" width="15.33203125" style="488" customWidth="1"/>
    <col min="2307" max="2307" width="15.5" style="488" customWidth="1"/>
    <col min="2308" max="2556" width="10.6640625" style="488"/>
    <col min="2557" max="2557" width="7" style="488" customWidth="1"/>
    <col min="2558" max="2558" width="34.5" style="488" customWidth="1"/>
    <col min="2559" max="2559" width="11" style="488" customWidth="1"/>
    <col min="2560" max="2560" width="16.83203125" style="488" customWidth="1"/>
    <col min="2561" max="2561" width="17.1640625" style="488" customWidth="1"/>
    <col min="2562" max="2562" width="15.33203125" style="488" customWidth="1"/>
    <col min="2563" max="2563" width="15.5" style="488" customWidth="1"/>
    <col min="2564" max="2812" width="10.6640625" style="488"/>
    <col min="2813" max="2813" width="7" style="488" customWidth="1"/>
    <col min="2814" max="2814" width="34.5" style="488" customWidth="1"/>
    <col min="2815" max="2815" width="11" style="488" customWidth="1"/>
    <col min="2816" max="2816" width="16.83203125" style="488" customWidth="1"/>
    <col min="2817" max="2817" width="17.1640625" style="488" customWidth="1"/>
    <col min="2818" max="2818" width="15.33203125" style="488" customWidth="1"/>
    <col min="2819" max="2819" width="15.5" style="488" customWidth="1"/>
    <col min="2820" max="3068" width="10.6640625" style="488"/>
    <col min="3069" max="3069" width="7" style="488" customWidth="1"/>
    <col min="3070" max="3070" width="34.5" style="488" customWidth="1"/>
    <col min="3071" max="3071" width="11" style="488" customWidth="1"/>
    <col min="3072" max="3072" width="16.83203125" style="488" customWidth="1"/>
    <col min="3073" max="3073" width="17.1640625" style="488" customWidth="1"/>
    <col min="3074" max="3074" width="15.33203125" style="488" customWidth="1"/>
    <col min="3075" max="3075" width="15.5" style="488" customWidth="1"/>
    <col min="3076" max="3324" width="10.6640625" style="488"/>
    <col min="3325" max="3325" width="7" style="488" customWidth="1"/>
    <col min="3326" max="3326" width="34.5" style="488" customWidth="1"/>
    <col min="3327" max="3327" width="11" style="488" customWidth="1"/>
    <col min="3328" max="3328" width="16.83203125" style="488" customWidth="1"/>
    <col min="3329" max="3329" width="17.1640625" style="488" customWidth="1"/>
    <col min="3330" max="3330" width="15.33203125" style="488" customWidth="1"/>
    <col min="3331" max="3331" width="15.5" style="488" customWidth="1"/>
    <col min="3332" max="3580" width="10.6640625" style="488"/>
    <col min="3581" max="3581" width="7" style="488" customWidth="1"/>
    <col min="3582" max="3582" width="34.5" style="488" customWidth="1"/>
    <col min="3583" max="3583" width="11" style="488" customWidth="1"/>
    <col min="3584" max="3584" width="16.83203125" style="488" customWidth="1"/>
    <col min="3585" max="3585" width="17.1640625" style="488" customWidth="1"/>
    <col min="3586" max="3586" width="15.33203125" style="488" customWidth="1"/>
    <col min="3587" max="3587" width="15.5" style="488" customWidth="1"/>
    <col min="3588" max="3836" width="10.6640625" style="488"/>
    <col min="3837" max="3837" width="7" style="488" customWidth="1"/>
    <col min="3838" max="3838" width="34.5" style="488" customWidth="1"/>
    <col min="3839" max="3839" width="11" style="488" customWidth="1"/>
    <col min="3840" max="3840" width="16.83203125" style="488" customWidth="1"/>
    <col min="3841" max="3841" width="17.1640625" style="488" customWidth="1"/>
    <col min="3842" max="3842" width="15.33203125" style="488" customWidth="1"/>
    <col min="3843" max="3843" width="15.5" style="488" customWidth="1"/>
    <col min="3844" max="4092" width="10.6640625" style="488"/>
    <col min="4093" max="4093" width="7" style="488" customWidth="1"/>
    <col min="4094" max="4094" width="34.5" style="488" customWidth="1"/>
    <col min="4095" max="4095" width="11" style="488" customWidth="1"/>
    <col min="4096" max="4096" width="16.83203125" style="488" customWidth="1"/>
    <col min="4097" max="4097" width="17.1640625" style="488" customWidth="1"/>
    <col min="4098" max="4098" width="15.33203125" style="488" customWidth="1"/>
    <col min="4099" max="4099" width="15.5" style="488" customWidth="1"/>
    <col min="4100" max="4348" width="10.6640625" style="488"/>
    <col min="4349" max="4349" width="7" style="488" customWidth="1"/>
    <col min="4350" max="4350" width="34.5" style="488" customWidth="1"/>
    <col min="4351" max="4351" width="11" style="488" customWidth="1"/>
    <col min="4352" max="4352" width="16.83203125" style="488" customWidth="1"/>
    <col min="4353" max="4353" width="17.1640625" style="488" customWidth="1"/>
    <col min="4354" max="4354" width="15.33203125" style="488" customWidth="1"/>
    <col min="4355" max="4355" width="15.5" style="488" customWidth="1"/>
    <col min="4356" max="4604" width="10.6640625" style="488"/>
    <col min="4605" max="4605" width="7" style="488" customWidth="1"/>
    <col min="4606" max="4606" width="34.5" style="488" customWidth="1"/>
    <col min="4607" max="4607" width="11" style="488" customWidth="1"/>
    <col min="4608" max="4608" width="16.83203125" style="488" customWidth="1"/>
    <col min="4609" max="4609" width="17.1640625" style="488" customWidth="1"/>
    <col min="4610" max="4610" width="15.33203125" style="488" customWidth="1"/>
    <col min="4611" max="4611" width="15.5" style="488" customWidth="1"/>
    <col min="4612" max="4860" width="10.6640625" style="488"/>
    <col min="4861" max="4861" width="7" style="488" customWidth="1"/>
    <col min="4862" max="4862" width="34.5" style="488" customWidth="1"/>
    <col min="4863" max="4863" width="11" style="488" customWidth="1"/>
    <col min="4864" max="4864" width="16.83203125" style="488" customWidth="1"/>
    <col min="4865" max="4865" width="17.1640625" style="488" customWidth="1"/>
    <col min="4866" max="4866" width="15.33203125" style="488" customWidth="1"/>
    <col min="4867" max="4867" width="15.5" style="488" customWidth="1"/>
    <col min="4868" max="5116" width="10.6640625" style="488"/>
    <col min="5117" max="5117" width="7" style="488" customWidth="1"/>
    <col min="5118" max="5118" width="34.5" style="488" customWidth="1"/>
    <col min="5119" max="5119" width="11" style="488" customWidth="1"/>
    <col min="5120" max="5120" width="16.83203125" style="488" customWidth="1"/>
    <col min="5121" max="5121" width="17.1640625" style="488" customWidth="1"/>
    <col min="5122" max="5122" width="15.33203125" style="488" customWidth="1"/>
    <col min="5123" max="5123" width="15.5" style="488" customWidth="1"/>
    <col min="5124" max="5372" width="10.6640625" style="488"/>
    <col min="5373" max="5373" width="7" style="488" customWidth="1"/>
    <col min="5374" max="5374" width="34.5" style="488" customWidth="1"/>
    <col min="5375" max="5375" width="11" style="488" customWidth="1"/>
    <col min="5376" max="5376" width="16.83203125" style="488" customWidth="1"/>
    <col min="5377" max="5377" width="17.1640625" style="488" customWidth="1"/>
    <col min="5378" max="5378" width="15.33203125" style="488" customWidth="1"/>
    <col min="5379" max="5379" width="15.5" style="488" customWidth="1"/>
    <col min="5380" max="5628" width="10.6640625" style="488"/>
    <col min="5629" max="5629" width="7" style="488" customWidth="1"/>
    <col min="5630" max="5630" width="34.5" style="488" customWidth="1"/>
    <col min="5631" max="5631" width="11" style="488" customWidth="1"/>
    <col min="5632" max="5632" width="16.83203125" style="488" customWidth="1"/>
    <col min="5633" max="5633" width="17.1640625" style="488" customWidth="1"/>
    <col min="5634" max="5634" width="15.33203125" style="488" customWidth="1"/>
    <col min="5635" max="5635" width="15.5" style="488" customWidth="1"/>
    <col min="5636" max="5884" width="10.6640625" style="488"/>
    <col min="5885" max="5885" width="7" style="488" customWidth="1"/>
    <col min="5886" max="5886" width="34.5" style="488" customWidth="1"/>
    <col min="5887" max="5887" width="11" style="488" customWidth="1"/>
    <col min="5888" max="5888" width="16.83203125" style="488" customWidth="1"/>
    <col min="5889" max="5889" width="17.1640625" style="488" customWidth="1"/>
    <col min="5890" max="5890" width="15.33203125" style="488" customWidth="1"/>
    <col min="5891" max="5891" width="15.5" style="488" customWidth="1"/>
    <col min="5892" max="6140" width="10.6640625" style="488"/>
    <col min="6141" max="6141" width="7" style="488" customWidth="1"/>
    <col min="6142" max="6142" width="34.5" style="488" customWidth="1"/>
    <col min="6143" max="6143" width="11" style="488" customWidth="1"/>
    <col min="6144" max="6144" width="16.83203125" style="488" customWidth="1"/>
    <col min="6145" max="6145" width="17.1640625" style="488" customWidth="1"/>
    <col min="6146" max="6146" width="15.33203125" style="488" customWidth="1"/>
    <col min="6147" max="6147" width="15.5" style="488" customWidth="1"/>
    <col min="6148" max="6396" width="10.6640625" style="488"/>
    <col min="6397" max="6397" width="7" style="488" customWidth="1"/>
    <col min="6398" max="6398" width="34.5" style="488" customWidth="1"/>
    <col min="6399" max="6399" width="11" style="488" customWidth="1"/>
    <col min="6400" max="6400" width="16.83203125" style="488" customWidth="1"/>
    <col min="6401" max="6401" width="17.1640625" style="488" customWidth="1"/>
    <col min="6402" max="6402" width="15.33203125" style="488" customWidth="1"/>
    <col min="6403" max="6403" width="15.5" style="488" customWidth="1"/>
    <col min="6404" max="6652" width="10.6640625" style="488"/>
    <col min="6653" max="6653" width="7" style="488" customWidth="1"/>
    <col min="6654" max="6654" width="34.5" style="488" customWidth="1"/>
    <col min="6655" max="6655" width="11" style="488" customWidth="1"/>
    <col min="6656" max="6656" width="16.83203125" style="488" customWidth="1"/>
    <col min="6657" max="6657" width="17.1640625" style="488" customWidth="1"/>
    <col min="6658" max="6658" width="15.33203125" style="488" customWidth="1"/>
    <col min="6659" max="6659" width="15.5" style="488" customWidth="1"/>
    <col min="6660" max="6908" width="10.6640625" style="488"/>
    <col min="6909" max="6909" width="7" style="488" customWidth="1"/>
    <col min="6910" max="6910" width="34.5" style="488" customWidth="1"/>
    <col min="6911" max="6911" width="11" style="488" customWidth="1"/>
    <col min="6912" max="6912" width="16.83203125" style="488" customWidth="1"/>
    <col min="6913" max="6913" width="17.1640625" style="488" customWidth="1"/>
    <col min="6914" max="6914" width="15.33203125" style="488" customWidth="1"/>
    <col min="6915" max="6915" width="15.5" style="488" customWidth="1"/>
    <col min="6916" max="7164" width="10.6640625" style="488"/>
    <col min="7165" max="7165" width="7" style="488" customWidth="1"/>
    <col min="7166" max="7166" width="34.5" style="488" customWidth="1"/>
    <col min="7167" max="7167" width="11" style="488" customWidth="1"/>
    <col min="7168" max="7168" width="16.83203125" style="488" customWidth="1"/>
    <col min="7169" max="7169" width="17.1640625" style="488" customWidth="1"/>
    <col min="7170" max="7170" width="15.33203125" style="488" customWidth="1"/>
    <col min="7171" max="7171" width="15.5" style="488" customWidth="1"/>
    <col min="7172" max="7420" width="10.6640625" style="488"/>
    <col min="7421" max="7421" width="7" style="488" customWidth="1"/>
    <col min="7422" max="7422" width="34.5" style="488" customWidth="1"/>
    <col min="7423" max="7423" width="11" style="488" customWidth="1"/>
    <col min="7424" max="7424" width="16.83203125" style="488" customWidth="1"/>
    <col min="7425" max="7425" width="17.1640625" style="488" customWidth="1"/>
    <col min="7426" max="7426" width="15.33203125" style="488" customWidth="1"/>
    <col min="7427" max="7427" width="15.5" style="488" customWidth="1"/>
    <col min="7428" max="7676" width="10.6640625" style="488"/>
    <col min="7677" max="7677" width="7" style="488" customWidth="1"/>
    <col min="7678" max="7678" width="34.5" style="488" customWidth="1"/>
    <col min="7679" max="7679" width="11" style="488" customWidth="1"/>
    <col min="7680" max="7680" width="16.83203125" style="488" customWidth="1"/>
    <col min="7681" max="7681" width="17.1640625" style="488" customWidth="1"/>
    <col min="7682" max="7682" width="15.33203125" style="488" customWidth="1"/>
    <col min="7683" max="7683" width="15.5" style="488" customWidth="1"/>
    <col min="7684" max="7932" width="10.6640625" style="488"/>
    <col min="7933" max="7933" width="7" style="488" customWidth="1"/>
    <col min="7934" max="7934" width="34.5" style="488" customWidth="1"/>
    <col min="7935" max="7935" width="11" style="488" customWidth="1"/>
    <col min="7936" max="7936" width="16.83203125" style="488" customWidth="1"/>
    <col min="7937" max="7937" width="17.1640625" style="488" customWidth="1"/>
    <col min="7938" max="7938" width="15.33203125" style="488" customWidth="1"/>
    <col min="7939" max="7939" width="15.5" style="488" customWidth="1"/>
    <col min="7940" max="8188" width="10.6640625" style="488"/>
    <col min="8189" max="8189" width="7" style="488" customWidth="1"/>
    <col min="8190" max="8190" width="34.5" style="488" customWidth="1"/>
    <col min="8191" max="8191" width="11" style="488" customWidth="1"/>
    <col min="8192" max="8192" width="16.83203125" style="488" customWidth="1"/>
    <col min="8193" max="8193" width="17.1640625" style="488" customWidth="1"/>
    <col min="8194" max="8194" width="15.33203125" style="488" customWidth="1"/>
    <col min="8195" max="8195" width="15.5" style="488" customWidth="1"/>
    <col min="8196" max="8444" width="10.6640625" style="488"/>
    <col min="8445" max="8445" width="7" style="488" customWidth="1"/>
    <col min="8446" max="8446" width="34.5" style="488" customWidth="1"/>
    <col min="8447" max="8447" width="11" style="488" customWidth="1"/>
    <col min="8448" max="8448" width="16.83203125" style="488" customWidth="1"/>
    <col min="8449" max="8449" width="17.1640625" style="488" customWidth="1"/>
    <col min="8450" max="8450" width="15.33203125" style="488" customWidth="1"/>
    <col min="8451" max="8451" width="15.5" style="488" customWidth="1"/>
    <col min="8452" max="8700" width="10.6640625" style="488"/>
    <col min="8701" max="8701" width="7" style="488" customWidth="1"/>
    <col min="8702" max="8702" width="34.5" style="488" customWidth="1"/>
    <col min="8703" max="8703" width="11" style="488" customWidth="1"/>
    <col min="8704" max="8704" width="16.83203125" style="488" customWidth="1"/>
    <col min="8705" max="8705" width="17.1640625" style="488" customWidth="1"/>
    <col min="8706" max="8706" width="15.33203125" style="488" customWidth="1"/>
    <col min="8707" max="8707" width="15.5" style="488" customWidth="1"/>
    <col min="8708" max="8956" width="10.6640625" style="488"/>
    <col min="8957" max="8957" width="7" style="488" customWidth="1"/>
    <col min="8958" max="8958" width="34.5" style="488" customWidth="1"/>
    <col min="8959" max="8959" width="11" style="488" customWidth="1"/>
    <col min="8960" max="8960" width="16.83203125" style="488" customWidth="1"/>
    <col min="8961" max="8961" width="17.1640625" style="488" customWidth="1"/>
    <col min="8962" max="8962" width="15.33203125" style="488" customWidth="1"/>
    <col min="8963" max="8963" width="15.5" style="488" customWidth="1"/>
    <col min="8964" max="9212" width="10.6640625" style="488"/>
    <col min="9213" max="9213" width="7" style="488" customWidth="1"/>
    <col min="9214" max="9214" width="34.5" style="488" customWidth="1"/>
    <col min="9215" max="9215" width="11" style="488" customWidth="1"/>
    <col min="9216" max="9216" width="16.83203125" style="488" customWidth="1"/>
    <col min="9217" max="9217" width="17.1640625" style="488" customWidth="1"/>
    <col min="9218" max="9218" width="15.33203125" style="488" customWidth="1"/>
    <col min="9219" max="9219" width="15.5" style="488" customWidth="1"/>
    <col min="9220" max="9468" width="10.6640625" style="488"/>
    <col min="9469" max="9469" width="7" style="488" customWidth="1"/>
    <col min="9470" max="9470" width="34.5" style="488" customWidth="1"/>
    <col min="9471" max="9471" width="11" style="488" customWidth="1"/>
    <col min="9472" max="9472" width="16.83203125" style="488" customWidth="1"/>
    <col min="9473" max="9473" width="17.1640625" style="488" customWidth="1"/>
    <col min="9474" max="9474" width="15.33203125" style="488" customWidth="1"/>
    <col min="9475" max="9475" width="15.5" style="488" customWidth="1"/>
    <col min="9476" max="9724" width="10.6640625" style="488"/>
    <col min="9725" max="9725" width="7" style="488" customWidth="1"/>
    <col min="9726" max="9726" width="34.5" style="488" customWidth="1"/>
    <col min="9727" max="9727" width="11" style="488" customWidth="1"/>
    <col min="9728" max="9728" width="16.83203125" style="488" customWidth="1"/>
    <col min="9729" max="9729" width="17.1640625" style="488" customWidth="1"/>
    <col min="9730" max="9730" width="15.33203125" style="488" customWidth="1"/>
    <col min="9731" max="9731" width="15.5" style="488" customWidth="1"/>
    <col min="9732" max="9980" width="10.6640625" style="488"/>
    <col min="9981" max="9981" width="7" style="488" customWidth="1"/>
    <col min="9982" max="9982" width="34.5" style="488" customWidth="1"/>
    <col min="9983" max="9983" width="11" style="488" customWidth="1"/>
    <col min="9984" max="9984" width="16.83203125" style="488" customWidth="1"/>
    <col min="9985" max="9985" width="17.1640625" style="488" customWidth="1"/>
    <col min="9986" max="9986" width="15.33203125" style="488" customWidth="1"/>
    <col min="9987" max="9987" width="15.5" style="488" customWidth="1"/>
    <col min="9988" max="10236" width="10.6640625" style="488"/>
    <col min="10237" max="10237" width="7" style="488" customWidth="1"/>
    <col min="10238" max="10238" width="34.5" style="488" customWidth="1"/>
    <col min="10239" max="10239" width="11" style="488" customWidth="1"/>
    <col min="10240" max="10240" width="16.83203125" style="488" customWidth="1"/>
    <col min="10241" max="10241" width="17.1640625" style="488" customWidth="1"/>
    <col min="10242" max="10242" width="15.33203125" style="488" customWidth="1"/>
    <col min="10243" max="10243" width="15.5" style="488" customWidth="1"/>
    <col min="10244" max="10492" width="10.6640625" style="488"/>
    <col min="10493" max="10493" width="7" style="488" customWidth="1"/>
    <col min="10494" max="10494" width="34.5" style="488" customWidth="1"/>
    <col min="10495" max="10495" width="11" style="488" customWidth="1"/>
    <col min="10496" max="10496" width="16.83203125" style="488" customWidth="1"/>
    <col min="10497" max="10497" width="17.1640625" style="488" customWidth="1"/>
    <col min="10498" max="10498" width="15.33203125" style="488" customWidth="1"/>
    <col min="10499" max="10499" width="15.5" style="488" customWidth="1"/>
    <col min="10500" max="10748" width="10.6640625" style="488"/>
    <col min="10749" max="10749" width="7" style="488" customWidth="1"/>
    <col min="10750" max="10750" width="34.5" style="488" customWidth="1"/>
    <col min="10751" max="10751" width="11" style="488" customWidth="1"/>
    <col min="10752" max="10752" width="16.83203125" style="488" customWidth="1"/>
    <col min="10753" max="10753" width="17.1640625" style="488" customWidth="1"/>
    <col min="10754" max="10754" width="15.33203125" style="488" customWidth="1"/>
    <col min="10755" max="10755" width="15.5" style="488" customWidth="1"/>
    <col min="10756" max="11004" width="10.6640625" style="488"/>
    <col min="11005" max="11005" width="7" style="488" customWidth="1"/>
    <col min="11006" max="11006" width="34.5" style="488" customWidth="1"/>
    <col min="11007" max="11007" width="11" style="488" customWidth="1"/>
    <col min="11008" max="11008" width="16.83203125" style="488" customWidth="1"/>
    <col min="11009" max="11009" width="17.1640625" style="488" customWidth="1"/>
    <col min="11010" max="11010" width="15.33203125" style="488" customWidth="1"/>
    <col min="11011" max="11011" width="15.5" style="488" customWidth="1"/>
    <col min="11012" max="11260" width="10.6640625" style="488"/>
    <col min="11261" max="11261" width="7" style="488" customWidth="1"/>
    <col min="11262" max="11262" width="34.5" style="488" customWidth="1"/>
    <col min="11263" max="11263" width="11" style="488" customWidth="1"/>
    <col min="11264" max="11264" width="16.83203125" style="488" customWidth="1"/>
    <col min="11265" max="11265" width="17.1640625" style="488" customWidth="1"/>
    <col min="11266" max="11266" width="15.33203125" style="488" customWidth="1"/>
    <col min="11267" max="11267" width="15.5" style="488" customWidth="1"/>
    <col min="11268" max="11516" width="10.6640625" style="488"/>
    <col min="11517" max="11517" width="7" style="488" customWidth="1"/>
    <col min="11518" max="11518" width="34.5" style="488" customWidth="1"/>
    <col min="11519" max="11519" width="11" style="488" customWidth="1"/>
    <col min="11520" max="11520" width="16.83203125" style="488" customWidth="1"/>
    <col min="11521" max="11521" width="17.1640625" style="488" customWidth="1"/>
    <col min="11522" max="11522" width="15.33203125" style="488" customWidth="1"/>
    <col min="11523" max="11523" width="15.5" style="488" customWidth="1"/>
    <col min="11524" max="11772" width="10.6640625" style="488"/>
    <col min="11773" max="11773" width="7" style="488" customWidth="1"/>
    <col min="11774" max="11774" width="34.5" style="488" customWidth="1"/>
    <col min="11775" max="11775" width="11" style="488" customWidth="1"/>
    <col min="11776" max="11776" width="16.83203125" style="488" customWidth="1"/>
    <col min="11777" max="11777" width="17.1640625" style="488" customWidth="1"/>
    <col min="11778" max="11778" width="15.33203125" style="488" customWidth="1"/>
    <col min="11779" max="11779" width="15.5" style="488" customWidth="1"/>
    <col min="11780" max="12028" width="10.6640625" style="488"/>
    <col min="12029" max="12029" width="7" style="488" customWidth="1"/>
    <col min="12030" max="12030" width="34.5" style="488" customWidth="1"/>
    <col min="12031" max="12031" width="11" style="488" customWidth="1"/>
    <col min="12032" max="12032" width="16.83203125" style="488" customWidth="1"/>
    <col min="12033" max="12033" width="17.1640625" style="488" customWidth="1"/>
    <col min="12034" max="12034" width="15.33203125" style="488" customWidth="1"/>
    <col min="12035" max="12035" width="15.5" style="488" customWidth="1"/>
    <col min="12036" max="12284" width="10.6640625" style="488"/>
    <col min="12285" max="12285" width="7" style="488" customWidth="1"/>
    <col min="12286" max="12286" width="34.5" style="488" customWidth="1"/>
    <col min="12287" max="12287" width="11" style="488" customWidth="1"/>
    <col min="12288" max="12288" width="16.83203125" style="488" customWidth="1"/>
    <col min="12289" max="12289" width="17.1640625" style="488" customWidth="1"/>
    <col min="12290" max="12290" width="15.33203125" style="488" customWidth="1"/>
    <col min="12291" max="12291" width="15.5" style="488" customWidth="1"/>
    <col min="12292" max="12540" width="10.6640625" style="488"/>
    <col min="12541" max="12541" width="7" style="488" customWidth="1"/>
    <col min="12542" max="12542" width="34.5" style="488" customWidth="1"/>
    <col min="12543" max="12543" width="11" style="488" customWidth="1"/>
    <col min="12544" max="12544" width="16.83203125" style="488" customWidth="1"/>
    <col min="12545" max="12545" width="17.1640625" style="488" customWidth="1"/>
    <col min="12546" max="12546" width="15.33203125" style="488" customWidth="1"/>
    <col min="12547" max="12547" width="15.5" style="488" customWidth="1"/>
    <col min="12548" max="12796" width="10.6640625" style="488"/>
    <col min="12797" max="12797" width="7" style="488" customWidth="1"/>
    <col min="12798" max="12798" width="34.5" style="488" customWidth="1"/>
    <col min="12799" max="12799" width="11" style="488" customWidth="1"/>
    <col min="12800" max="12800" width="16.83203125" style="488" customWidth="1"/>
    <col min="12801" max="12801" width="17.1640625" style="488" customWidth="1"/>
    <col min="12802" max="12802" width="15.33203125" style="488" customWidth="1"/>
    <col min="12803" max="12803" width="15.5" style="488" customWidth="1"/>
    <col min="12804" max="13052" width="10.6640625" style="488"/>
    <col min="13053" max="13053" width="7" style="488" customWidth="1"/>
    <col min="13054" max="13054" width="34.5" style="488" customWidth="1"/>
    <col min="13055" max="13055" width="11" style="488" customWidth="1"/>
    <col min="13056" max="13056" width="16.83203125" style="488" customWidth="1"/>
    <col min="13057" max="13057" width="17.1640625" style="488" customWidth="1"/>
    <col min="13058" max="13058" width="15.33203125" style="488" customWidth="1"/>
    <col min="13059" max="13059" width="15.5" style="488" customWidth="1"/>
    <col min="13060" max="13308" width="10.6640625" style="488"/>
    <col min="13309" max="13309" width="7" style="488" customWidth="1"/>
    <col min="13310" max="13310" width="34.5" style="488" customWidth="1"/>
    <col min="13311" max="13311" width="11" style="488" customWidth="1"/>
    <col min="13312" max="13312" width="16.83203125" style="488" customWidth="1"/>
    <col min="13313" max="13313" width="17.1640625" style="488" customWidth="1"/>
    <col min="13314" max="13314" width="15.33203125" style="488" customWidth="1"/>
    <col min="13315" max="13315" width="15.5" style="488" customWidth="1"/>
    <col min="13316" max="13564" width="10.6640625" style="488"/>
    <col min="13565" max="13565" width="7" style="488" customWidth="1"/>
    <col min="13566" max="13566" width="34.5" style="488" customWidth="1"/>
    <col min="13567" max="13567" width="11" style="488" customWidth="1"/>
    <col min="13568" max="13568" width="16.83203125" style="488" customWidth="1"/>
    <col min="13569" max="13569" width="17.1640625" style="488" customWidth="1"/>
    <col min="13570" max="13570" width="15.33203125" style="488" customWidth="1"/>
    <col min="13571" max="13571" width="15.5" style="488" customWidth="1"/>
    <col min="13572" max="13820" width="10.6640625" style="488"/>
    <col min="13821" max="13821" width="7" style="488" customWidth="1"/>
    <col min="13822" max="13822" width="34.5" style="488" customWidth="1"/>
    <col min="13823" max="13823" width="11" style="488" customWidth="1"/>
    <col min="13824" max="13824" width="16.83203125" style="488" customWidth="1"/>
    <col min="13825" max="13825" width="17.1640625" style="488" customWidth="1"/>
    <col min="13826" max="13826" width="15.33203125" style="488" customWidth="1"/>
    <col min="13827" max="13827" width="15.5" style="488" customWidth="1"/>
    <col min="13828" max="14076" width="10.6640625" style="488"/>
    <col min="14077" max="14077" width="7" style="488" customWidth="1"/>
    <col min="14078" max="14078" width="34.5" style="488" customWidth="1"/>
    <col min="14079" max="14079" width="11" style="488" customWidth="1"/>
    <col min="14080" max="14080" width="16.83203125" style="488" customWidth="1"/>
    <col min="14081" max="14081" width="17.1640625" style="488" customWidth="1"/>
    <col min="14082" max="14082" width="15.33203125" style="488" customWidth="1"/>
    <col min="14083" max="14083" width="15.5" style="488" customWidth="1"/>
    <col min="14084" max="14332" width="10.6640625" style="488"/>
    <col min="14333" max="14333" width="7" style="488" customWidth="1"/>
    <col min="14334" max="14334" width="34.5" style="488" customWidth="1"/>
    <col min="14335" max="14335" width="11" style="488" customWidth="1"/>
    <col min="14336" max="14336" width="16.83203125" style="488" customWidth="1"/>
    <col min="14337" max="14337" width="17.1640625" style="488" customWidth="1"/>
    <col min="14338" max="14338" width="15.33203125" style="488" customWidth="1"/>
    <col min="14339" max="14339" width="15.5" style="488" customWidth="1"/>
    <col min="14340" max="14588" width="10.6640625" style="488"/>
    <col min="14589" max="14589" width="7" style="488" customWidth="1"/>
    <col min="14590" max="14590" width="34.5" style="488" customWidth="1"/>
    <col min="14591" max="14591" width="11" style="488" customWidth="1"/>
    <col min="14592" max="14592" width="16.83203125" style="488" customWidth="1"/>
    <col min="14593" max="14593" width="17.1640625" style="488" customWidth="1"/>
    <col min="14594" max="14594" width="15.33203125" style="488" customWidth="1"/>
    <col min="14595" max="14595" width="15.5" style="488" customWidth="1"/>
    <col min="14596" max="14844" width="10.6640625" style="488"/>
    <col min="14845" max="14845" width="7" style="488" customWidth="1"/>
    <col min="14846" max="14846" width="34.5" style="488" customWidth="1"/>
    <col min="14847" max="14847" width="11" style="488" customWidth="1"/>
    <col min="14848" max="14848" width="16.83203125" style="488" customWidth="1"/>
    <col min="14849" max="14849" width="17.1640625" style="488" customWidth="1"/>
    <col min="14850" max="14850" width="15.33203125" style="488" customWidth="1"/>
    <col min="14851" max="14851" width="15.5" style="488" customWidth="1"/>
    <col min="14852" max="15100" width="10.6640625" style="488"/>
    <col min="15101" max="15101" width="7" style="488" customWidth="1"/>
    <col min="15102" max="15102" width="34.5" style="488" customWidth="1"/>
    <col min="15103" max="15103" width="11" style="488" customWidth="1"/>
    <col min="15104" max="15104" width="16.83203125" style="488" customWidth="1"/>
    <col min="15105" max="15105" width="17.1640625" style="488" customWidth="1"/>
    <col min="15106" max="15106" width="15.33203125" style="488" customWidth="1"/>
    <col min="15107" max="15107" width="15.5" style="488" customWidth="1"/>
    <col min="15108" max="15356" width="10.6640625" style="488"/>
    <col min="15357" max="15357" width="7" style="488" customWidth="1"/>
    <col min="15358" max="15358" width="34.5" style="488" customWidth="1"/>
    <col min="15359" max="15359" width="11" style="488" customWidth="1"/>
    <col min="15360" max="15360" width="16.83203125" style="488" customWidth="1"/>
    <col min="15361" max="15361" width="17.1640625" style="488" customWidth="1"/>
    <col min="15362" max="15362" width="15.33203125" style="488" customWidth="1"/>
    <col min="15363" max="15363" width="15.5" style="488" customWidth="1"/>
    <col min="15364" max="15612" width="10.6640625" style="488"/>
    <col min="15613" max="15613" width="7" style="488" customWidth="1"/>
    <col min="15614" max="15614" width="34.5" style="488" customWidth="1"/>
    <col min="15615" max="15615" width="11" style="488" customWidth="1"/>
    <col min="15616" max="15616" width="16.83203125" style="488" customWidth="1"/>
    <col min="15617" max="15617" width="17.1640625" style="488" customWidth="1"/>
    <col min="15618" max="15618" width="15.33203125" style="488" customWidth="1"/>
    <col min="15619" max="15619" width="15.5" style="488" customWidth="1"/>
    <col min="15620" max="15868" width="10.6640625" style="488"/>
    <col min="15869" max="15869" width="7" style="488" customWidth="1"/>
    <col min="15870" max="15870" width="34.5" style="488" customWidth="1"/>
    <col min="15871" max="15871" width="11" style="488" customWidth="1"/>
    <col min="15872" max="15872" width="16.83203125" style="488" customWidth="1"/>
    <col min="15873" max="15873" width="17.1640625" style="488" customWidth="1"/>
    <col min="15874" max="15874" width="15.33203125" style="488" customWidth="1"/>
    <col min="15875" max="15875" width="15.5" style="488" customWidth="1"/>
    <col min="15876" max="16124" width="10.6640625" style="488"/>
    <col min="16125" max="16125" width="7" style="488" customWidth="1"/>
    <col min="16126" max="16126" width="34.5" style="488" customWidth="1"/>
    <col min="16127" max="16127" width="11" style="488" customWidth="1"/>
    <col min="16128" max="16128" width="16.83203125" style="488" customWidth="1"/>
    <col min="16129" max="16129" width="17.1640625" style="488" customWidth="1"/>
    <col min="16130" max="16130" width="15.33203125" style="488" customWidth="1"/>
    <col min="16131" max="16131" width="15.5" style="488" customWidth="1"/>
    <col min="16132" max="16384" width="10.6640625" style="488"/>
  </cols>
  <sheetData>
    <row r="1" spans="1:5" ht="40.5" customHeight="1">
      <c r="A1" s="1454" t="s">
        <v>673</v>
      </c>
      <c r="B1" s="1454"/>
      <c r="C1" s="1454"/>
      <c r="D1" s="1454"/>
      <c r="E1" s="1454"/>
    </row>
    <row r="2" spans="1:5">
      <c r="A2" s="489"/>
      <c r="B2" s="489"/>
      <c r="C2" s="508"/>
      <c r="D2" s="1453" t="s">
        <v>1</v>
      </c>
      <c r="E2" s="1453"/>
    </row>
    <row r="3" spans="1:5" s="490" customFormat="1" ht="33.75" customHeight="1">
      <c r="A3" s="493" t="s">
        <v>534</v>
      </c>
      <c r="B3" s="494" t="s">
        <v>619</v>
      </c>
      <c r="C3" s="495" t="s">
        <v>543</v>
      </c>
      <c r="D3" s="1354" t="s">
        <v>780</v>
      </c>
      <c r="E3" s="1354" t="s">
        <v>764</v>
      </c>
    </row>
    <row r="4" spans="1:5" s="491" customFormat="1" ht="18.75" customHeight="1">
      <c r="A4" s="496" t="s">
        <v>10</v>
      </c>
      <c r="B4" s="497" t="s">
        <v>674</v>
      </c>
      <c r="C4" s="498">
        <v>1000000</v>
      </c>
      <c r="D4" s="1355">
        <v>499640</v>
      </c>
      <c r="E4" s="1360">
        <f>SUM(C4:D4)</f>
        <v>1499640</v>
      </c>
    </row>
    <row r="5" spans="1:5" s="491" customFormat="1" ht="18.75" customHeight="1">
      <c r="A5" s="499" t="s">
        <v>13</v>
      </c>
      <c r="B5" s="611" t="s">
        <v>675</v>
      </c>
      <c r="C5" s="501">
        <v>693420</v>
      </c>
      <c r="D5" s="1356">
        <v>49530</v>
      </c>
      <c r="E5" s="1361">
        <f>SUM(C5:D5)</f>
        <v>742950</v>
      </c>
    </row>
    <row r="6" spans="1:5" s="491" customFormat="1" ht="18.75" customHeight="1">
      <c r="A6" s="499" t="s">
        <v>16</v>
      </c>
      <c r="B6" s="500"/>
      <c r="C6" s="501"/>
      <c r="D6" s="1356"/>
      <c r="E6" s="1357"/>
    </row>
    <row r="7" spans="1:5" s="491" customFormat="1" ht="18.75" customHeight="1">
      <c r="A7" s="499" t="s">
        <v>19</v>
      </c>
      <c r="B7" s="500"/>
      <c r="C7" s="501"/>
      <c r="D7" s="1356"/>
      <c r="E7" s="1357"/>
    </row>
    <row r="8" spans="1:5" s="491" customFormat="1" ht="18.75" customHeight="1">
      <c r="A8" s="499" t="s">
        <v>22</v>
      </c>
      <c r="B8" s="500"/>
      <c r="C8" s="501"/>
      <c r="D8" s="1356"/>
      <c r="E8" s="1357"/>
    </row>
    <row r="9" spans="1:5" s="491" customFormat="1" ht="18.75" customHeight="1">
      <c r="A9" s="499" t="s">
        <v>25</v>
      </c>
      <c r="B9" s="500"/>
      <c r="C9" s="501"/>
      <c r="D9" s="1356"/>
      <c r="E9" s="1357"/>
    </row>
    <row r="10" spans="1:5" s="491" customFormat="1" ht="18.75" customHeight="1">
      <c r="A10" s="502" t="s">
        <v>28</v>
      </c>
      <c r="B10" s="503"/>
      <c r="C10" s="504"/>
      <c r="D10" s="1358"/>
      <c r="E10" s="1359"/>
    </row>
    <row r="11" spans="1:5" s="487" customFormat="1" ht="18.75" customHeight="1">
      <c r="A11" s="505"/>
      <c r="B11" s="506" t="s">
        <v>517</v>
      </c>
      <c r="C11" s="507">
        <f>SUM(C4:C10)</f>
        <v>1693420</v>
      </c>
      <c r="D11" s="507">
        <f t="shared" ref="D11:E11" si="0">SUM(D4:D10)</f>
        <v>549170</v>
      </c>
      <c r="E11" s="507">
        <f t="shared" si="0"/>
        <v>2242590</v>
      </c>
    </row>
    <row r="12" spans="1:5" s="487" customFormat="1">
      <c r="A12" s="492"/>
      <c r="B12" s="492"/>
      <c r="C12" s="486"/>
    </row>
    <row r="13" spans="1:5" s="487" customFormat="1" ht="12.75" customHeight="1">
      <c r="A13" s="579"/>
      <c r="B13" s="580"/>
      <c r="C13" s="580"/>
    </row>
    <row r="14" spans="1:5" s="487" customFormat="1">
      <c r="A14" s="580"/>
      <c r="B14" s="580"/>
      <c r="C14" s="580"/>
    </row>
    <row r="15" spans="1:5" s="487" customFormat="1">
      <c r="A15" s="580"/>
      <c r="B15" s="580"/>
      <c r="C15" s="580"/>
    </row>
    <row r="16" spans="1:5" s="487" customFormat="1">
      <c r="A16" s="581"/>
      <c r="B16" s="581"/>
      <c r="C16" s="582"/>
    </row>
    <row r="17" spans="1:3" ht="20.25" customHeight="1">
      <c r="A17" s="583"/>
      <c r="B17" s="583"/>
      <c r="C17" s="583"/>
    </row>
    <row r="18" spans="1:3" ht="18" customHeight="1">
      <c r="A18" s="573"/>
      <c r="B18" s="574"/>
      <c r="C18" s="575"/>
    </row>
    <row r="19" spans="1:3" ht="18" customHeight="1">
      <c r="A19" s="573"/>
      <c r="B19" s="574"/>
      <c r="C19" s="575"/>
    </row>
    <row r="20" spans="1:3" ht="18" customHeight="1">
      <c r="A20" s="576"/>
      <c r="B20" s="577"/>
      <c r="C20" s="578"/>
    </row>
  </sheetData>
  <mergeCells count="2">
    <mergeCell ref="D2:E2"/>
    <mergeCell ref="A1:E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5" orientation="portrait" r:id="rId1"/>
  <headerFooter>
    <oddHeader>&amp;R&amp;"Times New Roman CE,Félkövér dőlt"&amp;11 6. melléklet a .../2017. (... 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4"/>
  <sheetViews>
    <sheetView topLeftCell="A4" zoomScale="89" zoomScaleNormal="89" workbookViewId="0">
      <selection activeCell="H17" sqref="H17"/>
    </sheetView>
  </sheetViews>
  <sheetFormatPr defaultColWidth="9.33203125" defaultRowHeight="15.75"/>
  <cols>
    <col min="1" max="1" width="41.1640625" style="107" customWidth="1"/>
    <col min="2" max="8" width="17" style="107" customWidth="1"/>
    <col min="9" max="9" width="16" style="107" customWidth="1"/>
    <col min="10" max="10" width="17" style="107" customWidth="1"/>
    <col min="11" max="11" width="12.83203125" style="107" customWidth="1"/>
    <col min="12" max="12" width="13.6640625" style="107" customWidth="1"/>
    <col min="13" max="14" width="12" style="107" customWidth="1"/>
    <col min="15" max="16384" width="9.33203125" style="107"/>
  </cols>
  <sheetData>
    <row r="1" spans="1:17" ht="57.75" customHeight="1">
      <c r="A1" s="1455" t="s">
        <v>735</v>
      </c>
      <c r="B1" s="1455"/>
      <c r="C1" s="1455"/>
      <c r="D1" s="1455"/>
      <c r="E1" s="1455"/>
      <c r="F1" s="1455"/>
      <c r="G1" s="1455"/>
      <c r="H1" s="1455"/>
      <c r="I1" s="1455"/>
      <c r="J1" s="1455"/>
      <c r="K1" s="114"/>
      <c r="L1" s="114"/>
      <c r="M1" s="114"/>
      <c r="N1" s="114"/>
    </row>
    <row r="2" spans="1:17" ht="20.25" customHeigh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456"/>
      <c r="N2" s="1456"/>
      <c r="O2" s="108"/>
    </row>
    <row r="3" spans="1:17" ht="22.5" customHeight="1">
      <c r="A3" s="112"/>
      <c r="B3" s="109"/>
      <c r="C3" s="109"/>
      <c r="D3" s="109"/>
      <c r="E3" s="109"/>
      <c r="F3" s="109"/>
      <c r="G3" s="109"/>
      <c r="H3" s="109"/>
      <c r="I3" s="109"/>
      <c r="J3" s="115" t="s">
        <v>1</v>
      </c>
      <c r="K3" s="109"/>
      <c r="L3" s="113"/>
      <c r="M3" s="113"/>
      <c r="N3" s="113"/>
      <c r="O3" s="108"/>
      <c r="P3" s="108"/>
      <c r="Q3" s="108"/>
    </row>
    <row r="4" spans="1:17" ht="22.5" customHeight="1">
      <c r="A4" s="1457" t="s">
        <v>268</v>
      </c>
      <c r="B4" s="1459" t="s">
        <v>416</v>
      </c>
      <c r="C4" s="1459"/>
      <c r="D4" s="1459"/>
      <c r="E4" s="1459"/>
      <c r="F4" s="1459" t="s">
        <v>413</v>
      </c>
      <c r="G4" s="1460"/>
      <c r="H4" s="1461" t="s">
        <v>417</v>
      </c>
      <c r="I4" s="1462"/>
      <c r="J4" s="1463" t="s">
        <v>412</v>
      </c>
      <c r="K4" s="109"/>
      <c r="L4" s="110"/>
      <c r="M4" s="110"/>
      <c r="N4" s="113"/>
      <c r="O4" s="108"/>
      <c r="P4" s="108"/>
      <c r="Q4" s="108"/>
    </row>
    <row r="5" spans="1:17" ht="62.25" customHeight="1">
      <c r="A5" s="1458"/>
      <c r="B5" s="1118" t="s">
        <v>418</v>
      </c>
      <c r="C5" s="1118" t="s">
        <v>414</v>
      </c>
      <c r="D5" s="1119" t="s">
        <v>419</v>
      </c>
      <c r="E5" s="1118" t="s">
        <v>414</v>
      </c>
      <c r="F5" s="1119" t="s">
        <v>413</v>
      </c>
      <c r="G5" s="1118" t="s">
        <v>414</v>
      </c>
      <c r="H5" s="1118" t="s">
        <v>420</v>
      </c>
      <c r="I5" s="1118" t="s">
        <v>414</v>
      </c>
      <c r="J5" s="1464"/>
      <c r="K5" s="111"/>
      <c r="L5" s="111"/>
      <c r="M5" s="111"/>
      <c r="N5" s="113"/>
      <c r="O5" s="108"/>
      <c r="P5" s="108"/>
      <c r="Q5" s="108"/>
    </row>
    <row r="6" spans="1:17" ht="27" customHeight="1">
      <c r="A6" s="1121" t="s">
        <v>654</v>
      </c>
      <c r="B6" s="1122">
        <v>14781572</v>
      </c>
      <c r="C6" s="1123">
        <f>B6/J6</f>
        <v>0.68244605313657958</v>
      </c>
      <c r="D6" s="1122">
        <v>0</v>
      </c>
      <c r="E6" s="1123">
        <f>D6/J6</f>
        <v>0</v>
      </c>
      <c r="F6" s="1122">
        <v>2070000</v>
      </c>
      <c r="G6" s="1123">
        <f>F6/J6</f>
        <v>9.5569221595153728E-2</v>
      </c>
      <c r="H6" s="1122">
        <v>4808121</v>
      </c>
      <c r="I6" s="1123">
        <f>H6/J6</f>
        <v>0.22198472526826674</v>
      </c>
      <c r="J6" s="1124">
        <f t="shared" ref="J6:J9" si="0">B6+D6+F6+H6</f>
        <v>21659693</v>
      </c>
    </row>
    <row r="7" spans="1:17" ht="27" customHeight="1">
      <c r="A7" s="1125" t="s">
        <v>769</v>
      </c>
      <c r="B7" s="1120">
        <v>15128</v>
      </c>
      <c r="C7" s="1116">
        <f t="shared" ref="C7:C9" si="1">B7/J7</f>
        <v>2.4377666911603563E-2</v>
      </c>
      <c r="D7" s="1120"/>
      <c r="E7" s="1116">
        <f t="shared" ref="E7:E9" si="2">D7/J7</f>
        <v>0</v>
      </c>
      <c r="F7" s="1120">
        <v>600</v>
      </c>
      <c r="G7" s="1116">
        <f t="shared" ref="G7:G9" si="3">F7/J7</f>
        <v>9.6685617047607996E-4</v>
      </c>
      <c r="H7" s="1120">
        <v>604840</v>
      </c>
      <c r="I7" s="1116">
        <f t="shared" ref="I7:I13" si="4">H7/J7</f>
        <v>0.97465547691792032</v>
      </c>
      <c r="J7" s="1117">
        <f t="shared" si="0"/>
        <v>620568</v>
      </c>
    </row>
    <row r="8" spans="1:17" ht="27" customHeight="1">
      <c r="A8" s="1125" t="s">
        <v>781</v>
      </c>
      <c r="B8" s="1120">
        <v>-930725</v>
      </c>
      <c r="C8" s="1116">
        <f t="shared" si="1"/>
        <v>-32.174957652020602</v>
      </c>
      <c r="D8" s="1120"/>
      <c r="E8" s="1116">
        <f t="shared" si="2"/>
        <v>0</v>
      </c>
      <c r="F8" s="1120">
        <v>0</v>
      </c>
      <c r="G8" s="1116">
        <f t="shared" si="3"/>
        <v>0</v>
      </c>
      <c r="H8" s="1120">
        <v>959652</v>
      </c>
      <c r="I8" s="1116">
        <f t="shared" si="4"/>
        <v>33.174957652020602</v>
      </c>
      <c r="J8" s="1117">
        <f t="shared" si="0"/>
        <v>28927</v>
      </c>
    </row>
    <row r="9" spans="1:17" ht="27" customHeight="1">
      <c r="A9" s="1131" t="s">
        <v>751</v>
      </c>
      <c r="B9" s="1115">
        <f>SUM(B6:B8)</f>
        <v>13865975</v>
      </c>
      <c r="C9" s="1116">
        <f t="shared" si="1"/>
        <v>0.64947430239233306</v>
      </c>
      <c r="D9" s="1115"/>
      <c r="E9" s="1116">
        <f t="shared" si="2"/>
        <v>0</v>
      </c>
      <c r="F9" s="1115">
        <v>2070600</v>
      </c>
      <c r="G9" s="1116">
        <f t="shared" si="3"/>
        <v>9.6985714349951208E-2</v>
      </c>
      <c r="H9" s="1115">
        <v>5412961</v>
      </c>
      <c r="I9" s="1116">
        <f t="shared" si="4"/>
        <v>0.25353998325771576</v>
      </c>
      <c r="J9" s="1117">
        <f t="shared" si="0"/>
        <v>21349536</v>
      </c>
    </row>
    <row r="10" spans="1:17" ht="42.75" customHeight="1">
      <c r="A10" s="1126" t="s">
        <v>739</v>
      </c>
      <c r="B10" s="1115">
        <v>3739751</v>
      </c>
      <c r="C10" s="1116">
        <f>B10/J10</f>
        <v>5.8617312368380484E-2</v>
      </c>
      <c r="D10" s="1115">
        <v>8216300</v>
      </c>
      <c r="E10" s="1116">
        <f>D10/J10</f>
        <v>0.12878328627021546</v>
      </c>
      <c r="F10" s="1115">
        <v>51843377</v>
      </c>
      <c r="G10" s="1116">
        <f>F10/J10</f>
        <v>0.81259940136140407</v>
      </c>
      <c r="H10" s="1115"/>
      <c r="I10" s="1116">
        <f t="shared" si="4"/>
        <v>0</v>
      </c>
      <c r="J10" s="1117">
        <f>SUM(B10,D10,F10)</f>
        <v>63799428</v>
      </c>
    </row>
    <row r="11" spans="1:17" ht="27.6" customHeight="1">
      <c r="A11" s="1125" t="s">
        <v>769</v>
      </c>
      <c r="B11" s="1120">
        <v>92749</v>
      </c>
      <c r="C11" s="1129">
        <f>B11/J11</f>
        <v>5.7042377131239965E-3</v>
      </c>
      <c r="D11" s="1120">
        <v>14305781</v>
      </c>
      <c r="E11" s="1129">
        <f>D11/J11</f>
        <v>0.8798324024614036</v>
      </c>
      <c r="F11" s="1120">
        <v>1861136</v>
      </c>
      <c r="G11" s="1129">
        <f>F11/J11</f>
        <v>0.11446335982547243</v>
      </c>
      <c r="H11" s="1120"/>
      <c r="I11" s="1129">
        <f t="shared" si="4"/>
        <v>0</v>
      </c>
      <c r="J11" s="1130">
        <f t="shared" ref="J11:J13" si="5">SUM(B11,D11,F11)</f>
        <v>16259666</v>
      </c>
    </row>
    <row r="12" spans="1:17" ht="27.6" customHeight="1">
      <c r="A12" s="1125" t="s">
        <v>771</v>
      </c>
      <c r="B12" s="1120">
        <v>1832027</v>
      </c>
      <c r="C12" s="1129">
        <f>B12/J12</f>
        <v>0.17690818301268071</v>
      </c>
      <c r="D12" s="1120">
        <v>3102152</v>
      </c>
      <c r="E12" s="1129">
        <f>D12/J12</f>
        <v>0.29955676076234328</v>
      </c>
      <c r="F12" s="1120">
        <v>5421628</v>
      </c>
      <c r="G12" s="1129">
        <f>F12/J12</f>
        <v>0.52353505622497598</v>
      </c>
      <c r="H12" s="1120"/>
      <c r="I12" s="1129">
        <f t="shared" si="4"/>
        <v>0</v>
      </c>
      <c r="J12" s="1130">
        <f t="shared" si="5"/>
        <v>10355807</v>
      </c>
    </row>
    <row r="13" spans="1:17" ht="29.45" customHeight="1">
      <c r="A13" s="1131" t="s">
        <v>751</v>
      </c>
      <c r="B13" s="1115">
        <f>SUM(B10:B12)</f>
        <v>5664527</v>
      </c>
      <c r="C13" s="1116">
        <f t="shared" ref="C13" si="6">B13/J13</f>
        <v>6.2650369987132984E-2</v>
      </c>
      <c r="D13" s="1115">
        <f>SUM(D10:D12)</f>
        <v>25624233</v>
      </c>
      <c r="E13" s="1116">
        <f t="shared" ref="E13" si="7">D13/J13</f>
        <v>0.28340718970648432</v>
      </c>
      <c r="F13" s="1115">
        <f>SUM(F10:F12)</f>
        <v>59126141</v>
      </c>
      <c r="G13" s="1116">
        <f t="shared" ref="G13" si="8">F13/J13</f>
        <v>0.65394244030638271</v>
      </c>
      <c r="H13" s="1115"/>
      <c r="I13" s="1116">
        <f t="shared" si="4"/>
        <v>0</v>
      </c>
      <c r="J13" s="1117">
        <f t="shared" si="5"/>
        <v>90414901</v>
      </c>
    </row>
    <row r="14" spans="1:17" ht="59.25" customHeight="1">
      <c r="A14" s="1127" t="s">
        <v>421</v>
      </c>
      <c r="B14" s="1128">
        <f>SUM(B13,B9)</f>
        <v>19530502</v>
      </c>
      <c r="C14" s="1128"/>
      <c r="D14" s="1128">
        <f t="shared" ref="D14:J14" si="9">SUM(D13,D9)</f>
        <v>25624233</v>
      </c>
      <c r="E14" s="1128">
        <f t="shared" si="9"/>
        <v>0.28340718970648432</v>
      </c>
      <c r="F14" s="1128">
        <f t="shared" si="9"/>
        <v>61196741</v>
      </c>
      <c r="G14" s="1128"/>
      <c r="H14" s="1128">
        <f t="shared" si="9"/>
        <v>5412961</v>
      </c>
      <c r="I14" s="1128">
        <f t="shared" si="9"/>
        <v>0.25353998325771576</v>
      </c>
      <c r="J14" s="1128">
        <f t="shared" si="9"/>
        <v>111764437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5" orientation="landscape" r:id="rId1"/>
  <headerFooter alignWithMargins="0">
    <oddHeader>&amp;R&amp;"Times New Roman CE,Félkövér dőlt"&amp;11 7. melléklet a ...../2017.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7</vt:i4>
      </vt:variant>
    </vt:vector>
  </HeadingPairs>
  <TitlesOfParts>
    <vt:vector size="31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 sz. mell.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'2.1.sz.mell  '!Nyomtatási_terület</vt:lpstr>
      <vt:lpstr>'4. sz.mell '!Nyomtatási_terület</vt:lpstr>
      <vt:lpstr>'7.sz.mell.'!Nyomtatási_terület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Ercsi</cp:lastModifiedBy>
  <cp:lastPrinted>2018-05-29T16:21:11Z</cp:lastPrinted>
  <dcterms:created xsi:type="dcterms:W3CDTF">2017-01-30T13:11:32Z</dcterms:created>
  <dcterms:modified xsi:type="dcterms:W3CDTF">2018-05-29T16:21:34Z</dcterms:modified>
</cp:coreProperties>
</file>