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firstSheet="17" activeTab="20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14" r:id="rId11"/>
    <sheet name="4.2 Közös Hivatal" sheetId="21" r:id="rId12"/>
    <sheet name="4.3 Szakmár" sheetId="20" r:id="rId13"/>
    <sheet name="4.4 Öregcsertő" sheetId="17" r:id="rId14"/>
    <sheet name="4.5 Újtelek" sheetId="18" r:id="rId15"/>
    <sheet name="4.6 Jegyző" sheetId="19" r:id="rId16"/>
    <sheet name="5. Felhalmozási bev és kiad" sheetId="8" r:id="rId17"/>
    <sheet name="6. 3 éves terv" sheetId="10" r:id="rId18"/>
    <sheet name="7. Felhasználási ütemterv" sheetId="11" r:id="rId19"/>
    <sheet name="8. Adósságot keletkeztető ü" sheetId="23" r:id="rId20"/>
    <sheet name="9. Létszámadatok" sheetId="25" r:id="rId21"/>
  </sheets>
  <definedNames>
    <definedName name="_xlnm.Print_Area" localSheetId="9">'4. Finanszírozási '!$A$1:$J$35</definedName>
  </definedNames>
  <calcPr calcId="152511"/>
</workbook>
</file>

<file path=xl/calcChain.xml><?xml version="1.0" encoding="utf-8"?>
<calcChain xmlns="http://schemas.openxmlformats.org/spreadsheetml/2006/main">
  <c r="G24" i="6" l="1"/>
  <c r="E24" i="6"/>
  <c r="B18" i="25" l="1"/>
  <c r="D8" i="23"/>
  <c r="D9" i="23"/>
  <c r="E17" i="4"/>
  <c r="C23" i="10" s="1"/>
  <c r="E18" i="4"/>
  <c r="C22" i="10" s="1"/>
  <c r="D19" i="9"/>
  <c r="D20" i="9"/>
  <c r="D21" i="9"/>
  <c r="E12" i="4"/>
  <c r="C12" i="4"/>
  <c r="O11" i="11" s="1"/>
  <c r="C15" i="4"/>
  <c r="C24" i="10" l="1"/>
  <c r="E19" i="4"/>
  <c r="O14" i="11" s="1"/>
  <c r="H58" i="26" l="1"/>
  <c r="D58" i="26"/>
  <c r="D11" i="26"/>
  <c r="D16" i="26"/>
  <c r="D21" i="26"/>
  <c r="D24" i="26" s="1"/>
  <c r="E39" i="7"/>
  <c r="C13" i="7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9" i="6"/>
  <c r="L24" i="6" s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9" i="6"/>
  <c r="K23" i="6"/>
  <c r="J24" i="6"/>
  <c r="E27" i="13"/>
  <c r="D25" i="26" l="1"/>
  <c r="D24" i="3"/>
  <c r="D10" i="9" s="1"/>
  <c r="C24" i="3"/>
  <c r="D12" i="3"/>
  <c r="D8" i="9" s="1"/>
  <c r="D15" i="3"/>
  <c r="D9" i="9" s="1"/>
  <c r="D26" i="3"/>
  <c r="D11" i="9" s="1"/>
  <c r="D28" i="3"/>
  <c r="D12" i="9" s="1"/>
  <c r="D30" i="3"/>
  <c r="D13" i="9" s="1"/>
  <c r="D35" i="3"/>
  <c r="D14" i="9" s="1"/>
  <c r="C11" i="4" s="1"/>
  <c r="D37" i="3"/>
  <c r="D15" i="9" s="1"/>
  <c r="D39" i="3"/>
  <c r="D16" i="9" s="1"/>
  <c r="D11" i="2"/>
  <c r="D15" i="2"/>
  <c r="D10" i="23" s="1"/>
  <c r="D26" i="2"/>
  <c r="D29" i="2"/>
  <c r="D44" i="2" s="1"/>
  <c r="D33" i="2"/>
  <c r="D37" i="2"/>
  <c r="D13" i="1"/>
  <c r="D17" i="1"/>
  <c r="D18" i="1" s="1"/>
  <c r="D24" i="1"/>
  <c r="D28" i="1"/>
  <c r="D31" i="1"/>
  <c r="D39" i="1"/>
  <c r="D45" i="1"/>
  <c r="D51" i="1"/>
  <c r="D52" i="1"/>
  <c r="D58" i="1"/>
  <c r="D63" i="1"/>
  <c r="D68" i="1"/>
  <c r="J18" i="4" s="1"/>
  <c r="C26" i="10" s="1"/>
  <c r="D74" i="1"/>
  <c r="D77" i="1" s="1"/>
  <c r="C46" i="20"/>
  <c r="D43" i="21"/>
  <c r="D44" i="21"/>
  <c r="D45" i="21"/>
  <c r="C44" i="21"/>
  <c r="C45" i="21"/>
  <c r="C46" i="21"/>
  <c r="C43" i="21"/>
  <c r="D46" i="17"/>
  <c r="C46" i="17"/>
  <c r="D46" i="18"/>
  <c r="C46" i="18"/>
  <c r="D46" i="19"/>
  <c r="C46" i="19"/>
  <c r="D46" i="20"/>
  <c r="D46" i="21" s="1"/>
  <c r="D8" i="21"/>
  <c r="D9" i="21"/>
  <c r="D10" i="21"/>
  <c r="D11" i="21"/>
  <c r="D12" i="21"/>
  <c r="D14" i="21"/>
  <c r="D15" i="21"/>
  <c r="D16" i="21"/>
  <c r="D19" i="21"/>
  <c r="D20" i="21"/>
  <c r="D21" i="21"/>
  <c r="D22" i="21"/>
  <c r="D23" i="21"/>
  <c r="D25" i="21"/>
  <c r="D26" i="21"/>
  <c r="D28" i="21"/>
  <c r="D29" i="21"/>
  <c r="D31" i="21"/>
  <c r="D32" i="21"/>
  <c r="D33" i="21"/>
  <c r="D34" i="21"/>
  <c r="D36" i="21"/>
  <c r="D37" i="21"/>
  <c r="D38" i="21"/>
  <c r="D13" i="18"/>
  <c r="D17" i="18"/>
  <c r="D18" i="18" s="1"/>
  <c r="D24" i="18"/>
  <c r="D27" i="18"/>
  <c r="D30" i="18"/>
  <c r="D35" i="18"/>
  <c r="D39" i="18"/>
  <c r="D13" i="19"/>
  <c r="D17" i="19"/>
  <c r="D18" i="19" s="1"/>
  <c r="D24" i="19"/>
  <c r="D27" i="19"/>
  <c r="D30" i="19"/>
  <c r="D35" i="19"/>
  <c r="D39" i="19"/>
  <c r="D13" i="20"/>
  <c r="D17" i="20"/>
  <c r="D18" i="20"/>
  <c r="D24" i="20"/>
  <c r="D27" i="20"/>
  <c r="D30" i="20"/>
  <c r="D35" i="20"/>
  <c r="D35" i="21" s="1"/>
  <c r="D39" i="20"/>
  <c r="D13" i="17"/>
  <c r="D17" i="17"/>
  <c r="D24" i="17"/>
  <c r="D27" i="17"/>
  <c r="D30" i="17"/>
  <c r="D35" i="17"/>
  <c r="D39" i="17"/>
  <c r="D51" i="14"/>
  <c r="D14" i="14"/>
  <c r="D15" i="14"/>
  <c r="D17" i="14"/>
  <c r="D25" i="14"/>
  <c r="C10" i="13" s="1"/>
  <c r="D28" i="14"/>
  <c r="D31" i="14"/>
  <c r="D36" i="14"/>
  <c r="D41" i="14" s="1"/>
  <c r="C11" i="13" s="1"/>
  <c r="D40" i="14"/>
  <c r="D44" i="14"/>
  <c r="C12" i="13" s="1"/>
  <c r="D78" i="1" l="1"/>
  <c r="C18" i="10" s="1"/>
  <c r="O24" i="11"/>
  <c r="H14" i="4"/>
  <c r="O20" i="11"/>
  <c r="C14" i="10"/>
  <c r="H10" i="4"/>
  <c r="O10" i="11"/>
  <c r="D11" i="23"/>
  <c r="D12" i="23" s="1"/>
  <c r="D13" i="23" s="1"/>
  <c r="D18" i="23" s="1"/>
  <c r="D18" i="9"/>
  <c r="C13" i="4"/>
  <c r="C9" i="10"/>
  <c r="D40" i="17"/>
  <c r="D41" i="17" s="1"/>
  <c r="D25" i="13" s="1"/>
  <c r="G25" i="13" s="1"/>
  <c r="D19" i="13" s="1"/>
  <c r="G19" i="13" s="1"/>
  <c r="D13" i="21"/>
  <c r="O26" i="11"/>
  <c r="J17" i="4"/>
  <c r="O23" i="11"/>
  <c r="C17" i="10"/>
  <c r="H13" i="4"/>
  <c r="O21" i="11"/>
  <c r="C15" i="10"/>
  <c r="H11" i="4"/>
  <c r="O13" i="11"/>
  <c r="C12" i="10"/>
  <c r="D39" i="21"/>
  <c r="D24" i="21"/>
  <c r="D17" i="21"/>
  <c r="D40" i="19"/>
  <c r="O25" i="11"/>
  <c r="C19" i="10"/>
  <c r="H15" i="4"/>
  <c r="D46" i="1"/>
  <c r="O22" i="11" s="1"/>
  <c r="O27" i="11" s="1"/>
  <c r="D16" i="2"/>
  <c r="C10" i="4"/>
  <c r="C16" i="10"/>
  <c r="C20" i="10" s="1"/>
  <c r="D48" i="2"/>
  <c r="D40" i="3"/>
  <c r="D49" i="2" s="1"/>
  <c r="D40" i="18"/>
  <c r="D30" i="21"/>
  <c r="D40" i="20"/>
  <c r="D27" i="21"/>
  <c r="D41" i="18"/>
  <c r="D26" i="13" s="1"/>
  <c r="G26" i="13" s="1"/>
  <c r="D20" i="13" s="1"/>
  <c r="G20" i="13" s="1"/>
  <c r="D41" i="19"/>
  <c r="D18" i="17"/>
  <c r="D18" i="21" s="1"/>
  <c r="D18" i="14"/>
  <c r="D19" i="14" s="1"/>
  <c r="C9" i="13" s="1"/>
  <c r="C13" i="13" s="1"/>
  <c r="D17" i="4"/>
  <c r="C20" i="9"/>
  <c r="C26" i="2"/>
  <c r="D12" i="8"/>
  <c r="D13" i="8"/>
  <c r="D11" i="8"/>
  <c r="E58" i="26"/>
  <c r="F58" i="26"/>
  <c r="G58" i="26"/>
  <c r="C58" i="26"/>
  <c r="D39" i="7"/>
  <c r="C39" i="7"/>
  <c r="D45" i="14" l="1"/>
  <c r="O12" i="11"/>
  <c r="C11" i="10"/>
  <c r="C13" i="10" s="1"/>
  <c r="C28" i="10" s="1"/>
  <c r="C16" i="4"/>
  <c r="C21" i="4" s="1"/>
  <c r="C25" i="10"/>
  <c r="C27" i="10" s="1"/>
  <c r="C29" i="10" s="1"/>
  <c r="J19" i="4"/>
  <c r="D40" i="21"/>
  <c r="D69" i="1"/>
  <c r="D79" i="1" s="1"/>
  <c r="H12" i="4"/>
  <c r="H16" i="4" s="1"/>
  <c r="H21" i="4" s="1"/>
  <c r="C10" i="10"/>
  <c r="D17" i="9"/>
  <c r="D22" i="9" s="1"/>
  <c r="O15" i="11"/>
  <c r="D41" i="20"/>
  <c r="D24" i="13" s="1"/>
  <c r="C24" i="6"/>
  <c r="D24" i="6"/>
  <c r="F24" i="6"/>
  <c r="H24" i="6"/>
  <c r="I24" i="6"/>
  <c r="G24" i="13" l="1"/>
  <c r="D27" i="13"/>
  <c r="D41" i="21"/>
  <c r="K24" i="6"/>
  <c r="D18" i="13" l="1"/>
  <c r="G27" i="13"/>
  <c r="G18" i="13" l="1"/>
  <c r="G21" i="13" s="1"/>
  <c r="D21" i="13"/>
  <c r="D18" i="4" l="1"/>
  <c r="C51" i="14" l="1"/>
  <c r="C27" i="20" l="1"/>
  <c r="C39" i="18"/>
  <c r="C9" i="23" l="1"/>
  <c r="C8" i="23"/>
  <c r="D24" i="10"/>
  <c r="E24" i="10"/>
  <c r="D27" i="10"/>
  <c r="E27" i="10"/>
  <c r="C21" i="26"/>
  <c r="C24" i="26" s="1"/>
  <c r="C25" i="26" s="1"/>
  <c r="C16" i="26"/>
  <c r="C11" i="26"/>
  <c r="C44" i="14" l="1"/>
  <c r="C40" i="14"/>
  <c r="C36" i="14"/>
  <c r="C28" i="14"/>
  <c r="C25" i="14"/>
  <c r="C14" i="14"/>
  <c r="C31" i="14"/>
  <c r="C17" i="14"/>
  <c r="C15" i="14"/>
  <c r="C41" i="14" l="1"/>
  <c r="C18" i="14"/>
  <c r="C19" i="14" s="1"/>
  <c r="C45" i="14" l="1"/>
  <c r="C35" i="3"/>
  <c r="B15" i="4" l="1"/>
  <c r="B22" i="10"/>
  <c r="D12" i="4"/>
  <c r="B12" i="4"/>
  <c r="N11" i="11" s="1"/>
  <c r="C21" i="9"/>
  <c r="C19" i="9"/>
  <c r="C14" i="9"/>
  <c r="B11" i="4" s="1"/>
  <c r="C12" i="3"/>
  <c r="B12" i="10" l="1"/>
  <c r="N13" i="11"/>
  <c r="C8" i="9"/>
  <c r="C74" i="1"/>
  <c r="C77" i="1" s="1"/>
  <c r="C68" i="1"/>
  <c r="I18" i="4" s="1"/>
  <c r="B26" i="10" s="1"/>
  <c r="C63" i="1"/>
  <c r="C58" i="1"/>
  <c r="C51" i="1"/>
  <c r="C52" i="1" s="1"/>
  <c r="C45" i="1"/>
  <c r="C39" i="1"/>
  <c r="C31" i="1"/>
  <c r="C28" i="1"/>
  <c r="C24" i="1"/>
  <c r="C17" i="1"/>
  <c r="C13" i="1"/>
  <c r="C42" i="2"/>
  <c r="C37" i="2"/>
  <c r="C33" i="2"/>
  <c r="C29" i="2"/>
  <c r="C15" i="2"/>
  <c r="C10" i="23" s="1"/>
  <c r="C11" i="2"/>
  <c r="C39" i="3"/>
  <c r="C16" i="9" s="1"/>
  <c r="C37" i="3"/>
  <c r="C30" i="3"/>
  <c r="C13" i="9" s="1"/>
  <c r="C28" i="3"/>
  <c r="C12" i="9" s="1"/>
  <c r="C26" i="3"/>
  <c r="C11" i="9" s="1"/>
  <c r="C15" i="3"/>
  <c r="C9" i="9" s="1"/>
  <c r="C44" i="2" l="1"/>
  <c r="C11" i="23" s="1"/>
  <c r="C10" i="9"/>
  <c r="B10" i="4" s="1"/>
  <c r="C40" i="3"/>
  <c r="B15" i="10"/>
  <c r="N21" i="11"/>
  <c r="G11" i="4"/>
  <c r="B19" i="10"/>
  <c r="N25" i="11"/>
  <c r="G15" i="4"/>
  <c r="C78" i="1"/>
  <c r="B18" i="10" s="1"/>
  <c r="N24" i="11"/>
  <c r="G14" i="4"/>
  <c r="B23" i="10"/>
  <c r="C15" i="9"/>
  <c r="C16" i="2"/>
  <c r="C48" i="2" s="1"/>
  <c r="C46" i="1"/>
  <c r="B17" i="10"/>
  <c r="N23" i="11"/>
  <c r="G13" i="4"/>
  <c r="N26" i="11"/>
  <c r="I17" i="4"/>
  <c r="B25" i="10" s="1"/>
  <c r="B27" i="10" s="1"/>
  <c r="C18" i="1"/>
  <c r="B13" i="4" l="1"/>
  <c r="B9" i="10"/>
  <c r="C18" i="9"/>
  <c r="N10" i="11"/>
  <c r="N12" i="11"/>
  <c r="B11" i="10"/>
  <c r="B10" i="10"/>
  <c r="C17" i="9"/>
  <c r="N22" i="11"/>
  <c r="B16" i="10"/>
  <c r="G12" i="4"/>
  <c r="C49" i="2"/>
  <c r="C69" i="1"/>
  <c r="C79" i="1" s="1"/>
  <c r="N20" i="11"/>
  <c r="B14" i="10"/>
  <c r="G10" i="4"/>
  <c r="B13" i="13"/>
  <c r="C9" i="21" l="1"/>
  <c r="C10" i="21"/>
  <c r="C11" i="21"/>
  <c r="C12" i="21"/>
  <c r="C14" i="21"/>
  <c r="C15" i="21"/>
  <c r="C16" i="21"/>
  <c r="C19" i="21"/>
  <c r="C20" i="21"/>
  <c r="C21" i="21"/>
  <c r="C22" i="21"/>
  <c r="C23" i="21"/>
  <c r="C25" i="21"/>
  <c r="C26" i="21"/>
  <c r="C28" i="21"/>
  <c r="C29" i="21"/>
  <c r="C31" i="21"/>
  <c r="C32" i="21"/>
  <c r="C33" i="21"/>
  <c r="C34" i="21"/>
  <c r="C36" i="21"/>
  <c r="C37" i="21"/>
  <c r="C38" i="21"/>
  <c r="C8" i="21"/>
  <c r="C27" i="13" l="1"/>
  <c r="C21" i="13"/>
  <c r="F19" i="13"/>
  <c r="F20" i="13"/>
  <c r="F18" i="13"/>
  <c r="F21" i="13" l="1"/>
  <c r="C39" i="20"/>
  <c r="C35" i="20"/>
  <c r="C30" i="20"/>
  <c r="C24" i="20"/>
  <c r="C17" i="20"/>
  <c r="C13" i="20"/>
  <c r="C39" i="17"/>
  <c r="C35" i="17"/>
  <c r="C30" i="17"/>
  <c r="C27" i="17"/>
  <c r="C24" i="17"/>
  <c r="C17" i="17"/>
  <c r="C13" i="17"/>
  <c r="C27" i="19"/>
  <c r="C27" i="18"/>
  <c r="C35" i="18"/>
  <c r="C30" i="18"/>
  <c r="C24" i="18"/>
  <c r="C17" i="18"/>
  <c r="C13" i="18"/>
  <c r="C39" i="19"/>
  <c r="C35" i="19"/>
  <c r="C30" i="19"/>
  <c r="C24" i="19"/>
  <c r="C13" i="19"/>
  <c r="C17" i="19"/>
  <c r="C18" i="19" l="1"/>
  <c r="C18" i="18"/>
  <c r="C18" i="17"/>
  <c r="C17" i="21"/>
  <c r="C40" i="20"/>
  <c r="C27" i="21"/>
  <c r="C35" i="21"/>
  <c r="C40" i="19"/>
  <c r="C18" i="20"/>
  <c r="C13" i="21"/>
  <c r="C24" i="21"/>
  <c r="C30" i="21"/>
  <c r="C39" i="21"/>
  <c r="C40" i="17"/>
  <c r="C40" i="18"/>
  <c r="C41" i="20" l="1"/>
  <c r="B24" i="13" s="1"/>
  <c r="F24" i="13" s="1"/>
  <c r="C41" i="18"/>
  <c r="B26" i="13" s="1"/>
  <c r="F26" i="13" s="1"/>
  <c r="C41" i="17"/>
  <c r="B25" i="13" s="1"/>
  <c r="F25" i="13" s="1"/>
  <c r="C41" i="19"/>
  <c r="C18" i="21"/>
  <c r="C40" i="21"/>
  <c r="E18" i="5"/>
  <c r="C18" i="5"/>
  <c r="E11" i="23"/>
  <c r="F11" i="23" s="1"/>
  <c r="G11" i="23" s="1"/>
  <c r="E10" i="23"/>
  <c r="F10" i="23" s="1"/>
  <c r="G10" i="23" s="1"/>
  <c r="E9" i="23"/>
  <c r="E8" i="23"/>
  <c r="F8" i="23" s="1"/>
  <c r="G8" i="23" s="1"/>
  <c r="C12" i="23"/>
  <c r="C13" i="23" s="1"/>
  <c r="C18" i="23" s="1"/>
  <c r="D19" i="4"/>
  <c r="N14" i="11" s="1"/>
  <c r="N15" i="11" s="1"/>
  <c r="C22" i="9"/>
  <c r="B27" i="25"/>
  <c r="M27" i="11"/>
  <c r="L27" i="11"/>
  <c r="K27" i="11"/>
  <c r="J27" i="11"/>
  <c r="I27" i="11"/>
  <c r="H27" i="11"/>
  <c r="G27" i="11"/>
  <c r="F27" i="11"/>
  <c r="E27" i="11"/>
  <c r="D27" i="11"/>
  <c r="C27" i="11"/>
  <c r="B2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27" i="11"/>
  <c r="D11" i="10"/>
  <c r="E11" i="10" s="1"/>
  <c r="D10" i="10"/>
  <c r="E1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9" i="10"/>
  <c r="E9" i="10" s="1"/>
  <c r="B24" i="10"/>
  <c r="B20" i="10"/>
  <c r="B29" i="10" s="1"/>
  <c r="B13" i="10"/>
  <c r="B21" i="13"/>
  <c r="B33" i="13"/>
  <c r="C32" i="13" s="1"/>
  <c r="I19" i="4"/>
  <c r="G16" i="4"/>
  <c r="B16" i="4"/>
  <c r="C9" i="7"/>
  <c r="D18" i="5"/>
  <c r="F27" i="13" l="1"/>
  <c r="B27" i="13"/>
  <c r="C41" i="21"/>
  <c r="C30" i="13"/>
  <c r="D13" i="10"/>
  <c r="D28" i="10" s="1"/>
  <c r="B20" i="4"/>
  <c r="C31" i="13"/>
  <c r="B28" i="10"/>
  <c r="D20" i="10"/>
  <c r="E20" i="10" s="1"/>
  <c r="E29" i="10" s="1"/>
  <c r="E13" i="10"/>
  <c r="E28" i="10" s="1"/>
  <c r="E12" i="23"/>
  <c r="E13" i="23" s="1"/>
  <c r="E18" i="23" s="1"/>
  <c r="F9" i="23"/>
  <c r="G20" i="4"/>
  <c r="C33" i="13" l="1"/>
  <c r="D29" i="10"/>
  <c r="G9" i="23"/>
  <c r="G12" i="23" s="1"/>
  <c r="G13" i="23" s="1"/>
  <c r="G18" i="23" s="1"/>
  <c r="F12" i="23"/>
  <c r="F13" i="23" s="1"/>
  <c r="F18" i="23" s="1"/>
</calcChain>
</file>

<file path=xl/sharedStrings.xml><?xml version="1.0" encoding="utf-8"?>
<sst xmlns="http://schemas.openxmlformats.org/spreadsheetml/2006/main" count="1320" uniqueCount="553">
  <si>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</si>
  <si>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</si>
  <si>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</si>
  <si>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</si>
  <si>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</si>
  <si>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</si>
  <si>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</si>
  <si>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</si>
  <si>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</si>
  <si>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</si>
  <si>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</si>
  <si>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</si>
  <si>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</si>
  <si>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</si>
  <si>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</si>
  <si>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</si>
  <si>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</si>
  <si>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</si>
  <si>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</si>
  <si>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</si>
  <si>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</si>
  <si>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</si>
  <si>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</si>
  <si>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</si>
  <si>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</si>
  <si>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</si>
  <si>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</si>
  <si>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</si>
  <si>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</si>
  <si>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</si>
  <si>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</si>
  <si>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</si>
  <si>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</si>
  <si>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</si>
  <si>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</si>
  <si>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</si>
  <si>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</si>
  <si>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</si>
  <si>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</si>
  <si>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</si>
  <si>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</si>
  <si>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</si>
  <si>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</si>
  <si>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</si>
  <si>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</si>
  <si>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</si>
  <si>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</si>
  <si>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</si>
  <si>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</si>
  <si>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</si>
  <si>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</si>
  <si>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</si>
  <si>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</si>
  <si>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</si>
  <si>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</si>
  <si>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</si>
  <si>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</si>
  <si>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</si>
  <si>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</si>
  <si>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</si>
  <si>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</si>
  <si>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</si>
  <si>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</si>
  <si>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</si>
  <si>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</si>
  <si>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</si>
  <si>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</si>
  <si>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</si>
  <si>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</si>
  <si>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</si>
  <si>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</si>
  <si>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</si>
  <si>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</si>
  <si>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</si>
  <si>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</si>
  <si>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</si>
  <si>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</si>
  <si>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</si>
  <si>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</si>
  <si>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</si>
  <si>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</si>
  <si>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</si>
  <si>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</si>
  <si>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</si>
  <si>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</si>
  <si>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</si>
  <si>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</si>
  <si>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</si>
  <si>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</si>
  <si>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</si>
  <si>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</si>
  <si>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</si>
  <si>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Működési célú átvett pénzeszközök</t>
  </si>
  <si>
    <t>Felhalmozási célú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</si>
  <si>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</si>
  <si>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</si>
  <si>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</si>
  <si>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</si>
  <si>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</si>
  <si>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</si>
  <si>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</si>
  <si>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</si>
  <si>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</si>
  <si>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Köztemető fenntartása</t>
  </si>
  <si>
    <t>Vagyonnal kapcsolatos gazdálkodás</t>
  </si>
  <si>
    <t>Közvilágítás</t>
  </si>
  <si>
    <t>Zölderület kezelés</t>
  </si>
  <si>
    <t>Város községgazdálkodás</t>
  </si>
  <si>
    <t>Sportlétesítmények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</si>
  <si>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</si>
  <si>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</si>
  <si>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</si>
  <si>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</si>
  <si>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</si>
  <si>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</si>
  <si>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</si>
  <si>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</si>
  <si>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</si>
  <si>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</si>
  <si>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</si>
  <si>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</si>
  <si>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</si>
  <si>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</si>
  <si>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</si>
  <si>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</si>
  <si>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Az önkormányzat 3 éves pénzügyi terve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</si>
  <si>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</si>
  <si>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</si>
  <si>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</si>
  <si>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</si>
  <si>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</si>
  <si>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</si>
  <si>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</si>
  <si>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</si>
  <si>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</si>
  <si>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</si>
  <si>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</si>
  <si>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</si>
  <si>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</si>
  <si>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</si>
  <si>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</si>
  <si>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</si>
  <si>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</si>
  <si>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</si>
  <si>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</si>
  <si>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</si>
  <si>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</si>
  <si>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</si>
  <si>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</si>
  <si>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</si>
  <si>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</si>
  <si>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</si>
  <si>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</si>
  <si>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</si>
  <si>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</si>
  <si>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</si>
  <si>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</si>
  <si>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</si>
  <si>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</si>
  <si>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</si>
  <si>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</si>
  <si>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</si>
  <si>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</si>
  <si>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</si>
  <si>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</si>
  <si>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</si>
  <si>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</si>
  <si>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</si>
  <si>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</si>
  <si>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</si>
  <si>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</si>
  <si>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</si>
  <si>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</si>
  <si>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</si>
  <si>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</si>
  <si>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</si>
  <si>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</si>
  <si>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</si>
  <si>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</si>
  <si>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</si>
  <si>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</si>
  <si>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</si>
  <si>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</si>
  <si>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</si>
  <si>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Létszám: 2 fő</t>
  </si>
  <si>
    <t>4.5. számú melléklet</t>
  </si>
  <si>
    <t>4.6. számú melléklet</t>
  </si>
  <si>
    <t>Lakosok számának alakulása</t>
  </si>
  <si>
    <t>%</t>
  </si>
  <si>
    <t>Fő</t>
  </si>
  <si>
    <t>4. számú melléklet</t>
  </si>
  <si>
    <t>3.3 számú melléklet</t>
  </si>
  <si>
    <t>Intézményi ellátottak /Bursa/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</si>
  <si>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</si>
  <si>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</si>
  <si>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</si>
  <si>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</si>
  <si>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</si>
  <si>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</si>
  <si>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</si>
  <si>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</si>
  <si>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</si>
  <si>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</si>
  <si>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</si>
  <si>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</si>
  <si>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</si>
  <si>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</si>
  <si>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</si>
  <si>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</si>
  <si>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</si>
  <si>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</si>
  <si>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7. számú melléklet</t>
  </si>
  <si>
    <t>6. Működési célú támogatás államháztartáson kívülre</t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</si>
  <si>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</si>
  <si>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</si>
  <si>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</si>
  <si>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</si>
  <si>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</si>
  <si>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</si>
  <si>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</si>
  <si>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</si>
  <si>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</si>
  <si>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</si>
  <si>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</si>
  <si>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</si>
  <si>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</si>
  <si>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</si>
  <si>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</si>
  <si>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</si>
  <si>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</si>
  <si>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</si>
  <si>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</si>
  <si>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</si>
  <si>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</si>
  <si>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</si>
  <si>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</si>
  <si>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</si>
  <si>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</si>
  <si>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</si>
  <si>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</si>
  <si>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</si>
  <si>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</si>
  <si>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</si>
  <si>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</si>
  <si>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</si>
  <si>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</si>
  <si>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</si>
  <si>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</si>
  <si>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</si>
  <si>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</si>
  <si>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</si>
  <si>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</si>
  <si>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</si>
  <si>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</si>
  <si>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</si>
  <si>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</si>
  <si>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</si>
  <si>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</si>
  <si>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</si>
  <si>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</si>
  <si>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</si>
  <si>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</si>
  <si>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</si>
  <si>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</si>
  <si>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</si>
  <si>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</si>
  <si>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</si>
  <si>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</si>
  <si>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</si>
  <si>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</si>
  <si>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</si>
  <si>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</si>
  <si>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</si>
  <si>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</si>
  <si>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</si>
  <si>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</si>
  <si>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</si>
  <si>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</si>
  <si>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</si>
  <si>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</si>
  <si>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</si>
  <si>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</si>
  <si>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</si>
  <si>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</si>
  <si>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</si>
  <si>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</si>
  <si>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</si>
  <si>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</si>
  <si>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</si>
  <si>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</si>
  <si>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</si>
  <si>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</si>
  <si>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</si>
  <si>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K3339</t>
  </si>
  <si>
    <t>K334</t>
  </si>
  <si>
    <t>K33379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</si>
  <si>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</si>
  <si>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</si>
  <si>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</si>
  <si>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</si>
  <si>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</si>
  <si>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</si>
  <si>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</si>
  <si>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</si>
  <si>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</si>
  <si>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</si>
  <si>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</si>
  <si>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</si>
  <si>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</si>
  <si>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</si>
  <si>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</si>
  <si>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</si>
  <si>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</si>
  <si>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</si>
  <si>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</si>
  <si>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</si>
  <si>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</si>
  <si>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Hozzájárulás</t>
  </si>
  <si>
    <t>B111</t>
  </si>
  <si>
    <t>B112</t>
  </si>
  <si>
    <t>B113</t>
  </si>
  <si>
    <t>Települési önkormányzatok szociális feladatainak támogatása</t>
  </si>
  <si>
    <t>B114</t>
  </si>
  <si>
    <t>B115</t>
  </si>
  <si>
    <t>B116</t>
  </si>
  <si>
    <t>2014. évi elszámolás miatti pótigény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</si>
  <si>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</si>
  <si>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</si>
  <si>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</si>
  <si>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</si>
  <si>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</si>
  <si>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</si>
  <si>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</si>
  <si>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</si>
  <si>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</si>
  <si>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</si>
  <si>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</si>
  <si>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</si>
  <si>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</si>
  <si>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</si>
  <si>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</si>
  <si>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</si>
  <si>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</si>
  <si>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</si>
  <si>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</si>
  <si>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</si>
  <si>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</si>
  <si>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</si>
  <si>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</si>
  <si>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</si>
  <si>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</si>
  <si>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</si>
  <si>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</si>
  <si>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</si>
  <si>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</si>
  <si>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</si>
  <si>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</si>
  <si>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</si>
  <si>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</si>
  <si>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</si>
  <si>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</si>
  <si>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</si>
  <si>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</si>
  <si>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</si>
  <si>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</si>
  <si>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B4103</t>
  </si>
  <si>
    <t>Költségek visszatérítése</t>
  </si>
  <si>
    <t>B410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</si>
  <si>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</si>
  <si>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</si>
  <si>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</si>
  <si>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</si>
  <si>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</si>
  <si>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</si>
  <si>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</si>
  <si>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</si>
  <si>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</si>
  <si>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</si>
  <si>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</si>
  <si>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</si>
  <si>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</si>
  <si>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</si>
  <si>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</si>
  <si>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</si>
  <si>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</si>
  <si>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</si>
  <si>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</si>
  <si>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</si>
  <si>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</si>
  <si>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</si>
  <si>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</si>
  <si>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K4824</t>
  </si>
  <si>
    <t>K48</t>
  </si>
  <si>
    <t>K4</t>
  </si>
  <si>
    <t>K50501</t>
  </si>
  <si>
    <t>Működési támogatás visszatérítése</t>
  </si>
  <si>
    <t>Egyéb működési célú támogatások államháztartáson kívülre /nonprofit szervezetek/</t>
  </si>
  <si>
    <t>Egyéb működési célú támogatások államháztartáson kívülre /orvosok/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</si>
  <si>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</si>
  <si>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</si>
  <si>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</si>
  <si>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</si>
  <si>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</si>
  <si>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</si>
  <si>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</si>
  <si>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</si>
  <si>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</si>
  <si>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</si>
  <si>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</si>
  <si>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</si>
  <si>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</si>
  <si>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</si>
  <si>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</si>
  <si>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</si>
  <si>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</si>
  <si>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</si>
  <si>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</si>
  <si>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</si>
  <si>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</si>
  <si>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</si>
  <si>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</si>
  <si>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</si>
  <si>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</si>
  <si>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</si>
  <si>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</si>
  <si>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</si>
  <si>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</si>
  <si>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</si>
  <si>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</si>
  <si>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B4081</t>
  </si>
  <si>
    <t>Egyéb működési célú átvett pénzeszközök</t>
  </si>
  <si>
    <t>K1 Személyi juttatások</t>
  </si>
  <si>
    <t>K513</t>
  </si>
  <si>
    <t>Működési célú támogtás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</si>
  <si>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</si>
  <si>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</si>
  <si>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</si>
  <si>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</si>
  <si>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</si>
  <si>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</si>
  <si>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</si>
  <si>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</si>
  <si>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</si>
  <si>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</si>
  <si>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</si>
  <si>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</si>
  <si>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</si>
  <si>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</si>
  <si>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</si>
  <si>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</si>
  <si>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7. Beruházási és Felújítási kiadások (ÁFA-val)</t>
  </si>
  <si>
    <t>3.1.számú melléklet</t>
  </si>
  <si>
    <t>Jubileumi Jutalom</t>
  </si>
  <si>
    <t>Jutalom</t>
  </si>
  <si>
    <t>Létszám 6 fő</t>
  </si>
  <si>
    <t>Létszám: 4 fő</t>
  </si>
  <si>
    <t>K1106</t>
  </si>
  <si>
    <t>B7502</t>
  </si>
  <si>
    <t>B411</t>
  </si>
  <si>
    <t>K336</t>
  </si>
  <si>
    <t>K4825</t>
  </si>
  <si>
    <t>K483</t>
  </si>
  <si>
    <t>K502</t>
  </si>
  <si>
    <t>Közút</t>
  </si>
  <si>
    <t>Befektetési jegy</t>
  </si>
  <si>
    <t>Intézményfinanszírozás - Köznevelési támogatás</t>
  </si>
  <si>
    <t>Intézményfinanszírozás - Saját kiegészítés</t>
  </si>
  <si>
    <t>B816</t>
  </si>
  <si>
    <t>Költségvetési bevételek összesen</t>
  </si>
  <si>
    <t>2016. évi kiadási előirányzatok</t>
  </si>
  <si>
    <t>B7</t>
  </si>
  <si>
    <t>Pénzmaradvány igénybevétele</t>
  </si>
  <si>
    <t>Adatok: Ft-ban</t>
  </si>
  <si>
    <t>Működési és fejleszétsi célú bevétel és kiadás előirányzatainak 2016. évi alakulását bemutató összevont mérlege</t>
  </si>
  <si>
    <t>Adatok Ft</t>
  </si>
  <si>
    <t>2016. évi dologi kiadás előirányzatok</t>
  </si>
  <si>
    <t>2016. évi beruházások, felújítások, finanszírozási kiadások előirányzatai</t>
  </si>
  <si>
    <t>2016. évi felhalmozási és pénzügyi befektetések</t>
  </si>
  <si>
    <t>Adatok Ft-ban</t>
  </si>
  <si>
    <t>2016. évi finanszírozott intéményeinek előírányzatai</t>
  </si>
  <si>
    <t>2016. évi adósságot keletkezetető ügyleteiből eredő fizetési kötelezettség bemutatása</t>
  </si>
  <si>
    <t>2016. évi előirányzat felhasználási ütemterve</t>
  </si>
  <si>
    <t>2016. évi engedélyezett létszámadatok</t>
  </si>
  <si>
    <t>2016. évi ellátottak pénzbeni juttatásai és egyéb működési kiadások előirányzatai</t>
  </si>
  <si>
    <t>Létszám: 12 fő</t>
  </si>
  <si>
    <t>2016.évi működési és felhalmozási célú költségvetési támogatások előirányzatai</t>
  </si>
  <si>
    <t>045160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</si>
  <si>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</si>
  <si>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</si>
  <si>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</si>
  <si>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</si>
  <si>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</si>
  <si>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</si>
  <si>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</si>
  <si>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</si>
  <si>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</si>
  <si>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</si>
  <si>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</si>
  <si>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</si>
  <si>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</si>
  <si>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</si>
  <si>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</si>
  <si>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JETA pályázat - temető felújítása</t>
  </si>
  <si>
    <t>Rászorultságtól függő kedvezmények</t>
  </si>
  <si>
    <t>Települési támogatás</t>
  </si>
  <si>
    <t>Egyén rendeletben megállapított juttatás</t>
  </si>
  <si>
    <t>Egyéb működési célú támogatások államháztartáson kívülre /civil szervezetek/</t>
  </si>
  <si>
    <t>Intézmények kívüli szünidei étkeztetés</t>
  </si>
  <si>
    <t>2015. december havi bérkompenzáció</t>
  </si>
  <si>
    <t>2016. évi saját bevételi előirányzatai</t>
  </si>
  <si>
    <t>Közvetített szolg bevétele áh kívülről</t>
  </si>
  <si>
    <t>B6508</t>
  </si>
  <si>
    <t>Egyéb felhalmozásicélú átvett pénzeszközök-nonprofit gt</t>
  </si>
  <si>
    <t>2016. évi bevételi előirányzatok</t>
  </si>
  <si>
    <t>Egyéb felhalmozási célú átvet pénzeszközök</t>
  </si>
  <si>
    <t>Felhalmozási célú átvett pénzeszközök</t>
  </si>
  <si>
    <t>4. Működési célú támogatások államházt kívülről, átvettt pénzeszközök</t>
  </si>
  <si>
    <t>B408</t>
  </si>
  <si>
    <t>Egyéb kapott kamatk és kamat jellegű bevételek</t>
  </si>
  <si>
    <t>2016. évi költségvetés I. számú módosítása</t>
  </si>
  <si>
    <t>I. számú módosítás</t>
  </si>
  <si>
    <t xml:space="preserve">I. számú módosítás </t>
  </si>
  <si>
    <t>E</t>
  </si>
  <si>
    <t>Á</t>
  </si>
  <si>
    <t>Egyéb kamatok és kamatjellegű bevételek</t>
  </si>
  <si>
    <t>Köponti, irányatószervi támogatás</t>
  </si>
  <si>
    <t>Központi irányítószervi támogatás</t>
  </si>
  <si>
    <t>Költségvetési bevételek</t>
  </si>
  <si>
    <t>Biztosító és költségek visszatérítései</t>
  </si>
  <si>
    <t>2016. évi kompenzáció</t>
  </si>
  <si>
    <t>Kiegészítő szociális ágazati pótlék</t>
  </si>
  <si>
    <t>2016. évi költégvetés I. számú módosítása</t>
  </si>
  <si>
    <t>Központi, irányatószervi támogatás</t>
  </si>
  <si>
    <t>Kiadások I.</t>
  </si>
  <si>
    <t>Hivatal I</t>
  </si>
  <si>
    <t>Jegyző I</t>
  </si>
  <si>
    <t>Összesen I</t>
  </si>
  <si>
    <t>Eredeti ei = I. számú módosítás</t>
  </si>
  <si>
    <t>I. számú módosítása</t>
  </si>
  <si>
    <t>I. számú</t>
  </si>
  <si>
    <t>Erdeti ei</t>
  </si>
  <si>
    <t xml:space="preserve">I. számú </t>
  </si>
  <si>
    <t>Eredeti előirányzatok = I. számú módosítás</t>
  </si>
  <si>
    <t>2016/I</t>
  </si>
  <si>
    <t>Eredeti</t>
  </si>
  <si>
    <t>I.sz. módosítás</t>
  </si>
  <si>
    <t>Működési célú bevételek összesen</t>
  </si>
  <si>
    <t>I.számú módosítás</t>
  </si>
  <si>
    <t>Tárgyév/I</t>
  </si>
  <si>
    <t>Eredeti előirányzat = I. számú módosítás</t>
  </si>
  <si>
    <t>Összesen/I</t>
  </si>
  <si>
    <t xml:space="preserve"> I. számú módosítás</t>
  </si>
  <si>
    <t>Szakmai tevékenységet segítő szolgáltatás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</si>
</sst>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23" fillId="0" borderId="0" applyFont="0" applyFill="0" applyBorder="0" applyAlignment="0" applyProtection="0"/>
  </cellStyleXfs>
  <cellXfs count="342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2" fillId="0" borderId="1" xfId="1" applyFont="1" applyBorder="1"/>
    <xf numFmtId="0" fontId="9" fillId="0" borderId="0" xfId="1" applyFont="1"/>
    <xf numFmtId="0" fontId="9" fillId="0" borderId="1" xfId="1" applyFont="1" applyBorder="1"/>
    <xf numFmtId="0" fontId="9" fillId="0" borderId="3" xfId="1" applyFont="1" applyBorder="1" applyAlignment="1">
      <alignment horizontal="right"/>
    </xf>
    <xf numFmtId="0" fontId="9" fillId="0" borderId="1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4" fillId="0" borderId="0" xfId="0" applyFont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8" fillId="0" borderId="1" xfId="0" applyFont="1" applyFill="1" applyBorder="1"/>
    <xf numFmtId="0" fontId="13" fillId="0" borderId="0" xfId="0" applyFo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/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9" fillId="0" borderId="1" xfId="0" applyFont="1" applyBorder="1" applyAlignment="1"/>
    <xf numFmtId="164" fontId="6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1" fillId="0" borderId="1" xfId="0" applyFont="1" applyBorder="1"/>
    <xf numFmtId="0" fontId="8" fillId="0" borderId="13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8" fillId="0" borderId="1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0" borderId="1" xfId="0" applyFont="1" applyBorder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/>
    <xf numFmtId="0" fontId="18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right" vertical="center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1" fontId="0" fillId="0" borderId="1" xfId="0" applyNumberFormat="1" applyBorder="1"/>
    <xf numFmtId="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" fontId="0" fillId="4" borderId="0" xfId="0" applyNumberFormat="1" applyFill="1"/>
    <xf numFmtId="0" fontId="0" fillId="4" borderId="0" xfId="2" applyNumberFormat="1" applyFont="1" applyFill="1"/>
    <xf numFmtId="1" fontId="0" fillId="5" borderId="0" xfId="0" applyNumberFormat="1" applyFill="1"/>
    <xf numFmtId="0" fontId="0" fillId="5" borderId="0" xfId="0" applyFill="1"/>
    <xf numFmtId="1" fontId="0" fillId="6" borderId="0" xfId="0" applyNumberFormat="1" applyFill="1"/>
    <xf numFmtId="0" fontId="0" fillId="6" borderId="0" xfId="0" applyFill="1"/>
    <xf numFmtId="0" fontId="0" fillId="2" borderId="0" xfId="0" applyFill="1"/>
    <xf numFmtId="0" fontId="0" fillId="4" borderId="0" xfId="0" applyFill="1"/>
    <xf numFmtId="0" fontId="0" fillId="7" borderId="0" xfId="0" applyFill="1"/>
    <xf numFmtId="0" fontId="0" fillId="0" borderId="1" xfId="0" applyFill="1" applyBorder="1"/>
    <xf numFmtId="1" fontId="0" fillId="4" borderId="1" xfId="0" applyNumberFormat="1" applyFill="1" applyBorder="1"/>
    <xf numFmtId="0" fontId="0" fillId="0" borderId="0" xfId="0" applyFont="1" applyAlignment="1"/>
    <xf numFmtId="0" fontId="0" fillId="0" borderId="0" xfId="0" applyNumberFormat="1"/>
    <xf numFmtId="1" fontId="0" fillId="7" borderId="0" xfId="0" applyNumberFormat="1" applyFill="1"/>
    <xf numFmtId="10" fontId="0" fillId="0" borderId="0" xfId="0" applyNumberFormat="1"/>
    <xf numFmtId="1" fontId="2" fillId="0" borderId="0" xfId="1" applyNumberFormat="1"/>
    <xf numFmtId="1" fontId="0" fillId="2" borderId="0" xfId="0" applyNumberFormat="1" applyFill="1"/>
    <xf numFmtId="0" fontId="4" fillId="0" borderId="0" xfId="0" applyFont="1" applyFill="1" applyBorder="1" applyAlignment="1">
      <alignment horizontal="left" vertical="center" wrapText="1"/>
    </xf>
    <xf numFmtId="49" fontId="18" fillId="0" borderId="0" xfId="0" applyNumberFormat="1" applyFont="1"/>
    <xf numFmtId="1" fontId="18" fillId="0" borderId="0" xfId="0" applyNumberFormat="1" applyFont="1"/>
    <xf numFmtId="0" fontId="18" fillId="2" borderId="0" xfId="0" applyFont="1" applyFill="1"/>
    <xf numFmtId="0" fontId="18" fillId="8" borderId="0" xfId="0" applyFont="1" applyFill="1"/>
    <xf numFmtId="1" fontId="18" fillId="0" borderId="0" xfId="0" applyNumberFormat="1" applyFont="1" applyFill="1"/>
    <xf numFmtId="0" fontId="18" fillId="0" borderId="0" xfId="0" applyFont="1" applyFill="1"/>
    <xf numFmtId="1" fontId="18" fillId="8" borderId="0" xfId="0" applyNumberFormat="1" applyFont="1" applyFill="1"/>
    <xf numFmtId="1" fontId="18" fillId="9" borderId="0" xfId="0" applyNumberFormat="1" applyFont="1" applyFill="1"/>
    <xf numFmtId="0" fontId="18" fillId="9" borderId="0" xfId="0" applyFont="1" applyFill="1"/>
    <xf numFmtId="0" fontId="0" fillId="0" borderId="1" xfId="0" applyBorder="1" applyAlignment="1"/>
    <xf numFmtId="0" fontId="6" fillId="0" borderId="1" xfId="0" applyFont="1" applyBorder="1" applyAlignment="1">
      <alignment horizontal="left" wrapText="1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10" xfId="0" applyFont="1" applyBorder="1"/>
    <xf numFmtId="0" fontId="18" fillId="0" borderId="10" xfId="0" applyFont="1" applyBorder="1"/>
    <xf numFmtId="0" fontId="20" fillId="0" borderId="10" xfId="0" applyFont="1" applyBorder="1"/>
    <xf numFmtId="0" fontId="12" fillId="0" borderId="13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2" fillId="0" borderId="0" xfId="0" applyFont="1" applyBorder="1"/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 applyBorder="1" applyAlignment="1">
      <alignment wrapText="1"/>
    </xf>
    <xf numFmtId="0" fontId="22" fillId="0" borderId="0" xfId="0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0" fillId="0" borderId="1" xfId="0" applyFont="1" applyFill="1" applyBorder="1"/>
    <xf numFmtId="0" fontId="24" fillId="0" borderId="0" xfId="0" applyFont="1"/>
    <xf numFmtId="0" fontId="25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/>
    <xf numFmtId="0" fontId="9" fillId="0" borderId="0" xfId="1" applyFont="1" applyBorder="1"/>
    <xf numFmtId="0" fontId="12" fillId="0" borderId="0" xfId="1" applyFont="1" applyBorder="1"/>
    <xf numFmtId="0" fontId="5" fillId="0" borderId="0" xfId="0" applyFont="1" applyBorder="1" applyAlignment="1">
      <alignment horizontal="right"/>
    </xf>
    <xf numFmtId="164" fontId="6" fillId="0" borderId="0" xfId="0" applyNumberFormat="1" applyFont="1" applyBorder="1"/>
    <xf numFmtId="2" fontId="6" fillId="0" borderId="0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/>
    <xf numFmtId="49" fontId="18" fillId="0" borderId="1" xfId="0" applyNumberFormat="1" applyFont="1" applyBorder="1" applyAlignment="1"/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0" xfId="0" applyNumberFormat="1" applyFont="1" applyAlignment="1"/>
    <xf numFmtId="49" fontId="18" fillId="0" borderId="0" xfId="0" applyNumberFormat="1" applyFont="1" applyAlignment="1">
      <alignment wrapText="1"/>
    </xf>
    <xf numFmtId="0" fontId="18" fillId="0" borderId="0" xfId="0" applyFont="1" applyBorder="1" applyAlignment="1">
      <alignment horizontal="center" vertical="center"/>
    </xf>
    <xf numFmtId="49" fontId="18" fillId="0" borderId="1" xfId="0" applyNumberFormat="1" applyFont="1" applyBorder="1"/>
    <xf numFmtId="0" fontId="20" fillId="0" borderId="4" xfId="0" applyFont="1" applyBorder="1" applyAlignment="1">
      <alignment vertical="center" wrapText="1"/>
    </xf>
    <xf numFmtId="0" fontId="19" fillId="0" borderId="0" xfId="0" applyFont="1"/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/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/>
    <xf numFmtId="1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/>
    <xf numFmtId="0" fontId="6" fillId="0" borderId="1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1" fontId="6" fillId="0" borderId="2" xfId="0" applyNumberFormat="1" applyFont="1" applyBorder="1" applyAlignment="1"/>
    <xf numFmtId="1" fontId="5" fillId="0" borderId="1" xfId="0" applyNumberFormat="1" applyFont="1" applyBorder="1" applyAlignment="1">
      <alignment horizontal="right" vertical="top"/>
    </xf>
    <xf numFmtId="1" fontId="5" fillId="0" borderId="1" xfId="0" applyNumberFormat="1" applyFont="1" applyBorder="1" applyAlignment="1"/>
    <xf numFmtId="0" fontId="5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right" vertical="top"/>
    </xf>
    <xf numFmtId="0" fontId="18" fillId="0" borderId="7" xfId="0" applyFont="1" applyBorder="1" applyAlignment="1">
      <alignment horizontal="right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1" fontId="5" fillId="0" borderId="6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/>
    </xf>
    <xf numFmtId="49" fontId="20" fillId="0" borderId="12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workbookViewId="0">
      <selection activeCell="D19" sqref="D19"/>
    </sheetView>
  </sheetViews>
  <sheetFormatPr defaultRowHeight="15" x14ac:dyDescent="0.25"/>
  <cols>
    <col min="1" max="1" width="27.28515625" customWidth="1"/>
    <col min="2" max="2" width="12.7109375" customWidth="1"/>
    <col min="3" max="3" width="12" customWidth="1"/>
    <col min="4" max="5" width="11.140625" customWidth="1"/>
    <col min="6" max="6" width="29.140625" customWidth="1"/>
    <col min="7" max="7" width="11.85546875" customWidth="1"/>
    <col min="8" max="8" width="12.85546875" customWidth="1"/>
    <col min="9" max="9" width="11.7109375" customWidth="1"/>
    <col min="10" max="10" width="12.7109375" customWidth="1"/>
  </cols>
  <sheetData>
    <row r="1" spans="1:10" x14ac:dyDescent="0.25">
      <c r="A1" s="274" t="s">
        <v>161</v>
      </c>
      <c r="B1" s="274"/>
      <c r="C1" s="274"/>
      <c r="D1" s="274"/>
      <c r="E1" s="274"/>
      <c r="F1" s="274"/>
      <c r="G1" s="274"/>
      <c r="H1" s="274"/>
      <c r="I1" s="274"/>
    </row>
    <row r="2" spans="1:10" x14ac:dyDescent="0.25">
      <c r="A2" s="279" t="s">
        <v>473</v>
      </c>
      <c r="B2" s="279"/>
      <c r="C2" s="279"/>
      <c r="D2" s="279"/>
      <c r="E2" s="279"/>
      <c r="F2" s="279"/>
      <c r="G2" s="279"/>
      <c r="H2" s="279"/>
      <c r="I2" s="279"/>
    </row>
    <row r="3" spans="1:10" x14ac:dyDescent="0.25">
      <c r="A3" s="282" t="s">
        <v>520</v>
      </c>
      <c r="B3" s="282"/>
      <c r="C3" s="282"/>
      <c r="D3" s="282"/>
      <c r="E3" s="282"/>
      <c r="F3" s="282"/>
      <c r="G3" s="282"/>
      <c r="H3" s="282"/>
      <c r="I3" s="282"/>
    </row>
    <row r="4" spans="1:10" x14ac:dyDescent="0.25">
      <c r="A4" s="5"/>
      <c r="B4" s="5"/>
      <c r="C4" s="5"/>
      <c r="D4" s="5"/>
      <c r="E4" s="5"/>
      <c r="F4" s="5"/>
      <c r="G4" s="5"/>
      <c r="H4" s="5"/>
      <c r="I4" s="179" t="s">
        <v>110</v>
      </c>
    </row>
    <row r="5" spans="1:10" x14ac:dyDescent="0.25">
      <c r="A5" s="5"/>
      <c r="B5" s="5"/>
      <c r="C5" s="5"/>
      <c r="D5" s="5"/>
      <c r="E5" s="5"/>
      <c r="F5" s="5"/>
      <c r="G5" s="5"/>
      <c r="H5" s="5"/>
      <c r="I5" s="179" t="s">
        <v>472</v>
      </c>
    </row>
    <row r="6" spans="1:10" x14ac:dyDescent="0.25">
      <c r="A6" s="5"/>
      <c r="B6" s="5"/>
      <c r="C6" s="5"/>
      <c r="D6" s="5"/>
      <c r="E6" s="5"/>
      <c r="F6" s="5"/>
      <c r="G6" s="283"/>
      <c r="H6" s="283"/>
      <c r="I6" s="283"/>
    </row>
    <row r="7" spans="1:10" x14ac:dyDescent="0.25">
      <c r="A7" s="5"/>
      <c r="B7" s="5"/>
      <c r="C7" s="5"/>
      <c r="D7" s="5"/>
      <c r="E7" s="5"/>
      <c r="F7" s="5"/>
      <c r="G7" s="25"/>
      <c r="H7" s="25"/>
      <c r="I7" s="25"/>
    </row>
    <row r="8" spans="1:10" s="3" customFormat="1" ht="30" x14ac:dyDescent="0.25">
      <c r="A8" s="118" t="s">
        <v>45</v>
      </c>
      <c r="B8" s="7" t="s">
        <v>244</v>
      </c>
      <c r="C8" s="7"/>
      <c r="D8" s="7" t="s">
        <v>245</v>
      </c>
      <c r="E8" s="7"/>
      <c r="F8" s="118" t="s">
        <v>82</v>
      </c>
      <c r="G8" s="7" t="s">
        <v>244</v>
      </c>
      <c r="H8" s="7"/>
      <c r="I8" s="7" t="s">
        <v>245</v>
      </c>
      <c r="J8" s="87"/>
    </row>
    <row r="9" spans="1:10" s="3" customFormat="1" ht="30" x14ac:dyDescent="0.25">
      <c r="A9" s="7" t="s">
        <v>1</v>
      </c>
      <c r="B9" s="7" t="s">
        <v>544</v>
      </c>
      <c r="C9" s="7" t="s">
        <v>545</v>
      </c>
      <c r="D9" s="7" t="s">
        <v>544</v>
      </c>
      <c r="E9" s="7" t="s">
        <v>520</v>
      </c>
      <c r="F9" s="7" t="s">
        <v>1</v>
      </c>
      <c r="G9" s="7" t="s">
        <v>544</v>
      </c>
      <c r="H9" s="7" t="s">
        <v>545</v>
      </c>
      <c r="I9" s="7" t="s">
        <v>544</v>
      </c>
      <c r="J9" s="7" t="s">
        <v>520</v>
      </c>
    </row>
    <row r="10" spans="1:10" s="3" customFormat="1" ht="30" customHeight="1" x14ac:dyDescent="0.25">
      <c r="A10" s="8" t="s">
        <v>205</v>
      </c>
      <c r="B10" s="10">
        <f>'2.Bevételek'!C8+'2.Bevételek'!C9+'2.Bevételek'!C10+'2.Bevételek'!C11+'2.Bevételek'!C12+'2.Bevételek'!C13</f>
        <v>104478890</v>
      </c>
      <c r="C10" s="10">
        <f>'2.Bevételek'!D8+'2.Bevételek'!D9+'2.Bevételek'!D10+'2.Bevételek'!D11+'2.Bevételek'!D12+'2.Bevételek'!D13</f>
        <v>105789890</v>
      </c>
      <c r="D10" s="10"/>
      <c r="E10" s="10"/>
      <c r="F10" s="8" t="s">
        <v>5</v>
      </c>
      <c r="G10" s="12">
        <f>'3. Kiadások'!C18</f>
        <v>35897000</v>
      </c>
      <c r="H10" s="12">
        <f>'3. Kiadások'!D18</f>
        <v>35897000</v>
      </c>
      <c r="I10" s="239"/>
      <c r="J10" s="87"/>
    </row>
    <row r="11" spans="1:10" s="3" customFormat="1" ht="30" x14ac:dyDescent="0.25">
      <c r="A11" s="8" t="s">
        <v>91</v>
      </c>
      <c r="B11" s="10">
        <f>'2.Bevételek'!C14</f>
        <v>25281000</v>
      </c>
      <c r="C11" s="10">
        <f>'2.Bevételek'!D14</f>
        <v>25281000</v>
      </c>
      <c r="D11" s="10"/>
      <c r="E11" s="10"/>
      <c r="F11" s="8" t="s">
        <v>86</v>
      </c>
      <c r="G11" s="12">
        <f>'3. Kiadások'!C24</f>
        <v>8038000</v>
      </c>
      <c r="H11" s="12">
        <f>'3. Kiadások'!D24</f>
        <v>8038000</v>
      </c>
      <c r="I11" s="239"/>
      <c r="J11" s="87"/>
    </row>
    <row r="12" spans="1:10" s="3" customFormat="1" x14ac:dyDescent="0.25">
      <c r="A12" s="8" t="s">
        <v>70</v>
      </c>
      <c r="B12" s="10">
        <f>'2.2 Működési bevételek'!C8+'2.2 Működési bevételek'!C9+'2.2 Működési bevételek'!C10+'2.2 Működési bevételek'!C13+'2.2 Működési bevételek'!C14</f>
        <v>26475000</v>
      </c>
      <c r="C12" s="10">
        <f>'2.2 Működési bevételek'!D8+'2.2 Működési bevételek'!D9+'2.2 Működési bevételek'!D10+'2.2 Működési bevételek'!D13+'2.2 Működési bevételek'!D14</f>
        <v>27354005</v>
      </c>
      <c r="D12" s="10">
        <f>'2.2 Működési bevételek'!C7</f>
        <v>1900000</v>
      </c>
      <c r="E12" s="10">
        <f>'2.2 Működési bevételek'!D7</f>
        <v>2047343</v>
      </c>
      <c r="F12" s="8" t="s">
        <v>87</v>
      </c>
      <c r="G12" s="12">
        <f>'3. Kiadások'!C46</f>
        <v>39728754</v>
      </c>
      <c r="H12" s="12">
        <f>'3. Kiadások'!D46</f>
        <v>40681504</v>
      </c>
      <c r="I12" s="239"/>
      <c r="J12" s="87"/>
    </row>
    <row r="13" spans="1:10" s="3" customFormat="1" x14ac:dyDescent="0.25">
      <c r="A13" s="275" t="s">
        <v>202</v>
      </c>
      <c r="B13" s="277">
        <f>'2.2 Működési bevételek'!C44</f>
        <v>15668317</v>
      </c>
      <c r="C13" s="277">
        <f>'2.2 Működési bevételek'!D44</f>
        <v>15958667</v>
      </c>
      <c r="D13" s="280"/>
      <c r="E13" s="280"/>
      <c r="F13" s="8" t="s">
        <v>88</v>
      </c>
      <c r="G13" s="12">
        <f>'3. Kiadások'!C52</f>
        <v>8281000</v>
      </c>
      <c r="H13" s="12">
        <f>'3. Kiadások'!D52</f>
        <v>8281000</v>
      </c>
      <c r="I13" s="239"/>
      <c r="J13" s="87"/>
    </row>
    <row r="14" spans="1:10" s="3" customFormat="1" ht="30" x14ac:dyDescent="0.25">
      <c r="A14" s="276"/>
      <c r="B14" s="278"/>
      <c r="C14" s="278"/>
      <c r="D14" s="281"/>
      <c r="E14" s="281"/>
      <c r="F14" s="8" t="s">
        <v>109</v>
      </c>
      <c r="G14" s="12">
        <f>'3. Kiadások'!C77</f>
        <v>70769526</v>
      </c>
      <c r="H14" s="12">
        <f>'3. Kiadások'!D77</f>
        <v>75954026</v>
      </c>
      <c r="I14" s="239"/>
      <c r="J14" s="87"/>
    </row>
    <row r="15" spans="1:10" s="3" customFormat="1" ht="30" x14ac:dyDescent="0.25">
      <c r="A15" s="8" t="s">
        <v>92</v>
      </c>
      <c r="B15" s="10">
        <f>'2.2 Működési bevételek'!C45</f>
        <v>1000000</v>
      </c>
      <c r="C15" s="10">
        <f>'2.2 Működési bevételek'!D45</f>
        <v>1000000</v>
      </c>
      <c r="D15" s="10"/>
      <c r="E15" s="10"/>
      <c r="F15" s="8" t="s">
        <v>89</v>
      </c>
      <c r="G15" s="12">
        <f>'3. Kiadások'!C58</f>
        <v>7967000</v>
      </c>
      <c r="H15" s="12">
        <f>'3. Kiadások'!D58</f>
        <v>10594698</v>
      </c>
      <c r="I15" s="239"/>
      <c r="J15" s="87"/>
    </row>
    <row r="16" spans="1:10" s="3" customFormat="1" ht="27" customHeight="1" x14ac:dyDescent="0.25">
      <c r="A16" s="9" t="s">
        <v>546</v>
      </c>
      <c r="B16" s="11">
        <f>SUM(B10:B15)</f>
        <v>172903207</v>
      </c>
      <c r="C16" s="11">
        <f>SUM(C10:C15)</f>
        <v>175383562</v>
      </c>
      <c r="D16" s="10"/>
      <c r="E16" s="10"/>
      <c r="F16" s="9" t="s">
        <v>95</v>
      </c>
      <c r="G16" s="22">
        <f>SUM(G10:G15)</f>
        <v>170681280</v>
      </c>
      <c r="H16" s="22">
        <f>SUM(H10:H15)</f>
        <v>179446228</v>
      </c>
      <c r="I16" s="239"/>
      <c r="J16" s="87"/>
    </row>
    <row r="17" spans="1:11" s="3" customFormat="1" ht="27.75" customHeight="1" x14ac:dyDescent="0.25">
      <c r="A17" s="8" t="s">
        <v>515</v>
      </c>
      <c r="B17" s="239"/>
      <c r="C17" s="239"/>
      <c r="D17" s="10">
        <f>'2.2 Működési bevételek'!C46</f>
        <v>9364155</v>
      </c>
      <c r="E17" s="10">
        <f>'2.2 Működési bevételek'!D46</f>
        <v>9364155</v>
      </c>
      <c r="F17" s="171" t="s">
        <v>90</v>
      </c>
      <c r="G17" s="171"/>
      <c r="H17" s="171"/>
      <c r="I17" s="13">
        <f>'3. Kiadások'!C63</f>
        <v>2053351</v>
      </c>
      <c r="J17" s="13">
        <f>'3. Kiadások'!D63</f>
        <v>2083351</v>
      </c>
    </row>
    <row r="18" spans="1:11" s="3" customFormat="1" ht="31.5" customHeight="1" x14ac:dyDescent="0.25">
      <c r="A18" s="8" t="s">
        <v>243</v>
      </c>
      <c r="B18" s="239"/>
      <c r="C18" s="239"/>
      <c r="D18" s="10">
        <f>'2.2 Működési bevételek'!C47</f>
        <v>2498539</v>
      </c>
      <c r="E18" s="10">
        <f>'2.2 Működési bevételek'!D47</f>
        <v>8665789</v>
      </c>
      <c r="F18" s="171" t="s">
        <v>36</v>
      </c>
      <c r="G18" s="171"/>
      <c r="H18" s="171"/>
      <c r="I18" s="13">
        <f>'3. Kiadások'!C68</f>
        <v>13931270</v>
      </c>
      <c r="J18" s="13">
        <f>'3. Kiadások'!D68</f>
        <v>13931270</v>
      </c>
    </row>
    <row r="19" spans="1:11" s="3" customFormat="1" ht="39.75" customHeight="1" x14ac:dyDescent="0.25">
      <c r="A19" s="9" t="s">
        <v>93</v>
      </c>
      <c r="B19" s="239"/>
      <c r="C19" s="239"/>
      <c r="D19" s="11">
        <f>SUM(D12:D18)</f>
        <v>13762694</v>
      </c>
      <c r="E19" s="11">
        <f>SUM(E12:E18)</f>
        <v>20077287</v>
      </c>
      <c r="F19" s="9" t="s">
        <v>111</v>
      </c>
      <c r="G19" s="9"/>
      <c r="H19" s="9"/>
      <c r="I19" s="22">
        <f>SUM(I17:I18)</f>
        <v>15984621</v>
      </c>
      <c r="J19" s="22">
        <f>SUM(J17:J18)</f>
        <v>16014621</v>
      </c>
    </row>
    <row r="20" spans="1:11" s="3" customFormat="1" x14ac:dyDescent="0.25">
      <c r="A20" s="272" t="s">
        <v>94</v>
      </c>
      <c r="B20" s="272">
        <f>B16+D19</f>
        <v>186665901</v>
      </c>
      <c r="C20" s="273" t="s">
        <v>545</v>
      </c>
      <c r="D20" s="267"/>
      <c r="E20" s="268"/>
      <c r="F20" s="242" t="s">
        <v>112</v>
      </c>
      <c r="G20" s="272">
        <f>SUM(G16+I19)</f>
        <v>186665901</v>
      </c>
      <c r="H20" s="267" t="s">
        <v>545</v>
      </c>
      <c r="I20" s="267"/>
      <c r="J20" s="268"/>
    </row>
    <row r="21" spans="1:11" s="3" customFormat="1" x14ac:dyDescent="0.25">
      <c r="A21" s="272"/>
      <c r="B21" s="272"/>
      <c r="C21" s="269">
        <f>C16+E19</f>
        <v>195460849</v>
      </c>
      <c r="D21" s="270"/>
      <c r="E21" s="271"/>
      <c r="F21" s="240"/>
      <c r="G21" s="272"/>
      <c r="H21" s="269">
        <f>H16+J19</f>
        <v>195460849</v>
      </c>
      <c r="I21" s="270"/>
      <c r="J21" s="271"/>
      <c r="K21" s="4"/>
    </row>
    <row r="22" spans="1:11" s="3" customFormat="1" x14ac:dyDescent="0.25">
      <c r="A22"/>
      <c r="B22"/>
      <c r="C22"/>
      <c r="D22"/>
      <c r="E22"/>
      <c r="F22"/>
      <c r="G22"/>
      <c r="H22"/>
      <c r="I22"/>
    </row>
    <row r="23" spans="1:11" s="3" customFormat="1" x14ac:dyDescent="0.25">
      <c r="A23"/>
      <c r="B23"/>
      <c r="C23"/>
      <c r="D23"/>
      <c r="E23"/>
      <c r="F23"/>
      <c r="G23"/>
      <c r="H23"/>
      <c r="I23"/>
    </row>
  </sheetData>
  <mergeCells count="16">
    <mergeCell ref="A1:I1"/>
    <mergeCell ref="A13:A14"/>
    <mergeCell ref="B13:B14"/>
    <mergeCell ref="A2:I2"/>
    <mergeCell ref="D13:D14"/>
    <mergeCell ref="A3:I3"/>
    <mergeCell ref="C13:C14"/>
    <mergeCell ref="E13:E14"/>
    <mergeCell ref="G6:I6"/>
    <mergeCell ref="H20:J20"/>
    <mergeCell ref="H21:J21"/>
    <mergeCell ref="A20:A21"/>
    <mergeCell ref="B20:B21"/>
    <mergeCell ref="C20:E20"/>
    <mergeCell ref="C21:E21"/>
    <mergeCell ref="G20:G2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zoomScaleNormal="100" workbookViewId="0">
      <selection activeCell="A35" sqref="A35:E36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14.140625" customWidth="1"/>
    <col min="5" max="5" width="12.42578125" customWidth="1"/>
    <col min="6" max="6" width="14.42578125" customWidth="1"/>
    <col min="7" max="7" width="12.7109375" customWidth="1"/>
  </cols>
  <sheetData>
    <row r="1" spans="1:6" ht="15.75" x14ac:dyDescent="0.25">
      <c r="A1" s="301" t="s">
        <v>44</v>
      </c>
      <c r="B1" s="301"/>
      <c r="C1" s="301"/>
      <c r="D1" s="301"/>
      <c r="E1" s="301"/>
      <c r="F1" s="301"/>
    </row>
    <row r="2" spans="1:6" x14ac:dyDescent="0.25">
      <c r="A2" s="282" t="s">
        <v>479</v>
      </c>
      <c r="B2" s="282"/>
      <c r="C2" s="282"/>
      <c r="D2" s="282"/>
      <c r="E2" s="282"/>
      <c r="F2" s="282"/>
    </row>
    <row r="3" spans="1:6" x14ac:dyDescent="0.25">
      <c r="A3" s="282" t="s">
        <v>520</v>
      </c>
      <c r="B3" s="282"/>
      <c r="C3" s="282"/>
      <c r="D3" s="282"/>
      <c r="E3" s="282"/>
      <c r="F3" s="282"/>
    </row>
    <row r="4" spans="1:6" x14ac:dyDescent="0.25">
      <c r="A4" s="5"/>
      <c r="B4" s="5"/>
      <c r="C4" s="5"/>
      <c r="D4" s="5"/>
      <c r="E4" s="5"/>
      <c r="F4" s="6" t="s">
        <v>190</v>
      </c>
    </row>
    <row r="5" spans="1:6" x14ac:dyDescent="0.25">
      <c r="A5" s="5"/>
      <c r="B5" s="5"/>
      <c r="C5" s="5"/>
      <c r="D5" s="5"/>
      <c r="E5" s="5"/>
      <c r="F5" s="6" t="s">
        <v>478</v>
      </c>
    </row>
    <row r="6" spans="1:6" x14ac:dyDescent="0.25">
      <c r="A6" s="5"/>
      <c r="B6" s="5"/>
      <c r="C6" s="5"/>
      <c r="D6" s="5"/>
      <c r="E6" s="5"/>
      <c r="F6" s="6"/>
    </row>
    <row r="7" spans="1:6" x14ac:dyDescent="0.25">
      <c r="A7" s="304" t="s">
        <v>149</v>
      </c>
      <c r="B7" s="304"/>
      <c r="C7" s="5"/>
      <c r="D7" s="5"/>
      <c r="E7" s="5"/>
      <c r="F7" s="6"/>
    </row>
    <row r="8" spans="1:6" x14ac:dyDescent="0.25">
      <c r="A8" s="5"/>
      <c r="B8" s="5"/>
      <c r="C8" s="5"/>
      <c r="D8" s="5"/>
      <c r="E8" s="5"/>
      <c r="F8" s="6"/>
    </row>
    <row r="9" spans="1:6" x14ac:dyDescent="0.25">
      <c r="A9" s="45" t="s">
        <v>5</v>
      </c>
      <c r="B9" s="43">
        <v>16714000</v>
      </c>
      <c r="C9" s="43">
        <f>'4.1 Óvoda'!D19</f>
        <v>16714000</v>
      </c>
      <c r="D9" s="218"/>
      <c r="E9" s="218"/>
      <c r="F9" s="6"/>
    </row>
    <row r="10" spans="1:6" ht="30" x14ac:dyDescent="0.25">
      <c r="A10" s="45" t="s">
        <v>6</v>
      </c>
      <c r="B10" s="43">
        <v>4516000</v>
      </c>
      <c r="C10" s="43">
        <f>'4.1 Óvoda'!D25</f>
        <v>4516000</v>
      </c>
      <c r="D10" s="218"/>
      <c r="E10" s="218"/>
      <c r="F10" s="6"/>
    </row>
    <row r="11" spans="1:6" x14ac:dyDescent="0.25">
      <c r="A11" s="45" t="s">
        <v>147</v>
      </c>
      <c r="B11" s="43">
        <v>1235000</v>
      </c>
      <c r="C11" s="43">
        <f>'4.1 Óvoda'!D41</f>
        <v>1236100</v>
      </c>
      <c r="D11" s="218"/>
      <c r="E11" s="218"/>
      <c r="F11" s="6"/>
    </row>
    <row r="12" spans="1:6" x14ac:dyDescent="0.25">
      <c r="A12" s="45" t="s">
        <v>31</v>
      </c>
      <c r="B12" s="43">
        <v>100000</v>
      </c>
      <c r="C12" s="43">
        <f>'4.1 Óvoda'!D44</f>
        <v>100000</v>
      </c>
      <c r="D12" s="218"/>
      <c r="E12" s="218"/>
      <c r="F12" s="113"/>
    </row>
    <row r="13" spans="1:6" ht="15.75" x14ac:dyDescent="0.25">
      <c r="A13" s="41" t="s">
        <v>43</v>
      </c>
      <c r="B13" s="41">
        <f>SUM(B9:B12)</f>
        <v>22565000</v>
      </c>
      <c r="C13" s="41">
        <f>SUM(C9:C12)</f>
        <v>22566100</v>
      </c>
      <c r="D13" s="219"/>
      <c r="E13" s="219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304" t="s">
        <v>85</v>
      </c>
      <c r="B15" s="304"/>
      <c r="C15" s="59"/>
      <c r="D15" s="59"/>
      <c r="E15" s="59"/>
      <c r="F15" s="59"/>
    </row>
    <row r="16" spans="1:6" x14ac:dyDescent="0.25">
      <c r="A16" s="56"/>
      <c r="B16" s="56"/>
      <c r="C16" s="56"/>
      <c r="D16" s="176"/>
      <c r="E16" s="176"/>
      <c r="F16" s="56"/>
    </row>
    <row r="17" spans="1:10" ht="15.75" x14ac:dyDescent="0.25">
      <c r="A17" s="40" t="s">
        <v>45</v>
      </c>
      <c r="B17" s="40" t="s">
        <v>158</v>
      </c>
      <c r="C17" s="112" t="s">
        <v>0</v>
      </c>
      <c r="D17" s="269" t="s">
        <v>533</v>
      </c>
      <c r="E17" s="271"/>
      <c r="F17" s="103" t="s">
        <v>317</v>
      </c>
      <c r="G17" s="178" t="s">
        <v>317</v>
      </c>
    </row>
    <row r="18" spans="1:10" x14ac:dyDescent="0.25">
      <c r="A18" s="17" t="s">
        <v>155</v>
      </c>
      <c r="B18" s="50">
        <v>17806000</v>
      </c>
      <c r="C18" s="1">
        <v>21350000</v>
      </c>
      <c r="D18" s="318">
        <f>G24</f>
        <v>21352000</v>
      </c>
      <c r="E18" s="319"/>
      <c r="F18" s="50">
        <f>C18-B18</f>
        <v>3544000</v>
      </c>
      <c r="G18" s="50">
        <f>D18-B18</f>
        <v>3546000</v>
      </c>
    </row>
    <row r="19" spans="1:10" x14ac:dyDescent="0.25">
      <c r="A19" s="17" t="s">
        <v>156</v>
      </c>
      <c r="B19" s="50">
        <v>11871000</v>
      </c>
      <c r="C19" s="1">
        <v>14931000</v>
      </c>
      <c r="D19" s="318">
        <f>G25</f>
        <v>15115500</v>
      </c>
      <c r="E19" s="319"/>
      <c r="F19" s="50">
        <f t="shared" ref="F19:F20" si="0">C19-B19</f>
        <v>3060000</v>
      </c>
      <c r="G19" s="50">
        <f t="shared" ref="G19:G20" si="1">D19-B19</f>
        <v>3244500</v>
      </c>
    </row>
    <row r="20" spans="1:10" x14ac:dyDescent="0.25">
      <c r="A20" s="17" t="s">
        <v>157</v>
      </c>
      <c r="B20" s="50">
        <v>5864000</v>
      </c>
      <c r="C20" s="1">
        <v>8115000</v>
      </c>
      <c r="D20" s="318">
        <f>G26</f>
        <v>8115000</v>
      </c>
      <c r="E20" s="319"/>
      <c r="F20" s="50">
        <f t="shared" si="0"/>
        <v>2251000</v>
      </c>
      <c r="G20" s="50">
        <f t="shared" si="1"/>
        <v>2251000</v>
      </c>
    </row>
    <row r="21" spans="1:10" x14ac:dyDescent="0.25">
      <c r="A21" s="36" t="s">
        <v>138</v>
      </c>
      <c r="B21" s="53">
        <f>SUM(B18:B20)</f>
        <v>35541000</v>
      </c>
      <c r="C21" s="53">
        <f t="shared" ref="C21:F21" si="2">SUM(C18:C20)</f>
        <v>44396000</v>
      </c>
      <c r="D21" s="320">
        <f t="shared" si="2"/>
        <v>44582500</v>
      </c>
      <c r="E21" s="321"/>
      <c r="F21" s="53">
        <f t="shared" si="2"/>
        <v>8855000</v>
      </c>
      <c r="G21" s="53">
        <f t="shared" ref="G21" si="3">SUM(G18:G20)</f>
        <v>9041500</v>
      </c>
    </row>
    <row r="22" spans="1:10" x14ac:dyDescent="0.25">
      <c r="A22" s="5"/>
      <c r="B22" s="5"/>
      <c r="C22" s="5"/>
      <c r="D22" s="5"/>
      <c r="E22" s="5"/>
      <c r="F22" s="5"/>
    </row>
    <row r="23" spans="1:10" x14ac:dyDescent="0.25">
      <c r="A23" s="54" t="s">
        <v>0</v>
      </c>
      <c r="B23" s="54" t="s">
        <v>159</v>
      </c>
      <c r="C23" s="54" t="s">
        <v>160</v>
      </c>
      <c r="D23" s="178" t="s">
        <v>534</v>
      </c>
      <c r="E23" s="178" t="s">
        <v>535</v>
      </c>
      <c r="F23" s="54" t="s">
        <v>138</v>
      </c>
      <c r="G23" s="223" t="s">
        <v>536</v>
      </c>
    </row>
    <row r="24" spans="1:10" x14ac:dyDescent="0.25">
      <c r="A24" s="17" t="s">
        <v>155</v>
      </c>
      <c r="B24" s="17">
        <f>'4.3 Szakmár'!C41</f>
        <v>18373000</v>
      </c>
      <c r="C24" s="50">
        <v>2977000</v>
      </c>
      <c r="D24" s="50">
        <f>'4.3 Szakmár'!D41</f>
        <v>18375000</v>
      </c>
      <c r="E24" s="50">
        <v>2977000</v>
      </c>
      <c r="F24" s="50">
        <f>SUM(B24:C24)</f>
        <v>21350000</v>
      </c>
      <c r="G24" s="50">
        <f>SUM(C24:D24)</f>
        <v>21352000</v>
      </c>
    </row>
    <row r="25" spans="1:10" x14ac:dyDescent="0.25">
      <c r="A25" s="17" t="s">
        <v>156</v>
      </c>
      <c r="B25" s="17">
        <f>'4.4 Öregcsertő'!C41</f>
        <v>12946000</v>
      </c>
      <c r="C25" s="50">
        <v>1985000</v>
      </c>
      <c r="D25" s="50">
        <f>'4.4 Öregcsertő'!D41</f>
        <v>13130500</v>
      </c>
      <c r="E25" s="50">
        <v>1985000</v>
      </c>
      <c r="F25" s="50">
        <f t="shared" ref="F25:G26" si="4">SUM(B25:C25)</f>
        <v>14931000</v>
      </c>
      <c r="G25" s="50">
        <f t="shared" si="4"/>
        <v>15115500</v>
      </c>
    </row>
    <row r="26" spans="1:10" x14ac:dyDescent="0.25">
      <c r="A26" s="17" t="s">
        <v>157</v>
      </c>
      <c r="B26" s="17">
        <f>'4.5 Újtelek'!C41</f>
        <v>7134000</v>
      </c>
      <c r="C26" s="50">
        <v>981000</v>
      </c>
      <c r="D26" s="50">
        <f>'4.5 Újtelek'!D41</f>
        <v>7134000</v>
      </c>
      <c r="E26" s="50">
        <v>981000</v>
      </c>
      <c r="F26" s="50">
        <f t="shared" si="4"/>
        <v>8115000</v>
      </c>
      <c r="G26" s="50">
        <f t="shared" si="4"/>
        <v>8115000</v>
      </c>
    </row>
    <row r="27" spans="1:10" ht="15.75" x14ac:dyDescent="0.25">
      <c r="A27" s="21" t="s">
        <v>138</v>
      </c>
      <c r="B27" s="21">
        <f>SUM(B24:B26)</f>
        <v>38453000</v>
      </c>
      <c r="C27" s="21">
        <f t="shared" ref="C27:F27" si="5">SUM(C24:C26)</f>
        <v>5943000</v>
      </c>
      <c r="D27" s="21">
        <f t="shared" si="5"/>
        <v>38639500</v>
      </c>
      <c r="E27" s="21">
        <f t="shared" si="5"/>
        <v>5943000</v>
      </c>
      <c r="F27" s="21">
        <f t="shared" si="5"/>
        <v>44396000</v>
      </c>
      <c r="G27" s="21">
        <f t="shared" ref="G27" si="6">SUM(G24:G26)</f>
        <v>44582500</v>
      </c>
    </row>
    <row r="28" spans="1:10" x14ac:dyDescent="0.25">
      <c r="A28" s="5"/>
      <c r="B28" s="5"/>
      <c r="C28" s="5"/>
      <c r="D28" s="5"/>
      <c r="E28" s="5"/>
      <c r="F28" s="5"/>
    </row>
    <row r="29" spans="1:10" x14ac:dyDescent="0.25">
      <c r="A29" s="55" t="s">
        <v>187</v>
      </c>
      <c r="B29" s="38" t="s">
        <v>189</v>
      </c>
      <c r="C29" s="38" t="s">
        <v>188</v>
      </c>
      <c r="D29" s="220"/>
      <c r="E29" s="220"/>
      <c r="F29" s="5"/>
    </row>
    <row r="30" spans="1:10" x14ac:dyDescent="0.25">
      <c r="A30" s="17" t="s">
        <v>155</v>
      </c>
      <c r="B30" s="17">
        <v>1218</v>
      </c>
      <c r="C30" s="111">
        <f>B30/B33*100</f>
        <v>50.061652281134407</v>
      </c>
      <c r="D30" s="221"/>
      <c r="E30" s="221"/>
      <c r="J30" s="5"/>
    </row>
    <row r="31" spans="1:10" x14ac:dyDescent="0.25">
      <c r="A31" s="17" t="s">
        <v>156</v>
      </c>
      <c r="B31" s="17">
        <v>813</v>
      </c>
      <c r="C31" s="111">
        <f>B31/B33*100</f>
        <v>33.415536374845864</v>
      </c>
      <c r="D31" s="221"/>
      <c r="E31" s="221"/>
      <c r="J31" s="5"/>
    </row>
    <row r="32" spans="1:10" x14ac:dyDescent="0.25">
      <c r="A32" s="17" t="s">
        <v>157</v>
      </c>
      <c r="B32" s="17">
        <v>402</v>
      </c>
      <c r="C32" s="111">
        <f>B32/B33*100</f>
        <v>16.522811344019729</v>
      </c>
      <c r="D32" s="221"/>
      <c r="E32" s="221"/>
      <c r="F32" s="5"/>
    </row>
    <row r="33" spans="1:6" x14ac:dyDescent="0.25">
      <c r="A33" s="17" t="s">
        <v>138</v>
      </c>
      <c r="B33" s="17">
        <f>SUM(B30:B32)</f>
        <v>2433</v>
      </c>
      <c r="C33" s="52">
        <f>SUM(C30:C32)</f>
        <v>100</v>
      </c>
      <c r="D33" s="222"/>
      <c r="E33" s="222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65"/>
    </row>
  </sheetData>
  <mergeCells count="10">
    <mergeCell ref="D17:E17"/>
    <mergeCell ref="D18:E18"/>
    <mergeCell ref="D19:E19"/>
    <mergeCell ref="D20:E20"/>
    <mergeCell ref="D21:E21"/>
    <mergeCell ref="A1:F1"/>
    <mergeCell ref="A2:F2"/>
    <mergeCell ref="A7:B7"/>
    <mergeCell ref="A15:B15"/>
    <mergeCell ref="A3:F3"/>
  </mergeCells>
  <phoneticPr fontId="14" type="noConversion"/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opLeftCell="A31" workbookViewId="0">
      <selection activeCell="E42" sqref="E42"/>
    </sheetView>
  </sheetViews>
  <sheetFormatPr defaultRowHeight="15" x14ac:dyDescent="0.25"/>
  <cols>
    <col min="2" max="2" width="53.7109375" customWidth="1"/>
    <col min="3" max="3" width="11.28515625" customWidth="1"/>
    <col min="4" max="4" width="11.42578125" customWidth="1"/>
    <col min="7" max="7" width="13.140625" customWidth="1"/>
    <col min="8" max="8" width="12.5703125" customWidth="1"/>
    <col min="9" max="9" width="10.5703125" bestFit="1" customWidth="1"/>
    <col min="10" max="10" width="11.5703125" customWidth="1"/>
    <col min="12" max="12" width="11.7109375" customWidth="1"/>
    <col min="13" max="13" width="9.5703125" bestFit="1" customWidth="1"/>
    <col min="15" max="15" width="9.5703125" bestFit="1" customWidth="1"/>
  </cols>
  <sheetData>
    <row r="1" spans="1:16" ht="16.5" customHeight="1" x14ac:dyDescent="0.25">
      <c r="B1" s="324" t="s">
        <v>149</v>
      </c>
      <c r="C1" s="324"/>
      <c r="D1" s="167"/>
    </row>
    <row r="2" spans="1:16" ht="16.5" customHeight="1" x14ac:dyDescent="0.25">
      <c r="B2" s="325" t="s">
        <v>519</v>
      </c>
      <c r="C2" s="325"/>
      <c r="D2" s="168"/>
    </row>
    <row r="3" spans="1:16" ht="16.5" customHeight="1" x14ac:dyDescent="0.25">
      <c r="B3" s="326" t="s">
        <v>454</v>
      </c>
      <c r="C3" s="326"/>
      <c r="D3" s="169"/>
    </row>
    <row r="4" spans="1:16" ht="16.5" customHeight="1" x14ac:dyDescent="0.25">
      <c r="B4" s="42"/>
      <c r="C4" s="42"/>
      <c r="D4" s="42"/>
    </row>
    <row r="5" spans="1:16" ht="16.5" customHeight="1" x14ac:dyDescent="0.25">
      <c r="B5" s="42"/>
      <c r="C5" s="46" t="s">
        <v>179</v>
      </c>
      <c r="D5" s="46"/>
    </row>
    <row r="6" spans="1:16" ht="16.5" customHeight="1" x14ac:dyDescent="0.25">
      <c r="B6" s="42"/>
      <c r="C6" s="44" t="s">
        <v>472</v>
      </c>
      <c r="D6" s="183"/>
    </row>
    <row r="7" spans="1:16" ht="31.5" customHeight="1" x14ac:dyDescent="0.25">
      <c r="A7" s="106"/>
      <c r="B7" s="47" t="s">
        <v>1</v>
      </c>
      <c r="C7" s="185" t="s">
        <v>438</v>
      </c>
      <c r="D7" s="47" t="s">
        <v>520</v>
      </c>
      <c r="G7" s="1"/>
      <c r="H7" s="327"/>
      <c r="I7" s="327"/>
      <c r="J7" s="327"/>
      <c r="K7" s="327"/>
      <c r="L7" s="328"/>
      <c r="M7" s="328"/>
      <c r="N7" s="1"/>
      <c r="O7" s="1"/>
      <c r="P7" s="1"/>
    </row>
    <row r="8" spans="1:16" ht="16.5" customHeight="1" x14ac:dyDescent="0.25">
      <c r="A8" s="106" t="s">
        <v>271</v>
      </c>
      <c r="B8" s="12" t="s">
        <v>3</v>
      </c>
      <c r="C8" s="186">
        <v>14216000</v>
      </c>
      <c r="D8" s="17">
        <v>14216000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6.5" customHeight="1" x14ac:dyDescent="0.25">
      <c r="A9" s="106" t="s">
        <v>272</v>
      </c>
      <c r="B9" s="12" t="s">
        <v>453</v>
      </c>
      <c r="C9" s="186">
        <v>0</v>
      </c>
      <c r="D9" s="17">
        <v>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.5" customHeight="1" x14ac:dyDescent="0.25">
      <c r="A10" s="106" t="s">
        <v>456</v>
      </c>
      <c r="B10" s="12" t="s">
        <v>452</v>
      </c>
      <c r="C10" s="186">
        <v>1629000</v>
      </c>
      <c r="D10" s="17">
        <v>1629000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6.5" customHeight="1" x14ac:dyDescent="0.25">
      <c r="A11" s="106" t="s">
        <v>274</v>
      </c>
      <c r="B11" s="12" t="s">
        <v>148</v>
      </c>
      <c r="C11" s="186">
        <v>424000</v>
      </c>
      <c r="D11" s="17">
        <v>424000</v>
      </c>
      <c r="G11" s="1"/>
      <c r="H11" s="1"/>
      <c r="I11" s="1"/>
      <c r="J11" s="1"/>
      <c r="K11" s="1"/>
      <c r="L11" s="1"/>
      <c r="M11" s="1"/>
      <c r="N11" s="1"/>
      <c r="O11" s="134"/>
      <c r="P11" s="1"/>
    </row>
    <row r="12" spans="1:16" ht="16.5" customHeight="1" x14ac:dyDescent="0.25">
      <c r="A12" s="106" t="s">
        <v>275</v>
      </c>
      <c r="B12" s="12" t="s">
        <v>4</v>
      </c>
      <c r="C12" s="186">
        <v>144000</v>
      </c>
      <c r="D12" s="17">
        <v>144000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6.5" customHeight="1" x14ac:dyDescent="0.25">
      <c r="A13" s="106" t="s">
        <v>314</v>
      </c>
      <c r="B13" s="12" t="s">
        <v>315</v>
      </c>
      <c r="C13" s="186">
        <v>0</v>
      </c>
      <c r="D13" s="17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6.5" customHeight="1" x14ac:dyDescent="0.25">
      <c r="A14" s="107" t="s">
        <v>276</v>
      </c>
      <c r="B14" s="31" t="s">
        <v>5</v>
      </c>
      <c r="C14" s="186">
        <f>SUM(C8:C13)</f>
        <v>16413000</v>
      </c>
      <c r="D14" s="17">
        <f>SUM(D8:D13)</f>
        <v>16413000</v>
      </c>
      <c r="G14" s="1"/>
      <c r="H14" s="1"/>
      <c r="I14" s="1"/>
      <c r="J14" s="1"/>
      <c r="K14" s="1"/>
      <c r="L14" s="1"/>
      <c r="M14" s="1"/>
      <c r="N14" s="136"/>
      <c r="O14" s="1"/>
      <c r="P14" s="1"/>
    </row>
    <row r="15" spans="1:16" ht="16.5" customHeight="1" x14ac:dyDescent="0.25">
      <c r="A15" s="106" t="s">
        <v>277</v>
      </c>
      <c r="B15" s="27" t="s">
        <v>21</v>
      </c>
      <c r="C15" s="186">
        <f>'4.3 Szakmár'!C14+'4.4 Öregcsertő'!C14+'4.5 Újtelek'!C14+'4.6 Jegyző'!C14</f>
        <v>0</v>
      </c>
      <c r="D15" s="17">
        <f>'4.3 Szakmár'!F14+'4.4 Öregcsertő'!D14+'4.5 Újtelek'!G14+'4.6 Jegyző'!D14</f>
        <v>0</v>
      </c>
      <c r="G15" s="1"/>
      <c r="H15" s="1"/>
      <c r="I15" s="1"/>
      <c r="J15" s="1"/>
      <c r="K15" s="1"/>
      <c r="L15" s="1"/>
      <c r="M15" s="1"/>
      <c r="N15" s="137"/>
      <c r="O15" s="134"/>
      <c r="P15" s="1"/>
    </row>
    <row r="16" spans="1:16" ht="16.5" customHeight="1" x14ac:dyDescent="0.25">
      <c r="A16" s="106" t="s">
        <v>278</v>
      </c>
      <c r="B16" s="27" t="s">
        <v>304</v>
      </c>
      <c r="C16" s="186">
        <v>301000</v>
      </c>
      <c r="D16" s="17">
        <v>301000</v>
      </c>
      <c r="G16" s="1"/>
      <c r="H16" s="1"/>
      <c r="I16" s="1"/>
      <c r="J16" s="1"/>
      <c r="K16" s="1"/>
      <c r="L16" s="1"/>
      <c r="M16" s="1"/>
      <c r="N16" s="1"/>
      <c r="O16" s="148"/>
      <c r="P16" s="147"/>
    </row>
    <row r="17" spans="1:18" ht="16.5" customHeight="1" x14ac:dyDescent="0.25">
      <c r="A17" s="106" t="s">
        <v>279</v>
      </c>
      <c r="B17" s="27" t="s">
        <v>305</v>
      </c>
      <c r="C17" s="186">
        <f>'4.3 Szakmár'!C16+'4.4 Öregcsertő'!C16+'4.5 Újtelek'!C16+'4.6 Jegyző'!C16</f>
        <v>0</v>
      </c>
      <c r="D17" s="17">
        <f>'4.3 Szakmár'!F16+'4.4 Öregcsertő'!D16+'4.5 Újtelek'!G16+'4.6 Jegyző'!D16</f>
        <v>0</v>
      </c>
      <c r="I17" s="152"/>
    </row>
    <row r="18" spans="1:18" ht="16.5" customHeight="1" x14ac:dyDescent="0.25">
      <c r="A18" s="107" t="s">
        <v>280</v>
      </c>
      <c r="B18" s="31" t="s">
        <v>22</v>
      </c>
      <c r="C18" s="186">
        <f>SUM(C15:C17)</f>
        <v>301000</v>
      </c>
      <c r="D18" s="17">
        <f>SUM(D15:D17)</f>
        <v>301000</v>
      </c>
      <c r="M18" s="129"/>
      <c r="N18" s="129"/>
      <c r="O18" s="129"/>
    </row>
    <row r="19" spans="1:18" ht="16.5" customHeight="1" x14ac:dyDescent="0.25">
      <c r="A19" s="108" t="s">
        <v>281</v>
      </c>
      <c r="B19" s="28" t="s">
        <v>5</v>
      </c>
      <c r="C19" s="186">
        <f>C14+C18</f>
        <v>16714000</v>
      </c>
      <c r="D19" s="17">
        <f>D14+D18</f>
        <v>16714000</v>
      </c>
      <c r="I19" s="129"/>
      <c r="M19" s="129"/>
      <c r="N19" s="129"/>
      <c r="P19" s="135"/>
      <c r="Q19" s="135"/>
      <c r="R19" s="135"/>
    </row>
    <row r="20" spans="1:18" ht="16.5" customHeight="1" x14ac:dyDescent="0.25">
      <c r="A20" s="106" t="s">
        <v>282</v>
      </c>
      <c r="B20" s="27" t="s">
        <v>306</v>
      </c>
      <c r="C20" s="186">
        <v>4360000</v>
      </c>
      <c r="D20" s="17">
        <v>4360000</v>
      </c>
      <c r="I20" s="151"/>
      <c r="M20" s="140"/>
      <c r="N20" s="142"/>
      <c r="Q20" s="141"/>
      <c r="R20" s="143"/>
    </row>
    <row r="21" spans="1:18" ht="16.5" customHeight="1" x14ac:dyDescent="0.25">
      <c r="A21" s="106" t="s">
        <v>283</v>
      </c>
      <c r="B21" s="27" t="s">
        <v>307</v>
      </c>
      <c r="C21" s="186">
        <v>0</v>
      </c>
      <c r="D21" s="17">
        <v>0</v>
      </c>
    </row>
    <row r="22" spans="1:18" ht="16.5" customHeight="1" x14ac:dyDescent="0.25">
      <c r="A22" s="106" t="s">
        <v>284</v>
      </c>
      <c r="B22" s="27" t="s">
        <v>308</v>
      </c>
      <c r="C22" s="186">
        <v>76000</v>
      </c>
      <c r="D22" s="17">
        <v>76000</v>
      </c>
    </row>
    <row r="23" spans="1:18" ht="16.5" customHeight="1" x14ac:dyDescent="0.25">
      <c r="A23" s="106" t="s">
        <v>309</v>
      </c>
      <c r="B23" s="27" t="s">
        <v>310</v>
      </c>
      <c r="C23" s="186">
        <v>0</v>
      </c>
      <c r="D23" s="17">
        <v>0</v>
      </c>
    </row>
    <row r="24" spans="1:18" ht="16.5" customHeight="1" x14ac:dyDescent="0.25">
      <c r="A24" s="106" t="s">
        <v>285</v>
      </c>
      <c r="B24" s="27" t="s">
        <v>311</v>
      </c>
      <c r="C24" s="186">
        <v>80000</v>
      </c>
      <c r="D24" s="17">
        <v>80000</v>
      </c>
      <c r="O24" s="323"/>
      <c r="P24" s="323"/>
    </row>
    <row r="25" spans="1:18" ht="16.5" customHeight="1" x14ac:dyDescent="0.25">
      <c r="A25" s="108" t="s">
        <v>286</v>
      </c>
      <c r="B25" s="33" t="s">
        <v>312</v>
      </c>
      <c r="C25" s="186">
        <f>SUM(C20:C24)</f>
        <v>4516000</v>
      </c>
      <c r="D25" s="17">
        <f>SUM(D20:D24)</f>
        <v>4516000</v>
      </c>
      <c r="L25" s="139"/>
      <c r="P25" s="144"/>
      <c r="Q25" s="138"/>
    </row>
    <row r="26" spans="1:18" ht="16.5" customHeight="1" x14ac:dyDescent="0.25">
      <c r="A26" s="106" t="s">
        <v>313</v>
      </c>
      <c r="B26" s="110" t="s">
        <v>7</v>
      </c>
      <c r="C26" s="186">
        <v>50000</v>
      </c>
      <c r="D26" s="17">
        <v>50000</v>
      </c>
    </row>
    <row r="27" spans="1:18" ht="16.5" customHeight="1" x14ac:dyDescent="0.25">
      <c r="A27" s="106" t="s">
        <v>287</v>
      </c>
      <c r="B27" s="12" t="s">
        <v>8</v>
      </c>
      <c r="C27" s="186">
        <v>250000</v>
      </c>
      <c r="D27" s="17">
        <v>250000</v>
      </c>
    </row>
    <row r="28" spans="1:18" ht="16.5" customHeight="1" x14ac:dyDescent="0.25">
      <c r="A28" s="106" t="s">
        <v>288</v>
      </c>
      <c r="B28" s="31" t="s">
        <v>9</v>
      </c>
      <c r="C28" s="186">
        <f>SUM(C26:C27)</f>
        <v>300000</v>
      </c>
      <c r="D28" s="17">
        <f>SUM(D26:D27)</f>
        <v>300000</v>
      </c>
    </row>
    <row r="29" spans="1:18" x14ac:dyDescent="0.25">
      <c r="A29" s="106" t="s">
        <v>289</v>
      </c>
      <c r="B29" s="27" t="s">
        <v>10</v>
      </c>
      <c r="C29" s="186">
        <v>0</v>
      </c>
      <c r="D29" s="17">
        <v>0</v>
      </c>
    </row>
    <row r="30" spans="1:18" x14ac:dyDescent="0.25">
      <c r="A30" s="106" t="s">
        <v>290</v>
      </c>
      <c r="B30" s="27" t="s">
        <v>11</v>
      </c>
      <c r="C30" s="186">
        <v>85000</v>
      </c>
      <c r="D30" s="17">
        <v>85000</v>
      </c>
    </row>
    <row r="31" spans="1:18" x14ac:dyDescent="0.25">
      <c r="A31" s="106" t="s">
        <v>291</v>
      </c>
      <c r="B31" s="31" t="s">
        <v>12</v>
      </c>
      <c r="C31" s="186">
        <f>SUM(C29:C30)</f>
        <v>85000</v>
      </c>
      <c r="D31" s="17">
        <f>SUM(D29:D30)</f>
        <v>85000</v>
      </c>
    </row>
    <row r="32" spans="1:18" x14ac:dyDescent="0.25">
      <c r="A32" s="106" t="s">
        <v>292</v>
      </c>
      <c r="B32" s="27" t="s">
        <v>13</v>
      </c>
      <c r="C32" s="186">
        <v>300000</v>
      </c>
      <c r="D32" s="17">
        <v>300000</v>
      </c>
      <c r="N32" s="144"/>
    </row>
    <row r="33" spans="1:14" x14ac:dyDescent="0.25">
      <c r="A33" s="106" t="s">
        <v>293</v>
      </c>
      <c r="B33" s="12" t="s">
        <v>14</v>
      </c>
      <c r="C33" s="186">
        <v>0</v>
      </c>
      <c r="D33" s="17">
        <v>0</v>
      </c>
      <c r="I33" s="146"/>
      <c r="J33" s="140"/>
      <c r="K33" s="142"/>
      <c r="L33" s="129"/>
      <c r="N33" s="145"/>
    </row>
    <row r="34" spans="1:14" x14ac:dyDescent="0.25">
      <c r="A34" s="106" t="s">
        <v>294</v>
      </c>
      <c r="B34" s="12" t="s">
        <v>316</v>
      </c>
      <c r="C34" s="186">
        <v>50000</v>
      </c>
      <c r="D34" s="17">
        <v>50000</v>
      </c>
    </row>
    <row r="35" spans="1:14" x14ac:dyDescent="0.25">
      <c r="A35" s="106" t="s">
        <v>295</v>
      </c>
      <c r="B35" s="12" t="s">
        <v>15</v>
      </c>
      <c r="C35" s="186">
        <v>300000</v>
      </c>
      <c r="D35" s="17">
        <v>301000</v>
      </c>
      <c r="H35" s="154"/>
    </row>
    <row r="36" spans="1:14" x14ac:dyDescent="0.25">
      <c r="A36" s="106" t="s">
        <v>296</v>
      </c>
      <c r="B36" s="31" t="s">
        <v>16</v>
      </c>
      <c r="C36" s="186">
        <f>SUM(C32:C35)</f>
        <v>650000</v>
      </c>
      <c r="D36" s="17">
        <f>SUM(D32:D35)</f>
        <v>651000</v>
      </c>
      <c r="H36" s="138"/>
    </row>
    <row r="37" spans="1:14" x14ac:dyDescent="0.25">
      <c r="A37" s="106" t="s">
        <v>297</v>
      </c>
      <c r="B37" s="31" t="s">
        <v>151</v>
      </c>
      <c r="C37" s="186">
        <v>0</v>
      </c>
      <c r="D37" s="17">
        <v>0</v>
      </c>
      <c r="H37" s="151"/>
    </row>
    <row r="38" spans="1:14" x14ac:dyDescent="0.25">
      <c r="A38" s="106" t="s">
        <v>298</v>
      </c>
      <c r="B38" s="27" t="s">
        <v>303</v>
      </c>
      <c r="C38" s="186">
        <v>200000</v>
      </c>
      <c r="D38" s="17">
        <v>200000</v>
      </c>
      <c r="H38" s="142"/>
    </row>
    <row r="39" spans="1:14" x14ac:dyDescent="0.25">
      <c r="A39" s="106" t="s">
        <v>300</v>
      </c>
      <c r="B39" s="27" t="s">
        <v>301</v>
      </c>
      <c r="C39" s="186">
        <v>0</v>
      </c>
      <c r="D39" s="17">
        <v>100</v>
      </c>
      <c r="H39" s="140"/>
    </row>
    <row r="40" spans="1:14" x14ac:dyDescent="0.25">
      <c r="A40" s="107" t="s">
        <v>302</v>
      </c>
      <c r="B40" s="31" t="s">
        <v>301</v>
      </c>
      <c r="C40" s="186">
        <f>SUM(C38:C39)</f>
        <v>200000</v>
      </c>
      <c r="D40" s="17">
        <f>SUM(D38:D39)</f>
        <v>200100</v>
      </c>
    </row>
    <row r="41" spans="1:14" x14ac:dyDescent="0.25">
      <c r="A41" s="108" t="s">
        <v>299</v>
      </c>
      <c r="B41" s="28" t="s">
        <v>147</v>
      </c>
      <c r="C41" s="186">
        <f>C28+C31+C36+C37+C40</f>
        <v>1235000</v>
      </c>
      <c r="D41" s="17">
        <f>D28+D31+D36+D37+D40</f>
        <v>1236100</v>
      </c>
    </row>
    <row r="42" spans="1:14" x14ac:dyDescent="0.25">
      <c r="A42" s="106" t="s">
        <v>403</v>
      </c>
      <c r="B42" s="27" t="s">
        <v>404</v>
      </c>
      <c r="C42" s="186">
        <v>80000</v>
      </c>
      <c r="D42" s="17">
        <v>80000</v>
      </c>
    </row>
    <row r="43" spans="1:14" x14ac:dyDescent="0.25">
      <c r="A43" s="106" t="s">
        <v>405</v>
      </c>
      <c r="B43" s="27" t="s">
        <v>439</v>
      </c>
      <c r="C43" s="186">
        <v>20000</v>
      </c>
      <c r="D43" s="17">
        <v>20000</v>
      </c>
    </row>
    <row r="44" spans="1:14" x14ac:dyDescent="0.25">
      <c r="A44" s="108" t="s">
        <v>440</v>
      </c>
      <c r="B44" s="28" t="s">
        <v>441</v>
      </c>
      <c r="C44" s="186">
        <f>SUM(C42:C43)</f>
        <v>100000</v>
      </c>
      <c r="D44" s="17">
        <f>SUM(D42:D43)</f>
        <v>100000</v>
      </c>
    </row>
    <row r="45" spans="1:14" ht="15.75" x14ac:dyDescent="0.25">
      <c r="A45" s="106"/>
      <c r="B45" s="49" t="s">
        <v>146</v>
      </c>
      <c r="C45" s="187">
        <f>C19+C25+C41+C44</f>
        <v>22565000</v>
      </c>
      <c r="D45" s="23">
        <f>D19+D25+D41+D44</f>
        <v>22566100</v>
      </c>
    </row>
    <row r="46" spans="1:14" x14ac:dyDescent="0.25">
      <c r="D46" s="1"/>
    </row>
    <row r="47" spans="1:14" x14ac:dyDescent="0.25">
      <c r="A47" s="322" t="s">
        <v>467</v>
      </c>
      <c r="B47" s="106" t="s">
        <v>465</v>
      </c>
      <c r="C47" s="188">
        <v>21774000</v>
      </c>
      <c r="D47" s="106">
        <v>21774000</v>
      </c>
    </row>
    <row r="48" spans="1:14" x14ac:dyDescent="0.25">
      <c r="A48" s="322"/>
      <c r="B48" s="106" t="s">
        <v>466</v>
      </c>
      <c r="C48" s="188">
        <v>791000</v>
      </c>
      <c r="D48" s="106">
        <v>791000</v>
      </c>
    </row>
    <row r="49" spans="1:4" x14ac:dyDescent="0.25">
      <c r="A49" s="211" t="s">
        <v>517</v>
      </c>
      <c r="B49" s="106" t="s">
        <v>518</v>
      </c>
      <c r="C49" s="188">
        <v>0</v>
      </c>
      <c r="D49" s="106">
        <v>1000</v>
      </c>
    </row>
    <row r="50" spans="1:4" x14ac:dyDescent="0.25">
      <c r="A50" s="211" t="s">
        <v>458</v>
      </c>
      <c r="B50" s="106" t="s">
        <v>368</v>
      </c>
      <c r="C50" s="188">
        <v>0</v>
      </c>
      <c r="D50" s="106">
        <v>100</v>
      </c>
    </row>
    <row r="51" spans="1:4" x14ac:dyDescent="0.25">
      <c r="A51" s="212"/>
      <c r="B51" s="108" t="s">
        <v>468</v>
      </c>
      <c r="C51" s="189">
        <f>C47+C48</f>
        <v>22565000</v>
      </c>
      <c r="D51" s="108">
        <f>D47+D48+D49+D50</f>
        <v>22566100</v>
      </c>
    </row>
  </sheetData>
  <mergeCells count="7">
    <mergeCell ref="A47:A48"/>
    <mergeCell ref="O24:P24"/>
    <mergeCell ref="B1:C1"/>
    <mergeCell ref="B2:C2"/>
    <mergeCell ref="B3:C3"/>
    <mergeCell ref="H7:J7"/>
    <mergeCell ref="K7:M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8" workbookViewId="0">
      <selection activeCell="F54" sqref="F54"/>
    </sheetView>
  </sheetViews>
  <sheetFormatPr defaultRowHeight="12.75" x14ac:dyDescent="0.2"/>
  <cols>
    <col min="1" max="1" width="9.140625" style="14"/>
    <col min="2" max="2" width="46.5703125" style="14" customWidth="1"/>
    <col min="3" max="3" width="10.7109375" style="14" customWidth="1"/>
    <col min="4" max="4" width="11.28515625" style="14" customWidth="1"/>
    <col min="5" max="6" width="20.42578125" style="14" customWidth="1"/>
    <col min="7" max="16384" width="9.140625" style="14"/>
  </cols>
  <sheetData>
    <row r="1" spans="1:6" ht="15" x14ac:dyDescent="0.25">
      <c r="A1" s="329" t="s">
        <v>180</v>
      </c>
      <c r="B1" s="329"/>
      <c r="C1" s="42"/>
      <c r="D1" s="42"/>
    </row>
    <row r="2" spans="1:6" ht="15" x14ac:dyDescent="0.25">
      <c r="A2" s="330" t="s">
        <v>519</v>
      </c>
      <c r="B2" s="330"/>
      <c r="C2" s="42"/>
      <c r="D2" s="42"/>
    </row>
    <row r="3" spans="1:6" ht="15" x14ac:dyDescent="0.25">
      <c r="A3" s="326" t="s">
        <v>484</v>
      </c>
      <c r="B3" s="326"/>
      <c r="C3" s="42"/>
      <c r="D3" s="42"/>
    </row>
    <row r="4" spans="1:6" ht="15" x14ac:dyDescent="0.25">
      <c r="A4" s="177"/>
      <c r="B4" s="177"/>
      <c r="C4" s="42"/>
      <c r="D4" s="42"/>
    </row>
    <row r="5" spans="1:6" ht="15" x14ac:dyDescent="0.25">
      <c r="A5" s="42"/>
      <c r="B5" s="46" t="s">
        <v>178</v>
      </c>
      <c r="C5" s="42"/>
      <c r="D5" s="42"/>
    </row>
    <row r="6" spans="1:6" ht="15" x14ac:dyDescent="0.25">
      <c r="A6" s="42"/>
      <c r="B6" s="44" t="s">
        <v>472</v>
      </c>
      <c r="C6" s="42"/>
      <c r="D6" s="42"/>
    </row>
    <row r="7" spans="1:6" ht="28.5" customHeight="1" x14ac:dyDescent="0.25">
      <c r="A7" s="106"/>
      <c r="B7" s="216" t="s">
        <v>1</v>
      </c>
      <c r="C7" s="216" t="s">
        <v>438</v>
      </c>
      <c r="D7" s="216" t="s">
        <v>520</v>
      </c>
      <c r="E7" s="184"/>
      <c r="F7" s="184"/>
    </row>
    <row r="8" spans="1:6" ht="15" x14ac:dyDescent="0.25">
      <c r="A8" s="106" t="s">
        <v>271</v>
      </c>
      <c r="B8" s="12" t="s">
        <v>3</v>
      </c>
      <c r="C8" s="17">
        <f>'4.3 Szakmár'!C8+'4.4 Öregcsertő'!C8+'4.5 Újtelek'!C8+'4.6 Jegyző'!C8</f>
        <v>27363000</v>
      </c>
      <c r="D8" s="17">
        <f>'4.3 Szakmár'!D8+'4.4 Öregcsertő'!D8+'4.5 Újtelek'!D8+'4.6 Jegyző'!D8</f>
        <v>27466500</v>
      </c>
      <c r="E8" s="60"/>
      <c r="F8" s="60"/>
    </row>
    <row r="9" spans="1:6" ht="15" x14ac:dyDescent="0.25">
      <c r="A9" s="106" t="s">
        <v>272</v>
      </c>
      <c r="B9" s="12" t="s">
        <v>273</v>
      </c>
      <c r="C9" s="17">
        <f>'4.3 Szakmár'!C9+'4.4 Öregcsertő'!C9+'4.5 Újtelek'!C9+'4.6 Jegyző'!C9</f>
        <v>0</v>
      </c>
      <c r="D9" s="17">
        <f>'4.3 Szakmár'!D9+'4.4 Öregcsertő'!D9+'4.5 Újtelek'!D9+'4.6 Jegyző'!D9</f>
        <v>0</v>
      </c>
      <c r="E9" s="60"/>
      <c r="F9" s="60"/>
    </row>
    <row r="10" spans="1:6" ht="15" x14ac:dyDescent="0.25">
      <c r="A10" s="106" t="s">
        <v>274</v>
      </c>
      <c r="B10" s="12" t="s">
        <v>148</v>
      </c>
      <c r="C10" s="17">
        <f>'4.3 Szakmár'!C10+'4.4 Öregcsertő'!C10+'4.5 Újtelek'!C10+'4.6 Jegyző'!C10</f>
        <v>1759000</v>
      </c>
      <c r="D10" s="17">
        <f>'4.3 Szakmár'!D10+'4.4 Öregcsertő'!D10+'4.5 Újtelek'!D10+'4.6 Jegyző'!D10</f>
        <v>1759000</v>
      </c>
      <c r="E10" s="60"/>
      <c r="F10" s="60"/>
    </row>
    <row r="11" spans="1:6" ht="15" x14ac:dyDescent="0.25">
      <c r="A11" s="106" t="s">
        <v>275</v>
      </c>
      <c r="B11" s="12" t="s">
        <v>4</v>
      </c>
      <c r="C11" s="17">
        <f>'4.3 Szakmár'!C11+'4.4 Öregcsertő'!C11+'4.5 Újtelek'!C11+'4.6 Jegyző'!C11</f>
        <v>445000</v>
      </c>
      <c r="D11" s="17">
        <f>'4.3 Szakmár'!D11+'4.4 Öregcsertő'!D11+'4.5 Újtelek'!D11+'4.6 Jegyző'!D11</f>
        <v>445000</v>
      </c>
      <c r="E11" s="60"/>
      <c r="F11" s="60"/>
    </row>
    <row r="12" spans="1:6" ht="15" x14ac:dyDescent="0.25">
      <c r="A12" s="106" t="s">
        <v>314</v>
      </c>
      <c r="B12" s="12" t="s">
        <v>315</v>
      </c>
      <c r="C12" s="17">
        <f>'4.3 Szakmár'!C12+'4.4 Öregcsertő'!C12+'4.5 Újtelek'!C12+'4.6 Jegyző'!C12</f>
        <v>610000</v>
      </c>
      <c r="D12" s="17">
        <f>'4.3 Szakmár'!D12+'4.4 Öregcsertő'!D12+'4.5 Újtelek'!D12+'4.6 Jegyző'!D12</f>
        <v>610000</v>
      </c>
      <c r="E12" s="60"/>
      <c r="F12" s="60"/>
    </row>
    <row r="13" spans="1:6" ht="15" x14ac:dyDescent="0.25">
      <c r="A13" s="107" t="s">
        <v>276</v>
      </c>
      <c r="B13" s="31" t="s">
        <v>5</v>
      </c>
      <c r="C13" s="17">
        <f>'4.3 Szakmár'!C13+'4.4 Öregcsertő'!C13+'4.5 Újtelek'!C13+'4.6 Jegyző'!C13</f>
        <v>30177000</v>
      </c>
      <c r="D13" s="17">
        <f>'4.3 Szakmár'!D13+'4.4 Öregcsertő'!D13+'4.5 Újtelek'!D13+'4.6 Jegyző'!D13</f>
        <v>30280500</v>
      </c>
      <c r="E13" s="60"/>
      <c r="F13" s="60"/>
    </row>
    <row r="14" spans="1:6" ht="15" x14ac:dyDescent="0.25">
      <c r="A14" s="106" t="s">
        <v>277</v>
      </c>
      <c r="B14" s="27" t="s">
        <v>21</v>
      </c>
      <c r="C14" s="17">
        <f>'4.3 Szakmár'!C14+'4.4 Öregcsertő'!C14+'4.5 Újtelek'!C14+'4.6 Jegyző'!C14</f>
        <v>0</v>
      </c>
      <c r="D14" s="17">
        <f>'4.3 Szakmár'!D14+'4.4 Öregcsertő'!D14+'4.5 Újtelek'!D14+'4.6 Jegyző'!D14</f>
        <v>0</v>
      </c>
      <c r="E14" s="60"/>
      <c r="F14" s="60"/>
    </row>
    <row r="15" spans="1:6" ht="15" x14ac:dyDescent="0.25">
      <c r="A15" s="106" t="s">
        <v>278</v>
      </c>
      <c r="B15" s="27" t="s">
        <v>304</v>
      </c>
      <c r="C15" s="17">
        <f>'4.3 Szakmár'!C15+'4.4 Öregcsertő'!C15+'4.5 Újtelek'!C15+'4.6 Jegyző'!C15</f>
        <v>0</v>
      </c>
      <c r="D15" s="17">
        <f>'4.3 Szakmár'!D15+'4.4 Öregcsertő'!D15+'4.5 Újtelek'!D15+'4.6 Jegyző'!D15</f>
        <v>0</v>
      </c>
      <c r="E15" s="60"/>
      <c r="F15" s="60"/>
    </row>
    <row r="16" spans="1:6" ht="15" x14ac:dyDescent="0.25">
      <c r="A16" s="106" t="s">
        <v>279</v>
      </c>
      <c r="B16" s="27" t="s">
        <v>305</v>
      </c>
      <c r="C16" s="17">
        <f>'4.3 Szakmár'!C16+'4.4 Öregcsertő'!C16+'4.5 Újtelek'!C16+'4.6 Jegyző'!C16</f>
        <v>0</v>
      </c>
      <c r="D16" s="17">
        <f>'4.3 Szakmár'!D16+'4.4 Öregcsertő'!D16+'4.5 Újtelek'!D16+'4.6 Jegyző'!D16</f>
        <v>0</v>
      </c>
      <c r="E16" s="60"/>
      <c r="F16" s="60"/>
    </row>
    <row r="17" spans="1:6" ht="15" x14ac:dyDescent="0.25">
      <c r="A17" s="107" t="s">
        <v>280</v>
      </c>
      <c r="B17" s="31" t="s">
        <v>22</v>
      </c>
      <c r="C17" s="17">
        <f>'4.3 Szakmár'!C17+'4.4 Öregcsertő'!C17+'4.5 Újtelek'!C17+'4.6 Jegyző'!C17</f>
        <v>0</v>
      </c>
      <c r="D17" s="17">
        <f>'4.3 Szakmár'!D17+'4.4 Öregcsertő'!D17+'4.5 Újtelek'!D17+'4.6 Jegyző'!D17</f>
        <v>0</v>
      </c>
      <c r="E17" s="60"/>
      <c r="F17" s="60"/>
    </row>
    <row r="18" spans="1:6" ht="15" x14ac:dyDescent="0.25">
      <c r="A18" s="108" t="s">
        <v>281</v>
      </c>
      <c r="B18" s="28" t="s">
        <v>5</v>
      </c>
      <c r="C18" s="17">
        <f>'4.3 Szakmár'!C18+'4.4 Öregcsertő'!C18+'4.5 Újtelek'!C18+'4.6 Jegyző'!C18</f>
        <v>30177000</v>
      </c>
      <c r="D18" s="17">
        <f>'4.3 Szakmár'!D18+'4.4 Öregcsertő'!D18+'4.5 Újtelek'!D18+'4.6 Jegyző'!D18</f>
        <v>30280500</v>
      </c>
      <c r="E18" s="60"/>
      <c r="F18" s="60"/>
    </row>
    <row r="19" spans="1:6" ht="15" x14ac:dyDescent="0.25">
      <c r="A19" s="106" t="s">
        <v>282</v>
      </c>
      <c r="B19" s="27" t="s">
        <v>306</v>
      </c>
      <c r="C19" s="17">
        <f>'4.3 Szakmár'!C19+'4.4 Öregcsertő'!C19+'4.5 Újtelek'!C19+'4.6 Jegyző'!C19</f>
        <v>7555000</v>
      </c>
      <c r="D19" s="17">
        <f>'4.3 Szakmár'!D19+'4.4 Öregcsertő'!D19+'4.5 Újtelek'!D19+'4.6 Jegyző'!D19</f>
        <v>7636000</v>
      </c>
      <c r="E19" s="60"/>
      <c r="F19" s="60"/>
    </row>
    <row r="20" spans="1:6" ht="15" x14ac:dyDescent="0.25">
      <c r="A20" s="106" t="s">
        <v>283</v>
      </c>
      <c r="B20" s="27" t="s">
        <v>307</v>
      </c>
      <c r="C20" s="17">
        <f>'4.3 Szakmár'!C20+'4.4 Öregcsertő'!C20+'4.5 Újtelek'!C20+'4.6 Jegyző'!C20</f>
        <v>0</v>
      </c>
      <c r="D20" s="17">
        <f>'4.3 Szakmár'!D20+'4.4 Öregcsertő'!D20+'4.5 Újtelek'!D20+'4.6 Jegyző'!D20</f>
        <v>0</v>
      </c>
      <c r="E20" s="60"/>
      <c r="F20" s="60"/>
    </row>
    <row r="21" spans="1:6" ht="15" x14ac:dyDescent="0.25">
      <c r="A21" s="106" t="s">
        <v>284</v>
      </c>
      <c r="B21" s="27" t="s">
        <v>308</v>
      </c>
      <c r="C21" s="17">
        <f>'4.3 Szakmár'!C21+'4.4 Öregcsertő'!C21+'4.5 Újtelek'!C21+'4.6 Jegyző'!C21</f>
        <v>340000</v>
      </c>
      <c r="D21" s="17">
        <f>'4.3 Szakmár'!D21+'4.4 Öregcsertő'!D21+'4.5 Újtelek'!D21+'4.6 Jegyző'!D21</f>
        <v>340000</v>
      </c>
      <c r="E21" s="60"/>
      <c r="F21" s="60"/>
    </row>
    <row r="22" spans="1:6" ht="15" x14ac:dyDescent="0.25">
      <c r="A22" s="106" t="s">
        <v>309</v>
      </c>
      <c r="B22" s="27" t="s">
        <v>310</v>
      </c>
      <c r="C22" s="17">
        <f>'4.3 Szakmár'!C22+'4.4 Öregcsertő'!C22+'4.5 Újtelek'!C22+'4.6 Jegyző'!C22</f>
        <v>50000</v>
      </c>
      <c r="D22" s="17">
        <f>'4.3 Szakmár'!D22+'4.4 Öregcsertő'!D22+'4.5 Újtelek'!D22+'4.6 Jegyző'!D22</f>
        <v>50000</v>
      </c>
      <c r="E22" s="60"/>
      <c r="F22" s="60"/>
    </row>
    <row r="23" spans="1:6" ht="15" x14ac:dyDescent="0.25">
      <c r="A23" s="106" t="s">
        <v>285</v>
      </c>
      <c r="B23" s="27" t="s">
        <v>311</v>
      </c>
      <c r="C23" s="17">
        <f>'4.3 Szakmár'!C23+'4.4 Öregcsertő'!C23+'4.5 Újtelek'!C23+'4.6 Jegyző'!C23</f>
        <v>343000</v>
      </c>
      <c r="D23" s="17">
        <f>'4.3 Szakmár'!D23+'4.4 Öregcsertő'!D23+'4.5 Újtelek'!D23+'4.6 Jegyző'!D23</f>
        <v>343000</v>
      </c>
      <c r="E23" s="60"/>
      <c r="F23" s="60"/>
    </row>
    <row r="24" spans="1:6" ht="15" x14ac:dyDescent="0.25">
      <c r="A24" s="108" t="s">
        <v>286</v>
      </c>
      <c r="B24" s="33" t="s">
        <v>312</v>
      </c>
      <c r="C24" s="17">
        <f>'4.3 Szakmár'!C24+'4.4 Öregcsertő'!C24+'4.5 Újtelek'!C24+'4.6 Jegyző'!C24</f>
        <v>8288000</v>
      </c>
      <c r="D24" s="17">
        <f>'4.3 Szakmár'!D24+'4.4 Öregcsertő'!D24+'4.5 Újtelek'!D24+'4.6 Jegyző'!D24</f>
        <v>8369000</v>
      </c>
      <c r="E24" s="60"/>
      <c r="F24" s="60"/>
    </row>
    <row r="25" spans="1:6" ht="15" x14ac:dyDescent="0.25">
      <c r="A25" s="106" t="s">
        <v>313</v>
      </c>
      <c r="B25" s="110" t="s">
        <v>7</v>
      </c>
      <c r="C25" s="17">
        <f>'4.3 Szakmár'!C25+'4.4 Öregcsertő'!C25+'4.5 Újtelek'!C25+'4.6 Jegyző'!C25</f>
        <v>280000</v>
      </c>
      <c r="D25" s="17">
        <f>'4.3 Szakmár'!D25+'4.4 Öregcsertő'!D25+'4.5 Újtelek'!D25+'4.6 Jegyző'!D25</f>
        <v>280000</v>
      </c>
      <c r="E25" s="60"/>
      <c r="F25" s="60"/>
    </row>
    <row r="26" spans="1:6" ht="15" x14ac:dyDescent="0.25">
      <c r="A26" s="106" t="s">
        <v>287</v>
      </c>
      <c r="B26" s="12" t="s">
        <v>8</v>
      </c>
      <c r="C26" s="17">
        <f>'4.3 Szakmár'!C26+'4.4 Öregcsertő'!C26+'4.5 Újtelek'!C26+'4.6 Jegyző'!C26</f>
        <v>500000</v>
      </c>
      <c r="D26" s="17">
        <f>'4.3 Szakmár'!D26+'4.4 Öregcsertő'!D26+'4.5 Újtelek'!D26+'4.6 Jegyző'!D26</f>
        <v>500000</v>
      </c>
      <c r="E26" s="60"/>
      <c r="F26" s="60"/>
    </row>
    <row r="27" spans="1:6" ht="15" x14ac:dyDescent="0.25">
      <c r="A27" s="106" t="s">
        <v>288</v>
      </c>
      <c r="B27" s="31" t="s">
        <v>9</v>
      </c>
      <c r="C27" s="17">
        <f>'4.3 Szakmár'!C27+'4.4 Öregcsertő'!C27+'4.5 Újtelek'!C27+'4.6 Jegyző'!C27</f>
        <v>780000</v>
      </c>
      <c r="D27" s="17">
        <f>'4.3 Szakmár'!D27+'4.4 Öregcsertő'!D27+'4.5 Újtelek'!D27+'4.6 Jegyző'!D27</f>
        <v>780000</v>
      </c>
      <c r="E27" s="60"/>
      <c r="F27" s="60"/>
    </row>
    <row r="28" spans="1:6" ht="15" x14ac:dyDescent="0.25">
      <c r="A28" s="106" t="s">
        <v>289</v>
      </c>
      <c r="B28" s="27" t="s">
        <v>10</v>
      </c>
      <c r="C28" s="17">
        <f>'4.3 Szakmár'!C28+'4.4 Öregcsertő'!C28+'4.5 Újtelek'!C28+'4.6 Jegyző'!C28</f>
        <v>100000</v>
      </c>
      <c r="D28" s="17">
        <f>'4.3 Szakmár'!D28+'4.4 Öregcsertő'!D28+'4.5 Újtelek'!D28+'4.6 Jegyző'!D28</f>
        <v>341144</v>
      </c>
      <c r="E28" s="60"/>
      <c r="F28" s="60"/>
    </row>
    <row r="29" spans="1:6" ht="15" x14ac:dyDescent="0.25">
      <c r="A29" s="106" t="s">
        <v>290</v>
      </c>
      <c r="B29" s="27" t="s">
        <v>11</v>
      </c>
      <c r="C29" s="17">
        <f>'4.3 Szakmár'!C29+'4.4 Öregcsertő'!C29+'4.5 Újtelek'!C29+'4.6 Jegyző'!C29</f>
        <v>730000</v>
      </c>
      <c r="D29" s="17">
        <f>'4.3 Szakmár'!D29+'4.4 Öregcsertő'!D29+'4.5 Újtelek'!D29+'4.6 Jegyző'!D29</f>
        <v>488856</v>
      </c>
      <c r="E29" s="60"/>
      <c r="F29" s="60"/>
    </row>
    <row r="30" spans="1:6" ht="15" x14ac:dyDescent="0.25">
      <c r="A30" s="106" t="s">
        <v>291</v>
      </c>
      <c r="B30" s="31" t="s">
        <v>12</v>
      </c>
      <c r="C30" s="17">
        <f>'4.3 Szakmár'!C30+'4.4 Öregcsertő'!C30+'4.5 Újtelek'!C30+'4.6 Jegyző'!C30</f>
        <v>830000</v>
      </c>
      <c r="D30" s="17">
        <f>'4.3 Szakmár'!D30+'4.4 Öregcsertő'!D30+'4.5 Újtelek'!D30+'4.6 Jegyző'!D30</f>
        <v>830000</v>
      </c>
      <c r="E30" s="60"/>
      <c r="F30" s="60"/>
    </row>
    <row r="31" spans="1:6" ht="15" x14ac:dyDescent="0.25">
      <c r="A31" s="106" t="s">
        <v>292</v>
      </c>
      <c r="B31" s="27" t="s">
        <v>13</v>
      </c>
      <c r="C31" s="17">
        <f>'4.3 Szakmár'!C31+'4.4 Öregcsertő'!C31+'4.5 Újtelek'!C31+'4.6 Jegyző'!C31</f>
        <v>1185000</v>
      </c>
      <c r="D31" s="17">
        <f>'4.3 Szakmár'!D31+'4.4 Öregcsertő'!D31+'4.5 Újtelek'!D31+'4.6 Jegyző'!D31</f>
        <v>1185000</v>
      </c>
      <c r="E31" s="60"/>
      <c r="F31" s="60"/>
    </row>
    <row r="32" spans="1:6" ht="15" x14ac:dyDescent="0.25">
      <c r="A32" s="106" t="s">
        <v>293</v>
      </c>
      <c r="B32" s="12" t="s">
        <v>14</v>
      </c>
      <c r="C32" s="17">
        <f>'4.3 Szakmár'!C32+'4.4 Öregcsertő'!C32+'4.5 Újtelek'!C32+'4.6 Jegyző'!C32</f>
        <v>0</v>
      </c>
      <c r="D32" s="17">
        <f>'4.3 Szakmár'!D32+'4.4 Öregcsertő'!D32+'4.5 Újtelek'!D32+'4.6 Jegyző'!D32</f>
        <v>0</v>
      </c>
      <c r="E32" s="60"/>
      <c r="F32" s="60"/>
    </row>
    <row r="33" spans="1:6" ht="15" x14ac:dyDescent="0.25">
      <c r="A33" s="106" t="s">
        <v>294</v>
      </c>
      <c r="B33" s="12" t="s">
        <v>316</v>
      </c>
      <c r="C33" s="17">
        <f>'4.3 Szakmár'!C33+'4.4 Öregcsertő'!C33+'4.5 Újtelek'!C33+'4.6 Jegyző'!C33</f>
        <v>10000</v>
      </c>
      <c r="D33" s="17">
        <f>'4.3 Szakmár'!D33+'4.4 Öregcsertő'!D33+'4.5 Újtelek'!D33+'4.6 Jegyző'!D33</f>
        <v>10000</v>
      </c>
      <c r="E33" s="60"/>
      <c r="F33" s="60"/>
    </row>
    <row r="34" spans="1:6" ht="15" x14ac:dyDescent="0.25">
      <c r="A34" s="106" t="s">
        <v>295</v>
      </c>
      <c r="B34" s="12" t="s">
        <v>15</v>
      </c>
      <c r="C34" s="17">
        <f>'4.3 Szakmár'!C34+'4.4 Öregcsertő'!C34+'4.5 Újtelek'!C34+'4.6 Jegyző'!C34</f>
        <v>1660000</v>
      </c>
      <c r="D34" s="17">
        <f>'4.3 Szakmár'!D34+'4.4 Öregcsertő'!D34+'4.5 Újtelek'!D34+'4.6 Jegyző'!D34</f>
        <v>1660000</v>
      </c>
      <c r="E34" s="60"/>
      <c r="F34" s="60"/>
    </row>
    <row r="35" spans="1:6" ht="15" x14ac:dyDescent="0.25">
      <c r="A35" s="106" t="s">
        <v>296</v>
      </c>
      <c r="B35" s="31" t="s">
        <v>16</v>
      </c>
      <c r="C35" s="17">
        <f>'4.3 Szakmár'!C35+'4.4 Öregcsertő'!C35+'4.5 Újtelek'!C35+'4.6 Jegyző'!C35</f>
        <v>2855000</v>
      </c>
      <c r="D35" s="17">
        <f>'4.3 Szakmár'!D35+'4.4 Öregcsertő'!D35+'4.5 Újtelek'!D35+'4.6 Jegyző'!D35</f>
        <v>2855000</v>
      </c>
      <c r="E35" s="60"/>
      <c r="F35" s="60"/>
    </row>
    <row r="36" spans="1:6" ht="15" x14ac:dyDescent="0.25">
      <c r="A36" s="106" t="s">
        <v>297</v>
      </c>
      <c r="B36" s="31" t="s">
        <v>151</v>
      </c>
      <c r="C36" s="17">
        <f>'4.3 Szakmár'!C36+'4.4 Öregcsertő'!C36+'4.5 Újtelek'!C36+'4.6 Jegyző'!C36</f>
        <v>260000</v>
      </c>
      <c r="D36" s="17">
        <f>'4.3 Szakmár'!D36+'4.4 Öregcsertő'!D36+'4.5 Újtelek'!D36+'4.6 Jegyző'!D36</f>
        <v>260000</v>
      </c>
      <c r="E36" s="60"/>
      <c r="F36" s="60"/>
    </row>
    <row r="37" spans="1:6" ht="15" x14ac:dyDescent="0.25">
      <c r="A37" s="106" t="s">
        <v>298</v>
      </c>
      <c r="B37" s="27" t="s">
        <v>303</v>
      </c>
      <c r="C37" s="17">
        <f>'4.3 Szakmár'!C37+'4.4 Öregcsertő'!C37+'4.5 Újtelek'!C37+'4.6 Jegyző'!C37</f>
        <v>1206000</v>
      </c>
      <c r="D37" s="17">
        <f>'4.3 Szakmár'!D37+'4.4 Öregcsertő'!D37+'4.5 Újtelek'!D37+'4.6 Jegyző'!D37</f>
        <v>1206000</v>
      </c>
      <c r="E37" s="60"/>
      <c r="F37" s="60"/>
    </row>
    <row r="38" spans="1:6" ht="15" x14ac:dyDescent="0.25">
      <c r="A38" s="106" t="s">
        <v>300</v>
      </c>
      <c r="B38" s="27" t="s">
        <v>301</v>
      </c>
      <c r="C38" s="17">
        <f>'4.3 Szakmár'!C38+'4.4 Öregcsertő'!C38+'4.5 Újtelek'!C38+'4.6 Jegyző'!C38</f>
        <v>0</v>
      </c>
      <c r="D38" s="17">
        <f>'4.3 Szakmár'!D38+'4.4 Öregcsertő'!D38+'4.5 Újtelek'!D38+'4.6 Jegyző'!D38</f>
        <v>2000</v>
      </c>
      <c r="E38" s="60"/>
      <c r="F38" s="60"/>
    </row>
    <row r="39" spans="1:6" ht="15" x14ac:dyDescent="0.25">
      <c r="A39" s="107" t="s">
        <v>302</v>
      </c>
      <c r="B39" s="31" t="s">
        <v>301</v>
      </c>
      <c r="C39" s="17">
        <f>'4.3 Szakmár'!C39+'4.4 Öregcsertő'!C39+'4.5 Újtelek'!C39+'4.6 Jegyző'!C39</f>
        <v>1206000</v>
      </c>
      <c r="D39" s="17">
        <f>'4.3 Szakmár'!D39+'4.4 Öregcsertő'!D39+'4.5 Újtelek'!D39+'4.6 Jegyző'!D39</f>
        <v>1208000</v>
      </c>
      <c r="E39" s="60"/>
      <c r="F39" s="60"/>
    </row>
    <row r="40" spans="1:6" ht="15" x14ac:dyDescent="0.25">
      <c r="A40" s="108" t="s">
        <v>299</v>
      </c>
      <c r="B40" s="28" t="s">
        <v>147</v>
      </c>
      <c r="C40" s="17">
        <f>'4.3 Szakmár'!C40+'4.4 Öregcsertő'!C40+'4.5 Újtelek'!C40+'4.6 Jegyző'!C40</f>
        <v>5931000</v>
      </c>
      <c r="D40" s="17">
        <f>'4.3 Szakmár'!D40+'4.4 Öregcsertő'!D40+'4.5 Újtelek'!D40+'4.6 Jegyző'!D40</f>
        <v>5933000</v>
      </c>
      <c r="E40" s="60"/>
      <c r="F40" s="60"/>
    </row>
    <row r="41" spans="1:6" ht="15" x14ac:dyDescent="0.25">
      <c r="A41" s="106"/>
      <c r="B41" s="28" t="s">
        <v>146</v>
      </c>
      <c r="C41" s="17">
        <f>'4.3 Szakmár'!C41+'4.4 Öregcsertő'!C41+'4.5 Újtelek'!C41+'4.6 Jegyző'!C41</f>
        <v>44396000</v>
      </c>
      <c r="D41" s="17">
        <f>'4.3 Szakmár'!D41+'4.4 Öregcsertő'!D41+'4.5 Újtelek'!D41+'4.6 Jegyző'!D41</f>
        <v>44582500</v>
      </c>
      <c r="E41" s="60"/>
      <c r="F41" s="60"/>
    </row>
    <row r="42" spans="1:6" ht="15" x14ac:dyDescent="0.25">
      <c r="A42" s="42"/>
      <c r="B42" s="42"/>
      <c r="C42" s="42"/>
      <c r="D42" s="42"/>
    </row>
    <row r="43" spans="1:6" ht="15" x14ac:dyDescent="0.25">
      <c r="A43" s="106" t="s">
        <v>467</v>
      </c>
      <c r="B43" s="106" t="s">
        <v>525</v>
      </c>
      <c r="C43" s="43">
        <f>'4.3 Szakmár'!C43+'4.4 Öregcsertő'!C43+'4.5 Újtelek'!C43+'4.6 Jegyző'!C43</f>
        <v>44396000</v>
      </c>
      <c r="D43" s="43">
        <f>'4.3 Szakmár'!D43+'4.4 Öregcsertő'!D43+'4.5 Újtelek'!D43+'4.6 Jegyző'!D43</f>
        <v>44580500</v>
      </c>
    </row>
    <row r="44" spans="1:6" ht="15" x14ac:dyDescent="0.25">
      <c r="A44" s="43" t="s">
        <v>517</v>
      </c>
      <c r="B44" s="43" t="s">
        <v>524</v>
      </c>
      <c r="C44" s="43">
        <f>'4.3 Szakmár'!C44+'4.4 Öregcsertő'!C44+'4.5 Újtelek'!C44+'4.6 Jegyző'!C44</f>
        <v>0</v>
      </c>
      <c r="D44" s="43">
        <f>'4.3 Szakmár'!D44+'4.4 Öregcsertő'!D44+'4.5 Újtelek'!D44+'4.6 Jegyző'!D44</f>
        <v>1000</v>
      </c>
    </row>
    <row r="45" spans="1:6" ht="15" x14ac:dyDescent="0.25">
      <c r="A45" s="43" t="s">
        <v>458</v>
      </c>
      <c r="B45" s="43" t="s">
        <v>368</v>
      </c>
      <c r="C45" s="43">
        <f>'4.3 Szakmár'!C45+'4.4 Öregcsertő'!C45+'4.5 Újtelek'!C45+'4.6 Jegyző'!C45</f>
        <v>0</v>
      </c>
      <c r="D45" s="43">
        <f>'4.3 Szakmár'!D45+'4.4 Öregcsertő'!D45+'4.5 Újtelek'!D45+'4.6 Jegyző'!D45</f>
        <v>1000</v>
      </c>
    </row>
    <row r="46" spans="1:6" ht="15" x14ac:dyDescent="0.25">
      <c r="A46" s="43"/>
      <c r="B46" s="217" t="s">
        <v>527</v>
      </c>
      <c r="C46" s="217">
        <f>'4.3 Szakmár'!C46+'4.4 Öregcsertő'!C46+'4.5 Újtelek'!C46+'4.6 Jegyző'!C46</f>
        <v>44396000</v>
      </c>
      <c r="D46" s="217">
        <f>'4.3 Szakmár'!D46+'4.4 Öregcsertő'!D46+'4.5 Újtelek'!D46+'4.6 Jegyző'!D46</f>
        <v>44582500</v>
      </c>
    </row>
  </sheetData>
  <mergeCells count="3">
    <mergeCell ref="A1:B1"/>
    <mergeCell ref="A2:B2"/>
    <mergeCell ref="A3:B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1" zoomScaleNormal="100" workbookViewId="0">
      <selection activeCell="E44" sqref="E44:E46"/>
    </sheetView>
  </sheetViews>
  <sheetFormatPr defaultRowHeight="12.75" x14ac:dyDescent="0.2"/>
  <cols>
    <col min="1" max="1" width="9.140625" style="14"/>
    <col min="2" max="2" width="46.5703125" style="14" customWidth="1"/>
    <col min="3" max="3" width="11.140625" style="14" customWidth="1"/>
    <col min="4" max="4" width="11.7109375" style="14" customWidth="1"/>
    <col min="5" max="5" width="20.42578125" style="14" customWidth="1"/>
    <col min="6" max="7" width="9.140625" style="14"/>
    <col min="8" max="8" width="11.85546875" style="14" customWidth="1"/>
    <col min="9" max="16384" width="9.140625" style="14"/>
  </cols>
  <sheetData>
    <row r="1" spans="1:6" ht="15" x14ac:dyDescent="0.25">
      <c r="A1" s="329" t="s">
        <v>154</v>
      </c>
      <c r="B1" s="329"/>
      <c r="C1" s="42"/>
      <c r="D1" s="42"/>
    </row>
    <row r="2" spans="1:6" ht="15" x14ac:dyDescent="0.25">
      <c r="A2" s="330" t="s">
        <v>519</v>
      </c>
      <c r="B2" s="330"/>
      <c r="C2" s="42"/>
      <c r="D2" s="42"/>
    </row>
    <row r="3" spans="1:6" ht="15" x14ac:dyDescent="0.25">
      <c r="A3" s="326" t="s">
        <v>182</v>
      </c>
      <c r="B3" s="326"/>
      <c r="C3" s="42"/>
      <c r="D3" s="42"/>
    </row>
    <row r="4" spans="1:6" ht="15" x14ac:dyDescent="0.25">
      <c r="A4" s="42"/>
      <c r="B4" s="42"/>
      <c r="C4" s="42"/>
      <c r="D4" s="42"/>
    </row>
    <row r="5" spans="1:6" ht="15" x14ac:dyDescent="0.25">
      <c r="A5" s="42"/>
      <c r="B5" s="46" t="s">
        <v>181</v>
      </c>
      <c r="C5" s="42"/>
      <c r="D5" s="42"/>
    </row>
    <row r="6" spans="1:6" ht="15" x14ac:dyDescent="0.25">
      <c r="A6" s="42"/>
      <c r="B6" s="44" t="s">
        <v>472</v>
      </c>
      <c r="C6" s="42"/>
      <c r="D6" s="42"/>
    </row>
    <row r="7" spans="1:6" ht="28.5" customHeight="1" x14ac:dyDescent="0.25">
      <c r="A7" s="106"/>
      <c r="B7" s="216" t="s">
        <v>1</v>
      </c>
      <c r="C7" s="216" t="s">
        <v>2</v>
      </c>
      <c r="D7" s="216" t="s">
        <v>520</v>
      </c>
      <c r="E7" s="184"/>
      <c r="F7" s="184"/>
    </row>
    <row r="8" spans="1:6" ht="15" x14ac:dyDescent="0.25">
      <c r="A8" s="106" t="s">
        <v>271</v>
      </c>
      <c r="B8" s="12" t="s">
        <v>3</v>
      </c>
      <c r="C8" s="17">
        <v>11228000</v>
      </c>
      <c r="D8" s="17">
        <v>11228000</v>
      </c>
      <c r="E8" s="60"/>
    </row>
    <row r="9" spans="1:6" ht="15" x14ac:dyDescent="0.25">
      <c r="A9" s="106" t="s">
        <v>272</v>
      </c>
      <c r="B9" s="12" t="s">
        <v>273</v>
      </c>
      <c r="C9" s="17">
        <v>0</v>
      </c>
      <c r="D9" s="17">
        <v>0</v>
      </c>
      <c r="E9" s="60"/>
    </row>
    <row r="10" spans="1:6" ht="15" x14ac:dyDescent="0.25">
      <c r="A10" s="106" t="s">
        <v>274</v>
      </c>
      <c r="B10" s="12" t="s">
        <v>148</v>
      </c>
      <c r="C10" s="17">
        <v>743000</v>
      </c>
      <c r="D10" s="17">
        <v>743000</v>
      </c>
      <c r="E10" s="60"/>
    </row>
    <row r="11" spans="1:6" ht="15" x14ac:dyDescent="0.25">
      <c r="A11" s="106" t="s">
        <v>275</v>
      </c>
      <c r="B11" s="12" t="s">
        <v>4</v>
      </c>
      <c r="C11" s="17">
        <v>188000</v>
      </c>
      <c r="D11" s="17">
        <v>188000</v>
      </c>
      <c r="E11" s="60"/>
    </row>
    <row r="12" spans="1:6" ht="15" x14ac:dyDescent="0.25">
      <c r="A12" s="106" t="s">
        <v>314</v>
      </c>
      <c r="B12" s="12" t="s">
        <v>315</v>
      </c>
      <c r="C12" s="17">
        <v>360000</v>
      </c>
      <c r="D12" s="17">
        <v>360000</v>
      </c>
      <c r="E12" s="60"/>
    </row>
    <row r="13" spans="1:6" ht="15" x14ac:dyDescent="0.25">
      <c r="A13" s="107" t="s">
        <v>276</v>
      </c>
      <c r="B13" s="31" t="s">
        <v>5</v>
      </c>
      <c r="C13" s="32">
        <f>SUM(C8:C12)</f>
        <v>12519000</v>
      </c>
      <c r="D13" s="32">
        <f>SUM(D8:D12)</f>
        <v>12519000</v>
      </c>
      <c r="E13" s="191"/>
    </row>
    <row r="14" spans="1:6" ht="15" x14ac:dyDescent="0.25">
      <c r="A14" s="106" t="s">
        <v>277</v>
      </c>
      <c r="B14" s="27" t="s">
        <v>21</v>
      </c>
      <c r="C14" s="30">
        <v>0</v>
      </c>
      <c r="D14" s="30">
        <v>0</v>
      </c>
      <c r="E14" s="192"/>
    </row>
    <row r="15" spans="1:6" ht="15" x14ac:dyDescent="0.25">
      <c r="A15" s="106" t="s">
        <v>278</v>
      </c>
      <c r="B15" s="27" t="s">
        <v>304</v>
      </c>
      <c r="C15" s="30">
        <v>0</v>
      </c>
      <c r="D15" s="30">
        <v>0</v>
      </c>
      <c r="E15" s="192"/>
    </row>
    <row r="16" spans="1:6" ht="15" x14ac:dyDescent="0.25">
      <c r="A16" s="106" t="s">
        <v>279</v>
      </c>
      <c r="B16" s="27" t="s">
        <v>305</v>
      </c>
      <c r="C16" s="30">
        <v>0</v>
      </c>
      <c r="D16" s="30">
        <v>0</v>
      </c>
      <c r="E16" s="192"/>
    </row>
    <row r="17" spans="1:9" ht="15" x14ac:dyDescent="0.25">
      <c r="A17" s="107" t="s">
        <v>280</v>
      </c>
      <c r="B17" s="31" t="s">
        <v>22</v>
      </c>
      <c r="C17" s="29">
        <f>SUM(C15:C16)</f>
        <v>0</v>
      </c>
      <c r="D17" s="29">
        <f>SUM(D15:D16)</f>
        <v>0</v>
      </c>
      <c r="E17" s="193"/>
    </row>
    <row r="18" spans="1:9" ht="14.25" x14ac:dyDescent="0.2">
      <c r="A18" s="108" t="s">
        <v>281</v>
      </c>
      <c r="B18" s="28" t="s">
        <v>5</v>
      </c>
      <c r="C18" s="29">
        <f>C13+C17</f>
        <v>12519000</v>
      </c>
      <c r="D18" s="29">
        <f>D13+D17</f>
        <v>12519000</v>
      </c>
      <c r="E18" s="193"/>
      <c r="I18" s="153"/>
    </row>
    <row r="19" spans="1:9" ht="15" x14ac:dyDescent="0.25">
      <c r="A19" s="106" t="s">
        <v>282</v>
      </c>
      <c r="B19" s="27" t="s">
        <v>306</v>
      </c>
      <c r="C19" s="30">
        <v>3130000</v>
      </c>
      <c r="D19" s="30">
        <v>3130000</v>
      </c>
      <c r="E19" s="192"/>
    </row>
    <row r="20" spans="1:9" ht="15" x14ac:dyDescent="0.25">
      <c r="A20" s="106" t="s">
        <v>283</v>
      </c>
      <c r="B20" s="27" t="s">
        <v>307</v>
      </c>
      <c r="C20" s="30">
        <v>0</v>
      </c>
      <c r="D20" s="30">
        <v>0</v>
      </c>
      <c r="E20" s="192"/>
    </row>
    <row r="21" spans="1:9" ht="15" x14ac:dyDescent="0.25">
      <c r="A21" s="106" t="s">
        <v>284</v>
      </c>
      <c r="B21" s="27" t="s">
        <v>308</v>
      </c>
      <c r="C21" s="30">
        <v>144000</v>
      </c>
      <c r="D21" s="30">
        <v>144000</v>
      </c>
      <c r="E21" s="192"/>
    </row>
    <row r="22" spans="1:9" ht="15" x14ac:dyDescent="0.25">
      <c r="A22" s="106" t="s">
        <v>309</v>
      </c>
      <c r="B22" s="27" t="s">
        <v>310</v>
      </c>
      <c r="C22" s="30"/>
      <c r="D22" s="30"/>
      <c r="E22" s="192"/>
      <c r="I22" s="153"/>
    </row>
    <row r="23" spans="1:9" ht="15" x14ac:dyDescent="0.25">
      <c r="A23" s="106" t="s">
        <v>285</v>
      </c>
      <c r="B23" s="27" t="s">
        <v>311</v>
      </c>
      <c r="C23" s="30">
        <v>145000</v>
      </c>
      <c r="D23" s="30">
        <v>145000</v>
      </c>
      <c r="E23" s="192"/>
    </row>
    <row r="24" spans="1:9" ht="14.25" x14ac:dyDescent="0.2">
      <c r="A24" s="108" t="s">
        <v>286</v>
      </c>
      <c r="B24" s="33" t="s">
        <v>312</v>
      </c>
      <c r="C24" s="23">
        <f>SUM(C19:C23)</f>
        <v>3419000</v>
      </c>
      <c r="D24" s="23">
        <f>SUM(D19:D23)</f>
        <v>3419000</v>
      </c>
      <c r="E24" s="70"/>
    </row>
    <row r="25" spans="1:9" ht="15" x14ac:dyDescent="0.25">
      <c r="A25" s="106" t="s">
        <v>313</v>
      </c>
      <c r="B25" s="110" t="s">
        <v>7</v>
      </c>
      <c r="C25" s="17">
        <v>50000</v>
      </c>
      <c r="D25" s="17">
        <v>50000</v>
      </c>
      <c r="E25" s="60"/>
    </row>
    <row r="26" spans="1:9" ht="15" x14ac:dyDescent="0.25">
      <c r="A26" s="106" t="s">
        <v>287</v>
      </c>
      <c r="B26" s="12" t="s">
        <v>8</v>
      </c>
      <c r="C26" s="17">
        <v>150000</v>
      </c>
      <c r="D26" s="17">
        <v>150000</v>
      </c>
      <c r="E26" s="60"/>
    </row>
    <row r="27" spans="1:9" ht="15" x14ac:dyDescent="0.25">
      <c r="A27" s="106" t="s">
        <v>288</v>
      </c>
      <c r="B27" s="31" t="s">
        <v>9</v>
      </c>
      <c r="C27" s="32">
        <f>SUM(C25:C26)</f>
        <v>200000</v>
      </c>
      <c r="D27" s="32">
        <f>SUM(D25:D26)</f>
        <v>200000</v>
      </c>
      <c r="E27" s="191"/>
    </row>
    <row r="28" spans="1:9" ht="15" x14ac:dyDescent="0.25">
      <c r="A28" s="106" t="s">
        <v>289</v>
      </c>
      <c r="B28" s="27" t="s">
        <v>10</v>
      </c>
      <c r="C28" s="30">
        <v>0</v>
      </c>
      <c r="D28" s="30">
        <v>83260</v>
      </c>
      <c r="E28" s="192"/>
    </row>
    <row r="29" spans="1:9" ht="15" x14ac:dyDescent="0.25">
      <c r="A29" s="106" t="s">
        <v>290</v>
      </c>
      <c r="B29" s="27" t="s">
        <v>11</v>
      </c>
      <c r="C29" s="30">
        <v>310000</v>
      </c>
      <c r="D29" s="30">
        <v>226740</v>
      </c>
      <c r="E29" s="192"/>
    </row>
    <row r="30" spans="1:9" ht="15" x14ac:dyDescent="0.25">
      <c r="A30" s="106" t="s">
        <v>291</v>
      </c>
      <c r="B30" s="31" t="s">
        <v>12</v>
      </c>
      <c r="C30" s="32">
        <f>SUM(C28:C29)</f>
        <v>310000</v>
      </c>
      <c r="D30" s="32">
        <f>SUM(D28:D29)</f>
        <v>310000</v>
      </c>
      <c r="E30" s="191"/>
    </row>
    <row r="31" spans="1:9" ht="15" x14ac:dyDescent="0.25">
      <c r="A31" s="106" t="s">
        <v>292</v>
      </c>
      <c r="B31" s="27" t="s">
        <v>13</v>
      </c>
      <c r="C31" s="30">
        <v>250000</v>
      </c>
      <c r="D31" s="30">
        <v>250000</v>
      </c>
      <c r="E31" s="192"/>
    </row>
    <row r="32" spans="1:9" ht="15" x14ac:dyDescent="0.25">
      <c r="A32" s="106" t="s">
        <v>293</v>
      </c>
      <c r="B32" s="12" t="s">
        <v>14</v>
      </c>
      <c r="C32" s="17">
        <v>0</v>
      </c>
      <c r="D32" s="17">
        <v>0</v>
      </c>
      <c r="E32" s="60"/>
    </row>
    <row r="33" spans="1:5" ht="15" x14ac:dyDescent="0.25">
      <c r="A33" s="106" t="s">
        <v>294</v>
      </c>
      <c r="B33" s="12" t="s">
        <v>316</v>
      </c>
      <c r="C33" s="17">
        <v>0</v>
      </c>
      <c r="D33" s="17">
        <v>0</v>
      </c>
      <c r="E33" s="60"/>
    </row>
    <row r="34" spans="1:5" ht="15" x14ac:dyDescent="0.25">
      <c r="A34" s="106" t="s">
        <v>295</v>
      </c>
      <c r="B34" s="12" t="s">
        <v>15</v>
      </c>
      <c r="C34" s="17">
        <v>1000000</v>
      </c>
      <c r="D34" s="17">
        <v>1000000</v>
      </c>
      <c r="E34" s="60"/>
    </row>
    <row r="35" spans="1:5" ht="15" x14ac:dyDescent="0.25">
      <c r="A35" s="106" t="s">
        <v>296</v>
      </c>
      <c r="B35" s="31" t="s">
        <v>16</v>
      </c>
      <c r="C35" s="32">
        <f>SUM(C31:C34)</f>
        <v>1250000</v>
      </c>
      <c r="D35" s="32">
        <f>SUM(D31:D34)</f>
        <v>1250000</v>
      </c>
      <c r="E35" s="191"/>
    </row>
    <row r="36" spans="1:5" ht="15" x14ac:dyDescent="0.25">
      <c r="A36" s="106" t="s">
        <v>297</v>
      </c>
      <c r="B36" s="31" t="s">
        <v>151</v>
      </c>
      <c r="C36" s="32">
        <v>200000</v>
      </c>
      <c r="D36" s="32">
        <v>200000</v>
      </c>
      <c r="E36" s="191"/>
    </row>
    <row r="37" spans="1:5" ht="15" x14ac:dyDescent="0.25">
      <c r="A37" s="106" t="s">
        <v>298</v>
      </c>
      <c r="B37" s="27" t="s">
        <v>303</v>
      </c>
      <c r="C37" s="32">
        <v>475000</v>
      </c>
      <c r="D37" s="32">
        <v>475000</v>
      </c>
      <c r="E37" s="191"/>
    </row>
    <row r="38" spans="1:5" ht="15" x14ac:dyDescent="0.25">
      <c r="A38" s="106" t="s">
        <v>300</v>
      </c>
      <c r="B38" s="27" t="s">
        <v>301</v>
      </c>
      <c r="C38" s="32">
        <v>0</v>
      </c>
      <c r="D38" s="32">
        <v>2000</v>
      </c>
      <c r="E38" s="191"/>
    </row>
    <row r="39" spans="1:5" ht="15" x14ac:dyDescent="0.25">
      <c r="A39" s="107" t="s">
        <v>302</v>
      </c>
      <c r="B39" s="31" t="s">
        <v>301</v>
      </c>
      <c r="C39" s="32">
        <f>SUM(C37:C38)</f>
        <v>475000</v>
      </c>
      <c r="D39" s="32">
        <f>SUM(D37:D38)</f>
        <v>477000</v>
      </c>
      <c r="E39" s="191"/>
    </row>
    <row r="40" spans="1:5" ht="14.25" x14ac:dyDescent="0.2">
      <c r="A40" s="108" t="s">
        <v>299</v>
      </c>
      <c r="B40" s="28" t="s">
        <v>147</v>
      </c>
      <c r="C40" s="29">
        <f>C27+C30+C35+C36+C39</f>
        <v>2435000</v>
      </c>
      <c r="D40" s="29">
        <f>D27+D30+D35+D36+D39</f>
        <v>2437000</v>
      </c>
      <c r="E40" s="193"/>
    </row>
    <row r="41" spans="1:5" ht="15.75" x14ac:dyDescent="0.25">
      <c r="A41" s="106"/>
      <c r="B41" s="28" t="s">
        <v>146</v>
      </c>
      <c r="C41" s="29">
        <f>C18+C24+C40</f>
        <v>18373000</v>
      </c>
      <c r="D41" s="29">
        <f>D18+D24+D40</f>
        <v>18375000</v>
      </c>
      <c r="E41" s="194"/>
    </row>
    <row r="42" spans="1:5" ht="15" x14ac:dyDescent="0.25">
      <c r="A42" s="42"/>
      <c r="B42" s="42"/>
      <c r="C42" s="42"/>
      <c r="D42" s="42"/>
    </row>
    <row r="43" spans="1:5" ht="15" x14ac:dyDescent="0.25">
      <c r="A43" s="106" t="s">
        <v>467</v>
      </c>
      <c r="B43" s="106" t="s">
        <v>532</v>
      </c>
      <c r="C43" s="106">
        <v>18373000</v>
      </c>
      <c r="D43" s="106">
        <v>18373000</v>
      </c>
      <c r="E43"/>
    </row>
    <row r="44" spans="1:5" ht="15" x14ac:dyDescent="0.25">
      <c r="A44" s="43" t="s">
        <v>517</v>
      </c>
      <c r="B44" s="43" t="s">
        <v>524</v>
      </c>
      <c r="C44" s="43"/>
      <c r="D44" s="43">
        <v>1000</v>
      </c>
    </row>
    <row r="45" spans="1:5" ht="15" x14ac:dyDescent="0.25">
      <c r="A45" s="43" t="s">
        <v>458</v>
      </c>
      <c r="B45" s="43" t="s">
        <v>368</v>
      </c>
      <c r="C45" s="43"/>
      <c r="D45" s="43">
        <v>1000</v>
      </c>
    </row>
    <row r="46" spans="1:5" ht="15" x14ac:dyDescent="0.25">
      <c r="A46" s="43"/>
      <c r="B46" s="217" t="s">
        <v>527</v>
      </c>
      <c r="C46" s="217">
        <f>C43+C44+C45</f>
        <v>18373000</v>
      </c>
      <c r="D46" s="217">
        <f>D43+D44+D45</f>
        <v>18375000</v>
      </c>
    </row>
  </sheetData>
  <mergeCells count="3">
    <mergeCell ref="A1:B1"/>
    <mergeCell ref="A2:B2"/>
    <mergeCell ref="A3:B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8" zoomScaleNormal="100" workbookViewId="0">
      <selection activeCell="E7" sqref="E7:S43"/>
    </sheetView>
  </sheetViews>
  <sheetFormatPr defaultRowHeight="15" x14ac:dyDescent="0.25"/>
  <cols>
    <col min="2" max="2" width="46.5703125" customWidth="1"/>
    <col min="3" max="3" width="11.5703125" customWidth="1"/>
    <col min="4" max="4" width="13.7109375" customWidth="1"/>
    <col min="9" max="9" width="17.85546875" customWidth="1"/>
  </cols>
  <sheetData>
    <row r="1" spans="1:6" x14ac:dyDescent="0.25">
      <c r="A1" s="289" t="s">
        <v>153</v>
      </c>
      <c r="B1" s="289"/>
      <c r="C1" s="124"/>
      <c r="D1" s="124"/>
    </row>
    <row r="2" spans="1:6" x14ac:dyDescent="0.25">
      <c r="A2" s="290" t="s">
        <v>519</v>
      </c>
      <c r="B2" s="290"/>
      <c r="C2" s="124"/>
      <c r="D2" s="124"/>
    </row>
    <row r="3" spans="1:6" x14ac:dyDescent="0.25">
      <c r="A3" s="331" t="s">
        <v>455</v>
      </c>
      <c r="B3" s="331"/>
      <c r="C3" s="124"/>
      <c r="D3" s="124"/>
    </row>
    <row r="4" spans="1:6" x14ac:dyDescent="0.25">
      <c r="A4" s="5"/>
      <c r="B4" s="5"/>
      <c r="C4" s="124"/>
      <c r="D4" s="124"/>
    </row>
    <row r="5" spans="1:6" x14ac:dyDescent="0.25">
      <c r="A5" s="5"/>
      <c r="B5" s="179" t="s">
        <v>183</v>
      </c>
      <c r="C5" s="124"/>
      <c r="D5" s="124"/>
    </row>
    <row r="6" spans="1:6" x14ac:dyDescent="0.25">
      <c r="A6" s="5"/>
      <c r="B6" s="25" t="s">
        <v>472</v>
      </c>
      <c r="C6" s="124"/>
      <c r="D6" s="124"/>
    </row>
    <row r="7" spans="1:6" ht="29.25" customHeight="1" x14ac:dyDescent="0.25">
      <c r="A7" s="106"/>
      <c r="B7" s="216" t="s">
        <v>1</v>
      </c>
      <c r="C7" s="216" t="s">
        <v>2</v>
      </c>
      <c r="D7" s="216" t="s">
        <v>521</v>
      </c>
      <c r="E7" s="190"/>
      <c r="F7" s="190"/>
    </row>
    <row r="8" spans="1:6" x14ac:dyDescent="0.25">
      <c r="A8" s="106" t="s">
        <v>271</v>
      </c>
      <c r="B8" s="12" t="s">
        <v>3</v>
      </c>
      <c r="C8" s="17">
        <v>7927000</v>
      </c>
      <c r="D8" s="17">
        <v>8030500</v>
      </c>
    </row>
    <row r="9" spans="1:6" x14ac:dyDescent="0.25">
      <c r="A9" s="106" t="s">
        <v>272</v>
      </c>
      <c r="B9" s="12" t="s">
        <v>273</v>
      </c>
      <c r="C9" s="17">
        <v>0</v>
      </c>
      <c r="D9" s="17">
        <v>0</v>
      </c>
    </row>
    <row r="10" spans="1:6" x14ac:dyDescent="0.25">
      <c r="A10" s="106" t="s">
        <v>274</v>
      </c>
      <c r="B10" s="12" t="s">
        <v>148</v>
      </c>
      <c r="C10" s="17">
        <v>570000</v>
      </c>
      <c r="D10" s="17">
        <v>570000</v>
      </c>
    </row>
    <row r="11" spans="1:6" x14ac:dyDescent="0.25">
      <c r="A11" s="106" t="s">
        <v>275</v>
      </c>
      <c r="B11" s="12" t="s">
        <v>4</v>
      </c>
      <c r="C11" s="17">
        <v>102000</v>
      </c>
      <c r="D11" s="17">
        <v>102000</v>
      </c>
    </row>
    <row r="12" spans="1:6" x14ac:dyDescent="0.25">
      <c r="A12" s="106" t="s">
        <v>314</v>
      </c>
      <c r="B12" s="12" t="s">
        <v>315</v>
      </c>
      <c r="C12" s="17">
        <v>140000</v>
      </c>
      <c r="D12" s="17">
        <v>140000</v>
      </c>
    </row>
    <row r="13" spans="1:6" x14ac:dyDescent="0.25">
      <c r="A13" s="107" t="s">
        <v>276</v>
      </c>
      <c r="B13" s="31" t="s">
        <v>5</v>
      </c>
      <c r="C13" s="32">
        <f>SUM(C8:C12)</f>
        <v>8739000</v>
      </c>
      <c r="D13" s="32">
        <f>SUM(D8:D12)</f>
        <v>8842500</v>
      </c>
    </row>
    <row r="14" spans="1:6" x14ac:dyDescent="0.25">
      <c r="A14" s="106" t="s">
        <v>277</v>
      </c>
      <c r="B14" s="27" t="s">
        <v>21</v>
      </c>
      <c r="C14" s="30">
        <v>0</v>
      </c>
      <c r="D14" s="30">
        <v>0</v>
      </c>
    </row>
    <row r="15" spans="1:6" x14ac:dyDescent="0.25">
      <c r="A15" s="106" t="s">
        <v>278</v>
      </c>
      <c r="B15" s="27" t="s">
        <v>304</v>
      </c>
      <c r="C15" s="30">
        <v>0</v>
      </c>
      <c r="D15" s="30">
        <v>0</v>
      </c>
    </row>
    <row r="16" spans="1:6" x14ac:dyDescent="0.25">
      <c r="A16" s="106" t="s">
        <v>279</v>
      </c>
      <c r="B16" s="27" t="s">
        <v>305</v>
      </c>
      <c r="C16" s="30">
        <v>0</v>
      </c>
      <c r="D16" s="30">
        <v>0</v>
      </c>
    </row>
    <row r="17" spans="1:10" x14ac:dyDescent="0.25">
      <c r="A17" s="107" t="s">
        <v>280</v>
      </c>
      <c r="B17" s="31" t="s">
        <v>22</v>
      </c>
      <c r="C17" s="29">
        <f>SUM(C15:C16)</f>
        <v>0</v>
      </c>
      <c r="D17" s="29">
        <f>SUM(D15:D16)</f>
        <v>0</v>
      </c>
    </row>
    <row r="18" spans="1:10" x14ac:dyDescent="0.25">
      <c r="A18" s="108" t="s">
        <v>281</v>
      </c>
      <c r="B18" s="28" t="s">
        <v>5</v>
      </c>
      <c r="C18" s="29">
        <f>C13+C17</f>
        <v>8739000</v>
      </c>
      <c r="D18" s="29">
        <f>D13+D17</f>
        <v>8842500</v>
      </c>
      <c r="J18" s="129"/>
    </row>
    <row r="19" spans="1:10" x14ac:dyDescent="0.25">
      <c r="A19" s="106" t="s">
        <v>282</v>
      </c>
      <c r="B19" s="27" t="s">
        <v>306</v>
      </c>
      <c r="C19" s="30">
        <v>2178000</v>
      </c>
      <c r="D19" s="30">
        <v>2259000</v>
      </c>
      <c r="J19" s="129"/>
    </row>
    <row r="20" spans="1:10" x14ac:dyDescent="0.25">
      <c r="A20" s="106" t="s">
        <v>283</v>
      </c>
      <c r="B20" s="27" t="s">
        <v>307</v>
      </c>
      <c r="C20" s="30">
        <v>0</v>
      </c>
      <c r="D20" s="30">
        <v>0</v>
      </c>
    </row>
    <row r="21" spans="1:10" x14ac:dyDescent="0.25">
      <c r="A21" s="106" t="s">
        <v>284</v>
      </c>
      <c r="B21" s="27" t="s">
        <v>308</v>
      </c>
      <c r="C21" s="30">
        <v>104000</v>
      </c>
      <c r="D21" s="30">
        <v>104000</v>
      </c>
    </row>
    <row r="22" spans="1:10" x14ac:dyDescent="0.25">
      <c r="A22" s="106" t="s">
        <v>309</v>
      </c>
      <c r="B22" s="27" t="s">
        <v>310</v>
      </c>
      <c r="C22" s="30">
        <v>30000</v>
      </c>
      <c r="D22" s="30">
        <v>30000</v>
      </c>
    </row>
    <row r="23" spans="1:10" x14ac:dyDescent="0.25">
      <c r="A23" s="106" t="s">
        <v>285</v>
      </c>
      <c r="B23" s="27" t="s">
        <v>311</v>
      </c>
      <c r="C23" s="30">
        <v>107000</v>
      </c>
      <c r="D23" s="30">
        <v>107000</v>
      </c>
      <c r="J23" s="129"/>
    </row>
    <row r="24" spans="1:10" x14ac:dyDescent="0.25">
      <c r="A24" s="108" t="s">
        <v>286</v>
      </c>
      <c r="B24" s="33" t="s">
        <v>312</v>
      </c>
      <c r="C24" s="23">
        <f>SUM(C19:C23)</f>
        <v>2419000</v>
      </c>
      <c r="D24" s="23">
        <f>SUM(D19:D23)</f>
        <v>2500000</v>
      </c>
      <c r="J24" s="129"/>
    </row>
    <row r="25" spans="1:10" x14ac:dyDescent="0.25">
      <c r="A25" s="106" t="s">
        <v>313</v>
      </c>
      <c r="B25" s="110" t="s">
        <v>7</v>
      </c>
      <c r="C25" s="17">
        <v>70000</v>
      </c>
      <c r="D25" s="17">
        <v>70000</v>
      </c>
    </row>
    <row r="26" spans="1:10" x14ac:dyDescent="0.25">
      <c r="A26" s="106" t="s">
        <v>287</v>
      </c>
      <c r="B26" s="12" t="s">
        <v>8</v>
      </c>
      <c r="C26" s="17">
        <v>350000</v>
      </c>
      <c r="D26" s="17">
        <v>350000</v>
      </c>
    </row>
    <row r="27" spans="1:10" x14ac:dyDescent="0.25">
      <c r="A27" s="106" t="s">
        <v>288</v>
      </c>
      <c r="B27" s="31" t="s">
        <v>9</v>
      </c>
      <c r="C27" s="32">
        <f>SUM(C25:C26)</f>
        <v>420000</v>
      </c>
      <c r="D27" s="32">
        <f>SUM(D25:D26)</f>
        <v>420000</v>
      </c>
    </row>
    <row r="28" spans="1:10" x14ac:dyDescent="0.25">
      <c r="A28" s="106" t="s">
        <v>289</v>
      </c>
      <c r="B28" s="27" t="s">
        <v>10</v>
      </c>
      <c r="C28" s="30">
        <v>100000</v>
      </c>
      <c r="D28" s="30">
        <v>143260</v>
      </c>
    </row>
    <row r="29" spans="1:10" x14ac:dyDescent="0.25">
      <c r="A29" s="106" t="s">
        <v>290</v>
      </c>
      <c r="B29" s="27" t="s">
        <v>11</v>
      </c>
      <c r="C29" s="30">
        <v>135000</v>
      </c>
      <c r="D29" s="30">
        <v>91740</v>
      </c>
    </row>
    <row r="30" spans="1:10" x14ac:dyDescent="0.25">
      <c r="A30" s="106" t="s">
        <v>291</v>
      </c>
      <c r="B30" s="31" t="s">
        <v>12</v>
      </c>
      <c r="C30" s="32">
        <f>SUM(C28:C29)</f>
        <v>235000</v>
      </c>
      <c r="D30" s="32">
        <f>SUM(D28:D29)</f>
        <v>235000</v>
      </c>
    </row>
    <row r="31" spans="1:10" x14ac:dyDescent="0.25">
      <c r="A31" s="106" t="s">
        <v>292</v>
      </c>
      <c r="B31" s="27" t="s">
        <v>13</v>
      </c>
      <c r="C31" s="30">
        <v>235000</v>
      </c>
      <c r="D31" s="30">
        <v>235000</v>
      </c>
    </row>
    <row r="32" spans="1:10" x14ac:dyDescent="0.25">
      <c r="A32" s="106" t="s">
        <v>293</v>
      </c>
      <c r="B32" s="12" t="s">
        <v>14</v>
      </c>
      <c r="C32" s="17">
        <v>0</v>
      </c>
      <c r="D32" s="17">
        <v>0</v>
      </c>
    </row>
    <row r="33" spans="1:4" x14ac:dyDescent="0.25">
      <c r="A33" s="106" t="s">
        <v>294</v>
      </c>
      <c r="B33" s="12" t="s">
        <v>316</v>
      </c>
      <c r="C33" s="17">
        <v>10000</v>
      </c>
      <c r="D33" s="17">
        <v>10000</v>
      </c>
    </row>
    <row r="34" spans="1:4" x14ac:dyDescent="0.25">
      <c r="A34" s="106" t="s">
        <v>295</v>
      </c>
      <c r="B34" s="12" t="s">
        <v>15</v>
      </c>
      <c r="C34" s="17">
        <v>500000</v>
      </c>
      <c r="D34" s="17">
        <v>500000</v>
      </c>
    </row>
    <row r="35" spans="1:4" x14ac:dyDescent="0.25">
      <c r="A35" s="106" t="s">
        <v>296</v>
      </c>
      <c r="B35" s="31" t="s">
        <v>16</v>
      </c>
      <c r="C35" s="32">
        <f>SUM(C31:C34)</f>
        <v>745000</v>
      </c>
      <c r="D35" s="32">
        <f>SUM(D31:D34)</f>
        <v>745000</v>
      </c>
    </row>
    <row r="36" spans="1:4" x14ac:dyDescent="0.25">
      <c r="A36" s="106" t="s">
        <v>297</v>
      </c>
      <c r="B36" s="31" t="s">
        <v>151</v>
      </c>
      <c r="C36" s="32">
        <v>10000</v>
      </c>
      <c r="D36" s="32">
        <v>10000</v>
      </c>
    </row>
    <row r="37" spans="1:4" x14ac:dyDescent="0.25">
      <c r="A37" s="106" t="s">
        <v>298</v>
      </c>
      <c r="B37" s="27" t="s">
        <v>303</v>
      </c>
      <c r="C37" s="32">
        <v>378000</v>
      </c>
      <c r="D37" s="32">
        <v>378000</v>
      </c>
    </row>
    <row r="38" spans="1:4" x14ac:dyDescent="0.25">
      <c r="A38" s="106" t="s">
        <v>300</v>
      </c>
      <c r="B38" s="27" t="s">
        <v>301</v>
      </c>
      <c r="C38" s="32">
        <v>0</v>
      </c>
      <c r="D38" s="32">
        <v>0</v>
      </c>
    </row>
    <row r="39" spans="1:4" x14ac:dyDescent="0.25">
      <c r="A39" s="107" t="s">
        <v>302</v>
      </c>
      <c r="B39" s="31" t="s">
        <v>301</v>
      </c>
      <c r="C39" s="32">
        <f>SUM(C37:C38)</f>
        <v>378000</v>
      </c>
      <c r="D39" s="32">
        <f>SUM(D37:D38)</f>
        <v>378000</v>
      </c>
    </row>
    <row r="40" spans="1:4" x14ac:dyDescent="0.25">
      <c r="A40" s="108" t="s">
        <v>299</v>
      </c>
      <c r="B40" s="28" t="s">
        <v>147</v>
      </c>
      <c r="C40" s="29">
        <f>C27+C30+C35+C36+C39</f>
        <v>1788000</v>
      </c>
      <c r="D40" s="29">
        <f>D27+D30+D35+D36+D39</f>
        <v>1788000</v>
      </c>
    </row>
    <row r="41" spans="1:4" x14ac:dyDescent="0.25">
      <c r="A41" s="106"/>
      <c r="B41" s="28" t="s">
        <v>146</v>
      </c>
      <c r="C41" s="29">
        <f>C18+C24+C40</f>
        <v>12946000</v>
      </c>
      <c r="D41" s="29">
        <f>D18+D24+D40</f>
        <v>13130500</v>
      </c>
    </row>
    <row r="42" spans="1:4" x14ac:dyDescent="0.25">
      <c r="A42" s="124"/>
      <c r="B42" s="124"/>
      <c r="C42" s="124"/>
      <c r="D42" s="124"/>
    </row>
    <row r="43" spans="1:4" x14ac:dyDescent="0.25">
      <c r="A43" s="106" t="s">
        <v>467</v>
      </c>
      <c r="B43" s="106" t="s">
        <v>525</v>
      </c>
      <c r="C43" s="106">
        <v>12946000</v>
      </c>
      <c r="D43" s="106">
        <v>13130500</v>
      </c>
    </row>
    <row r="44" spans="1:4" ht="9" customHeight="1" x14ac:dyDescent="0.25">
      <c r="A44" s="106"/>
      <c r="B44" s="106"/>
      <c r="C44" s="106"/>
      <c r="D44" s="106"/>
    </row>
    <row r="45" spans="1:4" ht="6" customHeight="1" x14ac:dyDescent="0.25">
      <c r="A45" s="106"/>
      <c r="B45" s="106"/>
      <c r="C45" s="106"/>
      <c r="D45" s="106"/>
    </row>
    <row r="46" spans="1:4" x14ac:dyDescent="0.25">
      <c r="A46" s="106"/>
      <c r="B46" s="108" t="s">
        <v>527</v>
      </c>
      <c r="C46" s="108">
        <f>C43+C44+C45</f>
        <v>12946000</v>
      </c>
      <c r="D46" s="108">
        <f>D43+D44+D45</f>
        <v>13130500</v>
      </c>
    </row>
  </sheetData>
  <mergeCells count="3">
    <mergeCell ref="A1:B1"/>
    <mergeCell ref="A2:B2"/>
    <mergeCell ref="A3:B3"/>
  </mergeCells>
  <phoneticPr fontId="1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37" zoomScaleNormal="100" workbookViewId="0">
      <selection activeCell="T16" sqref="T16"/>
    </sheetView>
  </sheetViews>
  <sheetFormatPr defaultRowHeight="15" x14ac:dyDescent="0.25"/>
  <cols>
    <col min="2" max="2" width="46.5703125" customWidth="1"/>
    <col min="3" max="3" width="12.28515625" customWidth="1"/>
    <col min="4" max="4" width="11.5703125" customWidth="1"/>
    <col min="5" max="6" width="20.42578125" customWidth="1"/>
    <col min="15" max="15" width="10.140625" customWidth="1"/>
  </cols>
  <sheetData>
    <row r="1" spans="1:12" x14ac:dyDescent="0.25">
      <c r="A1" s="289" t="s">
        <v>152</v>
      </c>
      <c r="B1" s="289"/>
      <c r="C1" s="2"/>
      <c r="D1" s="2"/>
    </row>
    <row r="2" spans="1:12" x14ac:dyDescent="0.25">
      <c r="A2" s="290" t="s">
        <v>519</v>
      </c>
      <c r="B2" s="290"/>
      <c r="C2" s="2"/>
      <c r="D2" s="2"/>
    </row>
    <row r="3" spans="1:12" x14ac:dyDescent="0.25">
      <c r="A3" s="331" t="s">
        <v>184</v>
      </c>
      <c r="B3" s="331"/>
      <c r="C3" s="2"/>
      <c r="D3" s="2"/>
    </row>
    <row r="4" spans="1:12" x14ac:dyDescent="0.25">
      <c r="A4" s="5"/>
      <c r="B4" s="5"/>
      <c r="C4" s="2"/>
      <c r="D4" s="2"/>
    </row>
    <row r="5" spans="1:12" x14ac:dyDescent="0.25">
      <c r="A5" s="5"/>
      <c r="B5" s="179" t="s">
        <v>185</v>
      </c>
      <c r="C5" s="2"/>
      <c r="D5" s="2"/>
    </row>
    <row r="6" spans="1:12" x14ac:dyDescent="0.25">
      <c r="A6" s="5"/>
      <c r="B6" s="25" t="s">
        <v>472</v>
      </c>
      <c r="C6" s="2"/>
      <c r="D6" s="2"/>
    </row>
    <row r="7" spans="1:12" ht="28.5" customHeight="1" x14ac:dyDescent="0.25">
      <c r="A7" s="109"/>
      <c r="B7" s="216" t="s">
        <v>1</v>
      </c>
      <c r="C7" s="216" t="s">
        <v>2</v>
      </c>
      <c r="D7" s="216" t="s">
        <v>520</v>
      </c>
      <c r="E7" s="184"/>
      <c r="F7" s="184"/>
    </row>
    <row r="8" spans="1:12" x14ac:dyDescent="0.25">
      <c r="A8" s="109" t="s">
        <v>271</v>
      </c>
      <c r="B8" s="12" t="s">
        <v>3</v>
      </c>
      <c r="C8" s="17">
        <v>4150000</v>
      </c>
      <c r="D8" s="17">
        <v>4150000</v>
      </c>
      <c r="E8" s="60"/>
      <c r="F8" s="60"/>
    </row>
    <row r="9" spans="1:12" x14ac:dyDescent="0.25">
      <c r="A9" s="109" t="s">
        <v>272</v>
      </c>
      <c r="B9" s="12" t="s">
        <v>273</v>
      </c>
      <c r="C9" s="17">
        <v>0</v>
      </c>
      <c r="D9" s="17">
        <v>0</v>
      </c>
      <c r="E9" s="60"/>
      <c r="F9" s="60"/>
      <c r="J9" s="150"/>
    </row>
    <row r="10" spans="1:12" x14ac:dyDescent="0.25">
      <c r="A10" s="109" t="s">
        <v>274</v>
      </c>
      <c r="B10" s="12" t="s">
        <v>148</v>
      </c>
      <c r="C10" s="17">
        <v>297000</v>
      </c>
      <c r="D10" s="17">
        <v>297000</v>
      </c>
      <c r="E10" s="60"/>
      <c r="F10" s="60"/>
    </row>
    <row r="11" spans="1:12" x14ac:dyDescent="0.25">
      <c r="A11" s="109" t="s">
        <v>275</v>
      </c>
      <c r="B11" s="12" t="s">
        <v>4</v>
      </c>
      <c r="C11" s="17">
        <v>0</v>
      </c>
      <c r="D11" s="17">
        <v>0</v>
      </c>
      <c r="E11" s="60"/>
      <c r="F11" s="60"/>
    </row>
    <row r="12" spans="1:12" x14ac:dyDescent="0.25">
      <c r="A12" s="109" t="s">
        <v>314</v>
      </c>
      <c r="B12" s="12" t="s">
        <v>315</v>
      </c>
      <c r="C12" s="17">
        <v>110000</v>
      </c>
      <c r="D12" s="17">
        <v>110000</v>
      </c>
      <c r="E12" s="60"/>
      <c r="F12" s="60"/>
    </row>
    <row r="13" spans="1:12" x14ac:dyDescent="0.25">
      <c r="A13" s="105" t="s">
        <v>276</v>
      </c>
      <c r="B13" s="31" t="s">
        <v>5</v>
      </c>
      <c r="C13" s="32">
        <f>SUM(C8:C12)</f>
        <v>4557000</v>
      </c>
      <c r="D13" s="32">
        <f>SUM(D8:D12)</f>
        <v>4557000</v>
      </c>
      <c r="E13" s="191"/>
      <c r="F13" s="191"/>
    </row>
    <row r="14" spans="1:12" x14ac:dyDescent="0.25">
      <c r="A14" s="109" t="s">
        <v>277</v>
      </c>
      <c r="B14" s="27" t="s">
        <v>21</v>
      </c>
      <c r="C14" s="30">
        <v>0</v>
      </c>
      <c r="D14" s="30">
        <v>0</v>
      </c>
      <c r="E14" s="192"/>
      <c r="F14" s="192"/>
    </row>
    <row r="15" spans="1:12" x14ac:dyDescent="0.25">
      <c r="A15" s="106" t="s">
        <v>278</v>
      </c>
      <c r="B15" s="27" t="s">
        <v>304</v>
      </c>
      <c r="C15" s="30">
        <v>0</v>
      </c>
      <c r="D15" s="30">
        <v>0</v>
      </c>
      <c r="E15" s="192"/>
      <c r="F15" s="192"/>
    </row>
    <row r="16" spans="1:12" x14ac:dyDescent="0.25">
      <c r="A16" s="106" t="s">
        <v>279</v>
      </c>
      <c r="B16" s="27" t="s">
        <v>305</v>
      </c>
      <c r="C16" s="30">
        <v>0</v>
      </c>
      <c r="D16" s="30">
        <v>0</v>
      </c>
      <c r="E16" s="192"/>
      <c r="F16" s="192"/>
      <c r="L16" s="129"/>
    </row>
    <row r="17" spans="1:12" x14ac:dyDescent="0.25">
      <c r="A17" s="107" t="s">
        <v>280</v>
      </c>
      <c r="B17" s="31" t="s">
        <v>22</v>
      </c>
      <c r="C17" s="29">
        <f>SUM(C15:C16)</f>
        <v>0</v>
      </c>
      <c r="D17" s="29">
        <f>SUM(D15:D16)</f>
        <v>0</v>
      </c>
      <c r="E17" s="193"/>
      <c r="F17" s="193"/>
      <c r="L17" s="129"/>
    </row>
    <row r="18" spans="1:12" x14ac:dyDescent="0.25">
      <c r="A18" s="108" t="s">
        <v>281</v>
      </c>
      <c r="B18" s="28" t="s">
        <v>5</v>
      </c>
      <c r="C18" s="29">
        <f>C13+C17</f>
        <v>4557000</v>
      </c>
      <c r="D18" s="29">
        <f>D13+D17</f>
        <v>4557000</v>
      </c>
      <c r="E18" s="193"/>
      <c r="F18" s="193"/>
    </row>
    <row r="19" spans="1:12" x14ac:dyDescent="0.25">
      <c r="A19" s="106" t="s">
        <v>282</v>
      </c>
      <c r="B19" s="27" t="s">
        <v>306</v>
      </c>
      <c r="C19" s="30">
        <v>1151000</v>
      </c>
      <c r="D19" s="30">
        <v>1151000</v>
      </c>
      <c r="E19" s="192"/>
      <c r="F19" s="192"/>
    </row>
    <row r="20" spans="1:12" x14ac:dyDescent="0.25">
      <c r="A20" s="106" t="s">
        <v>283</v>
      </c>
      <c r="B20" s="27" t="s">
        <v>307</v>
      </c>
      <c r="C20" s="30">
        <v>0</v>
      </c>
      <c r="D20" s="30">
        <v>0</v>
      </c>
      <c r="E20" s="192"/>
      <c r="F20" s="192"/>
    </row>
    <row r="21" spans="1:12" x14ac:dyDescent="0.25">
      <c r="A21" s="106" t="s">
        <v>284</v>
      </c>
      <c r="B21" s="27" t="s">
        <v>308</v>
      </c>
      <c r="C21" s="30">
        <v>62000</v>
      </c>
      <c r="D21" s="30">
        <v>62000</v>
      </c>
      <c r="E21" s="192"/>
      <c r="F21" s="192"/>
      <c r="J21" s="129"/>
    </row>
    <row r="22" spans="1:12" x14ac:dyDescent="0.25">
      <c r="A22" s="106" t="s">
        <v>309</v>
      </c>
      <c r="B22" s="27" t="s">
        <v>310</v>
      </c>
      <c r="C22" s="30">
        <v>20000</v>
      </c>
      <c r="D22" s="30">
        <v>20000</v>
      </c>
      <c r="E22" s="192"/>
      <c r="F22" s="192"/>
      <c r="J22" s="129"/>
    </row>
    <row r="23" spans="1:12" x14ac:dyDescent="0.25">
      <c r="A23" s="106" t="s">
        <v>285</v>
      </c>
      <c r="B23" s="27" t="s">
        <v>311</v>
      </c>
      <c r="C23" s="30">
        <v>61000</v>
      </c>
      <c r="D23" s="30">
        <v>61000</v>
      </c>
      <c r="E23" s="192"/>
      <c r="F23" s="192"/>
    </row>
    <row r="24" spans="1:12" x14ac:dyDescent="0.25">
      <c r="A24" s="108" t="s">
        <v>286</v>
      </c>
      <c r="B24" s="33" t="s">
        <v>312</v>
      </c>
      <c r="C24" s="23">
        <f>SUM(C19:C23)</f>
        <v>1294000</v>
      </c>
      <c r="D24" s="23">
        <f>SUM(D19:D23)</f>
        <v>1294000</v>
      </c>
      <c r="E24" s="70"/>
      <c r="F24" s="70"/>
    </row>
    <row r="25" spans="1:12" x14ac:dyDescent="0.25">
      <c r="A25" s="106" t="s">
        <v>313</v>
      </c>
      <c r="B25" s="110" t="s">
        <v>7</v>
      </c>
      <c r="C25" s="17">
        <v>0</v>
      </c>
      <c r="D25" s="17">
        <v>0</v>
      </c>
      <c r="E25" s="60"/>
      <c r="F25" s="60"/>
    </row>
    <row r="26" spans="1:12" x14ac:dyDescent="0.25">
      <c r="A26" s="109" t="s">
        <v>287</v>
      </c>
      <c r="B26" s="12" t="s">
        <v>8</v>
      </c>
      <c r="C26" s="17">
        <v>0</v>
      </c>
      <c r="D26" s="17">
        <v>0</v>
      </c>
      <c r="E26" s="60"/>
      <c r="F26" s="60"/>
    </row>
    <row r="27" spans="1:12" x14ac:dyDescent="0.25">
      <c r="A27" s="109" t="s">
        <v>288</v>
      </c>
      <c r="B27" s="31" t="s">
        <v>9</v>
      </c>
      <c r="C27" s="32">
        <f>SUM(C25:C26)</f>
        <v>0</v>
      </c>
      <c r="D27" s="32">
        <f>SUM(D25:D26)</f>
        <v>0</v>
      </c>
      <c r="E27" s="191"/>
      <c r="F27" s="191"/>
    </row>
    <row r="28" spans="1:12" x14ac:dyDescent="0.25">
      <c r="A28" s="109" t="s">
        <v>289</v>
      </c>
      <c r="B28" s="27" t="s">
        <v>10</v>
      </c>
      <c r="C28" s="30">
        <v>0</v>
      </c>
      <c r="D28" s="30">
        <v>110400</v>
      </c>
      <c r="E28" s="192"/>
      <c r="F28" s="192"/>
    </row>
    <row r="29" spans="1:12" x14ac:dyDescent="0.25">
      <c r="A29" s="109" t="s">
        <v>290</v>
      </c>
      <c r="B29" s="27" t="s">
        <v>11</v>
      </c>
      <c r="C29" s="30">
        <v>200000</v>
      </c>
      <c r="D29" s="30">
        <v>89600</v>
      </c>
      <c r="E29" s="192"/>
      <c r="F29" s="192"/>
    </row>
    <row r="30" spans="1:12" x14ac:dyDescent="0.25">
      <c r="A30" s="109" t="s">
        <v>291</v>
      </c>
      <c r="B30" s="31" t="s">
        <v>12</v>
      </c>
      <c r="C30" s="32">
        <f>SUM(C28:C29)</f>
        <v>200000</v>
      </c>
      <c r="D30" s="32">
        <f>SUM(D28:D29)</f>
        <v>200000</v>
      </c>
      <c r="E30" s="191"/>
      <c r="F30" s="191"/>
    </row>
    <row r="31" spans="1:12" x14ac:dyDescent="0.25">
      <c r="A31" s="109" t="s">
        <v>292</v>
      </c>
      <c r="B31" s="27" t="s">
        <v>13</v>
      </c>
      <c r="C31" s="30">
        <v>700000</v>
      </c>
      <c r="D31" s="30">
        <v>700000</v>
      </c>
      <c r="E31" s="192"/>
      <c r="F31" s="192"/>
    </row>
    <row r="32" spans="1:12" x14ac:dyDescent="0.25">
      <c r="A32" s="109" t="s">
        <v>293</v>
      </c>
      <c r="B32" s="12" t="s">
        <v>14</v>
      </c>
      <c r="C32" s="17">
        <v>0</v>
      </c>
      <c r="D32" s="17">
        <v>0</v>
      </c>
      <c r="E32" s="60"/>
      <c r="F32" s="60"/>
    </row>
    <row r="33" spans="1:6" x14ac:dyDescent="0.25">
      <c r="A33" s="109" t="s">
        <v>294</v>
      </c>
      <c r="B33" s="12" t="s">
        <v>316</v>
      </c>
      <c r="C33" s="17">
        <v>0</v>
      </c>
      <c r="D33" s="17">
        <v>0</v>
      </c>
      <c r="E33" s="60"/>
      <c r="F33" s="60"/>
    </row>
    <row r="34" spans="1:6" x14ac:dyDescent="0.25">
      <c r="A34" s="109" t="s">
        <v>295</v>
      </c>
      <c r="B34" s="12" t="s">
        <v>15</v>
      </c>
      <c r="C34" s="17">
        <v>110000</v>
      </c>
      <c r="D34" s="17">
        <v>110000</v>
      </c>
      <c r="E34" s="60"/>
      <c r="F34" s="60"/>
    </row>
    <row r="35" spans="1:6" x14ac:dyDescent="0.25">
      <c r="A35" s="109" t="s">
        <v>296</v>
      </c>
      <c r="B35" s="31" t="s">
        <v>16</v>
      </c>
      <c r="C35" s="32">
        <f>SUM(C31:C34)</f>
        <v>810000</v>
      </c>
      <c r="D35" s="32">
        <f>SUM(D31:D34)</f>
        <v>810000</v>
      </c>
      <c r="E35" s="191"/>
      <c r="F35" s="191"/>
    </row>
    <row r="36" spans="1:6" x14ac:dyDescent="0.25">
      <c r="A36" s="109" t="s">
        <v>297</v>
      </c>
      <c r="B36" s="31" t="s">
        <v>151</v>
      </c>
      <c r="C36" s="32"/>
      <c r="D36" s="32"/>
      <c r="E36" s="191"/>
      <c r="F36" s="191"/>
    </row>
    <row r="37" spans="1:6" x14ac:dyDescent="0.25">
      <c r="A37" s="109" t="s">
        <v>298</v>
      </c>
      <c r="B37" s="27" t="s">
        <v>303</v>
      </c>
      <c r="C37" s="32">
        <v>273000</v>
      </c>
      <c r="D37" s="32">
        <v>273000</v>
      </c>
      <c r="E37" s="191"/>
      <c r="F37" s="191"/>
    </row>
    <row r="38" spans="1:6" x14ac:dyDescent="0.25">
      <c r="A38" s="109" t="s">
        <v>300</v>
      </c>
      <c r="B38" s="27" t="s">
        <v>301</v>
      </c>
      <c r="C38" s="32">
        <v>0</v>
      </c>
      <c r="D38" s="32">
        <v>0</v>
      </c>
      <c r="E38" s="191"/>
      <c r="F38" s="191"/>
    </row>
    <row r="39" spans="1:6" x14ac:dyDescent="0.25">
      <c r="A39" s="105" t="s">
        <v>302</v>
      </c>
      <c r="B39" s="31" t="s">
        <v>301</v>
      </c>
      <c r="C39" s="32">
        <f>C37+C38</f>
        <v>273000</v>
      </c>
      <c r="D39" s="32">
        <f>D37+D38</f>
        <v>273000</v>
      </c>
      <c r="E39" s="191"/>
      <c r="F39" s="191"/>
    </row>
    <row r="40" spans="1:6" x14ac:dyDescent="0.25">
      <c r="A40" s="120" t="s">
        <v>299</v>
      </c>
      <c r="B40" s="28" t="s">
        <v>147</v>
      </c>
      <c r="C40" s="29">
        <f>C27+C30+C35+C36+C39</f>
        <v>1283000</v>
      </c>
      <c r="D40" s="29">
        <f>D27+D30+D35+D36+D39</f>
        <v>1283000</v>
      </c>
      <c r="E40" s="193"/>
      <c r="F40" s="193"/>
    </row>
    <row r="41" spans="1:6" ht="15.75" x14ac:dyDescent="0.25">
      <c r="A41" s="109"/>
      <c r="B41" s="28" t="s">
        <v>146</v>
      </c>
      <c r="C41" s="29">
        <f>C18+C24+C40</f>
        <v>7134000</v>
      </c>
      <c r="D41" s="29">
        <f>D18+D24+D40</f>
        <v>7134000</v>
      </c>
      <c r="E41" s="194"/>
      <c r="F41" s="194"/>
    </row>
    <row r="42" spans="1:6" x14ac:dyDescent="0.25">
      <c r="A42" s="2"/>
      <c r="B42" s="2"/>
      <c r="C42" s="2"/>
      <c r="D42" s="2"/>
    </row>
    <row r="43" spans="1:6" x14ac:dyDescent="0.25">
      <c r="A43" s="213" t="s">
        <v>467</v>
      </c>
      <c r="B43" s="109" t="s">
        <v>526</v>
      </c>
      <c r="C43" s="109">
        <v>7134000</v>
      </c>
      <c r="D43" s="109">
        <v>7134000</v>
      </c>
    </row>
    <row r="44" spans="1:6" ht="7.5" customHeight="1" x14ac:dyDescent="0.25">
      <c r="A44" s="109"/>
      <c r="B44" s="109"/>
      <c r="C44" s="109"/>
      <c r="D44" s="109"/>
    </row>
    <row r="45" spans="1:6" ht="9" customHeight="1" x14ac:dyDescent="0.25">
      <c r="A45" s="109"/>
      <c r="B45" s="109"/>
      <c r="C45" s="109"/>
      <c r="D45" s="109"/>
    </row>
    <row r="46" spans="1:6" x14ac:dyDescent="0.25">
      <c r="A46" s="109"/>
      <c r="B46" s="120" t="s">
        <v>527</v>
      </c>
      <c r="C46" s="120">
        <f>C43+C44+C45</f>
        <v>7134000</v>
      </c>
      <c r="D46" s="120">
        <f>D43+D44+D45</f>
        <v>7134000</v>
      </c>
    </row>
    <row r="47" spans="1:6" x14ac:dyDescent="0.25">
      <c r="A47" s="2"/>
      <c r="B47" s="2"/>
      <c r="C47" s="2"/>
      <c r="D47" s="2"/>
    </row>
  </sheetData>
  <mergeCells count="3">
    <mergeCell ref="A1:B1"/>
    <mergeCell ref="A2:B2"/>
    <mergeCell ref="A3:B3"/>
  </mergeCells>
  <phoneticPr fontId="1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1" workbookViewId="0">
      <selection activeCell="E7" sqref="E7:N22"/>
    </sheetView>
  </sheetViews>
  <sheetFormatPr defaultRowHeight="15" x14ac:dyDescent="0.25"/>
  <cols>
    <col min="1" max="1" width="9.140625" style="2"/>
    <col min="2" max="2" width="46.5703125" customWidth="1"/>
    <col min="3" max="3" width="12" customWidth="1"/>
    <col min="4" max="4" width="10.5703125" customWidth="1"/>
    <col min="8" max="8" width="23.28515625" customWidth="1"/>
  </cols>
  <sheetData>
    <row r="1" spans="1:9" ht="16.5" customHeight="1" x14ac:dyDescent="0.25">
      <c r="B1" s="289" t="s">
        <v>150</v>
      </c>
      <c r="C1" s="289"/>
      <c r="D1" s="2"/>
    </row>
    <row r="2" spans="1:9" ht="16.5" customHeight="1" x14ac:dyDescent="0.25">
      <c r="B2" s="290" t="s">
        <v>531</v>
      </c>
      <c r="C2" s="290"/>
      <c r="D2" s="2"/>
      <c r="E2" s="215"/>
    </row>
    <row r="3" spans="1:9" ht="16.5" customHeight="1" x14ac:dyDescent="0.25">
      <c r="B3" s="48"/>
      <c r="C3" s="5"/>
      <c r="D3" s="2"/>
      <c r="E3" s="215"/>
    </row>
    <row r="4" spans="1:9" ht="16.5" customHeight="1" x14ac:dyDescent="0.25">
      <c r="B4" s="5"/>
      <c r="C4" s="5"/>
      <c r="D4" s="2"/>
      <c r="E4" s="215"/>
    </row>
    <row r="5" spans="1:9" ht="16.5" customHeight="1" x14ac:dyDescent="0.25">
      <c r="B5" s="5"/>
      <c r="C5" s="5" t="s">
        <v>186</v>
      </c>
      <c r="D5" s="2"/>
      <c r="E5" s="215"/>
    </row>
    <row r="6" spans="1:9" ht="15" customHeight="1" x14ac:dyDescent="0.25">
      <c r="B6" s="5"/>
      <c r="C6" s="25" t="s">
        <v>472</v>
      </c>
      <c r="D6" s="2"/>
      <c r="E6" s="215"/>
    </row>
    <row r="7" spans="1:9" ht="27.75" customHeight="1" x14ac:dyDescent="0.25">
      <c r="A7" s="106"/>
      <c r="B7" s="216" t="s">
        <v>1</v>
      </c>
      <c r="C7" s="216" t="s">
        <v>2</v>
      </c>
      <c r="D7" s="216" t="s">
        <v>520</v>
      </c>
      <c r="E7" s="190"/>
      <c r="F7" s="190"/>
    </row>
    <row r="8" spans="1:9" ht="16.5" customHeight="1" x14ac:dyDescent="0.25">
      <c r="A8" s="106" t="s">
        <v>271</v>
      </c>
      <c r="B8" s="12" t="s">
        <v>3</v>
      </c>
      <c r="C8" s="17">
        <v>4058000</v>
      </c>
      <c r="D8" s="17">
        <v>4058000</v>
      </c>
    </row>
    <row r="9" spans="1:9" ht="16.5" customHeight="1" x14ac:dyDescent="0.25">
      <c r="A9" s="106" t="s">
        <v>272</v>
      </c>
      <c r="B9" s="12" t="s">
        <v>273</v>
      </c>
      <c r="C9" s="17">
        <v>0</v>
      </c>
      <c r="D9" s="17">
        <v>0</v>
      </c>
    </row>
    <row r="10" spans="1:9" ht="16.5" customHeight="1" x14ac:dyDescent="0.25">
      <c r="A10" s="106" t="s">
        <v>274</v>
      </c>
      <c r="B10" s="12" t="s">
        <v>148</v>
      </c>
      <c r="C10" s="17">
        <v>149000</v>
      </c>
      <c r="D10" s="17">
        <v>149000</v>
      </c>
    </row>
    <row r="11" spans="1:9" ht="16.5" customHeight="1" x14ac:dyDescent="0.25">
      <c r="A11" s="106" t="s">
        <v>275</v>
      </c>
      <c r="B11" s="12" t="s">
        <v>4</v>
      </c>
      <c r="C11" s="17">
        <v>155000</v>
      </c>
      <c r="D11" s="17">
        <v>155000</v>
      </c>
      <c r="I11" s="129"/>
    </row>
    <row r="12" spans="1:9" ht="16.5" customHeight="1" x14ac:dyDescent="0.25">
      <c r="A12" s="106" t="s">
        <v>314</v>
      </c>
      <c r="B12" s="12" t="s">
        <v>315</v>
      </c>
      <c r="C12" s="17">
        <v>0</v>
      </c>
      <c r="D12" s="17">
        <v>0</v>
      </c>
      <c r="I12" s="129"/>
    </row>
    <row r="13" spans="1:9" s="104" customFormat="1" ht="16.5" customHeight="1" x14ac:dyDescent="0.25">
      <c r="A13" s="107" t="s">
        <v>276</v>
      </c>
      <c r="B13" s="31" t="s">
        <v>5</v>
      </c>
      <c r="C13" s="32">
        <f>SUM(C8:C12)</f>
        <v>4362000</v>
      </c>
      <c r="D13" s="32">
        <f>SUM(D8:D12)</f>
        <v>4362000</v>
      </c>
      <c r="H13" s="2"/>
    </row>
    <row r="14" spans="1:9" ht="16.5" customHeight="1" x14ac:dyDescent="0.25">
      <c r="A14" s="106" t="s">
        <v>277</v>
      </c>
      <c r="B14" s="27" t="s">
        <v>21</v>
      </c>
      <c r="C14" s="30"/>
      <c r="D14" s="30"/>
      <c r="H14" s="149"/>
    </row>
    <row r="15" spans="1:9" ht="16.5" customHeight="1" x14ac:dyDescent="0.25">
      <c r="A15" s="106" t="s">
        <v>278</v>
      </c>
      <c r="B15" s="27" t="s">
        <v>304</v>
      </c>
      <c r="C15" s="30">
        <v>0</v>
      </c>
      <c r="D15" s="30">
        <v>0</v>
      </c>
      <c r="H15" s="149"/>
    </row>
    <row r="16" spans="1:9" ht="16.5" customHeight="1" x14ac:dyDescent="0.25">
      <c r="A16" s="106" t="s">
        <v>279</v>
      </c>
      <c r="B16" s="27" t="s">
        <v>305</v>
      </c>
      <c r="C16" s="30">
        <v>0</v>
      </c>
      <c r="D16" s="30">
        <v>0</v>
      </c>
      <c r="H16" s="149"/>
    </row>
    <row r="17" spans="1:9" ht="16.5" customHeight="1" x14ac:dyDescent="0.25">
      <c r="A17" s="107" t="s">
        <v>280</v>
      </c>
      <c r="B17" s="31" t="s">
        <v>22</v>
      </c>
      <c r="C17" s="29">
        <f>SUM(C15:C16)</f>
        <v>0</v>
      </c>
      <c r="D17" s="29">
        <f>SUM(D15:D16)</f>
        <v>0</v>
      </c>
      <c r="H17" s="149"/>
    </row>
    <row r="18" spans="1:9" ht="16.5" customHeight="1" x14ac:dyDescent="0.25">
      <c r="A18" s="108" t="s">
        <v>281</v>
      </c>
      <c r="B18" s="28" t="s">
        <v>5</v>
      </c>
      <c r="C18" s="29">
        <f>C13+C17</f>
        <v>4362000</v>
      </c>
      <c r="D18" s="29">
        <f>D13+D17</f>
        <v>4362000</v>
      </c>
      <c r="H18" s="149"/>
      <c r="I18" s="129"/>
    </row>
    <row r="19" spans="1:9" ht="16.5" customHeight="1" x14ac:dyDescent="0.25">
      <c r="A19" s="106" t="s">
        <v>282</v>
      </c>
      <c r="B19" s="27" t="s">
        <v>306</v>
      </c>
      <c r="C19" s="30">
        <v>1096000</v>
      </c>
      <c r="D19" s="30">
        <v>1096000</v>
      </c>
      <c r="H19" s="149"/>
      <c r="I19" s="129"/>
    </row>
    <row r="20" spans="1:9" ht="16.5" customHeight="1" x14ac:dyDescent="0.25">
      <c r="A20" s="106" t="s">
        <v>283</v>
      </c>
      <c r="B20" s="27" t="s">
        <v>307</v>
      </c>
      <c r="C20" s="30">
        <v>0</v>
      </c>
      <c r="D20" s="30">
        <v>0</v>
      </c>
    </row>
    <row r="21" spans="1:9" ht="16.5" customHeight="1" x14ac:dyDescent="0.25">
      <c r="A21" s="106" t="s">
        <v>284</v>
      </c>
      <c r="B21" s="27" t="s">
        <v>308</v>
      </c>
      <c r="C21" s="30">
        <v>30000</v>
      </c>
      <c r="D21" s="30">
        <v>30000</v>
      </c>
    </row>
    <row r="22" spans="1:9" ht="16.5" customHeight="1" x14ac:dyDescent="0.25">
      <c r="A22" s="106" t="s">
        <v>309</v>
      </c>
      <c r="B22" s="27" t="s">
        <v>310</v>
      </c>
      <c r="C22" s="30">
        <v>0</v>
      </c>
      <c r="D22" s="30">
        <v>0</v>
      </c>
    </row>
    <row r="23" spans="1:9" ht="16.5" customHeight="1" x14ac:dyDescent="0.25">
      <c r="A23" s="106" t="s">
        <v>285</v>
      </c>
      <c r="B23" s="27" t="s">
        <v>311</v>
      </c>
      <c r="C23" s="30">
        <v>30000</v>
      </c>
      <c r="D23" s="30">
        <v>30000</v>
      </c>
    </row>
    <row r="24" spans="1:9" ht="16.5" customHeight="1" x14ac:dyDescent="0.25">
      <c r="A24" s="108" t="s">
        <v>286</v>
      </c>
      <c r="B24" s="33" t="s">
        <v>312</v>
      </c>
      <c r="C24" s="23">
        <f>SUM(C19:C23)</f>
        <v>1156000</v>
      </c>
      <c r="D24" s="23">
        <f>SUM(D19:D23)</f>
        <v>1156000</v>
      </c>
    </row>
    <row r="25" spans="1:9" ht="16.5" customHeight="1" x14ac:dyDescent="0.25">
      <c r="A25" s="106" t="s">
        <v>313</v>
      </c>
      <c r="B25" s="110" t="s">
        <v>7</v>
      </c>
      <c r="C25" s="17">
        <v>160000</v>
      </c>
      <c r="D25" s="17">
        <v>160000</v>
      </c>
    </row>
    <row r="26" spans="1:9" ht="16.5" customHeight="1" x14ac:dyDescent="0.25">
      <c r="A26" s="106" t="s">
        <v>287</v>
      </c>
      <c r="B26" s="12" t="s">
        <v>8</v>
      </c>
      <c r="C26" s="17">
        <v>0</v>
      </c>
      <c r="D26" s="17">
        <v>0</v>
      </c>
    </row>
    <row r="27" spans="1:9" ht="16.5" customHeight="1" x14ac:dyDescent="0.25">
      <c r="A27" s="106" t="s">
        <v>288</v>
      </c>
      <c r="B27" s="31" t="s">
        <v>9</v>
      </c>
      <c r="C27" s="32">
        <f>SUM(C25:C26)</f>
        <v>160000</v>
      </c>
      <c r="D27" s="32">
        <f>SUM(D25:D26)</f>
        <v>160000</v>
      </c>
    </row>
    <row r="28" spans="1:9" ht="16.5" customHeight="1" x14ac:dyDescent="0.25">
      <c r="A28" s="106" t="s">
        <v>289</v>
      </c>
      <c r="B28" s="27" t="s">
        <v>10</v>
      </c>
      <c r="C28" s="30">
        <v>0</v>
      </c>
      <c r="D28" s="30">
        <v>4224</v>
      </c>
    </row>
    <row r="29" spans="1:9" ht="16.5" customHeight="1" x14ac:dyDescent="0.25">
      <c r="A29" s="106" t="s">
        <v>290</v>
      </c>
      <c r="B29" s="27" t="s">
        <v>11</v>
      </c>
      <c r="C29" s="30">
        <v>85000</v>
      </c>
      <c r="D29" s="30">
        <v>80776</v>
      </c>
    </row>
    <row r="30" spans="1:9" ht="16.5" customHeight="1" x14ac:dyDescent="0.25">
      <c r="A30" s="106" t="s">
        <v>291</v>
      </c>
      <c r="B30" s="31" t="s">
        <v>12</v>
      </c>
      <c r="C30" s="32">
        <f>SUM(C28:C29)</f>
        <v>85000</v>
      </c>
      <c r="D30" s="32">
        <f>SUM(D28:D29)</f>
        <v>85000</v>
      </c>
    </row>
    <row r="31" spans="1:9" ht="16.5" customHeight="1" x14ac:dyDescent="0.25">
      <c r="A31" s="106" t="s">
        <v>292</v>
      </c>
      <c r="B31" s="27" t="s">
        <v>13</v>
      </c>
      <c r="C31" s="30">
        <v>0</v>
      </c>
      <c r="D31" s="30">
        <v>0</v>
      </c>
    </row>
    <row r="32" spans="1:9" ht="16.5" customHeight="1" x14ac:dyDescent="0.25">
      <c r="A32" s="106" t="s">
        <v>293</v>
      </c>
      <c r="B32" s="12" t="s">
        <v>14</v>
      </c>
      <c r="C32" s="17">
        <v>0</v>
      </c>
      <c r="D32" s="17">
        <v>0</v>
      </c>
    </row>
    <row r="33" spans="1:4" ht="16.5" customHeight="1" x14ac:dyDescent="0.25">
      <c r="A33" s="106" t="s">
        <v>294</v>
      </c>
      <c r="B33" s="12" t="s">
        <v>316</v>
      </c>
      <c r="C33" s="17">
        <v>0</v>
      </c>
      <c r="D33" s="17">
        <v>0</v>
      </c>
    </row>
    <row r="34" spans="1:4" ht="16.5" customHeight="1" x14ac:dyDescent="0.25">
      <c r="A34" s="106" t="s">
        <v>295</v>
      </c>
      <c r="B34" s="12" t="s">
        <v>15</v>
      </c>
      <c r="C34" s="17">
        <v>50000</v>
      </c>
      <c r="D34" s="17">
        <v>50000</v>
      </c>
    </row>
    <row r="35" spans="1:4" ht="16.5" customHeight="1" x14ac:dyDescent="0.25">
      <c r="A35" s="106" t="s">
        <v>296</v>
      </c>
      <c r="B35" s="31" t="s">
        <v>16</v>
      </c>
      <c r="C35" s="32">
        <f>SUM(C31:C34)</f>
        <v>50000</v>
      </c>
      <c r="D35" s="32">
        <f>SUM(D31:D34)</f>
        <v>50000</v>
      </c>
    </row>
    <row r="36" spans="1:4" ht="16.5" customHeight="1" x14ac:dyDescent="0.25">
      <c r="A36" s="106" t="s">
        <v>297</v>
      </c>
      <c r="B36" s="31" t="s">
        <v>151</v>
      </c>
      <c r="C36" s="32">
        <v>50000</v>
      </c>
      <c r="D36" s="32">
        <v>50000</v>
      </c>
    </row>
    <row r="37" spans="1:4" ht="16.5" customHeight="1" x14ac:dyDescent="0.25">
      <c r="A37" s="106" t="s">
        <v>298</v>
      </c>
      <c r="B37" s="27" t="s">
        <v>303</v>
      </c>
      <c r="C37" s="32">
        <v>80000</v>
      </c>
      <c r="D37" s="32">
        <v>80000</v>
      </c>
    </row>
    <row r="38" spans="1:4" ht="16.5" customHeight="1" x14ac:dyDescent="0.25">
      <c r="A38" s="106" t="s">
        <v>300</v>
      </c>
      <c r="B38" s="27" t="s">
        <v>301</v>
      </c>
      <c r="C38" s="32">
        <v>0</v>
      </c>
      <c r="D38" s="32">
        <v>0</v>
      </c>
    </row>
    <row r="39" spans="1:4" ht="16.5" customHeight="1" x14ac:dyDescent="0.25">
      <c r="A39" s="107" t="s">
        <v>302</v>
      </c>
      <c r="B39" s="31" t="s">
        <v>301</v>
      </c>
      <c r="C39" s="32">
        <f>SUM(C37:C38)</f>
        <v>80000</v>
      </c>
      <c r="D39" s="32">
        <f>SUM(D37:D38)</f>
        <v>80000</v>
      </c>
    </row>
    <row r="40" spans="1:4" ht="16.5" customHeight="1" x14ac:dyDescent="0.25">
      <c r="A40" s="106" t="s">
        <v>299</v>
      </c>
      <c r="B40" s="28" t="s">
        <v>147</v>
      </c>
      <c r="C40" s="29">
        <f>C27+C30+C35+C36+C39</f>
        <v>425000</v>
      </c>
      <c r="D40" s="29">
        <f>D27+D30+D35+D36+D39</f>
        <v>425000</v>
      </c>
    </row>
    <row r="41" spans="1:4" ht="16.5" customHeight="1" x14ac:dyDescent="0.25">
      <c r="A41" s="106"/>
      <c r="B41" s="28" t="s">
        <v>146</v>
      </c>
      <c r="C41" s="29">
        <f>C18+C24+C40</f>
        <v>5943000</v>
      </c>
      <c r="D41" s="29">
        <f>D18+D24+D40</f>
        <v>5943000</v>
      </c>
    </row>
    <row r="42" spans="1:4" x14ac:dyDescent="0.25">
      <c r="A42" s="124"/>
      <c r="B42" s="124"/>
      <c r="C42" s="124"/>
      <c r="D42" s="2"/>
    </row>
    <row r="43" spans="1:4" x14ac:dyDescent="0.25">
      <c r="A43" s="117" t="s">
        <v>467</v>
      </c>
      <c r="B43" s="106" t="s">
        <v>526</v>
      </c>
      <c r="C43" s="106">
        <v>5943000</v>
      </c>
      <c r="D43" s="106">
        <v>5943000</v>
      </c>
    </row>
    <row r="44" spans="1:4" ht="7.5" customHeight="1" x14ac:dyDescent="0.25">
      <c r="A44" s="106"/>
      <c r="B44" s="106"/>
      <c r="C44" s="106"/>
      <c r="D44" s="106"/>
    </row>
    <row r="45" spans="1:4" ht="6.75" customHeight="1" x14ac:dyDescent="0.25">
      <c r="A45" s="106"/>
      <c r="B45" s="106"/>
      <c r="C45" s="106"/>
      <c r="D45" s="106"/>
    </row>
    <row r="46" spans="1:4" x14ac:dyDescent="0.25">
      <c r="A46" s="106"/>
      <c r="B46" s="108" t="s">
        <v>527</v>
      </c>
      <c r="C46" s="108">
        <f>C43+C44+C45</f>
        <v>5943000</v>
      </c>
      <c r="D46" s="108">
        <f>D43+D44+D45</f>
        <v>5943000</v>
      </c>
    </row>
    <row r="47" spans="1:4" ht="15.75" x14ac:dyDescent="0.25">
      <c r="A47" s="214"/>
      <c r="B47" s="214"/>
      <c r="C47" s="214"/>
    </row>
  </sheetData>
  <mergeCells count="2">
    <mergeCell ref="B1:C1"/>
    <mergeCell ref="B2:C2"/>
  </mergeCells>
  <phoneticPr fontId="1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8" sqref="C27:C28"/>
    </sheetView>
  </sheetViews>
  <sheetFormatPr defaultRowHeight="15" x14ac:dyDescent="0.25"/>
  <cols>
    <col min="1" max="1" width="29.85546875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301" t="s">
        <v>20</v>
      </c>
      <c r="B1" s="301"/>
      <c r="C1" s="301"/>
      <c r="D1" s="301"/>
      <c r="E1" s="5"/>
      <c r="F1" s="5"/>
      <c r="G1" s="5"/>
    </row>
    <row r="2" spans="1:7" ht="15.75" customHeight="1" x14ac:dyDescent="0.25">
      <c r="A2" s="282" t="s">
        <v>477</v>
      </c>
      <c r="B2" s="282"/>
      <c r="C2" s="282"/>
      <c r="D2" s="282"/>
      <c r="E2" s="64"/>
      <c r="F2" s="64"/>
      <c r="G2" s="64"/>
    </row>
    <row r="3" spans="1:7" ht="15" customHeight="1" x14ac:dyDescent="0.25">
      <c r="A3" s="282" t="s">
        <v>113</v>
      </c>
      <c r="B3" s="282"/>
      <c r="C3" s="282"/>
      <c r="D3" s="282"/>
      <c r="E3" s="64"/>
      <c r="F3" s="64"/>
      <c r="G3" s="64"/>
    </row>
    <row r="4" spans="1:7" x14ac:dyDescent="0.25">
      <c r="A4" s="92"/>
      <c r="B4" s="58"/>
      <c r="C4" s="92"/>
      <c r="D4" s="92"/>
      <c r="E4" s="5"/>
      <c r="F4" s="5"/>
      <c r="G4" s="5"/>
    </row>
    <row r="5" spans="1:7" x14ac:dyDescent="0.25">
      <c r="A5" s="5"/>
      <c r="B5" s="5"/>
      <c r="C5" s="5"/>
      <c r="D5" s="6" t="s">
        <v>208</v>
      </c>
      <c r="E5" s="5"/>
      <c r="F5" s="5"/>
      <c r="G5" s="5"/>
    </row>
    <row r="6" spans="1:7" x14ac:dyDescent="0.25">
      <c r="A6" s="5"/>
      <c r="B6" s="5"/>
      <c r="C6" s="5"/>
      <c r="D6" s="6" t="s">
        <v>478</v>
      </c>
      <c r="E6" s="5"/>
      <c r="F6" s="5"/>
      <c r="G6" s="5"/>
    </row>
    <row r="7" spans="1:7" x14ac:dyDescent="0.25">
      <c r="A7" s="279" t="s">
        <v>542</v>
      </c>
      <c r="B7" s="279"/>
      <c r="C7" s="279"/>
      <c r="D7" s="279"/>
      <c r="E7" s="5"/>
      <c r="F7" s="5"/>
      <c r="G7" s="5"/>
    </row>
    <row r="8" spans="1:7" x14ac:dyDescent="0.25">
      <c r="A8" s="5"/>
      <c r="B8" s="5"/>
      <c r="C8" s="5"/>
      <c r="D8" s="86"/>
      <c r="E8" s="5"/>
      <c r="F8" s="5"/>
      <c r="G8" s="5"/>
    </row>
    <row r="9" spans="1:7" x14ac:dyDescent="0.25">
      <c r="A9" s="332" t="s">
        <v>502</v>
      </c>
      <c r="B9" s="332"/>
      <c r="C9" s="332"/>
      <c r="D9" s="332"/>
      <c r="E9" s="5"/>
      <c r="F9" s="5"/>
      <c r="G9" s="5"/>
    </row>
    <row r="10" spans="1:7" x14ac:dyDescent="0.25">
      <c r="A10" s="17" t="s">
        <v>1</v>
      </c>
      <c r="B10" s="17" t="s">
        <v>198</v>
      </c>
      <c r="C10" s="17" t="s">
        <v>199</v>
      </c>
      <c r="D10" s="17" t="s">
        <v>138</v>
      </c>
      <c r="E10" s="5"/>
      <c r="F10" s="5"/>
      <c r="G10" s="5"/>
    </row>
    <row r="11" spans="1:7" x14ac:dyDescent="0.25">
      <c r="A11" s="17" t="s">
        <v>200</v>
      </c>
      <c r="B11" s="17">
        <v>11862694</v>
      </c>
      <c r="C11" s="17">
        <v>3121927</v>
      </c>
      <c r="D11" s="17">
        <f>SUM(B11:C11)</f>
        <v>14984621</v>
      </c>
      <c r="E11" s="5"/>
      <c r="F11" s="5"/>
      <c r="G11" s="5"/>
    </row>
    <row r="12" spans="1:7" x14ac:dyDescent="0.25">
      <c r="A12" s="17" t="s">
        <v>158</v>
      </c>
      <c r="B12" s="17">
        <v>9364155</v>
      </c>
      <c r="C12" s="17">
        <v>0</v>
      </c>
      <c r="D12" s="17">
        <f t="shared" ref="D12:D13" si="0">SUM(B12:C12)</f>
        <v>9364155</v>
      </c>
      <c r="E12" s="5"/>
      <c r="F12" s="5"/>
      <c r="G12" s="5"/>
    </row>
    <row r="13" spans="1:7" ht="16.5" customHeight="1" x14ac:dyDescent="0.25">
      <c r="A13" s="8" t="s">
        <v>201</v>
      </c>
      <c r="B13" s="17">
        <v>2498539</v>
      </c>
      <c r="C13" s="17">
        <v>3121927</v>
      </c>
      <c r="D13" s="17">
        <f t="shared" si="0"/>
        <v>5620466</v>
      </c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121"/>
      <c r="C15" s="5"/>
      <c r="D15" s="5"/>
      <c r="E15" s="5"/>
      <c r="F15" s="5"/>
      <c r="G15" s="5"/>
    </row>
    <row r="16" spans="1:7" x14ac:dyDescent="0.25">
      <c r="A16" s="74"/>
      <c r="B16" s="122"/>
      <c r="C16" s="74"/>
      <c r="D16" s="74"/>
      <c r="E16" s="5"/>
      <c r="F16" s="5"/>
      <c r="G16" s="5"/>
    </row>
    <row r="17" spans="1:7" x14ac:dyDescent="0.25">
      <c r="A17" s="60"/>
      <c r="B17" s="123"/>
      <c r="C17" s="60"/>
      <c r="D17" s="60"/>
      <c r="E17" s="5"/>
      <c r="F17" s="5"/>
      <c r="G17" s="5"/>
    </row>
    <row r="18" spans="1:7" x14ac:dyDescent="0.25">
      <c r="A18" s="60"/>
      <c r="B18" s="60"/>
      <c r="C18" s="60"/>
      <c r="D18" s="60"/>
      <c r="E18" s="5"/>
      <c r="F18" s="5"/>
      <c r="G18" s="5"/>
    </row>
    <row r="19" spans="1:7" x14ac:dyDescent="0.25">
      <c r="A19" s="60"/>
      <c r="B19" s="60"/>
      <c r="C19" s="60"/>
      <c r="D19" s="60"/>
      <c r="E19" s="5"/>
      <c r="F19" s="5"/>
      <c r="G19" s="5"/>
    </row>
    <row r="20" spans="1:7" ht="16.5" customHeight="1" x14ac:dyDescent="0.25">
      <c r="A20" s="66"/>
      <c r="B20" s="60"/>
      <c r="C20" s="60"/>
      <c r="D20" s="60"/>
      <c r="E20" s="5"/>
      <c r="F20" s="5"/>
      <c r="G20" s="5"/>
    </row>
    <row r="21" spans="1:7" ht="16.5" customHeight="1" x14ac:dyDescent="0.25">
      <c r="A21" s="66"/>
      <c r="B21" s="60"/>
      <c r="C21" s="60"/>
      <c r="D21" s="60"/>
      <c r="E21" s="5"/>
      <c r="F21" s="5"/>
      <c r="G21" s="5"/>
    </row>
    <row r="22" spans="1:7" x14ac:dyDescent="0.25">
      <c r="A22" s="65"/>
    </row>
    <row r="24" spans="1:7" s="61" customFormat="1" x14ac:dyDescent="0.25">
      <c r="A24" s="91"/>
      <c r="B24" s="91"/>
    </row>
    <row r="25" spans="1:7" x14ac:dyDescent="0.25">
      <c r="A25" s="119"/>
      <c r="B25" s="119"/>
    </row>
  </sheetData>
  <mergeCells count="5">
    <mergeCell ref="A9:D9"/>
    <mergeCell ref="A1:D1"/>
    <mergeCell ref="A2:D2"/>
    <mergeCell ref="A3:D3"/>
    <mergeCell ref="A7:D7"/>
  </mergeCells>
  <phoneticPr fontId="1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8" workbookViewId="0">
      <selection sqref="A1:E29"/>
    </sheetView>
  </sheetViews>
  <sheetFormatPr defaultRowHeight="16.5" customHeight="1" x14ac:dyDescent="0.25"/>
  <cols>
    <col min="1" max="1" width="36.140625" customWidth="1"/>
    <col min="2" max="3" width="12.28515625" customWidth="1"/>
    <col min="4" max="4" width="14" customWidth="1"/>
    <col min="5" max="5" width="12.28515625" customWidth="1"/>
  </cols>
  <sheetData>
    <row r="1" spans="1:6" ht="16.5" customHeight="1" x14ac:dyDescent="0.25">
      <c r="A1" s="301" t="s">
        <v>20</v>
      </c>
      <c r="B1" s="301"/>
      <c r="C1" s="301"/>
      <c r="D1" s="301"/>
      <c r="E1" s="301"/>
      <c r="F1" s="5"/>
    </row>
    <row r="2" spans="1:6" ht="16.5" customHeight="1" x14ac:dyDescent="0.25">
      <c r="A2" s="282" t="s">
        <v>125</v>
      </c>
      <c r="B2" s="282"/>
      <c r="C2" s="282"/>
      <c r="D2" s="282"/>
      <c r="E2" s="282"/>
      <c r="F2" s="5"/>
    </row>
    <row r="3" spans="1:6" ht="16.5" customHeight="1" x14ac:dyDescent="0.25">
      <c r="A3" s="282" t="s">
        <v>520</v>
      </c>
      <c r="B3" s="282"/>
      <c r="C3" s="282"/>
      <c r="D3" s="282"/>
      <c r="E3" s="282"/>
      <c r="F3" s="5"/>
    </row>
    <row r="4" spans="1:6" ht="16.5" customHeight="1" x14ac:dyDescent="0.25">
      <c r="A4" s="5"/>
      <c r="B4" s="5"/>
      <c r="C4" s="5"/>
      <c r="D4" s="334" t="s">
        <v>196</v>
      </c>
      <c r="E4" s="334"/>
      <c r="F4" s="5"/>
    </row>
    <row r="5" spans="1:6" ht="16.5" customHeight="1" x14ac:dyDescent="0.25">
      <c r="A5" s="5"/>
      <c r="B5" s="5"/>
      <c r="C5" s="5"/>
      <c r="D5" s="283" t="s">
        <v>472</v>
      </c>
      <c r="E5" s="283"/>
      <c r="F5" s="5"/>
    </row>
    <row r="6" spans="1:6" ht="16.5" customHeight="1" x14ac:dyDescent="0.25">
      <c r="A6" s="5"/>
      <c r="B6" s="5"/>
      <c r="C6" s="5"/>
      <c r="D6" s="336"/>
      <c r="E6" s="336"/>
      <c r="F6" s="5"/>
    </row>
    <row r="7" spans="1:6" ht="16.5" customHeight="1" x14ac:dyDescent="0.25">
      <c r="A7" s="40" t="s">
        <v>1</v>
      </c>
      <c r="B7" s="131">
        <v>2016</v>
      </c>
      <c r="C7" s="238" t="s">
        <v>543</v>
      </c>
      <c r="D7" s="63">
        <v>2017</v>
      </c>
      <c r="E7" s="63">
        <v>2018</v>
      </c>
      <c r="F7" s="5"/>
    </row>
    <row r="8" spans="1:6" ht="16.5" customHeight="1" x14ac:dyDescent="0.25">
      <c r="A8" s="285" t="s">
        <v>197</v>
      </c>
      <c r="B8" s="335"/>
      <c r="C8" s="335"/>
      <c r="D8" s="335"/>
      <c r="E8" s="286"/>
      <c r="F8" s="5"/>
    </row>
    <row r="9" spans="1:6" ht="16.5" customHeight="1" x14ac:dyDescent="0.25">
      <c r="A9" s="62" t="s">
        <v>83</v>
      </c>
      <c r="B9" s="247">
        <f>'2.2 Működési bevételek'!C44</f>
        <v>15668317</v>
      </c>
      <c r="C9" s="247">
        <f>'2.2 Működési bevételek'!D44</f>
        <v>15958667</v>
      </c>
      <c r="D9" s="248">
        <f>B9*1.03</f>
        <v>16138366.51</v>
      </c>
      <c r="E9" s="248">
        <f t="shared" ref="E9:E11" si="0">D9*1.03</f>
        <v>16622517.5053</v>
      </c>
      <c r="F9" s="5"/>
    </row>
    <row r="10" spans="1:6" ht="16.5" customHeight="1" x14ac:dyDescent="0.25">
      <c r="A10" s="62" t="s">
        <v>70</v>
      </c>
      <c r="B10" s="249">
        <f>'2.2 Működési bevételek'!C16</f>
        <v>28375000</v>
      </c>
      <c r="C10" s="249">
        <f>'2.2 Működési bevételek'!D16</f>
        <v>29401348</v>
      </c>
      <c r="D10" s="248">
        <f>B10*1.03</f>
        <v>29226250</v>
      </c>
      <c r="E10" s="248">
        <f t="shared" si="0"/>
        <v>30103037.5</v>
      </c>
      <c r="F10" s="5"/>
    </row>
    <row r="11" spans="1:6" ht="32.25" customHeight="1" x14ac:dyDescent="0.25">
      <c r="A11" s="62" t="s">
        <v>114</v>
      </c>
      <c r="B11" s="249">
        <f>'1. Mérleg'!B10</f>
        <v>104478890</v>
      </c>
      <c r="C11" s="249">
        <f>'1. Mérleg'!C10</f>
        <v>105789890</v>
      </c>
      <c r="D11" s="248">
        <f>B11*1.03</f>
        <v>107613256.7</v>
      </c>
      <c r="E11" s="248">
        <f t="shared" si="0"/>
        <v>110841654.40100001</v>
      </c>
      <c r="F11" s="5"/>
    </row>
    <row r="12" spans="1:6" ht="14.25" customHeight="1" x14ac:dyDescent="0.25">
      <c r="A12" s="72" t="s">
        <v>115</v>
      </c>
      <c r="B12" s="250">
        <f>'1. Mérleg'!B11+'1. Mérleg'!B15</f>
        <v>26281000</v>
      </c>
      <c r="C12" s="250">
        <f>'1. Mérleg'!C11+'1. Mérleg'!C15</f>
        <v>26281000</v>
      </c>
      <c r="D12" s="251">
        <f>B12*1.03</f>
        <v>27069430</v>
      </c>
      <c r="E12" s="251">
        <f>D12*1.03</f>
        <v>27881512.900000002</v>
      </c>
      <c r="F12" s="5"/>
    </row>
    <row r="13" spans="1:6" s="68" customFormat="1" ht="16.5" customHeight="1" x14ac:dyDescent="0.25">
      <c r="A13" s="67" t="s">
        <v>116</v>
      </c>
      <c r="B13" s="252">
        <f>SUM(B9:B12)</f>
        <v>174803207</v>
      </c>
      <c r="C13" s="252">
        <f>SUM(C9:C12)</f>
        <v>177430905</v>
      </c>
      <c r="D13" s="252">
        <f>SUM(D9:D12)</f>
        <v>180047303.21000001</v>
      </c>
      <c r="E13" s="252">
        <f>SUM(E9:E12)</f>
        <v>185448722.30630001</v>
      </c>
      <c r="F13" s="69"/>
    </row>
    <row r="14" spans="1:6" ht="16.5" customHeight="1" x14ac:dyDescent="0.25">
      <c r="A14" s="62" t="s">
        <v>5</v>
      </c>
      <c r="B14" s="249">
        <f>'3. Kiadások'!C18</f>
        <v>35897000</v>
      </c>
      <c r="C14" s="249">
        <f>'3. Kiadások'!D18</f>
        <v>35897000</v>
      </c>
      <c r="D14" s="248">
        <f t="shared" ref="D14:D19" si="1">B14*1.03</f>
        <v>36973910</v>
      </c>
      <c r="E14" s="248">
        <f t="shared" ref="E14:E19" si="2">D14*1.03</f>
        <v>38083127.300000004</v>
      </c>
      <c r="F14" s="60"/>
    </row>
    <row r="15" spans="1:6" ht="16.5" customHeight="1" x14ac:dyDescent="0.25">
      <c r="A15" s="62" t="s">
        <v>117</v>
      </c>
      <c r="B15" s="249">
        <f>'3. Kiadások'!C24</f>
        <v>8038000</v>
      </c>
      <c r="C15" s="249">
        <f>'3. Kiadások'!D24</f>
        <v>8038000</v>
      </c>
      <c r="D15" s="248">
        <f t="shared" si="1"/>
        <v>8279140</v>
      </c>
      <c r="E15" s="248">
        <f t="shared" si="2"/>
        <v>8527514.2000000011</v>
      </c>
      <c r="F15" s="60"/>
    </row>
    <row r="16" spans="1:6" ht="16.5" customHeight="1" x14ac:dyDescent="0.25">
      <c r="A16" s="62" t="s">
        <v>87</v>
      </c>
      <c r="B16" s="249">
        <f>'3. Kiadások'!C46</f>
        <v>39728754</v>
      </c>
      <c r="C16" s="249">
        <f>'3. Kiadások'!D46</f>
        <v>40681504</v>
      </c>
      <c r="D16" s="248">
        <f t="shared" si="1"/>
        <v>40920616.620000005</v>
      </c>
      <c r="E16" s="248">
        <f t="shared" si="2"/>
        <v>42148235.118600003</v>
      </c>
      <c r="F16" s="60"/>
    </row>
    <row r="17" spans="1:6" ht="16.5" customHeight="1" x14ac:dyDescent="0.25">
      <c r="A17" s="62" t="s">
        <v>88</v>
      </c>
      <c r="B17" s="249">
        <f>'3. Kiadások'!C52</f>
        <v>8281000</v>
      </c>
      <c r="C17" s="249">
        <f>'3. Kiadások'!D52</f>
        <v>8281000</v>
      </c>
      <c r="D17" s="248">
        <f t="shared" si="1"/>
        <v>8529430</v>
      </c>
      <c r="E17" s="248">
        <f t="shared" si="2"/>
        <v>8785312.9000000004</v>
      </c>
      <c r="F17" s="60"/>
    </row>
    <row r="18" spans="1:6" ht="16.5" customHeight="1" x14ac:dyDescent="0.25">
      <c r="A18" s="62" t="s">
        <v>42</v>
      </c>
      <c r="B18" s="249">
        <f>'3. Kiadások'!C78</f>
        <v>70769526</v>
      </c>
      <c r="C18" s="249">
        <f>'3. Kiadások'!D78</f>
        <v>75954026</v>
      </c>
      <c r="D18" s="248">
        <f t="shared" si="1"/>
        <v>72892611.780000001</v>
      </c>
      <c r="E18" s="248">
        <f t="shared" si="2"/>
        <v>75079390.133400008</v>
      </c>
      <c r="F18" s="60"/>
    </row>
    <row r="19" spans="1:6" ht="31.5" customHeight="1" x14ac:dyDescent="0.25">
      <c r="A19" s="166" t="s">
        <v>203</v>
      </c>
      <c r="B19" s="249">
        <f>'3. Kiadások'!C58</f>
        <v>7967000</v>
      </c>
      <c r="C19" s="249">
        <f>'3. Kiadások'!D58</f>
        <v>10594698</v>
      </c>
      <c r="D19" s="248">
        <f t="shared" si="1"/>
        <v>8206010</v>
      </c>
      <c r="E19" s="248">
        <f t="shared" si="2"/>
        <v>8452190.3000000007</v>
      </c>
      <c r="F19" s="60"/>
    </row>
    <row r="20" spans="1:6" s="68" customFormat="1" ht="16.5" customHeight="1" x14ac:dyDescent="0.25">
      <c r="A20" s="67" t="s">
        <v>118</v>
      </c>
      <c r="B20" s="252">
        <f>SUM(B14:B19)</f>
        <v>170681280</v>
      </c>
      <c r="C20" s="252">
        <f>SUM(C14:C19)</f>
        <v>179446228</v>
      </c>
      <c r="D20" s="252">
        <f>SUM(D14:D19)</f>
        <v>175801718.40000001</v>
      </c>
      <c r="E20" s="253">
        <f>D20*1.03</f>
        <v>181075769.95200002</v>
      </c>
      <c r="F20" s="70"/>
    </row>
    <row r="21" spans="1:6" ht="16.5" customHeight="1" x14ac:dyDescent="0.25">
      <c r="A21" s="333" t="s">
        <v>119</v>
      </c>
      <c r="B21" s="333"/>
      <c r="C21" s="333"/>
      <c r="D21" s="333"/>
      <c r="E21" s="333"/>
      <c r="F21" s="60"/>
    </row>
    <row r="22" spans="1:6" ht="16.5" customHeight="1" x14ac:dyDescent="0.25">
      <c r="A22" s="51" t="s">
        <v>471</v>
      </c>
      <c r="B22" s="249">
        <f>'1. Mérleg'!D18</f>
        <v>2498539</v>
      </c>
      <c r="C22" s="249">
        <f>'1. Mérleg'!E18</f>
        <v>8665789</v>
      </c>
      <c r="D22" s="249">
        <v>0</v>
      </c>
      <c r="E22" s="249">
        <v>0</v>
      </c>
      <c r="F22" s="60"/>
    </row>
    <row r="23" spans="1:6" ht="31.5" customHeight="1" x14ac:dyDescent="0.25">
      <c r="A23" s="62" t="s">
        <v>204</v>
      </c>
      <c r="B23" s="249">
        <f>'1. Mérleg'!D17</f>
        <v>9364155</v>
      </c>
      <c r="C23" s="249">
        <f>'1. Mérleg'!E17</f>
        <v>9364155</v>
      </c>
      <c r="D23" s="249">
        <v>0</v>
      </c>
      <c r="E23" s="249">
        <v>0</v>
      </c>
      <c r="F23" s="60"/>
    </row>
    <row r="24" spans="1:6" ht="16.5" customHeight="1" x14ac:dyDescent="0.25">
      <c r="A24" s="55" t="s">
        <v>120</v>
      </c>
      <c r="B24" s="254">
        <f>SUM(B22:B23)</f>
        <v>11862694</v>
      </c>
      <c r="C24" s="254">
        <f>SUM(C22:C23)</f>
        <v>18029944</v>
      </c>
      <c r="D24" s="254">
        <f t="shared" ref="D24:E24" si="3">SUM(D22:D23)</f>
        <v>0</v>
      </c>
      <c r="E24" s="254">
        <f t="shared" si="3"/>
        <v>0</v>
      </c>
      <c r="F24" s="70"/>
    </row>
    <row r="25" spans="1:6" ht="16.5" customHeight="1" x14ac:dyDescent="0.25">
      <c r="A25" s="51" t="s">
        <v>31</v>
      </c>
      <c r="B25" s="249">
        <f>'1. Mérleg'!I17</f>
        <v>2053351</v>
      </c>
      <c r="C25" s="249">
        <f>'1. Mérleg'!J17</f>
        <v>2083351</v>
      </c>
      <c r="D25" s="249">
        <v>0</v>
      </c>
      <c r="E25" s="249">
        <v>0</v>
      </c>
      <c r="F25" s="70"/>
    </row>
    <row r="26" spans="1:6" ht="16.5" customHeight="1" x14ac:dyDescent="0.25">
      <c r="A26" s="51" t="s">
        <v>121</v>
      </c>
      <c r="B26" s="165">
        <f>'1. Mérleg'!I18</f>
        <v>13931270</v>
      </c>
      <c r="C26" s="165">
        <f>'1. Mérleg'!J18</f>
        <v>13931270</v>
      </c>
      <c r="D26" s="249">
        <v>0</v>
      </c>
      <c r="E26" s="249">
        <v>0</v>
      </c>
      <c r="F26" s="60"/>
    </row>
    <row r="27" spans="1:6" s="68" customFormat="1" ht="16.5" customHeight="1" x14ac:dyDescent="0.25">
      <c r="A27" s="55" t="s">
        <v>122</v>
      </c>
      <c r="B27" s="254">
        <f>SUM(B25:B26)</f>
        <v>15984621</v>
      </c>
      <c r="C27" s="254">
        <f>SUM(C25:C26)</f>
        <v>16014621</v>
      </c>
      <c r="D27" s="254">
        <f t="shared" ref="D27:E27" si="4">SUM(D25:D26)</f>
        <v>0</v>
      </c>
      <c r="E27" s="254">
        <f t="shared" si="4"/>
        <v>0</v>
      </c>
      <c r="F27" s="70"/>
    </row>
    <row r="28" spans="1:6" ht="16.5" customHeight="1" x14ac:dyDescent="0.25">
      <c r="A28" s="255" t="s">
        <v>123</v>
      </c>
      <c r="B28" s="256">
        <f>SUM(B13+B24)</f>
        <v>186665901</v>
      </c>
      <c r="C28" s="256">
        <f>SUM(C13+C24)</f>
        <v>195460849</v>
      </c>
      <c r="D28" s="256">
        <f>SUM(D13+D24)</f>
        <v>180047303.21000001</v>
      </c>
      <c r="E28" s="256">
        <f>SUM(E13+E24)</f>
        <v>185448722.30630001</v>
      </c>
      <c r="F28" s="60"/>
    </row>
    <row r="29" spans="1:6" ht="16.5" customHeight="1" x14ac:dyDescent="0.25">
      <c r="A29" s="73" t="s">
        <v>124</v>
      </c>
      <c r="B29" s="94">
        <f>SUM(B20+B27)</f>
        <v>186665901</v>
      </c>
      <c r="C29" s="94">
        <f>SUM(C20+C27)</f>
        <v>195460849</v>
      </c>
      <c r="D29" s="94">
        <f>SUM(D20+D27)</f>
        <v>175801718.40000001</v>
      </c>
      <c r="E29" s="93">
        <f>SUM(E20+E27)</f>
        <v>181075769.95200002</v>
      </c>
      <c r="F29" s="71"/>
    </row>
    <row r="30" spans="1:6" ht="16.5" customHeight="1" x14ac:dyDescent="0.25">
      <c r="A30" s="60"/>
      <c r="B30" s="60"/>
      <c r="C30" s="60"/>
      <c r="D30" s="60"/>
      <c r="E30" s="60"/>
      <c r="F30" s="5"/>
    </row>
    <row r="31" spans="1:6" ht="16.5" customHeight="1" x14ac:dyDescent="0.25">
      <c r="A31" s="61"/>
      <c r="B31" s="61"/>
      <c r="C31" s="61"/>
      <c r="D31" s="61"/>
      <c r="E31" s="61"/>
    </row>
  </sheetData>
  <mergeCells count="8">
    <mergeCell ref="A21:E21"/>
    <mergeCell ref="A2:E2"/>
    <mergeCell ref="A1:E1"/>
    <mergeCell ref="D4:E4"/>
    <mergeCell ref="D5:E5"/>
    <mergeCell ref="A8:E8"/>
    <mergeCell ref="D6:E6"/>
    <mergeCell ref="A3:E3"/>
  </mergeCells>
  <phoneticPr fontId="14" type="noConversion"/>
  <pageMargins left="0.7" right="0.7" top="0.75" bottom="0.75" header="0.3" footer="0.3"/>
  <pageSetup paperSize="9" orientation="portrait" r:id="rId1"/>
  <ignoredErrors>
    <ignoredError sqref="D13:E13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6" workbookViewId="0">
      <selection activeCell="K29" sqref="K29"/>
    </sheetView>
  </sheetViews>
  <sheetFormatPr defaultRowHeight="15" x14ac:dyDescent="0.25"/>
  <cols>
    <col min="1" max="1" width="30" style="58" customWidth="1"/>
    <col min="2" max="2" width="10.85546875" customWidth="1"/>
    <col min="3" max="3" width="10.140625" customWidth="1"/>
    <col min="4" max="4" width="10.28515625" customWidth="1"/>
    <col min="5" max="5" width="10" customWidth="1"/>
    <col min="6" max="12" width="10.140625" bestFit="1" customWidth="1"/>
    <col min="13" max="13" width="10.28515625" customWidth="1"/>
    <col min="14" max="15" width="11.28515625" customWidth="1"/>
    <col min="16" max="16" width="10.5703125" customWidth="1"/>
  </cols>
  <sheetData>
    <row r="1" spans="1:15" ht="15.75" x14ac:dyDescent="0.25">
      <c r="A1" s="301" t="s">
        <v>20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204"/>
    </row>
    <row r="2" spans="1:15" x14ac:dyDescent="0.25">
      <c r="A2" s="282" t="s">
        <v>481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03"/>
    </row>
    <row r="3" spans="1:15" x14ac:dyDescent="0.25">
      <c r="A3" s="16"/>
      <c r="B3" s="16"/>
      <c r="C3" s="16"/>
      <c r="D3" s="16"/>
      <c r="E3" s="282" t="s">
        <v>551</v>
      </c>
      <c r="F3" s="282"/>
      <c r="G3" s="282"/>
      <c r="H3" s="282"/>
      <c r="I3" s="16"/>
      <c r="J3" s="16"/>
      <c r="K3" s="16"/>
      <c r="L3" s="16"/>
      <c r="M3" s="16"/>
      <c r="N3" s="16"/>
      <c r="O3" s="203"/>
    </row>
    <row r="4" spans="1:1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338" t="s">
        <v>211</v>
      </c>
      <c r="M4" s="338"/>
      <c r="N4" s="338"/>
      <c r="O4" s="208"/>
    </row>
    <row r="5" spans="1:15" x14ac:dyDescent="0.25">
      <c r="L5" s="210"/>
      <c r="M5" s="339" t="s">
        <v>472</v>
      </c>
      <c r="N5" s="339"/>
      <c r="O5" s="209"/>
    </row>
    <row r="6" spans="1:15" x14ac:dyDescent="0.25">
      <c r="L6" s="340"/>
      <c r="M6" s="340"/>
      <c r="N6" s="340"/>
      <c r="O6" s="210"/>
    </row>
    <row r="7" spans="1:15" x14ac:dyDescent="0.25">
      <c r="A7" s="304" t="s">
        <v>45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205"/>
    </row>
    <row r="9" spans="1:15" ht="16.5" customHeight="1" x14ac:dyDescent="0.25">
      <c r="A9" s="54" t="s">
        <v>1</v>
      </c>
      <c r="B9" s="57" t="s">
        <v>126</v>
      </c>
      <c r="C9" s="57" t="s">
        <v>127</v>
      </c>
      <c r="D9" s="57" t="s">
        <v>128</v>
      </c>
      <c r="E9" s="57" t="s">
        <v>129</v>
      </c>
      <c r="F9" s="57" t="s">
        <v>130</v>
      </c>
      <c r="G9" s="57" t="s">
        <v>131</v>
      </c>
      <c r="H9" s="57" t="s">
        <v>132</v>
      </c>
      <c r="I9" s="57" t="s">
        <v>133</v>
      </c>
      <c r="J9" s="57" t="s">
        <v>134</v>
      </c>
      <c r="K9" s="57" t="s">
        <v>135</v>
      </c>
      <c r="L9" s="57" t="s">
        <v>136</v>
      </c>
      <c r="M9" s="57" t="s">
        <v>137</v>
      </c>
      <c r="N9" s="57" t="s">
        <v>138</v>
      </c>
      <c r="O9" s="241" t="s">
        <v>550</v>
      </c>
    </row>
    <row r="10" spans="1:15" ht="14.25" customHeight="1" x14ac:dyDescent="0.25">
      <c r="A10" s="62" t="s">
        <v>139</v>
      </c>
      <c r="B10" s="10">
        <v>1305693</v>
      </c>
      <c r="C10" s="10">
        <v>1305693</v>
      </c>
      <c r="D10" s="10">
        <v>1363763</v>
      </c>
      <c r="E10" s="10">
        <v>1305693</v>
      </c>
      <c r="F10" s="10">
        <v>1363763</v>
      </c>
      <c r="G10" s="10">
        <v>1305693</v>
      </c>
      <c r="H10" s="10">
        <v>1363763</v>
      </c>
      <c r="I10" s="10">
        <v>1305693</v>
      </c>
      <c r="J10" s="10">
        <v>1363763</v>
      </c>
      <c r="K10" s="10">
        <v>1305693</v>
      </c>
      <c r="L10" s="10">
        <v>1363763</v>
      </c>
      <c r="M10" s="10">
        <v>1305694</v>
      </c>
      <c r="N10" s="10">
        <f>'2.2 Működési bevételek'!C44</f>
        <v>15668317</v>
      </c>
      <c r="O10" s="10">
        <f>'2.2 Működési bevételek'!D44</f>
        <v>15958667</v>
      </c>
    </row>
    <row r="11" spans="1:15" ht="16.5" customHeight="1" x14ac:dyDescent="0.25">
      <c r="A11" s="62" t="s">
        <v>140</v>
      </c>
      <c r="B11" s="10">
        <v>100000</v>
      </c>
      <c r="C11" s="10">
        <v>100000</v>
      </c>
      <c r="D11" s="10">
        <v>8500000</v>
      </c>
      <c r="E11" s="10">
        <v>100000</v>
      </c>
      <c r="F11" s="10">
        <v>100000</v>
      </c>
      <c r="G11" s="10">
        <v>100000</v>
      </c>
      <c r="H11" s="10">
        <v>7000000</v>
      </c>
      <c r="I11" s="10">
        <v>100000</v>
      </c>
      <c r="J11" s="10">
        <v>8379005</v>
      </c>
      <c r="K11" s="10">
        <v>100000</v>
      </c>
      <c r="L11" s="10">
        <v>100000</v>
      </c>
      <c r="M11" s="10">
        <v>2675000</v>
      </c>
      <c r="N11" s="10">
        <f>'1. Mérleg'!B12</f>
        <v>26475000</v>
      </c>
      <c r="O11" s="10">
        <f>'1. Mérleg'!C12</f>
        <v>27354005</v>
      </c>
    </row>
    <row r="12" spans="1:15" ht="30" customHeight="1" x14ac:dyDescent="0.25">
      <c r="A12" s="8" t="s">
        <v>209</v>
      </c>
      <c r="B12" s="10">
        <v>8706574</v>
      </c>
      <c r="C12" s="10">
        <v>8706574</v>
      </c>
      <c r="D12" s="10">
        <v>9034324</v>
      </c>
      <c r="E12" s="10">
        <v>8706574</v>
      </c>
      <c r="F12" s="10">
        <v>8706574</v>
      </c>
      <c r="G12" s="10">
        <v>9034324</v>
      </c>
      <c r="H12" s="10">
        <v>8706574</v>
      </c>
      <c r="I12" s="10">
        <v>8706574</v>
      </c>
      <c r="J12" s="10">
        <v>9034324</v>
      </c>
      <c r="K12" s="10">
        <v>8706574</v>
      </c>
      <c r="L12" s="10">
        <v>9034324</v>
      </c>
      <c r="M12" s="10">
        <v>8706576</v>
      </c>
      <c r="N12" s="10">
        <f>'1. Mérleg'!B10</f>
        <v>104478890</v>
      </c>
      <c r="O12" s="10">
        <f>'1. Mérleg'!C10</f>
        <v>105789890</v>
      </c>
    </row>
    <row r="13" spans="1:15" ht="45.75" customHeight="1" x14ac:dyDescent="0.25">
      <c r="A13" s="62" t="s">
        <v>516</v>
      </c>
      <c r="B13" s="10">
        <v>2500000</v>
      </c>
      <c r="C13" s="10">
        <v>2500000</v>
      </c>
      <c r="D13" s="10">
        <v>1500000</v>
      </c>
      <c r="E13" s="10">
        <v>2500000</v>
      </c>
      <c r="F13" s="10">
        <v>2500000</v>
      </c>
      <c r="G13" s="10">
        <v>2500000</v>
      </c>
      <c r="H13" s="10">
        <v>2500000</v>
      </c>
      <c r="I13" s="10">
        <v>1500000</v>
      </c>
      <c r="J13" s="10">
        <v>2500000</v>
      </c>
      <c r="K13" s="10">
        <v>2500000</v>
      </c>
      <c r="L13" s="10">
        <v>1781000</v>
      </c>
      <c r="M13" s="10">
        <v>1500000</v>
      </c>
      <c r="N13" s="10">
        <f>'1. Mérleg'!B11+'1. Mérleg'!B15</f>
        <v>26281000</v>
      </c>
      <c r="O13" s="10">
        <f>'1. Mérleg'!C11+'1. Mérleg'!C15</f>
        <v>26281000</v>
      </c>
    </row>
    <row r="14" spans="1:15" ht="16.5" customHeight="1" x14ac:dyDescent="0.25">
      <c r="A14" s="62" t="s">
        <v>210</v>
      </c>
      <c r="B14" s="10">
        <v>0</v>
      </c>
      <c r="C14" s="10">
        <v>0</v>
      </c>
      <c r="D14" s="10">
        <v>0</v>
      </c>
      <c r="E14" s="10">
        <v>6881347</v>
      </c>
      <c r="F14" s="10">
        <v>1000000</v>
      </c>
      <c r="G14" s="10">
        <v>1000000</v>
      </c>
      <c r="H14" s="10">
        <v>1000000</v>
      </c>
      <c r="I14" s="10">
        <v>6881347</v>
      </c>
      <c r="J14" s="10">
        <v>1000000</v>
      </c>
      <c r="K14" s="10">
        <v>1000000</v>
      </c>
      <c r="L14" s="10">
        <v>1314593</v>
      </c>
      <c r="M14" s="10">
        <v>0</v>
      </c>
      <c r="N14" s="10">
        <f>'1. Mérleg'!D19</f>
        <v>13762694</v>
      </c>
      <c r="O14" s="10">
        <f>'1. Mérleg'!E19</f>
        <v>20077287</v>
      </c>
    </row>
    <row r="15" spans="1:15" ht="16.5" customHeight="1" x14ac:dyDescent="0.25">
      <c r="A15" s="77" t="s">
        <v>141</v>
      </c>
      <c r="B15" s="76">
        <f>SUM(B10:B14)</f>
        <v>12612267</v>
      </c>
      <c r="C15" s="76">
        <f t="shared" ref="C15:M15" si="0">SUM(C10:C14)</f>
        <v>12612267</v>
      </c>
      <c r="D15" s="76">
        <f t="shared" si="0"/>
        <v>20398087</v>
      </c>
      <c r="E15" s="76">
        <f t="shared" si="0"/>
        <v>19493614</v>
      </c>
      <c r="F15" s="76">
        <f t="shared" si="0"/>
        <v>13670337</v>
      </c>
      <c r="G15" s="76">
        <f t="shared" si="0"/>
        <v>13940017</v>
      </c>
      <c r="H15" s="76">
        <f t="shared" si="0"/>
        <v>20570337</v>
      </c>
      <c r="I15" s="76">
        <f t="shared" si="0"/>
        <v>18493614</v>
      </c>
      <c r="J15" s="76">
        <f t="shared" si="0"/>
        <v>22277092</v>
      </c>
      <c r="K15" s="76">
        <f t="shared" si="0"/>
        <v>13612267</v>
      </c>
      <c r="L15" s="76">
        <f t="shared" si="0"/>
        <v>13593680</v>
      </c>
      <c r="M15" s="76">
        <f t="shared" si="0"/>
        <v>14187270</v>
      </c>
      <c r="N15" s="76">
        <f>SUM(N10:N14)</f>
        <v>186665901</v>
      </c>
      <c r="O15" s="76">
        <f>SUM(O10:O14)</f>
        <v>195460849</v>
      </c>
    </row>
    <row r="16" spans="1:15" s="61" customFormat="1" ht="16.5" customHeight="1" x14ac:dyDescent="0.25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spans="1:15" ht="16.5" customHeight="1" x14ac:dyDescent="0.25">
      <c r="A17" s="337" t="s">
        <v>0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207"/>
    </row>
    <row r="18" spans="1:15" ht="16.5" customHeight="1" x14ac:dyDescent="0.25">
      <c r="A18" s="78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16.5" customHeight="1" x14ac:dyDescent="0.25">
      <c r="A19" s="54" t="s">
        <v>1</v>
      </c>
      <c r="B19" s="57" t="s">
        <v>126</v>
      </c>
      <c r="C19" s="57" t="s">
        <v>127</v>
      </c>
      <c r="D19" s="57" t="s">
        <v>128</v>
      </c>
      <c r="E19" s="57" t="s">
        <v>129</v>
      </c>
      <c r="F19" s="57" t="s">
        <v>130</v>
      </c>
      <c r="G19" s="57" t="s">
        <v>131</v>
      </c>
      <c r="H19" s="57" t="s">
        <v>132</v>
      </c>
      <c r="I19" s="57" t="s">
        <v>133</v>
      </c>
      <c r="J19" s="57" t="s">
        <v>134</v>
      </c>
      <c r="K19" s="57" t="s">
        <v>135</v>
      </c>
      <c r="L19" s="57" t="s">
        <v>136</v>
      </c>
      <c r="M19" s="57" t="s">
        <v>137</v>
      </c>
      <c r="N19" s="57" t="s">
        <v>138</v>
      </c>
      <c r="O19" s="241" t="s">
        <v>550</v>
      </c>
    </row>
    <row r="20" spans="1:15" ht="16.5" customHeight="1" x14ac:dyDescent="0.25">
      <c r="A20" s="51" t="s">
        <v>142</v>
      </c>
      <c r="B20" s="10">
        <v>2991417</v>
      </c>
      <c r="C20" s="10">
        <v>2991417</v>
      </c>
      <c r="D20" s="10">
        <v>2991417</v>
      </c>
      <c r="E20" s="10">
        <v>2991417</v>
      </c>
      <c r="F20" s="10">
        <v>2991417</v>
      </c>
      <c r="G20" s="10">
        <v>2991417</v>
      </c>
      <c r="H20" s="10">
        <v>2991417</v>
      </c>
      <c r="I20" s="10">
        <v>2991417</v>
      </c>
      <c r="J20" s="10">
        <v>2991417</v>
      </c>
      <c r="K20" s="10">
        <v>2991417</v>
      </c>
      <c r="L20" s="10">
        <v>2991417</v>
      </c>
      <c r="M20" s="10">
        <v>2991413</v>
      </c>
      <c r="N20" s="10">
        <f>'3. Kiadások'!C18</f>
        <v>35897000</v>
      </c>
      <c r="O20" s="10">
        <f>'3. Kiadások'!D18</f>
        <v>35897000</v>
      </c>
    </row>
    <row r="21" spans="1:15" ht="16.5" customHeight="1" x14ac:dyDescent="0.25">
      <c r="A21" s="51" t="s">
        <v>143</v>
      </c>
      <c r="B21" s="10">
        <v>669833</v>
      </c>
      <c r="C21" s="10">
        <v>669833</v>
      </c>
      <c r="D21" s="10">
        <v>669833</v>
      </c>
      <c r="E21" s="10">
        <v>669833</v>
      </c>
      <c r="F21" s="10">
        <v>669833</v>
      </c>
      <c r="G21" s="10">
        <v>669833</v>
      </c>
      <c r="H21" s="10">
        <v>669833</v>
      </c>
      <c r="I21" s="10">
        <v>669833</v>
      </c>
      <c r="J21" s="10">
        <v>669833</v>
      </c>
      <c r="K21" s="10">
        <v>669833</v>
      </c>
      <c r="L21" s="10">
        <v>669833</v>
      </c>
      <c r="M21" s="10">
        <v>669837</v>
      </c>
      <c r="N21" s="10">
        <f>'3. Kiadások'!C24</f>
        <v>8038000</v>
      </c>
      <c r="O21" s="10">
        <f>'3. Kiadások'!D24</f>
        <v>8038000</v>
      </c>
    </row>
    <row r="22" spans="1:15" ht="33.75" customHeight="1" x14ac:dyDescent="0.25">
      <c r="A22" s="62" t="s">
        <v>144</v>
      </c>
      <c r="B22" s="10">
        <v>3311000</v>
      </c>
      <c r="C22" s="10">
        <v>3311000</v>
      </c>
      <c r="D22" s="10">
        <v>4263750</v>
      </c>
      <c r="E22" s="10">
        <v>3311000</v>
      </c>
      <c r="F22" s="10">
        <v>3311000</v>
      </c>
      <c r="G22" s="10">
        <v>3311000</v>
      </c>
      <c r="H22" s="10">
        <v>3311000</v>
      </c>
      <c r="I22" s="10">
        <v>3311000</v>
      </c>
      <c r="J22" s="10">
        <v>3311000</v>
      </c>
      <c r="K22" s="10">
        <v>3311000</v>
      </c>
      <c r="L22" s="10">
        <v>3311000</v>
      </c>
      <c r="M22" s="10">
        <v>3307754</v>
      </c>
      <c r="N22" s="10">
        <f>'3. Kiadások'!C46</f>
        <v>39728754</v>
      </c>
      <c r="O22" s="10">
        <f>'3. Kiadások'!D46</f>
        <v>40681504</v>
      </c>
    </row>
    <row r="23" spans="1:15" ht="16.5" customHeight="1" x14ac:dyDescent="0.25">
      <c r="A23" s="8" t="s">
        <v>206</v>
      </c>
      <c r="B23" s="10">
        <v>690000</v>
      </c>
      <c r="C23" s="10">
        <v>690000</v>
      </c>
      <c r="D23" s="10">
        <v>690000</v>
      </c>
      <c r="E23" s="10">
        <v>690000</v>
      </c>
      <c r="F23" s="10">
        <v>690000</v>
      </c>
      <c r="G23" s="10">
        <v>690000</v>
      </c>
      <c r="H23" s="10">
        <v>690000</v>
      </c>
      <c r="I23" s="10">
        <v>690000</v>
      </c>
      <c r="J23" s="10">
        <v>690000</v>
      </c>
      <c r="K23" s="10">
        <v>690000</v>
      </c>
      <c r="L23" s="10">
        <v>690000</v>
      </c>
      <c r="M23" s="10">
        <v>691000</v>
      </c>
      <c r="N23" s="10">
        <f>'3. Kiadások'!C52</f>
        <v>8281000</v>
      </c>
      <c r="O23" s="10">
        <f>'3. Kiadások'!D52</f>
        <v>8281000</v>
      </c>
    </row>
    <row r="24" spans="1:15" ht="16.5" customHeight="1" x14ac:dyDescent="0.25">
      <c r="A24" s="8" t="s">
        <v>207</v>
      </c>
      <c r="B24" s="10">
        <v>5897461</v>
      </c>
      <c r="C24" s="10">
        <v>5897461</v>
      </c>
      <c r="D24" s="10">
        <v>11081961</v>
      </c>
      <c r="E24" s="10">
        <v>5897461</v>
      </c>
      <c r="F24" s="10">
        <v>5897461</v>
      </c>
      <c r="G24" s="10">
        <v>5897461</v>
      </c>
      <c r="H24" s="10">
        <v>5897461</v>
      </c>
      <c r="I24" s="10">
        <v>5897461</v>
      </c>
      <c r="J24" s="10">
        <v>5897461</v>
      </c>
      <c r="K24" s="10">
        <v>5897461</v>
      </c>
      <c r="L24" s="10">
        <v>5897461</v>
      </c>
      <c r="M24" s="10">
        <v>5897455</v>
      </c>
      <c r="N24" s="10">
        <f>'3. Kiadások'!C77</f>
        <v>70769526</v>
      </c>
      <c r="O24" s="10">
        <f>'3. Kiadások'!D77</f>
        <v>75954026</v>
      </c>
    </row>
    <row r="25" spans="1:15" ht="16.5" customHeight="1" x14ac:dyDescent="0.25">
      <c r="A25" s="8" t="s">
        <v>212</v>
      </c>
      <c r="B25" s="10">
        <v>0</v>
      </c>
      <c r="C25" s="10">
        <v>0</v>
      </c>
      <c r="D25" s="10">
        <v>4627698</v>
      </c>
      <c r="E25" s="10">
        <v>0</v>
      </c>
      <c r="F25" s="10">
        <v>0</v>
      </c>
      <c r="G25" s="10">
        <v>0</v>
      </c>
      <c r="H25" s="10">
        <v>2000000</v>
      </c>
      <c r="I25" s="10">
        <v>0</v>
      </c>
      <c r="J25" s="10">
        <v>0</v>
      </c>
      <c r="K25" s="10">
        <v>2000000</v>
      </c>
      <c r="L25" s="10"/>
      <c r="M25" s="10">
        <v>1967000</v>
      </c>
      <c r="N25" s="10">
        <f>'3. Kiadások'!C58</f>
        <v>7967000</v>
      </c>
      <c r="O25" s="10">
        <f>'3. Kiadások'!D58</f>
        <v>10594698</v>
      </c>
    </row>
    <row r="26" spans="1:15" ht="16.5" customHeight="1" x14ac:dyDescent="0.25">
      <c r="A26" s="62" t="s">
        <v>450</v>
      </c>
      <c r="B26" s="10">
        <v>0</v>
      </c>
      <c r="C26" s="10">
        <v>0</v>
      </c>
      <c r="D26" s="10">
        <v>30000</v>
      </c>
      <c r="E26" s="10">
        <v>7992311</v>
      </c>
      <c r="F26" s="10"/>
      <c r="G26" s="10">
        <v>0</v>
      </c>
      <c r="H26" s="10"/>
      <c r="I26" s="10">
        <v>7992310</v>
      </c>
      <c r="J26" s="10">
        <v>0</v>
      </c>
      <c r="K26" s="10">
        <v>0</v>
      </c>
      <c r="L26" s="10">
        <v>0</v>
      </c>
      <c r="M26" s="10">
        <v>0</v>
      </c>
      <c r="N26" s="10">
        <f>'3. Kiadások'!C63+'3. Kiadások'!C68</f>
        <v>15984621</v>
      </c>
      <c r="O26" s="10">
        <f>'3. Kiadások'!D63+'3. Kiadások'!D68</f>
        <v>16014621</v>
      </c>
    </row>
    <row r="27" spans="1:15" ht="16.5" customHeight="1" x14ac:dyDescent="0.25">
      <c r="A27" s="55" t="s">
        <v>145</v>
      </c>
      <c r="B27" s="76">
        <f>SUM(B20:B26)</f>
        <v>13559711</v>
      </c>
      <c r="C27" s="76">
        <f t="shared" ref="C27:M27" si="1">SUM(C20:C26)</f>
        <v>13559711</v>
      </c>
      <c r="D27" s="76">
        <f t="shared" si="1"/>
        <v>24354659</v>
      </c>
      <c r="E27" s="76">
        <f t="shared" si="1"/>
        <v>21552022</v>
      </c>
      <c r="F27" s="76">
        <f t="shared" si="1"/>
        <v>13559711</v>
      </c>
      <c r="G27" s="76">
        <f t="shared" si="1"/>
        <v>13559711</v>
      </c>
      <c r="H27" s="76">
        <f t="shared" si="1"/>
        <v>15559711</v>
      </c>
      <c r="I27" s="76">
        <f t="shared" si="1"/>
        <v>21552021</v>
      </c>
      <c r="J27" s="76">
        <f t="shared" si="1"/>
        <v>13559711</v>
      </c>
      <c r="K27" s="76">
        <f t="shared" si="1"/>
        <v>15559711</v>
      </c>
      <c r="L27" s="76">
        <f t="shared" si="1"/>
        <v>13559711</v>
      </c>
      <c r="M27" s="76">
        <f t="shared" si="1"/>
        <v>15524459</v>
      </c>
      <c r="N27" s="11">
        <f>SUM(N20:N26)</f>
        <v>186665901</v>
      </c>
      <c r="O27" s="11">
        <f>SUM(O20:O26)</f>
        <v>195460849</v>
      </c>
    </row>
  </sheetData>
  <mergeCells count="8">
    <mergeCell ref="A1:N1"/>
    <mergeCell ref="A2:N2"/>
    <mergeCell ref="A7:N7"/>
    <mergeCell ref="A17:N17"/>
    <mergeCell ref="L4:N4"/>
    <mergeCell ref="M5:N5"/>
    <mergeCell ref="L6:N6"/>
    <mergeCell ref="E3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22"/>
    </sheetView>
  </sheetViews>
  <sheetFormatPr defaultRowHeight="15" x14ac:dyDescent="0.25"/>
  <cols>
    <col min="2" max="2" width="39.140625" customWidth="1"/>
    <col min="3" max="3" width="16.42578125" customWidth="1"/>
    <col min="4" max="4" width="16.7109375" customWidth="1"/>
  </cols>
  <sheetData>
    <row r="1" spans="1:4" x14ac:dyDescent="0.25">
      <c r="A1" s="124"/>
      <c r="B1" s="274" t="s">
        <v>162</v>
      </c>
      <c r="C1" s="274"/>
      <c r="D1" s="124"/>
    </row>
    <row r="2" spans="1:4" x14ac:dyDescent="0.25">
      <c r="A2" s="124"/>
      <c r="B2" s="279" t="s">
        <v>513</v>
      </c>
      <c r="C2" s="279"/>
      <c r="D2" s="124"/>
    </row>
    <row r="3" spans="1:4" x14ac:dyDescent="0.25">
      <c r="A3" s="124"/>
      <c r="B3" s="284" t="s">
        <v>520</v>
      </c>
      <c r="C3" s="284"/>
      <c r="D3" s="124"/>
    </row>
    <row r="4" spans="1:4" x14ac:dyDescent="0.25">
      <c r="A4" s="124"/>
      <c r="B4" s="124"/>
      <c r="C4" s="179" t="s">
        <v>163</v>
      </c>
      <c r="D4" s="124"/>
    </row>
    <row r="5" spans="1:4" x14ac:dyDescent="0.25">
      <c r="A5" s="124"/>
      <c r="B5" s="124"/>
      <c r="C5" s="179" t="s">
        <v>472</v>
      </c>
      <c r="D5" s="124"/>
    </row>
    <row r="6" spans="1:4" x14ac:dyDescent="0.25">
      <c r="A6" s="124"/>
      <c r="B6" s="124"/>
      <c r="C6" s="179"/>
      <c r="D6" s="124"/>
    </row>
    <row r="7" spans="1:4" x14ac:dyDescent="0.25">
      <c r="A7" s="106"/>
      <c r="B7" s="20" t="s">
        <v>1</v>
      </c>
      <c r="C7" s="20" t="s">
        <v>164</v>
      </c>
      <c r="D7" s="20" t="s">
        <v>520</v>
      </c>
    </row>
    <row r="8" spans="1:4" ht="30" x14ac:dyDescent="0.25">
      <c r="A8" s="243" t="s">
        <v>318</v>
      </c>
      <c r="B8" s="244" t="s">
        <v>165</v>
      </c>
      <c r="C8" s="17">
        <f>'2.1 Költségvetési bevételek'!C12</f>
        <v>51986157</v>
      </c>
      <c r="D8" s="17">
        <f>'2.1 Költségvetési bevételek'!D12</f>
        <v>51986157</v>
      </c>
    </row>
    <row r="9" spans="1:4" x14ac:dyDescent="0.25">
      <c r="A9" s="243" t="s">
        <v>319</v>
      </c>
      <c r="B9" s="244" t="s">
        <v>166</v>
      </c>
      <c r="C9" s="17">
        <f>'2.1 Költségvetési bevételek'!C15</f>
        <v>21774267</v>
      </c>
      <c r="D9" s="17">
        <f>'2.1 Költségvetési bevételek'!D15</f>
        <v>21774267</v>
      </c>
    </row>
    <row r="10" spans="1:4" ht="13.5" customHeight="1" x14ac:dyDescent="0.25">
      <c r="A10" s="243" t="s">
        <v>320</v>
      </c>
      <c r="B10" s="244" t="s">
        <v>46</v>
      </c>
      <c r="C10" s="17">
        <f>'2.1 Költségvetési bevételek'!C24</f>
        <v>29329946</v>
      </c>
      <c r="D10" s="17">
        <f>'2.1 Költségvetési bevételek'!D24</f>
        <v>29440946</v>
      </c>
    </row>
    <row r="11" spans="1:4" x14ac:dyDescent="0.25">
      <c r="A11" s="243" t="s">
        <v>322</v>
      </c>
      <c r="B11" s="244" t="s">
        <v>47</v>
      </c>
      <c r="C11" s="17">
        <f>'2.1 Költségvetési bevételek'!C26</f>
        <v>1388520</v>
      </c>
      <c r="D11" s="17">
        <f>'2.1 Költségvetési bevételek'!D26</f>
        <v>1388520</v>
      </c>
    </row>
    <row r="12" spans="1:4" x14ac:dyDescent="0.25">
      <c r="A12" s="243" t="s">
        <v>323</v>
      </c>
      <c r="B12" s="244" t="s">
        <v>48</v>
      </c>
      <c r="C12" s="17">
        <f>'2.1 Költségvetési bevételek'!C28</f>
        <v>0</v>
      </c>
      <c r="D12" s="17">
        <f>'2.1 Költségvetési bevételek'!D28</f>
        <v>1200000</v>
      </c>
    </row>
    <row r="13" spans="1:4" ht="30" x14ac:dyDescent="0.25">
      <c r="A13" s="243" t="s">
        <v>324</v>
      </c>
      <c r="B13" s="244" t="s">
        <v>422</v>
      </c>
      <c r="C13" s="17">
        <f>'2.1 Költségvetési bevételek'!C30</f>
        <v>0</v>
      </c>
      <c r="D13" s="17">
        <f>'2.1 Költségvetési bevételek'!D30</f>
        <v>0</v>
      </c>
    </row>
    <row r="14" spans="1:4" ht="30" x14ac:dyDescent="0.25">
      <c r="A14" s="243" t="s">
        <v>330</v>
      </c>
      <c r="B14" s="244" t="s">
        <v>167</v>
      </c>
      <c r="C14" s="17">
        <f>'2.1 Költségvetési bevételek'!C35</f>
        <v>25281000</v>
      </c>
      <c r="D14" s="17">
        <f>'2.1 Költségvetési bevételek'!D35</f>
        <v>25281000</v>
      </c>
    </row>
    <row r="15" spans="1:4" ht="30" x14ac:dyDescent="0.25">
      <c r="A15" s="243" t="s">
        <v>331</v>
      </c>
      <c r="B15" s="244" t="s">
        <v>333</v>
      </c>
      <c r="C15" s="17">
        <f>'2.1 Költségvetési bevételek'!C37</f>
        <v>0</v>
      </c>
      <c r="D15" s="17">
        <f>'2.1 Költségvetési bevételek'!D37</f>
        <v>0</v>
      </c>
    </row>
    <row r="16" spans="1:4" ht="30" x14ac:dyDescent="0.25">
      <c r="A16" s="243" t="s">
        <v>335</v>
      </c>
      <c r="B16" s="244" t="s">
        <v>65</v>
      </c>
      <c r="C16" s="17">
        <f>'2.1 Költségvetési bevételek'!C39</f>
        <v>0</v>
      </c>
      <c r="D16" s="17">
        <f>'2.1 Költségvetési bevételek'!D39</f>
        <v>0</v>
      </c>
    </row>
    <row r="17" spans="1:4" x14ac:dyDescent="0.25">
      <c r="A17" s="243" t="s">
        <v>345</v>
      </c>
      <c r="B17" s="244" t="s">
        <v>70</v>
      </c>
      <c r="C17" s="17">
        <f>'2.2 Működési bevételek'!C16</f>
        <v>28375000</v>
      </c>
      <c r="D17" s="17">
        <f>'2.2 Működési bevételek'!D16</f>
        <v>29401348</v>
      </c>
    </row>
    <row r="18" spans="1:4" x14ac:dyDescent="0.25">
      <c r="A18" s="243" t="s">
        <v>369</v>
      </c>
      <c r="B18" s="244" t="s">
        <v>80</v>
      </c>
      <c r="C18" s="17">
        <f>'2.2 Működési bevételek'!C44</f>
        <v>15668317</v>
      </c>
      <c r="D18" s="17">
        <f>'2.2 Működési bevételek'!D44</f>
        <v>15958667</v>
      </c>
    </row>
    <row r="19" spans="1:4" x14ac:dyDescent="0.25">
      <c r="A19" s="243" t="s">
        <v>423</v>
      </c>
      <c r="B19" s="244" t="s">
        <v>430</v>
      </c>
      <c r="C19" s="17">
        <f>'2.2 Működési bevételek'!C45</f>
        <v>1000000</v>
      </c>
      <c r="D19" s="17">
        <f>'2.2 Működési bevételek'!D45</f>
        <v>1000000</v>
      </c>
    </row>
    <row r="20" spans="1:4" x14ac:dyDescent="0.25">
      <c r="A20" s="243" t="s">
        <v>470</v>
      </c>
      <c r="B20" s="244" t="s">
        <v>514</v>
      </c>
      <c r="C20" s="17">
        <f>'2.2 Működési bevételek'!C46</f>
        <v>9364155</v>
      </c>
      <c r="D20" s="17">
        <f>'2.2 Működési bevételek'!D46</f>
        <v>9364155</v>
      </c>
    </row>
    <row r="21" spans="1:4" x14ac:dyDescent="0.25">
      <c r="A21" s="243" t="s">
        <v>424</v>
      </c>
      <c r="B21" s="244" t="s">
        <v>243</v>
      </c>
      <c r="C21" s="17">
        <f>'2.2 Működési bevételek'!C47</f>
        <v>2498539</v>
      </c>
      <c r="D21" s="17">
        <f>'2.2 Működési bevételek'!D47</f>
        <v>8665789</v>
      </c>
    </row>
    <row r="22" spans="1:4" x14ac:dyDescent="0.25">
      <c r="A22" s="243"/>
      <c r="B22" s="245" t="s">
        <v>94</v>
      </c>
      <c r="C22" s="23">
        <f>SUM(C8:C21)</f>
        <v>186665901</v>
      </c>
      <c r="D22" s="23">
        <f>SUM(D8:D21)</f>
        <v>195460849</v>
      </c>
    </row>
    <row r="30" spans="1:4" x14ac:dyDescent="0.25">
      <c r="B30" s="2"/>
      <c r="C30" s="2"/>
    </row>
  </sheetData>
  <mergeCells count="3">
    <mergeCell ref="B1:C1"/>
    <mergeCell ref="B2:C2"/>
    <mergeCell ref="B3:C3"/>
  </mergeCells>
  <phoneticPr fontId="1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8"/>
    </sheetView>
  </sheetViews>
  <sheetFormatPr defaultRowHeight="15" x14ac:dyDescent="0.25"/>
  <cols>
    <col min="1" max="1" width="48.85546875" customWidth="1"/>
    <col min="3" max="3" width="11.140625" customWidth="1"/>
    <col min="4" max="4" width="12.85546875" customWidth="1"/>
    <col min="5" max="5" width="11" customWidth="1"/>
    <col min="6" max="6" width="11.85546875" customWidth="1"/>
    <col min="7" max="7" width="12.28515625" customWidth="1"/>
  </cols>
  <sheetData>
    <row r="1" spans="1:7" x14ac:dyDescent="0.25">
      <c r="A1" s="304" t="s">
        <v>20</v>
      </c>
      <c r="B1" s="304"/>
      <c r="C1" s="304"/>
      <c r="D1" s="304"/>
      <c r="E1" s="304"/>
      <c r="F1" s="304"/>
      <c r="G1" s="124"/>
    </row>
    <row r="2" spans="1:7" x14ac:dyDescent="0.25">
      <c r="A2" s="284" t="s">
        <v>480</v>
      </c>
      <c r="B2" s="284"/>
      <c r="C2" s="284"/>
      <c r="D2" s="284"/>
      <c r="E2" s="284"/>
      <c r="F2" s="284"/>
      <c r="G2" s="124"/>
    </row>
    <row r="3" spans="1:7" x14ac:dyDescent="0.25">
      <c r="A3" s="284" t="s">
        <v>520</v>
      </c>
      <c r="B3" s="284"/>
      <c r="C3" s="284"/>
      <c r="D3" s="284"/>
      <c r="E3" s="284"/>
      <c r="F3" s="284"/>
      <c r="G3" s="124"/>
    </row>
    <row r="4" spans="1:7" x14ac:dyDescent="0.25">
      <c r="A4" s="180"/>
      <c r="B4" s="180"/>
      <c r="C4" s="180"/>
      <c r="D4" s="180"/>
      <c r="E4" s="340" t="s">
        <v>229</v>
      </c>
      <c r="F4" s="340"/>
      <c r="G4" s="124"/>
    </row>
    <row r="5" spans="1:7" x14ac:dyDescent="0.25">
      <c r="A5" s="124"/>
      <c r="B5" s="124"/>
      <c r="C5" s="124"/>
      <c r="D5" s="124"/>
      <c r="E5" s="341" t="s">
        <v>472</v>
      </c>
      <c r="F5" s="341"/>
      <c r="G5" s="124"/>
    </row>
    <row r="6" spans="1:7" ht="15.75" thickBot="1" x14ac:dyDescent="0.3">
      <c r="A6" s="124"/>
      <c r="B6" s="124"/>
      <c r="C6" s="124"/>
      <c r="D6" s="124"/>
      <c r="E6" s="257"/>
      <c r="F6" s="257"/>
      <c r="G6" s="124"/>
    </row>
    <row r="7" spans="1:7" ht="20.100000000000001" customHeight="1" thickBot="1" x14ac:dyDescent="0.3">
      <c r="A7" s="258" t="s">
        <v>1</v>
      </c>
      <c r="B7" s="259" t="s">
        <v>213</v>
      </c>
      <c r="C7" s="259" t="s">
        <v>214</v>
      </c>
      <c r="D7" s="259" t="s">
        <v>548</v>
      </c>
      <c r="E7" s="259" t="s">
        <v>215</v>
      </c>
      <c r="F7" s="259" t="s">
        <v>216</v>
      </c>
      <c r="G7" s="259" t="s">
        <v>217</v>
      </c>
    </row>
    <row r="8" spans="1:7" ht="20.100000000000001" customHeight="1" thickBot="1" x14ac:dyDescent="0.3">
      <c r="A8" s="260" t="s">
        <v>218</v>
      </c>
      <c r="B8" s="261">
        <v>1</v>
      </c>
      <c r="C8" s="261">
        <f>'2.2 Működési bevételek'!C9</f>
        <v>5000000</v>
      </c>
      <c r="D8" s="261">
        <f>'2.2 Működési bevételek'!D9</f>
        <v>5000000</v>
      </c>
      <c r="E8" s="262">
        <f>C8*1.03</f>
        <v>5150000</v>
      </c>
      <c r="F8" s="262">
        <f>E8*1.03</f>
        <v>5304500</v>
      </c>
      <c r="G8" s="262">
        <f>F8*1.03</f>
        <v>5463635</v>
      </c>
    </row>
    <row r="9" spans="1:7" ht="20.100000000000001" customHeight="1" thickBot="1" x14ac:dyDescent="0.3">
      <c r="A9" s="260" t="s">
        <v>219</v>
      </c>
      <c r="B9" s="261">
        <v>2</v>
      </c>
      <c r="C9" s="261">
        <f>'2.2 Működési bevételek'!C7+'2.2 Működési bevételek'!C8</f>
        <v>22900000</v>
      </c>
      <c r="D9" s="261">
        <f>'2.2 Működési bevételek'!D7+'2.2 Működési bevételek'!D8</f>
        <v>23047343</v>
      </c>
      <c r="E9" s="262">
        <f>C9*1.03</f>
        <v>23587000</v>
      </c>
      <c r="F9" s="262">
        <f t="shared" ref="F9:G11" si="0">E9*1.03</f>
        <v>24294610</v>
      </c>
      <c r="G9" s="262">
        <f t="shared" si="0"/>
        <v>25023448.300000001</v>
      </c>
    </row>
    <row r="10" spans="1:7" ht="20.100000000000001" customHeight="1" thickBot="1" x14ac:dyDescent="0.3">
      <c r="A10" s="260" t="s">
        <v>220</v>
      </c>
      <c r="B10" s="261">
        <v>3</v>
      </c>
      <c r="C10" s="261">
        <f>'2.2 Működési bevételek'!C10+'2.2 Működési bevételek'!C15</f>
        <v>475000</v>
      </c>
      <c r="D10" s="261">
        <f>'2.2 Működési bevételek'!D10+'2.2 Működési bevételek'!D15</f>
        <v>1354005</v>
      </c>
      <c r="E10" s="262">
        <f>C10*1.03</f>
        <v>489250</v>
      </c>
      <c r="F10" s="262">
        <f t="shared" si="0"/>
        <v>503927.5</v>
      </c>
      <c r="G10" s="262">
        <f t="shared" si="0"/>
        <v>519045.32500000001</v>
      </c>
    </row>
    <row r="11" spans="1:7" ht="33" customHeight="1" thickBot="1" x14ac:dyDescent="0.3">
      <c r="A11" s="260" t="s">
        <v>221</v>
      </c>
      <c r="B11" s="261">
        <v>4</v>
      </c>
      <c r="C11" s="261">
        <f>'2.2 Működési bevételek'!C44</f>
        <v>15668317</v>
      </c>
      <c r="D11" s="261">
        <f>'2.2 Működési bevételek'!D44</f>
        <v>15958667</v>
      </c>
      <c r="E11" s="262">
        <f>C11*1.03</f>
        <v>16138366.51</v>
      </c>
      <c r="F11" s="262">
        <f t="shared" si="0"/>
        <v>16622517.5053</v>
      </c>
      <c r="G11" s="262">
        <f t="shared" si="0"/>
        <v>17121193.030459002</v>
      </c>
    </row>
    <row r="12" spans="1:7" ht="20.100000000000001" customHeight="1" thickBot="1" x14ac:dyDescent="0.3">
      <c r="A12" s="260" t="s">
        <v>222</v>
      </c>
      <c r="B12" s="261">
        <v>5</v>
      </c>
      <c r="C12" s="261">
        <f>SUM(C8:C11)</f>
        <v>44043317</v>
      </c>
      <c r="D12" s="261">
        <f>SUM(D8:D11)</f>
        <v>45360015</v>
      </c>
      <c r="E12" s="262">
        <f>SUM(E8:E11)</f>
        <v>45364616.509999998</v>
      </c>
      <c r="F12" s="262">
        <f t="shared" ref="F12:G12" si="1">SUM(F8:F11)</f>
        <v>46725555.0053</v>
      </c>
      <c r="G12" s="262">
        <f t="shared" si="1"/>
        <v>48127321.655459002</v>
      </c>
    </row>
    <row r="13" spans="1:7" ht="20.100000000000001" customHeight="1" thickBot="1" x14ac:dyDescent="0.3">
      <c r="A13" s="263" t="s">
        <v>223</v>
      </c>
      <c r="B13" s="264">
        <v>6</v>
      </c>
      <c r="C13" s="264">
        <f>C12*0.5</f>
        <v>22021658.5</v>
      </c>
      <c r="D13" s="265">
        <f>D12*0.5</f>
        <v>22680007.5</v>
      </c>
      <c r="E13" s="265">
        <f t="shared" ref="E13:G13" si="2">E12*0.5</f>
        <v>22682308.254999999</v>
      </c>
      <c r="F13" s="265">
        <f t="shared" si="2"/>
        <v>23362777.50265</v>
      </c>
      <c r="G13" s="265">
        <f t="shared" si="2"/>
        <v>24063660.827729501</v>
      </c>
    </row>
    <row r="14" spans="1:7" ht="20.100000000000001" customHeight="1" thickBot="1" x14ac:dyDescent="0.3">
      <c r="A14" s="260" t="s">
        <v>224</v>
      </c>
      <c r="B14" s="261">
        <v>7</v>
      </c>
      <c r="C14" s="261"/>
      <c r="D14" s="261"/>
      <c r="E14" s="262"/>
      <c r="F14" s="262"/>
      <c r="G14" s="262"/>
    </row>
    <row r="15" spans="1:7" ht="20.100000000000001" customHeight="1" thickBot="1" x14ac:dyDescent="0.3">
      <c r="A15" s="260" t="s">
        <v>225</v>
      </c>
      <c r="B15" s="261">
        <v>8</v>
      </c>
      <c r="C15" s="261"/>
      <c r="D15" s="261"/>
      <c r="E15" s="262"/>
      <c r="F15" s="262"/>
      <c r="G15" s="262"/>
    </row>
    <row r="16" spans="1:7" ht="20.100000000000001" customHeight="1" thickBot="1" x14ac:dyDescent="0.3">
      <c r="A16" s="260" t="s">
        <v>226</v>
      </c>
      <c r="B16" s="261">
        <v>9</v>
      </c>
      <c r="C16" s="261"/>
      <c r="D16" s="261"/>
      <c r="E16" s="262"/>
      <c r="F16" s="262"/>
      <c r="G16" s="262"/>
    </row>
    <row r="17" spans="1:7" ht="20.100000000000001" customHeight="1" thickBot="1" x14ac:dyDescent="0.3">
      <c r="A17" s="263" t="s">
        <v>227</v>
      </c>
      <c r="B17" s="264">
        <v>10</v>
      </c>
      <c r="C17" s="264">
        <v>0</v>
      </c>
      <c r="D17" s="264">
        <v>1</v>
      </c>
      <c r="E17" s="265">
        <v>0</v>
      </c>
      <c r="F17" s="265">
        <v>0</v>
      </c>
      <c r="G17" s="265">
        <v>0</v>
      </c>
    </row>
    <row r="18" spans="1:7" ht="33.75" customHeight="1" thickBot="1" x14ac:dyDescent="0.3">
      <c r="A18" s="263" t="s">
        <v>228</v>
      </c>
      <c r="B18" s="264">
        <v>11</v>
      </c>
      <c r="C18" s="265">
        <f>C13</f>
        <v>22021658.5</v>
      </c>
      <c r="D18" s="265">
        <f>D13</f>
        <v>22680007.5</v>
      </c>
      <c r="E18" s="265">
        <f t="shared" ref="E18:G18" si="3">E13</f>
        <v>22682308.254999999</v>
      </c>
      <c r="F18" s="265">
        <f t="shared" si="3"/>
        <v>23362777.50265</v>
      </c>
      <c r="G18" s="265">
        <f t="shared" si="3"/>
        <v>24063660.827729501</v>
      </c>
    </row>
    <row r="20" spans="1:7" ht="15.75" x14ac:dyDescent="0.25">
      <c r="A20" s="79"/>
    </row>
  </sheetData>
  <mergeCells count="5">
    <mergeCell ref="A1:F1"/>
    <mergeCell ref="A2:F2"/>
    <mergeCell ref="E4:F4"/>
    <mergeCell ref="E5:F5"/>
    <mergeCell ref="A3:F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19" sqref="E19"/>
    </sheetView>
  </sheetViews>
  <sheetFormatPr defaultRowHeight="15" x14ac:dyDescent="0.25"/>
  <cols>
    <col min="1" max="1" width="30.7109375" customWidth="1"/>
    <col min="2" max="2" width="18.140625" customWidth="1"/>
  </cols>
  <sheetData>
    <row r="1" spans="1:2" x14ac:dyDescent="0.25">
      <c r="A1" s="274" t="s">
        <v>20</v>
      </c>
      <c r="B1" s="274"/>
    </row>
    <row r="2" spans="1:2" x14ac:dyDescent="0.25">
      <c r="A2" s="308" t="s">
        <v>482</v>
      </c>
      <c r="B2" s="308"/>
    </row>
    <row r="3" spans="1:2" x14ac:dyDescent="0.25">
      <c r="A3" s="308" t="s">
        <v>549</v>
      </c>
      <c r="B3" s="308"/>
    </row>
    <row r="4" spans="1:2" x14ac:dyDescent="0.25">
      <c r="A4" s="124"/>
      <c r="B4" s="206" t="s">
        <v>232</v>
      </c>
    </row>
    <row r="5" spans="1:2" x14ac:dyDescent="0.25">
      <c r="A5" s="124"/>
      <c r="B5" s="206" t="s">
        <v>233</v>
      </c>
    </row>
    <row r="6" spans="1:2" x14ac:dyDescent="0.25">
      <c r="A6" s="124"/>
      <c r="B6" s="206"/>
    </row>
    <row r="7" spans="1:2" x14ac:dyDescent="0.25">
      <c r="A7" s="23" t="s">
        <v>1</v>
      </c>
      <c r="B7" s="23" t="s">
        <v>231</v>
      </c>
    </row>
    <row r="8" spans="1:2" x14ac:dyDescent="0.25">
      <c r="A8" s="17" t="s">
        <v>96</v>
      </c>
      <c r="B8" s="106">
        <v>7</v>
      </c>
    </row>
    <row r="9" spans="1:2" x14ac:dyDescent="0.25">
      <c r="A9" s="19" t="s">
        <v>234</v>
      </c>
      <c r="B9" s="19">
        <v>1</v>
      </c>
    </row>
    <row r="10" spans="1:2" x14ac:dyDescent="0.25">
      <c r="A10" s="19" t="s">
        <v>235</v>
      </c>
      <c r="B10" s="19">
        <v>6</v>
      </c>
    </row>
    <row r="11" spans="1:2" x14ac:dyDescent="0.25">
      <c r="A11" s="17" t="s">
        <v>97</v>
      </c>
      <c r="B11" s="106">
        <v>1</v>
      </c>
    </row>
    <row r="12" spans="1:2" x14ac:dyDescent="0.25">
      <c r="A12" s="17" t="s">
        <v>98</v>
      </c>
      <c r="B12" s="106">
        <v>1</v>
      </c>
    </row>
    <row r="13" spans="1:2" x14ac:dyDescent="0.25">
      <c r="A13" s="17" t="s">
        <v>57</v>
      </c>
      <c r="B13" s="106">
        <v>1</v>
      </c>
    </row>
    <row r="14" spans="1:2" x14ac:dyDescent="0.25">
      <c r="A14" s="17" t="s">
        <v>99</v>
      </c>
      <c r="B14" s="106">
        <v>1</v>
      </c>
    </row>
    <row r="15" spans="1:2" x14ac:dyDescent="0.25">
      <c r="A15" s="17" t="s">
        <v>100</v>
      </c>
      <c r="B15" s="106">
        <v>1</v>
      </c>
    </row>
    <row r="16" spans="1:2" x14ac:dyDescent="0.25">
      <c r="A16" s="17" t="s">
        <v>101</v>
      </c>
      <c r="B16" s="106">
        <v>20</v>
      </c>
    </row>
    <row r="17" spans="1:2" x14ac:dyDescent="0.25">
      <c r="A17" s="17" t="s">
        <v>102</v>
      </c>
      <c r="B17" s="106">
        <v>4</v>
      </c>
    </row>
    <row r="18" spans="1:2" x14ac:dyDescent="0.25">
      <c r="A18" s="80" t="s">
        <v>85</v>
      </c>
      <c r="B18" s="106">
        <f>B19+B20+B21+B22</f>
        <v>12</v>
      </c>
    </row>
    <row r="19" spans="1:2" s="83" customFormat="1" x14ac:dyDescent="0.25">
      <c r="A19" s="82" t="s">
        <v>239</v>
      </c>
      <c r="B19" s="19">
        <v>1</v>
      </c>
    </row>
    <row r="20" spans="1:2" s="83" customFormat="1" x14ac:dyDescent="0.25">
      <c r="A20" s="82" t="s">
        <v>240</v>
      </c>
      <c r="B20" s="19">
        <v>5</v>
      </c>
    </row>
    <row r="21" spans="1:2" s="83" customFormat="1" x14ac:dyDescent="0.25">
      <c r="A21" s="82" t="s">
        <v>241</v>
      </c>
      <c r="B21" s="19">
        <v>4</v>
      </c>
    </row>
    <row r="22" spans="1:2" s="83" customFormat="1" x14ac:dyDescent="0.25">
      <c r="A22" s="82" t="s">
        <v>242</v>
      </c>
      <c r="B22" s="19">
        <v>2</v>
      </c>
    </row>
    <row r="23" spans="1:2" x14ac:dyDescent="0.25">
      <c r="A23" s="80" t="s">
        <v>230</v>
      </c>
      <c r="B23" s="106">
        <v>5</v>
      </c>
    </row>
    <row r="24" spans="1:2" s="83" customFormat="1" x14ac:dyDescent="0.25">
      <c r="A24" s="82" t="s">
        <v>237</v>
      </c>
      <c r="B24" s="19">
        <v>1</v>
      </c>
    </row>
    <row r="25" spans="1:2" s="83" customFormat="1" x14ac:dyDescent="0.25">
      <c r="A25" s="82" t="s">
        <v>236</v>
      </c>
      <c r="B25" s="19">
        <v>3</v>
      </c>
    </row>
    <row r="26" spans="1:2" s="83" customFormat="1" x14ac:dyDescent="0.25">
      <c r="A26" s="82" t="s">
        <v>238</v>
      </c>
      <c r="B26" s="19">
        <v>2</v>
      </c>
    </row>
    <row r="27" spans="1:2" x14ac:dyDescent="0.25">
      <c r="A27" s="81" t="s">
        <v>138</v>
      </c>
      <c r="B27" s="23">
        <f>SUM(B8+B11+B12+B13+B14+B15+B16+B17+B18+B23)</f>
        <v>53</v>
      </c>
    </row>
  </sheetData>
  <mergeCells count="3">
    <mergeCell ref="A1:B1"/>
    <mergeCell ref="A2:B2"/>
    <mergeCell ref="A3:B3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6" workbookViewId="0">
      <selection activeCell="E27" sqref="E27"/>
    </sheetView>
  </sheetViews>
  <sheetFormatPr defaultRowHeight="15" x14ac:dyDescent="0.25"/>
  <cols>
    <col min="2" max="2" width="53.140625" customWidth="1"/>
    <col min="3" max="3" width="11.85546875" customWidth="1"/>
    <col min="4" max="4" width="12.42578125" customWidth="1"/>
  </cols>
  <sheetData>
    <row r="1" spans="1:6" x14ac:dyDescent="0.25">
      <c r="A1" s="274" t="s">
        <v>44</v>
      </c>
      <c r="B1" s="274"/>
      <c r="C1" s="274"/>
      <c r="D1" s="246"/>
      <c r="E1" s="5"/>
    </row>
    <row r="2" spans="1:6" x14ac:dyDescent="0.25">
      <c r="A2" s="282" t="s">
        <v>485</v>
      </c>
      <c r="B2" s="282"/>
      <c r="C2" s="282"/>
      <c r="D2" s="130"/>
      <c r="E2" s="5"/>
    </row>
    <row r="3" spans="1:6" x14ac:dyDescent="0.25">
      <c r="A3" s="124"/>
      <c r="B3" s="172" t="s">
        <v>547</v>
      </c>
      <c r="C3" s="5"/>
      <c r="D3" s="5"/>
      <c r="E3" s="5"/>
    </row>
    <row r="4" spans="1:6" x14ac:dyDescent="0.25">
      <c r="A4" s="124"/>
      <c r="B4" s="5"/>
      <c r="C4" s="179" t="s">
        <v>173</v>
      </c>
      <c r="D4" s="5"/>
      <c r="E4" s="5"/>
    </row>
    <row r="5" spans="1:6" x14ac:dyDescent="0.25">
      <c r="A5" s="124"/>
      <c r="B5" s="5"/>
      <c r="C5" s="179" t="s">
        <v>472</v>
      </c>
      <c r="D5" s="5"/>
    </row>
    <row r="6" spans="1:6" ht="28.5" x14ac:dyDescent="0.25">
      <c r="A6" s="285" t="s">
        <v>1</v>
      </c>
      <c r="B6" s="286"/>
      <c r="C6" s="174" t="s">
        <v>164</v>
      </c>
      <c r="D6" s="174" t="s">
        <v>520</v>
      </c>
      <c r="E6" t="s">
        <v>522</v>
      </c>
      <c r="F6" t="s">
        <v>523</v>
      </c>
    </row>
    <row r="7" spans="1:6" x14ac:dyDescent="0.25">
      <c r="A7" s="106" t="s">
        <v>318</v>
      </c>
      <c r="B7" s="12" t="s">
        <v>49</v>
      </c>
      <c r="C7" s="17">
        <v>35540800</v>
      </c>
      <c r="D7" s="17">
        <v>35540800</v>
      </c>
      <c r="E7" s="5"/>
    </row>
    <row r="8" spans="1:6" x14ac:dyDescent="0.25">
      <c r="A8" s="106" t="s">
        <v>318</v>
      </c>
      <c r="B8" s="12" t="s">
        <v>50</v>
      </c>
      <c r="C8" s="17">
        <v>11734157</v>
      </c>
      <c r="D8" s="17">
        <v>11734157</v>
      </c>
      <c r="E8" s="5"/>
    </row>
    <row r="9" spans="1:6" x14ac:dyDescent="0.25">
      <c r="A9" s="106" t="s">
        <v>318</v>
      </c>
      <c r="B9" s="12" t="s">
        <v>51</v>
      </c>
      <c r="C9" s="17">
        <v>4064284</v>
      </c>
      <c r="D9" s="17">
        <v>4064284</v>
      </c>
      <c r="E9" s="5"/>
    </row>
    <row r="10" spans="1:6" x14ac:dyDescent="0.25">
      <c r="A10" s="106" t="s">
        <v>318</v>
      </c>
      <c r="B10" s="12" t="s">
        <v>508</v>
      </c>
      <c r="C10" s="17">
        <v>134366</v>
      </c>
      <c r="D10" s="17">
        <v>134366</v>
      </c>
      <c r="E10" s="5"/>
    </row>
    <row r="11" spans="1:6" x14ac:dyDescent="0.25">
      <c r="A11" s="106" t="s">
        <v>318</v>
      </c>
      <c r="B11" s="12" t="s">
        <v>61</v>
      </c>
      <c r="C11" s="17">
        <v>512550</v>
      </c>
      <c r="D11" s="17">
        <v>512550</v>
      </c>
      <c r="E11" s="5"/>
    </row>
    <row r="12" spans="1:6" ht="30" x14ac:dyDescent="0.25">
      <c r="A12" s="108" t="s">
        <v>318</v>
      </c>
      <c r="B12" s="88" t="s">
        <v>55</v>
      </c>
      <c r="C12" s="18">
        <f>SUM(C7:C11)</f>
        <v>51986157</v>
      </c>
      <c r="D12" s="18">
        <f>SUM(D7:D11)</f>
        <v>51986157</v>
      </c>
      <c r="E12" s="5"/>
    </row>
    <row r="13" spans="1:6" x14ac:dyDescent="0.25">
      <c r="A13" s="106" t="s">
        <v>319</v>
      </c>
      <c r="B13" s="12" t="s">
        <v>52</v>
      </c>
      <c r="C13" s="17">
        <v>18947600</v>
      </c>
      <c r="D13" s="17">
        <v>18947600</v>
      </c>
      <c r="E13" s="5"/>
    </row>
    <row r="14" spans="1:6" x14ac:dyDescent="0.25">
      <c r="A14" s="106" t="s">
        <v>319</v>
      </c>
      <c r="B14" s="12" t="s">
        <v>53</v>
      </c>
      <c r="C14" s="17">
        <v>2826667</v>
      </c>
      <c r="D14" s="17">
        <v>2826667</v>
      </c>
      <c r="E14" s="5"/>
    </row>
    <row r="15" spans="1:6" x14ac:dyDescent="0.25">
      <c r="A15" s="108" t="s">
        <v>319</v>
      </c>
      <c r="B15" s="88" t="s">
        <v>54</v>
      </c>
      <c r="C15" s="18">
        <f>SUM(C13:C14)</f>
        <v>21774267</v>
      </c>
      <c r="D15" s="18">
        <f>SUM(D13:D14)</f>
        <v>21774267</v>
      </c>
      <c r="E15" s="5"/>
    </row>
    <row r="16" spans="1:6" x14ac:dyDescent="0.25">
      <c r="A16" s="106" t="s">
        <v>320</v>
      </c>
      <c r="B16" s="12" t="s">
        <v>56</v>
      </c>
      <c r="C16" s="17">
        <v>1162560</v>
      </c>
      <c r="D16" s="17">
        <v>1162560</v>
      </c>
      <c r="E16" s="5"/>
    </row>
    <row r="17" spans="1:5" x14ac:dyDescent="0.25">
      <c r="A17" s="106" t="s">
        <v>320</v>
      </c>
      <c r="B17" s="12" t="s">
        <v>57</v>
      </c>
      <c r="C17" s="17">
        <v>1305000</v>
      </c>
      <c r="D17" s="17">
        <v>1305000</v>
      </c>
      <c r="E17" s="5"/>
    </row>
    <row r="18" spans="1:5" x14ac:dyDescent="0.25">
      <c r="A18" s="106" t="s">
        <v>320</v>
      </c>
      <c r="B18" s="12" t="s">
        <v>58</v>
      </c>
      <c r="C18" s="17">
        <v>2500000</v>
      </c>
      <c r="D18" s="17">
        <v>2500000</v>
      </c>
      <c r="E18" s="5"/>
    </row>
    <row r="19" spans="1:5" ht="30" x14ac:dyDescent="0.25">
      <c r="A19" s="106" t="s">
        <v>320</v>
      </c>
      <c r="B19" s="12" t="s">
        <v>321</v>
      </c>
      <c r="C19" s="17">
        <v>10393119</v>
      </c>
      <c r="D19" s="17">
        <v>10393119</v>
      </c>
      <c r="E19" s="5"/>
    </row>
    <row r="20" spans="1:5" x14ac:dyDescent="0.25">
      <c r="A20" s="106" t="s">
        <v>320</v>
      </c>
      <c r="B20" s="12" t="s">
        <v>59</v>
      </c>
      <c r="C20" s="17">
        <v>4896000</v>
      </c>
      <c r="D20" s="17">
        <v>4896000</v>
      </c>
      <c r="E20" s="5"/>
    </row>
    <row r="21" spans="1:5" x14ac:dyDescent="0.25">
      <c r="A21" s="106" t="s">
        <v>320</v>
      </c>
      <c r="B21" s="12" t="s">
        <v>62</v>
      </c>
      <c r="C21" s="17">
        <v>7397467</v>
      </c>
      <c r="D21" s="17">
        <v>7397467</v>
      </c>
      <c r="E21" s="5"/>
    </row>
    <row r="22" spans="1:5" x14ac:dyDescent="0.25">
      <c r="A22" s="106" t="s">
        <v>320</v>
      </c>
      <c r="B22" s="12" t="s">
        <v>507</v>
      </c>
      <c r="C22" s="17">
        <v>1675800</v>
      </c>
      <c r="D22" s="17">
        <v>1675800</v>
      </c>
      <c r="E22" s="5"/>
    </row>
    <row r="23" spans="1:5" x14ac:dyDescent="0.25">
      <c r="A23" s="106" t="s">
        <v>320</v>
      </c>
      <c r="B23" s="12" t="s">
        <v>530</v>
      </c>
      <c r="C23" s="17">
        <v>0</v>
      </c>
      <c r="D23" s="17">
        <v>111000</v>
      </c>
      <c r="E23" s="5"/>
    </row>
    <row r="24" spans="1:5" ht="30" x14ac:dyDescent="0.25">
      <c r="A24" s="108" t="s">
        <v>320</v>
      </c>
      <c r="B24" s="88" t="s">
        <v>168</v>
      </c>
      <c r="C24" s="18">
        <f>SUM(C16:C23)</f>
        <v>29329946</v>
      </c>
      <c r="D24" s="18">
        <f>SUM(D16:D23)</f>
        <v>29440946</v>
      </c>
      <c r="E24" s="5"/>
    </row>
    <row r="25" spans="1:5" x14ac:dyDescent="0.25">
      <c r="A25" s="106" t="s">
        <v>322</v>
      </c>
      <c r="B25" s="12" t="s">
        <v>60</v>
      </c>
      <c r="C25" s="17">
        <v>1388520</v>
      </c>
      <c r="D25" s="17">
        <v>1388520</v>
      </c>
      <c r="E25" s="5"/>
    </row>
    <row r="26" spans="1:5" s="2" customFormat="1" x14ac:dyDescent="0.25">
      <c r="A26" s="108" t="s">
        <v>322</v>
      </c>
      <c r="B26" s="88" t="s">
        <v>47</v>
      </c>
      <c r="C26" s="18">
        <f>SUM(C25)</f>
        <v>1388520</v>
      </c>
      <c r="D26" s="18">
        <f>SUM(D25)</f>
        <v>1388520</v>
      </c>
      <c r="E26" s="5"/>
    </row>
    <row r="27" spans="1:5" x14ac:dyDescent="0.25">
      <c r="A27" s="106" t="s">
        <v>323</v>
      </c>
      <c r="B27" s="12" t="s">
        <v>529</v>
      </c>
      <c r="C27" s="17">
        <v>0</v>
      </c>
      <c r="D27" s="17">
        <v>1200000</v>
      </c>
      <c r="E27" s="5"/>
    </row>
    <row r="28" spans="1:5" x14ac:dyDescent="0.25">
      <c r="A28" s="108" t="s">
        <v>323</v>
      </c>
      <c r="B28" s="88" t="s">
        <v>48</v>
      </c>
      <c r="C28" s="18">
        <f>SUM(C27:C27)</f>
        <v>0</v>
      </c>
      <c r="D28" s="18">
        <f>SUM(D27:D27)</f>
        <v>1200000</v>
      </c>
      <c r="E28" s="5"/>
    </row>
    <row r="29" spans="1:5" x14ac:dyDescent="0.25">
      <c r="A29" s="106" t="s">
        <v>324</v>
      </c>
      <c r="B29" s="12" t="s">
        <v>325</v>
      </c>
      <c r="C29" s="17">
        <v>0</v>
      </c>
      <c r="D29" s="17">
        <v>0</v>
      </c>
      <c r="E29" s="5"/>
    </row>
    <row r="30" spans="1:5" ht="30" x14ac:dyDescent="0.25">
      <c r="A30" s="108" t="s">
        <v>324</v>
      </c>
      <c r="B30" s="88" t="s">
        <v>326</v>
      </c>
      <c r="C30" s="18">
        <f>SUM(C29:C29)</f>
        <v>0</v>
      </c>
      <c r="D30" s="18">
        <f>SUM(D29:D29)</f>
        <v>0</v>
      </c>
      <c r="E30" s="5"/>
    </row>
    <row r="31" spans="1:5" x14ac:dyDescent="0.25">
      <c r="A31" s="106" t="s">
        <v>330</v>
      </c>
      <c r="B31" s="12" t="s">
        <v>433</v>
      </c>
      <c r="C31" s="17"/>
      <c r="D31" s="17"/>
      <c r="E31" s="5"/>
    </row>
    <row r="32" spans="1:5" x14ac:dyDescent="0.25">
      <c r="A32" s="106" t="s">
        <v>327</v>
      </c>
      <c r="B32" s="12" t="s">
        <v>63</v>
      </c>
      <c r="C32" s="17">
        <v>5375000</v>
      </c>
      <c r="D32" s="17">
        <v>5375000</v>
      </c>
      <c r="E32" s="5"/>
    </row>
    <row r="33" spans="1:5" x14ac:dyDescent="0.25">
      <c r="A33" s="106" t="s">
        <v>328</v>
      </c>
      <c r="B33" s="12" t="s">
        <v>64</v>
      </c>
      <c r="C33" s="17">
        <v>13149000</v>
      </c>
      <c r="D33" s="17">
        <v>13149000</v>
      </c>
      <c r="E33" s="5"/>
    </row>
    <row r="34" spans="1:5" x14ac:dyDescent="0.25">
      <c r="A34" s="106" t="s">
        <v>329</v>
      </c>
      <c r="B34" s="12" t="s">
        <v>169</v>
      </c>
      <c r="C34" s="17">
        <v>6757000</v>
      </c>
      <c r="D34" s="17">
        <v>6757000</v>
      </c>
      <c r="E34" s="5"/>
    </row>
    <row r="35" spans="1:5" ht="30" x14ac:dyDescent="0.25">
      <c r="A35" s="108" t="s">
        <v>330</v>
      </c>
      <c r="B35" s="88" t="s">
        <v>167</v>
      </c>
      <c r="C35" s="18">
        <f>SUM(C31:C34)</f>
        <v>25281000</v>
      </c>
      <c r="D35" s="18">
        <f>SUM(D31:D34)</f>
        <v>25281000</v>
      </c>
      <c r="E35" s="5"/>
    </row>
    <row r="36" spans="1:5" x14ac:dyDescent="0.25">
      <c r="A36" s="106" t="s">
        <v>331</v>
      </c>
      <c r="B36" s="12" t="s">
        <v>332</v>
      </c>
      <c r="C36" s="17">
        <v>0</v>
      </c>
      <c r="D36" s="17">
        <v>0</v>
      </c>
      <c r="E36" s="5"/>
    </row>
    <row r="37" spans="1:5" x14ac:dyDescent="0.25">
      <c r="A37" s="114" t="s">
        <v>331</v>
      </c>
      <c r="B37" s="88" t="s">
        <v>333</v>
      </c>
      <c r="C37" s="88">
        <f>SUM(C36:C36)</f>
        <v>0</v>
      </c>
      <c r="D37" s="88">
        <f>SUM(D36:D36)</f>
        <v>0</v>
      </c>
      <c r="E37" s="5"/>
    </row>
    <row r="38" spans="1:5" x14ac:dyDescent="0.25">
      <c r="A38" s="106" t="s">
        <v>335</v>
      </c>
      <c r="B38" s="12" t="s">
        <v>334</v>
      </c>
      <c r="C38" s="17">
        <v>0</v>
      </c>
      <c r="D38" s="17">
        <v>0</v>
      </c>
      <c r="E38" s="5"/>
    </row>
    <row r="39" spans="1:5" ht="30" x14ac:dyDescent="0.25">
      <c r="A39" s="108" t="s">
        <v>335</v>
      </c>
      <c r="B39" s="88" t="s">
        <v>65</v>
      </c>
      <c r="C39" s="18">
        <f>SUM(C38:C38)</f>
        <v>0</v>
      </c>
      <c r="D39" s="18">
        <f>SUM(D38:D38)</f>
        <v>0</v>
      </c>
    </row>
    <row r="40" spans="1:5" x14ac:dyDescent="0.25">
      <c r="A40" s="106"/>
      <c r="B40" s="22" t="s">
        <v>170</v>
      </c>
      <c r="C40" s="23">
        <f>C12+C15+C24+C26+C28+C30+C35+C37+C39</f>
        <v>129759890</v>
      </c>
      <c r="D40" s="23">
        <f>D12+D15+D24+D26+D28+D30+D35+D37+D39</f>
        <v>131070890</v>
      </c>
    </row>
  </sheetData>
  <mergeCells count="3">
    <mergeCell ref="A6:B6"/>
    <mergeCell ref="A2:C2"/>
    <mergeCell ref="A1:C1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4" workbookViewId="0">
      <selection activeCell="E42" sqref="E42:E48"/>
    </sheetView>
  </sheetViews>
  <sheetFormatPr defaultRowHeight="15" x14ac:dyDescent="0.25"/>
  <cols>
    <col min="2" max="2" width="53.5703125" customWidth="1"/>
    <col min="3" max="3" width="11.28515625" bestFit="1" customWidth="1"/>
    <col min="4" max="7" width="11" customWidth="1"/>
    <col min="8" max="8" width="17" customWidth="1"/>
  </cols>
  <sheetData>
    <row r="1" spans="1:8" x14ac:dyDescent="0.25">
      <c r="A1" s="274" t="s">
        <v>20</v>
      </c>
      <c r="B1" s="274"/>
      <c r="C1" s="5"/>
      <c r="D1" s="5"/>
      <c r="E1" s="5"/>
      <c r="F1" s="5"/>
      <c r="G1" s="5"/>
      <c r="H1" s="5"/>
    </row>
    <row r="2" spans="1:8" x14ac:dyDescent="0.25">
      <c r="A2" s="279" t="s">
        <v>509</v>
      </c>
      <c r="B2" s="279"/>
      <c r="C2" s="5"/>
      <c r="D2" s="5"/>
      <c r="E2" s="5"/>
      <c r="F2" s="5"/>
      <c r="G2" s="5"/>
      <c r="H2" s="5"/>
    </row>
    <row r="3" spans="1:8" x14ac:dyDescent="0.25">
      <c r="A3" s="282" t="s">
        <v>520</v>
      </c>
      <c r="B3" s="282"/>
      <c r="C3" s="5"/>
      <c r="D3" s="5"/>
      <c r="E3" s="5"/>
      <c r="F3" s="5"/>
      <c r="G3" s="5"/>
      <c r="H3" s="5"/>
    </row>
    <row r="4" spans="1:8" x14ac:dyDescent="0.25">
      <c r="A4" s="5"/>
      <c r="B4" s="179" t="s">
        <v>174</v>
      </c>
      <c r="C4" s="5"/>
      <c r="D4" s="5"/>
      <c r="E4" s="5"/>
      <c r="F4" s="5"/>
      <c r="G4" s="5"/>
      <c r="H4" s="5"/>
    </row>
    <row r="5" spans="1:8" x14ac:dyDescent="0.25">
      <c r="A5" s="5"/>
      <c r="B5" s="179" t="s">
        <v>472</v>
      </c>
      <c r="C5" s="5"/>
      <c r="D5" s="5"/>
      <c r="E5" s="5"/>
      <c r="F5" s="5"/>
      <c r="G5" s="5"/>
    </row>
    <row r="6" spans="1:8" ht="28.5" x14ac:dyDescent="0.25">
      <c r="A6" s="285" t="s">
        <v>1</v>
      </c>
      <c r="B6" s="286"/>
      <c r="C6" s="174" t="s">
        <v>164</v>
      </c>
      <c r="D6" s="174" t="s">
        <v>520</v>
      </c>
      <c r="E6" s="195"/>
      <c r="F6" s="195"/>
      <c r="G6" s="195"/>
    </row>
    <row r="7" spans="1:8" x14ac:dyDescent="0.25">
      <c r="A7" s="106" t="s">
        <v>336</v>
      </c>
      <c r="B7" s="12" t="s">
        <v>67</v>
      </c>
      <c r="C7" s="12">
        <v>1900000</v>
      </c>
      <c r="D7" s="12">
        <v>2047343</v>
      </c>
      <c r="E7" s="196"/>
      <c r="F7" s="196"/>
      <c r="G7" s="196"/>
    </row>
    <row r="8" spans="1:8" x14ac:dyDescent="0.25">
      <c r="A8" s="106" t="s">
        <v>337</v>
      </c>
      <c r="B8" s="12" t="s">
        <v>68</v>
      </c>
      <c r="C8" s="12">
        <v>21000000</v>
      </c>
      <c r="D8" s="12">
        <v>21000000</v>
      </c>
      <c r="E8" s="196"/>
      <c r="F8" s="196"/>
      <c r="G8" s="196"/>
    </row>
    <row r="9" spans="1:8" x14ac:dyDescent="0.25">
      <c r="A9" s="106" t="s">
        <v>425</v>
      </c>
      <c r="B9" s="12" t="s">
        <v>66</v>
      </c>
      <c r="C9" s="12">
        <v>5000000</v>
      </c>
      <c r="D9" s="12">
        <v>5000000</v>
      </c>
      <c r="E9" s="196"/>
      <c r="F9" s="196"/>
      <c r="G9" s="196"/>
    </row>
    <row r="10" spans="1:8" x14ac:dyDescent="0.25">
      <c r="A10" s="106" t="s">
        <v>426</v>
      </c>
      <c r="B10" s="12" t="s">
        <v>69</v>
      </c>
      <c r="C10" s="12">
        <v>110000</v>
      </c>
      <c r="D10" s="12">
        <v>651577</v>
      </c>
      <c r="E10" s="196"/>
      <c r="F10" s="196"/>
      <c r="G10" s="196"/>
    </row>
    <row r="11" spans="1:8" x14ac:dyDescent="0.25">
      <c r="A11" s="107" t="s">
        <v>338</v>
      </c>
      <c r="B11" s="24" t="s">
        <v>339</v>
      </c>
      <c r="C11" s="24">
        <f>SUM(C7:C10)</f>
        <v>28010000</v>
      </c>
      <c r="D11" s="24">
        <f>SUM(D7:D10)</f>
        <v>28698920</v>
      </c>
      <c r="E11" s="197"/>
      <c r="F11" s="197"/>
      <c r="G11" s="197"/>
    </row>
    <row r="12" spans="1:8" x14ac:dyDescent="0.25">
      <c r="A12" s="106" t="s">
        <v>340</v>
      </c>
      <c r="B12" s="12" t="s">
        <v>341</v>
      </c>
      <c r="C12" s="12">
        <v>0</v>
      </c>
      <c r="D12" s="12">
        <v>0</v>
      </c>
      <c r="E12" s="196"/>
      <c r="F12" s="196"/>
      <c r="G12" s="196"/>
    </row>
    <row r="13" spans="1:8" x14ac:dyDescent="0.25">
      <c r="A13" s="106" t="s">
        <v>427</v>
      </c>
      <c r="B13" s="12" t="s">
        <v>342</v>
      </c>
      <c r="C13" s="12">
        <v>180000</v>
      </c>
      <c r="D13" s="12">
        <v>180000</v>
      </c>
      <c r="E13" s="196"/>
      <c r="F13" s="196"/>
      <c r="G13" s="196"/>
    </row>
    <row r="14" spans="1:8" x14ac:dyDescent="0.25">
      <c r="A14" s="106" t="s">
        <v>428</v>
      </c>
      <c r="B14" s="12" t="s">
        <v>343</v>
      </c>
      <c r="C14" s="12">
        <v>185000</v>
      </c>
      <c r="D14" s="12">
        <v>522428</v>
      </c>
      <c r="E14" s="196"/>
      <c r="F14" s="196"/>
      <c r="G14" s="196"/>
    </row>
    <row r="15" spans="1:8" ht="30" x14ac:dyDescent="0.25">
      <c r="A15" s="107" t="s">
        <v>344</v>
      </c>
      <c r="B15" s="24" t="s">
        <v>171</v>
      </c>
      <c r="C15" s="24">
        <f>SUM(C12:C14)</f>
        <v>365000</v>
      </c>
      <c r="D15" s="24">
        <f>SUM(D12:D14)</f>
        <v>702428</v>
      </c>
      <c r="E15" s="197"/>
      <c r="F15" s="197"/>
      <c r="G15" s="197"/>
    </row>
    <row r="16" spans="1:8" x14ac:dyDescent="0.25">
      <c r="A16" s="108" t="s">
        <v>345</v>
      </c>
      <c r="B16" s="22" t="s">
        <v>70</v>
      </c>
      <c r="C16" s="22">
        <f>C11+C15</f>
        <v>28375000</v>
      </c>
      <c r="D16" s="22">
        <f>D11+D15</f>
        <v>29401348</v>
      </c>
      <c r="E16" s="198"/>
      <c r="F16" s="198"/>
      <c r="G16" s="198"/>
    </row>
    <row r="17" spans="1:8" x14ac:dyDescent="0.25">
      <c r="A17" s="106" t="s">
        <v>346</v>
      </c>
      <c r="B17" s="12" t="s">
        <v>347</v>
      </c>
      <c r="C17" s="12">
        <v>4294200</v>
      </c>
      <c r="D17" s="12">
        <v>4294200</v>
      </c>
      <c r="E17" s="199"/>
      <c r="F17" s="199"/>
      <c r="G17" s="199"/>
      <c r="H17" s="287"/>
    </row>
    <row r="18" spans="1:8" x14ac:dyDescent="0.25">
      <c r="A18" s="106" t="s">
        <v>346</v>
      </c>
      <c r="B18" s="12" t="s">
        <v>348</v>
      </c>
      <c r="C18" s="12">
        <v>60000</v>
      </c>
      <c r="D18" s="12">
        <v>60000</v>
      </c>
      <c r="E18" s="199"/>
      <c r="F18" s="199"/>
      <c r="G18" s="199"/>
      <c r="H18" s="287"/>
    </row>
    <row r="19" spans="1:8" x14ac:dyDescent="0.25">
      <c r="A19" s="106" t="s">
        <v>346</v>
      </c>
      <c r="B19" s="12" t="s">
        <v>349</v>
      </c>
      <c r="C19" s="12">
        <v>1250000</v>
      </c>
      <c r="D19" s="12">
        <v>1250000</v>
      </c>
      <c r="E19" s="199"/>
      <c r="F19" s="199"/>
      <c r="G19" s="199"/>
      <c r="H19" s="287"/>
    </row>
    <row r="20" spans="1:8" x14ac:dyDescent="0.25">
      <c r="A20" s="106" t="s">
        <v>346</v>
      </c>
      <c r="B20" s="12" t="s">
        <v>350</v>
      </c>
      <c r="C20" s="12">
        <v>300000</v>
      </c>
      <c r="D20" s="12">
        <v>300000</v>
      </c>
      <c r="E20" s="199"/>
      <c r="F20" s="199"/>
      <c r="G20" s="199"/>
      <c r="H20" s="287"/>
    </row>
    <row r="21" spans="1:8" x14ac:dyDescent="0.25">
      <c r="A21" s="106" t="s">
        <v>346</v>
      </c>
      <c r="B21" s="12" t="s">
        <v>351</v>
      </c>
      <c r="C21" s="12">
        <v>135000</v>
      </c>
      <c r="D21" s="12">
        <v>135000</v>
      </c>
      <c r="E21" s="199"/>
      <c r="F21" s="199"/>
      <c r="G21" s="199"/>
      <c r="H21" s="288"/>
    </row>
    <row r="22" spans="1:8" x14ac:dyDescent="0.25">
      <c r="A22" s="106" t="s">
        <v>346</v>
      </c>
      <c r="B22" s="12" t="s">
        <v>73</v>
      </c>
      <c r="C22" s="12">
        <v>10000</v>
      </c>
      <c r="D22" s="12">
        <v>10000</v>
      </c>
      <c r="E22" s="199"/>
      <c r="F22" s="199"/>
      <c r="G22" s="199"/>
      <c r="H22" s="288"/>
    </row>
    <row r="23" spans="1:8" x14ac:dyDescent="0.25">
      <c r="A23" s="106" t="s">
        <v>346</v>
      </c>
      <c r="B23" s="12" t="s">
        <v>76</v>
      </c>
      <c r="C23" s="12">
        <v>65000</v>
      </c>
      <c r="D23" s="12">
        <v>65000</v>
      </c>
      <c r="E23" s="199"/>
      <c r="F23" s="199"/>
      <c r="G23" s="199"/>
      <c r="H23" s="288"/>
    </row>
    <row r="24" spans="1:8" x14ac:dyDescent="0.25">
      <c r="A24" s="106" t="s">
        <v>346</v>
      </c>
      <c r="B24" s="12" t="s">
        <v>77</v>
      </c>
      <c r="C24" s="12">
        <v>250000</v>
      </c>
      <c r="D24" s="12">
        <v>250000</v>
      </c>
      <c r="E24" s="199"/>
      <c r="F24" s="199"/>
      <c r="G24" s="199"/>
      <c r="H24" s="288"/>
    </row>
    <row r="25" spans="1:8" x14ac:dyDescent="0.25">
      <c r="A25" s="106" t="s">
        <v>346</v>
      </c>
      <c r="B25" s="12" t="s">
        <v>15</v>
      </c>
      <c r="C25" s="12">
        <v>12000</v>
      </c>
      <c r="D25" s="12">
        <v>12000</v>
      </c>
      <c r="E25" s="196"/>
      <c r="F25" s="196"/>
      <c r="G25" s="196"/>
      <c r="H25" s="170"/>
    </row>
    <row r="26" spans="1:8" x14ac:dyDescent="0.25">
      <c r="A26" s="107" t="s">
        <v>346</v>
      </c>
      <c r="B26" s="24" t="s">
        <v>71</v>
      </c>
      <c r="C26" s="24">
        <f>SUM(C17:C25)</f>
        <v>6376200</v>
      </c>
      <c r="D26" s="24">
        <f>SUM(D17:D25)</f>
        <v>6376200</v>
      </c>
      <c r="E26" s="197"/>
      <c r="F26" s="197"/>
      <c r="G26" s="197"/>
    </row>
    <row r="27" spans="1:8" x14ac:dyDescent="0.25">
      <c r="A27" s="106" t="s">
        <v>352</v>
      </c>
      <c r="B27" s="12" t="s">
        <v>510</v>
      </c>
      <c r="C27" s="12">
        <v>220000</v>
      </c>
      <c r="D27" s="12">
        <v>220000</v>
      </c>
      <c r="E27" s="196"/>
      <c r="F27" s="196"/>
      <c r="G27" s="196"/>
    </row>
    <row r="28" spans="1:8" x14ac:dyDescent="0.25">
      <c r="A28" s="106" t="s">
        <v>353</v>
      </c>
      <c r="B28" s="12" t="s">
        <v>354</v>
      </c>
      <c r="C28" s="12">
        <v>0</v>
      </c>
      <c r="D28" s="12">
        <v>0</v>
      </c>
      <c r="E28" s="196"/>
      <c r="F28" s="196"/>
      <c r="G28" s="196"/>
    </row>
    <row r="29" spans="1:8" x14ac:dyDescent="0.25">
      <c r="A29" s="107" t="s">
        <v>355</v>
      </c>
      <c r="B29" s="24" t="s">
        <v>356</v>
      </c>
      <c r="C29" s="24">
        <f>SUM(C27:C28)</f>
        <v>220000</v>
      </c>
      <c r="D29" s="24">
        <f>SUM(D27:D28)</f>
        <v>220000</v>
      </c>
      <c r="E29" s="197"/>
      <c r="F29" s="197"/>
      <c r="G29" s="197"/>
    </row>
    <row r="30" spans="1:8" x14ac:dyDescent="0.25">
      <c r="A30" s="106" t="s">
        <v>357</v>
      </c>
      <c r="B30" s="12" t="s">
        <v>72</v>
      </c>
      <c r="C30" s="12">
        <v>330000</v>
      </c>
      <c r="D30" s="12">
        <v>330000</v>
      </c>
      <c r="E30" s="196"/>
      <c r="F30" s="196"/>
      <c r="G30" s="196"/>
    </row>
    <row r="31" spans="1:8" x14ac:dyDescent="0.25">
      <c r="A31" s="106" t="s">
        <v>357</v>
      </c>
      <c r="B31" s="12" t="s">
        <v>74</v>
      </c>
      <c r="C31" s="12">
        <v>405000</v>
      </c>
      <c r="D31" s="12">
        <v>405000</v>
      </c>
      <c r="E31" s="196"/>
      <c r="F31" s="196"/>
      <c r="G31" s="196"/>
    </row>
    <row r="32" spans="1:8" x14ac:dyDescent="0.25">
      <c r="A32" s="106" t="s">
        <v>357</v>
      </c>
      <c r="B32" s="12" t="s">
        <v>75</v>
      </c>
      <c r="C32" s="12">
        <v>0</v>
      </c>
      <c r="D32" s="12">
        <v>0</v>
      </c>
      <c r="E32" s="196"/>
      <c r="F32" s="196"/>
      <c r="G32" s="196"/>
    </row>
    <row r="33" spans="1:7" x14ac:dyDescent="0.25">
      <c r="A33" s="107" t="s">
        <v>357</v>
      </c>
      <c r="B33" s="24" t="s">
        <v>358</v>
      </c>
      <c r="C33" s="24">
        <f>SUM(C30:C32)</f>
        <v>735000</v>
      </c>
      <c r="D33" s="24">
        <f>SUM(D30:D32)</f>
        <v>735000</v>
      </c>
      <c r="E33" s="197"/>
      <c r="F33" s="197"/>
      <c r="G33" s="197"/>
    </row>
    <row r="34" spans="1:7" x14ac:dyDescent="0.25">
      <c r="A34" s="106" t="s">
        <v>359</v>
      </c>
      <c r="B34" s="12" t="s">
        <v>360</v>
      </c>
      <c r="C34" s="12">
        <v>353000</v>
      </c>
      <c r="D34" s="12">
        <v>353000</v>
      </c>
      <c r="E34" s="196"/>
      <c r="F34" s="196"/>
      <c r="G34" s="196"/>
    </row>
    <row r="35" spans="1:7" x14ac:dyDescent="0.25">
      <c r="A35" s="106" t="s">
        <v>359</v>
      </c>
      <c r="B35" s="12" t="s">
        <v>361</v>
      </c>
      <c r="C35" s="12">
        <v>765000</v>
      </c>
      <c r="D35" s="12">
        <v>765000</v>
      </c>
      <c r="E35" s="196"/>
      <c r="F35" s="196"/>
      <c r="G35" s="196"/>
    </row>
    <row r="36" spans="1:7" x14ac:dyDescent="0.25">
      <c r="A36" s="106" t="s">
        <v>359</v>
      </c>
      <c r="B36" s="12" t="s">
        <v>246</v>
      </c>
      <c r="C36" s="12">
        <v>1850000</v>
      </c>
      <c r="D36" s="12">
        <v>1850000</v>
      </c>
      <c r="E36" s="196"/>
      <c r="F36" s="196"/>
      <c r="G36" s="196"/>
    </row>
    <row r="37" spans="1:7" x14ac:dyDescent="0.25">
      <c r="A37" s="107" t="s">
        <v>359</v>
      </c>
      <c r="B37" s="24" t="s">
        <v>78</v>
      </c>
      <c r="C37" s="19">
        <f>SUM(C34:C36)</f>
        <v>2968000</v>
      </c>
      <c r="D37" s="19">
        <f>SUM(D34:D36)</f>
        <v>2968000</v>
      </c>
      <c r="E37" s="200"/>
      <c r="F37" s="200"/>
      <c r="G37" s="200"/>
    </row>
    <row r="38" spans="1:7" x14ac:dyDescent="0.25">
      <c r="A38" s="107" t="s">
        <v>362</v>
      </c>
      <c r="B38" s="24" t="s">
        <v>79</v>
      </c>
      <c r="C38" s="24">
        <v>2157934</v>
      </c>
      <c r="D38" s="24">
        <v>2157934</v>
      </c>
      <c r="E38" s="197"/>
      <c r="F38" s="197"/>
      <c r="G38" s="197"/>
    </row>
    <row r="39" spans="1:7" x14ac:dyDescent="0.25">
      <c r="A39" s="107" t="s">
        <v>363</v>
      </c>
      <c r="B39" s="115" t="s">
        <v>364</v>
      </c>
      <c r="C39" s="116">
        <v>3121927</v>
      </c>
      <c r="D39" s="116">
        <v>3121927</v>
      </c>
      <c r="E39" s="201"/>
      <c r="F39" s="201"/>
      <c r="G39" s="201"/>
    </row>
    <row r="40" spans="1:7" x14ac:dyDescent="0.25">
      <c r="A40" s="107" t="s">
        <v>429</v>
      </c>
      <c r="B40" s="24" t="s">
        <v>81</v>
      </c>
      <c r="C40" s="24">
        <v>89256</v>
      </c>
      <c r="D40" s="24">
        <v>89256</v>
      </c>
      <c r="E40" s="197"/>
      <c r="F40" s="197"/>
      <c r="G40" s="197"/>
    </row>
    <row r="41" spans="1:7" x14ac:dyDescent="0.25">
      <c r="A41" s="106" t="s">
        <v>365</v>
      </c>
      <c r="B41" s="12" t="s">
        <v>366</v>
      </c>
      <c r="C41" s="12">
        <v>0</v>
      </c>
      <c r="D41" s="12">
        <v>0</v>
      </c>
      <c r="E41" s="196"/>
      <c r="F41" s="196"/>
      <c r="G41" s="196"/>
    </row>
    <row r="42" spans="1:7" x14ac:dyDescent="0.25">
      <c r="A42" s="107" t="s">
        <v>367</v>
      </c>
      <c r="B42" s="24" t="s">
        <v>368</v>
      </c>
      <c r="C42" s="24">
        <f>SUM(C41:C41)</f>
        <v>0</v>
      </c>
      <c r="D42" s="24">
        <v>40000</v>
      </c>
      <c r="E42" s="197"/>
      <c r="F42" s="197"/>
      <c r="G42" s="197"/>
    </row>
    <row r="43" spans="1:7" x14ac:dyDescent="0.25">
      <c r="A43" s="107" t="s">
        <v>458</v>
      </c>
      <c r="B43" s="24" t="s">
        <v>528</v>
      </c>
      <c r="C43" s="24">
        <v>0</v>
      </c>
      <c r="D43" s="24">
        <v>250350</v>
      </c>
      <c r="E43" s="197"/>
      <c r="F43" s="197"/>
      <c r="G43" s="197"/>
    </row>
    <row r="44" spans="1:7" x14ac:dyDescent="0.25">
      <c r="A44" s="108" t="s">
        <v>369</v>
      </c>
      <c r="B44" s="22" t="s">
        <v>80</v>
      </c>
      <c r="C44" s="22">
        <f>C26+C29+C33+C37+C38+C39+C40+C42</f>
        <v>15668317</v>
      </c>
      <c r="D44" s="22">
        <f>D26+D29+D33+D37+D38+D39+D40+D42+D43</f>
        <v>15958667</v>
      </c>
      <c r="E44" s="198"/>
      <c r="F44" s="198"/>
      <c r="G44" s="198"/>
    </row>
    <row r="45" spans="1:7" x14ac:dyDescent="0.25">
      <c r="A45" s="108" t="s">
        <v>511</v>
      </c>
      <c r="B45" s="22" t="s">
        <v>370</v>
      </c>
      <c r="C45" s="22">
        <v>1000000</v>
      </c>
      <c r="D45" s="22">
        <v>1000000</v>
      </c>
      <c r="E45" s="198"/>
      <c r="F45" s="198"/>
      <c r="G45" s="198"/>
    </row>
    <row r="46" spans="1:7" ht="29.25" x14ac:dyDescent="0.25">
      <c r="A46" s="108" t="s">
        <v>457</v>
      </c>
      <c r="B46" s="22" t="s">
        <v>512</v>
      </c>
      <c r="C46" s="22">
        <v>9364155</v>
      </c>
      <c r="D46" s="22">
        <v>9364155</v>
      </c>
      <c r="E46" s="198"/>
      <c r="F46" s="198"/>
      <c r="G46" s="198"/>
    </row>
    <row r="47" spans="1:7" x14ac:dyDescent="0.25">
      <c r="A47" s="108" t="s">
        <v>371</v>
      </c>
      <c r="B47" s="23" t="s">
        <v>243</v>
      </c>
      <c r="C47" s="23">
        <v>2498539</v>
      </c>
      <c r="D47" s="23">
        <v>8665789</v>
      </c>
      <c r="E47" s="70"/>
      <c r="F47" s="70"/>
      <c r="G47" s="70"/>
    </row>
    <row r="48" spans="1:7" x14ac:dyDescent="0.25">
      <c r="A48" s="106"/>
      <c r="B48" s="23" t="s">
        <v>172</v>
      </c>
      <c r="C48" s="23">
        <f>C16+C44+C45+C46+C47</f>
        <v>56906011</v>
      </c>
      <c r="D48" s="23">
        <f>D16+D44+D45+D46+D47</f>
        <v>64389959</v>
      </c>
      <c r="E48" s="70"/>
      <c r="F48" s="70"/>
      <c r="G48" s="70"/>
    </row>
    <row r="49" spans="1:7" ht="15.75" x14ac:dyDescent="0.25">
      <c r="A49" s="108"/>
      <c r="B49" s="108" t="s">
        <v>372</v>
      </c>
      <c r="C49" s="108">
        <f>'2.1 Költségvetési bevételek'!C40+'2.2 Működési bevételek'!C48</f>
        <v>186665901</v>
      </c>
      <c r="D49" s="108">
        <f>'2.1 Költségvetési bevételek'!D40+'2.2 Működési bevételek'!D48</f>
        <v>195460849</v>
      </c>
      <c r="E49" s="202"/>
      <c r="F49" s="202"/>
      <c r="G49" s="202"/>
    </row>
  </sheetData>
  <mergeCells count="6">
    <mergeCell ref="A1:B1"/>
    <mergeCell ref="A2:B2"/>
    <mergeCell ref="A6:B6"/>
    <mergeCell ref="H17:H20"/>
    <mergeCell ref="H21:H24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73" workbookViewId="0">
      <selection activeCell="E57" sqref="E57:E73"/>
    </sheetView>
  </sheetViews>
  <sheetFormatPr defaultRowHeight="15" x14ac:dyDescent="0.25"/>
  <cols>
    <col min="2" max="2" width="55.140625" customWidth="1"/>
    <col min="3" max="3" width="11.28515625" bestFit="1" customWidth="1"/>
    <col min="4" max="4" width="13.7109375" customWidth="1"/>
  </cols>
  <sheetData>
    <row r="1" spans="1:6" x14ac:dyDescent="0.25">
      <c r="A1" s="289" t="s">
        <v>20</v>
      </c>
      <c r="B1" s="289"/>
      <c r="C1" s="124"/>
      <c r="D1" s="124"/>
    </row>
    <row r="2" spans="1:6" x14ac:dyDescent="0.25">
      <c r="A2" s="290" t="s">
        <v>469</v>
      </c>
      <c r="B2" s="290"/>
      <c r="C2" s="124"/>
      <c r="D2" s="124"/>
    </row>
    <row r="3" spans="1:6" x14ac:dyDescent="0.25">
      <c r="A3" s="282" t="s">
        <v>538</v>
      </c>
      <c r="B3" s="282"/>
      <c r="C3" s="124"/>
      <c r="D3" s="124"/>
    </row>
    <row r="4" spans="1:6" x14ac:dyDescent="0.25">
      <c r="A4" s="5"/>
      <c r="B4" s="5"/>
      <c r="C4" s="124"/>
      <c r="D4" s="124"/>
    </row>
    <row r="5" spans="1:6" x14ac:dyDescent="0.25">
      <c r="A5" s="5"/>
      <c r="B5" s="179" t="s">
        <v>247</v>
      </c>
      <c r="C5" s="124"/>
      <c r="D5" s="124"/>
    </row>
    <row r="6" spans="1:6" x14ac:dyDescent="0.25">
      <c r="A6" s="5"/>
      <c r="B6" s="25" t="s">
        <v>472</v>
      </c>
      <c r="C6" s="124"/>
      <c r="D6" s="124"/>
    </row>
    <row r="7" spans="1:6" ht="36" customHeight="1" x14ac:dyDescent="0.25">
      <c r="A7" s="291" t="s">
        <v>1</v>
      </c>
      <c r="B7" s="292"/>
      <c r="C7" s="173" t="s">
        <v>164</v>
      </c>
      <c r="D7" s="173" t="s">
        <v>520</v>
      </c>
      <c r="E7" t="s">
        <v>522</v>
      </c>
      <c r="F7" t="s">
        <v>523</v>
      </c>
    </row>
    <row r="8" spans="1:6" ht="16.5" customHeight="1" x14ac:dyDescent="0.25">
      <c r="A8" s="106" t="s">
        <v>271</v>
      </c>
      <c r="B8" s="12" t="s">
        <v>3</v>
      </c>
      <c r="C8" s="12">
        <v>27253000</v>
      </c>
      <c r="D8" s="12">
        <v>27253000</v>
      </c>
    </row>
    <row r="9" spans="1:6" ht="16.5" customHeight="1" x14ac:dyDescent="0.25">
      <c r="A9" s="106" t="s">
        <v>373</v>
      </c>
      <c r="B9" s="12" t="s">
        <v>17</v>
      </c>
      <c r="C9" s="12">
        <v>0</v>
      </c>
      <c r="D9" s="12">
        <v>0</v>
      </c>
    </row>
    <row r="10" spans="1:6" ht="16.5" customHeight="1" x14ac:dyDescent="0.25">
      <c r="A10" s="106" t="s">
        <v>274</v>
      </c>
      <c r="B10" s="27" t="s">
        <v>18</v>
      </c>
      <c r="C10" s="27">
        <v>669000</v>
      </c>
      <c r="D10" s="27">
        <v>669000</v>
      </c>
    </row>
    <row r="11" spans="1:6" ht="16.5" customHeight="1" x14ac:dyDescent="0.25">
      <c r="A11" s="106" t="s">
        <v>275</v>
      </c>
      <c r="B11" s="12" t="s">
        <v>4</v>
      </c>
      <c r="C11" s="12">
        <v>451000</v>
      </c>
      <c r="D11" s="12">
        <v>451000</v>
      </c>
    </row>
    <row r="12" spans="1:6" ht="16.5" customHeight="1" x14ac:dyDescent="0.25">
      <c r="A12" s="106" t="s">
        <v>314</v>
      </c>
      <c r="B12" s="12" t="s">
        <v>374</v>
      </c>
      <c r="C12" s="12">
        <v>604000</v>
      </c>
      <c r="D12" s="12">
        <v>604000</v>
      </c>
    </row>
    <row r="13" spans="1:6" ht="16.5" customHeight="1" x14ac:dyDescent="0.25">
      <c r="A13" s="107" t="s">
        <v>276</v>
      </c>
      <c r="B13" s="31" t="s">
        <v>375</v>
      </c>
      <c r="C13" s="32">
        <f>SUM(C8:C12)</f>
        <v>28977000</v>
      </c>
      <c r="D13" s="32">
        <f>SUM(D8:D12)</f>
        <v>28977000</v>
      </c>
    </row>
    <row r="14" spans="1:6" ht="16.5" customHeight="1" x14ac:dyDescent="0.25">
      <c r="A14" s="106" t="s">
        <v>277</v>
      </c>
      <c r="B14" s="27" t="s">
        <v>21</v>
      </c>
      <c r="C14" s="27">
        <v>6920000</v>
      </c>
      <c r="D14" s="27">
        <v>6920000</v>
      </c>
    </row>
    <row r="15" spans="1:6" ht="16.5" customHeight="1" x14ac:dyDescent="0.25">
      <c r="A15" s="106" t="s">
        <v>278</v>
      </c>
      <c r="B15" s="27" t="s">
        <v>304</v>
      </c>
      <c r="C15" s="27">
        <v>0</v>
      </c>
      <c r="D15" s="27">
        <v>0</v>
      </c>
    </row>
    <row r="16" spans="1:6" ht="16.5" customHeight="1" x14ac:dyDescent="0.25">
      <c r="A16" s="106" t="s">
        <v>279</v>
      </c>
      <c r="B16" s="27" t="s">
        <v>305</v>
      </c>
      <c r="C16" s="27">
        <v>0</v>
      </c>
      <c r="D16" s="27">
        <v>0</v>
      </c>
    </row>
    <row r="17" spans="1:4" ht="16.5" customHeight="1" x14ac:dyDescent="0.25">
      <c r="A17" s="107" t="s">
        <v>280</v>
      </c>
      <c r="B17" s="31" t="s">
        <v>22</v>
      </c>
      <c r="C17" s="31">
        <f>SUM(C14:C16)</f>
        <v>6920000</v>
      </c>
      <c r="D17" s="31">
        <f>SUM(D14:D16)</f>
        <v>6920000</v>
      </c>
    </row>
    <row r="18" spans="1:4" ht="16.5" customHeight="1" x14ac:dyDescent="0.25">
      <c r="A18" s="108" t="s">
        <v>281</v>
      </c>
      <c r="B18" s="28" t="s">
        <v>5</v>
      </c>
      <c r="C18" s="28">
        <f>C13+C17</f>
        <v>35897000</v>
      </c>
      <c r="D18" s="28">
        <f>D13+D17</f>
        <v>35897000</v>
      </c>
    </row>
    <row r="19" spans="1:4" ht="16.5" customHeight="1" x14ac:dyDescent="0.25">
      <c r="A19" s="106" t="s">
        <v>282</v>
      </c>
      <c r="B19" s="27" t="s">
        <v>306</v>
      </c>
      <c r="C19" s="27">
        <v>7624000</v>
      </c>
      <c r="D19" s="27">
        <v>7624000</v>
      </c>
    </row>
    <row r="20" spans="1:4" ht="16.5" customHeight="1" x14ac:dyDescent="0.25">
      <c r="A20" s="106" t="s">
        <v>283</v>
      </c>
      <c r="B20" s="27" t="s">
        <v>307</v>
      </c>
      <c r="C20" s="27">
        <v>0</v>
      </c>
      <c r="D20" s="27">
        <v>0</v>
      </c>
    </row>
    <row r="21" spans="1:4" ht="16.5" customHeight="1" x14ac:dyDescent="0.25">
      <c r="A21" s="106" t="s">
        <v>284</v>
      </c>
      <c r="B21" s="27" t="s">
        <v>308</v>
      </c>
      <c r="C21" s="27">
        <v>216000</v>
      </c>
      <c r="D21" s="27">
        <v>216000</v>
      </c>
    </row>
    <row r="22" spans="1:4" ht="16.5" customHeight="1" x14ac:dyDescent="0.25">
      <c r="A22" s="106" t="s">
        <v>309</v>
      </c>
      <c r="B22" s="27" t="s">
        <v>310</v>
      </c>
      <c r="C22" s="27">
        <v>0</v>
      </c>
      <c r="D22" s="27">
        <v>0</v>
      </c>
    </row>
    <row r="23" spans="1:4" ht="16.5" customHeight="1" x14ac:dyDescent="0.25">
      <c r="A23" s="106" t="s">
        <v>285</v>
      </c>
      <c r="B23" s="27" t="s">
        <v>311</v>
      </c>
      <c r="C23" s="27">
        <v>198000</v>
      </c>
      <c r="D23" s="27">
        <v>198000</v>
      </c>
    </row>
    <row r="24" spans="1:4" ht="16.5" customHeight="1" x14ac:dyDescent="0.25">
      <c r="A24" s="108" t="s">
        <v>286</v>
      </c>
      <c r="B24" s="33" t="s">
        <v>312</v>
      </c>
      <c r="C24" s="33">
        <f>SUM(C19:C23)</f>
        <v>8038000</v>
      </c>
      <c r="D24" s="33">
        <f>SUM(D19:D23)</f>
        <v>8038000</v>
      </c>
    </row>
    <row r="25" spans="1:4" ht="16.5" customHeight="1" x14ac:dyDescent="0.25">
      <c r="A25" s="106" t="s">
        <v>313</v>
      </c>
      <c r="B25" s="12" t="s">
        <v>7</v>
      </c>
      <c r="C25" s="12">
        <v>95000</v>
      </c>
      <c r="D25" s="12">
        <v>95000</v>
      </c>
    </row>
    <row r="26" spans="1:4" ht="16.5" customHeight="1" x14ac:dyDescent="0.25">
      <c r="A26" s="106" t="s">
        <v>287</v>
      </c>
      <c r="B26" s="12" t="s">
        <v>376</v>
      </c>
      <c r="C26" s="12">
        <v>7800000</v>
      </c>
      <c r="D26" s="12">
        <v>7800000</v>
      </c>
    </row>
    <row r="27" spans="1:4" ht="32.25" customHeight="1" x14ac:dyDescent="0.25">
      <c r="A27" s="106" t="s">
        <v>287</v>
      </c>
      <c r="B27" s="12" t="s">
        <v>377</v>
      </c>
      <c r="C27" s="12">
        <v>5214000</v>
      </c>
      <c r="D27" s="12">
        <v>5214000</v>
      </c>
    </row>
    <row r="28" spans="1:4" ht="16.5" customHeight="1" x14ac:dyDescent="0.25">
      <c r="A28" s="107" t="s">
        <v>288</v>
      </c>
      <c r="B28" s="31" t="s">
        <v>9</v>
      </c>
      <c r="C28" s="31">
        <f>SUM(C25:C27)</f>
        <v>13109000</v>
      </c>
      <c r="D28" s="31">
        <f>SUM(D25:D27)</f>
        <v>13109000</v>
      </c>
    </row>
    <row r="29" spans="1:4" ht="16.5" customHeight="1" x14ac:dyDescent="0.25">
      <c r="A29" s="106" t="s">
        <v>289</v>
      </c>
      <c r="B29" s="27" t="s">
        <v>10</v>
      </c>
      <c r="C29" s="27">
        <v>0</v>
      </c>
      <c r="D29" s="27">
        <v>446000</v>
      </c>
    </row>
    <row r="30" spans="1:4" ht="16.5" customHeight="1" x14ac:dyDescent="0.25">
      <c r="A30" s="106" t="s">
        <v>290</v>
      </c>
      <c r="B30" s="27" t="s">
        <v>11</v>
      </c>
      <c r="C30" s="27">
        <v>295000</v>
      </c>
      <c r="D30" s="27">
        <v>295000</v>
      </c>
    </row>
    <row r="31" spans="1:4" ht="16.5" customHeight="1" x14ac:dyDescent="0.25">
      <c r="A31" s="107" t="s">
        <v>291</v>
      </c>
      <c r="B31" s="31" t="s">
        <v>12</v>
      </c>
      <c r="C31" s="31">
        <f>SUM(C29:C30)</f>
        <v>295000</v>
      </c>
      <c r="D31" s="31">
        <f>SUM(D29:D30)</f>
        <v>741000</v>
      </c>
    </row>
    <row r="32" spans="1:4" ht="16.5" customHeight="1" x14ac:dyDescent="0.25">
      <c r="A32" s="106" t="s">
        <v>292</v>
      </c>
      <c r="B32" s="12" t="s">
        <v>13</v>
      </c>
      <c r="C32" s="12">
        <v>7957000</v>
      </c>
      <c r="D32" s="12">
        <v>7957000</v>
      </c>
    </row>
    <row r="33" spans="1:4" ht="16.5" customHeight="1" x14ac:dyDescent="0.25">
      <c r="A33" s="106" t="s">
        <v>378</v>
      </c>
      <c r="B33" s="12" t="s">
        <v>23</v>
      </c>
      <c r="C33" s="12">
        <v>0</v>
      </c>
      <c r="D33" s="12">
        <v>0</v>
      </c>
    </row>
    <row r="34" spans="1:4" ht="16.5" customHeight="1" x14ac:dyDescent="0.25">
      <c r="A34" s="106" t="s">
        <v>379</v>
      </c>
      <c r="B34" s="12" t="s">
        <v>14</v>
      </c>
      <c r="C34" s="12">
        <v>0</v>
      </c>
      <c r="D34" s="12">
        <v>0</v>
      </c>
    </row>
    <row r="35" spans="1:4" ht="16.5" customHeight="1" x14ac:dyDescent="0.25">
      <c r="A35" s="106" t="s">
        <v>294</v>
      </c>
      <c r="B35" s="12" t="s">
        <v>24</v>
      </c>
      <c r="C35" s="12">
        <v>2242000</v>
      </c>
      <c r="D35" s="12">
        <v>2242000</v>
      </c>
    </row>
    <row r="36" spans="1:4" ht="16.5" customHeight="1" x14ac:dyDescent="0.25">
      <c r="A36" s="106" t="s">
        <v>459</v>
      </c>
      <c r="B36" s="12" t="s">
        <v>552</v>
      </c>
      <c r="C36" s="12">
        <v>0</v>
      </c>
      <c r="D36" s="12">
        <v>178575</v>
      </c>
    </row>
    <row r="37" spans="1:4" ht="16.5" customHeight="1" x14ac:dyDescent="0.25">
      <c r="A37" s="106" t="s">
        <v>380</v>
      </c>
      <c r="B37" s="12" t="s">
        <v>381</v>
      </c>
      <c r="C37" s="12">
        <v>749000</v>
      </c>
      <c r="D37" s="12">
        <v>749000</v>
      </c>
    </row>
    <row r="38" spans="1:4" ht="16.5" customHeight="1" x14ac:dyDescent="0.25">
      <c r="A38" s="106" t="s">
        <v>382</v>
      </c>
      <c r="B38" s="12" t="s">
        <v>383</v>
      </c>
      <c r="C38" s="12">
        <v>6620000</v>
      </c>
      <c r="D38" s="12">
        <v>5995425</v>
      </c>
    </row>
    <row r="39" spans="1:4" ht="16.5" customHeight="1" x14ac:dyDescent="0.25">
      <c r="A39" s="107" t="s">
        <v>296</v>
      </c>
      <c r="B39" s="31" t="s">
        <v>16</v>
      </c>
      <c r="C39" s="32">
        <f>SUM(C32:C38)</f>
        <v>17568000</v>
      </c>
      <c r="D39" s="32">
        <f>SUM(D32:D38)</f>
        <v>17122000</v>
      </c>
    </row>
    <row r="40" spans="1:4" ht="16.5" customHeight="1" x14ac:dyDescent="0.25">
      <c r="A40" s="107" t="s">
        <v>297</v>
      </c>
      <c r="B40" s="31" t="s">
        <v>19</v>
      </c>
      <c r="C40" s="31">
        <v>200000</v>
      </c>
      <c r="D40" s="31">
        <v>200000</v>
      </c>
    </row>
    <row r="41" spans="1:4" ht="16.5" customHeight="1" x14ac:dyDescent="0.25">
      <c r="A41" s="106" t="s">
        <v>298</v>
      </c>
      <c r="B41" s="27" t="s">
        <v>384</v>
      </c>
      <c r="C41" s="27">
        <v>7846000</v>
      </c>
      <c r="D41" s="27">
        <v>7846000</v>
      </c>
    </row>
    <row r="42" spans="1:4" ht="16.5" customHeight="1" x14ac:dyDescent="0.25">
      <c r="A42" s="106" t="s">
        <v>385</v>
      </c>
      <c r="B42" s="27" t="s">
        <v>386</v>
      </c>
      <c r="C42" s="27">
        <v>34000</v>
      </c>
      <c r="D42" s="27">
        <v>986750</v>
      </c>
    </row>
    <row r="43" spans="1:4" ht="16.5" customHeight="1" x14ac:dyDescent="0.25">
      <c r="A43" s="106" t="s">
        <v>387</v>
      </c>
      <c r="B43" s="27" t="s">
        <v>388</v>
      </c>
      <c r="C43" s="27">
        <v>0</v>
      </c>
      <c r="D43" s="27">
        <v>0</v>
      </c>
    </row>
    <row r="44" spans="1:4" ht="16.5" customHeight="1" x14ac:dyDescent="0.25">
      <c r="A44" s="106" t="s">
        <v>389</v>
      </c>
      <c r="B44" s="27" t="s">
        <v>26</v>
      </c>
      <c r="C44" s="27">
        <v>676754</v>
      </c>
      <c r="D44" s="27">
        <v>676754</v>
      </c>
    </row>
    <row r="45" spans="1:4" ht="16.5" customHeight="1" x14ac:dyDescent="0.25">
      <c r="A45" s="107" t="s">
        <v>302</v>
      </c>
      <c r="B45" s="31" t="s">
        <v>25</v>
      </c>
      <c r="C45" s="32">
        <f>SUM(C41:C44)</f>
        <v>8556754</v>
      </c>
      <c r="D45" s="32">
        <f>SUM(D41:D44)</f>
        <v>9509504</v>
      </c>
    </row>
    <row r="46" spans="1:4" s="61" customFormat="1" ht="16.5" customHeight="1" x14ac:dyDescent="0.25">
      <c r="A46" s="108" t="s">
        <v>299</v>
      </c>
      <c r="B46" s="28" t="s">
        <v>147</v>
      </c>
      <c r="C46" s="29">
        <f>SUM(C28+C31+C39+C40+C45)</f>
        <v>39728754</v>
      </c>
      <c r="D46" s="29">
        <f>SUM(D28+D31+D39+D40+D45)</f>
        <v>40681504</v>
      </c>
    </row>
    <row r="47" spans="1:4" ht="16.5" customHeight="1" x14ac:dyDescent="0.25">
      <c r="A47" s="107" t="s">
        <v>390</v>
      </c>
      <c r="B47" s="19" t="s">
        <v>192</v>
      </c>
      <c r="C47" s="19">
        <v>650000</v>
      </c>
      <c r="D47" s="19">
        <v>650000</v>
      </c>
    </row>
    <row r="48" spans="1:4" ht="16.5" customHeight="1" x14ac:dyDescent="0.25">
      <c r="A48" s="106" t="s">
        <v>391</v>
      </c>
      <c r="B48" s="17" t="s">
        <v>503</v>
      </c>
      <c r="C48" s="17">
        <v>3731000</v>
      </c>
      <c r="D48" s="17">
        <v>3731000</v>
      </c>
    </row>
    <row r="49" spans="1:4" ht="16.5" customHeight="1" x14ac:dyDescent="0.25">
      <c r="A49" s="106" t="s">
        <v>460</v>
      </c>
      <c r="B49" s="17" t="s">
        <v>504</v>
      </c>
      <c r="C49" s="17">
        <v>3000000</v>
      </c>
      <c r="D49" s="17">
        <v>3000000</v>
      </c>
    </row>
    <row r="50" spans="1:4" ht="16.5" customHeight="1" x14ac:dyDescent="0.25">
      <c r="A50" s="106" t="s">
        <v>461</v>
      </c>
      <c r="B50" s="17" t="s">
        <v>505</v>
      </c>
      <c r="C50" s="17">
        <v>900000</v>
      </c>
      <c r="D50" s="17">
        <v>900000</v>
      </c>
    </row>
    <row r="51" spans="1:4" ht="16.5" customHeight="1" x14ac:dyDescent="0.25">
      <c r="A51" s="107" t="s">
        <v>392</v>
      </c>
      <c r="B51" s="19" t="s">
        <v>193</v>
      </c>
      <c r="C51" s="19">
        <f>SUM(C48:C50)</f>
        <v>7631000</v>
      </c>
      <c r="D51" s="19">
        <f>SUM(D48:D50)</f>
        <v>7631000</v>
      </c>
    </row>
    <row r="52" spans="1:4" ht="16.5" customHeight="1" x14ac:dyDescent="0.25">
      <c r="A52" s="108" t="s">
        <v>393</v>
      </c>
      <c r="B52" s="23" t="s">
        <v>88</v>
      </c>
      <c r="C52" s="23">
        <f>SUM(C47+C51)</f>
        <v>8281000</v>
      </c>
      <c r="D52" s="23">
        <f>SUM(D47+D51)</f>
        <v>8281000</v>
      </c>
    </row>
    <row r="53" spans="1:4" ht="16.5" customHeight="1" x14ac:dyDescent="0.25">
      <c r="A53" s="106" t="s">
        <v>394</v>
      </c>
      <c r="B53" s="17" t="s">
        <v>395</v>
      </c>
      <c r="C53" s="17">
        <v>5361000</v>
      </c>
      <c r="D53" s="17">
        <v>5361000</v>
      </c>
    </row>
    <row r="54" spans="1:4" ht="33.75" customHeight="1" x14ac:dyDescent="0.25">
      <c r="A54" s="106" t="s">
        <v>398</v>
      </c>
      <c r="B54" s="12" t="s">
        <v>396</v>
      </c>
      <c r="C54" s="12">
        <v>21000</v>
      </c>
      <c r="D54" s="12">
        <v>21000</v>
      </c>
    </row>
    <row r="55" spans="1:4" ht="16.5" customHeight="1" x14ac:dyDescent="0.25">
      <c r="A55" s="106" t="s">
        <v>398</v>
      </c>
      <c r="B55" s="12" t="s">
        <v>397</v>
      </c>
      <c r="C55" s="12">
        <v>2085000</v>
      </c>
      <c r="D55" s="12">
        <v>2085000</v>
      </c>
    </row>
    <row r="56" spans="1:4" ht="16.5" customHeight="1" x14ac:dyDescent="0.25">
      <c r="A56" s="106" t="s">
        <v>398</v>
      </c>
      <c r="B56" s="12" t="s">
        <v>506</v>
      </c>
      <c r="C56" s="12">
        <v>500000</v>
      </c>
      <c r="D56" s="12">
        <v>500000</v>
      </c>
    </row>
    <row r="57" spans="1:4" ht="16.5" customHeight="1" x14ac:dyDescent="0.25">
      <c r="A57" s="106" t="s">
        <v>432</v>
      </c>
      <c r="B57" s="12" t="s">
        <v>399</v>
      </c>
      <c r="C57" s="22">
        <v>0</v>
      </c>
      <c r="D57" s="22">
        <v>2627698</v>
      </c>
    </row>
    <row r="58" spans="1:4" ht="16.5" customHeight="1" x14ac:dyDescent="0.25">
      <c r="A58" s="108" t="s">
        <v>400</v>
      </c>
      <c r="B58" s="23" t="s">
        <v>27</v>
      </c>
      <c r="C58" s="23">
        <f>SUM(C53:C57)</f>
        <v>7967000</v>
      </c>
      <c r="D58" s="23">
        <f>SUM(D53:D57)</f>
        <v>10594698</v>
      </c>
    </row>
    <row r="59" spans="1:4" ht="16.5" customHeight="1" x14ac:dyDescent="0.25">
      <c r="A59" s="117" t="s">
        <v>401</v>
      </c>
      <c r="B59" s="12" t="s">
        <v>28</v>
      </c>
      <c r="C59" s="12">
        <v>1000000</v>
      </c>
      <c r="D59" s="12">
        <v>1030000</v>
      </c>
    </row>
    <row r="60" spans="1:4" ht="16.5" customHeight="1" x14ac:dyDescent="0.25">
      <c r="A60" s="117" t="s">
        <v>402</v>
      </c>
      <c r="B60" s="12" t="s">
        <v>29</v>
      </c>
      <c r="C60" s="12">
        <v>0</v>
      </c>
      <c r="D60" s="12">
        <v>0</v>
      </c>
    </row>
    <row r="61" spans="1:4" ht="16.5" customHeight="1" x14ac:dyDescent="0.25">
      <c r="A61" s="117" t="s">
        <v>403</v>
      </c>
      <c r="B61" s="12" t="s">
        <v>404</v>
      </c>
      <c r="C61" s="12">
        <v>829410</v>
      </c>
      <c r="D61" s="12">
        <v>829410</v>
      </c>
    </row>
    <row r="62" spans="1:4" ht="16.5" customHeight="1" x14ac:dyDescent="0.25">
      <c r="A62" s="117" t="s">
        <v>405</v>
      </c>
      <c r="B62" s="12" t="s">
        <v>30</v>
      </c>
      <c r="C62" s="12">
        <v>223941</v>
      </c>
      <c r="D62" s="12">
        <v>223941</v>
      </c>
    </row>
    <row r="63" spans="1:4" ht="16.5" customHeight="1" x14ac:dyDescent="0.25">
      <c r="A63" s="108" t="s">
        <v>406</v>
      </c>
      <c r="B63" s="22" t="s">
        <v>31</v>
      </c>
      <c r="C63" s="22">
        <f>SUM(C59:C62)</f>
        <v>2053351</v>
      </c>
      <c r="D63" s="22">
        <f>SUM(D59:D62)</f>
        <v>2083351</v>
      </c>
    </row>
    <row r="64" spans="1:4" ht="16.5" customHeight="1" x14ac:dyDescent="0.25">
      <c r="A64" s="106" t="s">
        <v>407</v>
      </c>
      <c r="B64" s="12" t="s">
        <v>32</v>
      </c>
      <c r="C64" s="12">
        <v>11033284</v>
      </c>
      <c r="D64" s="12">
        <v>11033284</v>
      </c>
    </row>
    <row r="65" spans="1:4" ht="16.5" customHeight="1" x14ac:dyDescent="0.25">
      <c r="A65" s="106" t="s">
        <v>408</v>
      </c>
      <c r="B65" s="12" t="s">
        <v>33</v>
      </c>
      <c r="C65" s="12">
        <v>0</v>
      </c>
      <c r="D65" s="12">
        <v>0</v>
      </c>
    </row>
    <row r="66" spans="1:4" ht="16.5" customHeight="1" x14ac:dyDescent="0.25">
      <c r="A66" s="106" t="s">
        <v>409</v>
      </c>
      <c r="B66" s="12" t="s">
        <v>34</v>
      </c>
      <c r="C66" s="12">
        <v>0</v>
      </c>
      <c r="D66" s="12">
        <v>0</v>
      </c>
    </row>
    <row r="67" spans="1:4" ht="16.5" customHeight="1" x14ac:dyDescent="0.25">
      <c r="A67" s="106" t="s">
        <v>410</v>
      </c>
      <c r="B67" s="12" t="s">
        <v>35</v>
      </c>
      <c r="C67" s="12">
        <v>2897986</v>
      </c>
      <c r="D67" s="12">
        <v>2897986</v>
      </c>
    </row>
    <row r="68" spans="1:4" ht="18.75" customHeight="1" x14ac:dyDescent="0.25">
      <c r="A68" s="106" t="s">
        <v>411</v>
      </c>
      <c r="B68" s="22" t="s">
        <v>36</v>
      </c>
      <c r="C68" s="22">
        <f>SUM(C64:C67)</f>
        <v>13931270</v>
      </c>
      <c r="D68" s="22">
        <f>SUM(D64:D67)</f>
        <v>13931270</v>
      </c>
    </row>
    <row r="69" spans="1:4" x14ac:dyDescent="0.25">
      <c r="A69" s="106"/>
      <c r="B69" s="26" t="s">
        <v>37</v>
      </c>
      <c r="C69" s="26">
        <f>C18+C24+C46+C52+C58+C63+C68</f>
        <v>115896375</v>
      </c>
      <c r="D69" s="26">
        <f>D18+D24+D46+D52+D58+D63+D68</f>
        <v>119506823</v>
      </c>
    </row>
    <row r="70" spans="1:4" x14ac:dyDescent="0.25">
      <c r="A70" s="106" t="s">
        <v>412</v>
      </c>
      <c r="B70" s="26" t="s">
        <v>413</v>
      </c>
      <c r="C70" s="26">
        <v>0</v>
      </c>
      <c r="D70" s="26">
        <v>5000000</v>
      </c>
    </row>
    <row r="71" spans="1:4" x14ac:dyDescent="0.25">
      <c r="A71" s="106" t="s">
        <v>414</v>
      </c>
      <c r="B71" s="12" t="s">
        <v>415</v>
      </c>
      <c r="C71" s="12">
        <v>3808526</v>
      </c>
      <c r="D71" s="12">
        <v>3808526</v>
      </c>
    </row>
    <row r="72" spans="1:4" x14ac:dyDescent="0.25">
      <c r="A72" s="106" t="s">
        <v>416</v>
      </c>
      <c r="B72" s="12" t="s">
        <v>85</v>
      </c>
      <c r="C72" s="12">
        <v>44396000</v>
      </c>
      <c r="D72" s="12">
        <v>44580500</v>
      </c>
    </row>
    <row r="73" spans="1:4" x14ac:dyDescent="0.25">
      <c r="A73" s="106" t="s">
        <v>417</v>
      </c>
      <c r="B73" s="12" t="s">
        <v>84</v>
      </c>
      <c r="C73" s="12">
        <v>22565000</v>
      </c>
      <c r="D73" s="12">
        <v>22565000</v>
      </c>
    </row>
    <row r="74" spans="1:4" x14ac:dyDescent="0.25">
      <c r="A74" s="106" t="s">
        <v>418</v>
      </c>
      <c r="B74" s="24" t="s">
        <v>38</v>
      </c>
      <c r="C74" s="24">
        <f>SUM(C72:C73)</f>
        <v>66961000</v>
      </c>
      <c r="D74" s="24">
        <f>SUM(D72:D73)</f>
        <v>67145500</v>
      </c>
    </row>
    <row r="75" spans="1:4" x14ac:dyDescent="0.25">
      <c r="A75" s="107" t="s">
        <v>419</v>
      </c>
      <c r="B75" s="24" t="s">
        <v>39</v>
      </c>
      <c r="C75" s="24">
        <v>0</v>
      </c>
      <c r="D75" s="24">
        <v>0</v>
      </c>
    </row>
    <row r="76" spans="1:4" x14ac:dyDescent="0.25">
      <c r="A76" s="107" t="s">
        <v>420</v>
      </c>
      <c r="B76" s="24" t="s">
        <v>41</v>
      </c>
      <c r="C76" s="24">
        <v>0</v>
      </c>
      <c r="D76" s="24">
        <v>0</v>
      </c>
    </row>
    <row r="77" spans="1:4" x14ac:dyDescent="0.25">
      <c r="A77" s="108" t="s">
        <v>421</v>
      </c>
      <c r="B77" s="22" t="s">
        <v>40</v>
      </c>
      <c r="C77" s="22">
        <f>C70+C71+C74+C75+C76</f>
        <v>70769526</v>
      </c>
      <c r="D77" s="22">
        <f>D70+D71+D74+D75+D76</f>
        <v>75954026</v>
      </c>
    </row>
    <row r="78" spans="1:4" x14ac:dyDescent="0.25">
      <c r="A78" s="108"/>
      <c r="B78" s="22" t="s">
        <v>42</v>
      </c>
      <c r="C78" s="22">
        <f>C77</f>
        <v>70769526</v>
      </c>
      <c r="D78" s="22">
        <f>D77</f>
        <v>75954026</v>
      </c>
    </row>
    <row r="79" spans="1:4" x14ac:dyDescent="0.25">
      <c r="A79" s="106"/>
      <c r="B79" s="26" t="s">
        <v>195</v>
      </c>
      <c r="C79" s="26">
        <f>C69+C78</f>
        <v>186665901</v>
      </c>
      <c r="D79" s="26">
        <f>D69+D78</f>
        <v>195460849</v>
      </c>
    </row>
  </sheetData>
  <mergeCells count="4">
    <mergeCell ref="A1:B1"/>
    <mergeCell ref="A2:B2"/>
    <mergeCell ref="A7:B7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selection activeCell="Q8" sqref="Q8:AA8"/>
    </sheetView>
  </sheetViews>
  <sheetFormatPr defaultRowHeight="15" x14ac:dyDescent="0.25"/>
  <cols>
    <col min="1" max="1" width="12.28515625" customWidth="1"/>
    <col min="2" max="2" width="26.7109375" customWidth="1"/>
    <col min="3" max="3" width="8.7109375" customWidth="1"/>
    <col min="4" max="4" width="17.85546875" customWidth="1"/>
    <col min="5" max="5" width="10.85546875" customWidth="1"/>
    <col min="8" max="8" width="13.42578125" customWidth="1"/>
    <col min="9" max="9" width="8" bestFit="1" customWidth="1"/>
    <col min="10" max="10" width="6" bestFit="1" customWidth="1"/>
    <col min="11" max="11" width="5" bestFit="1" customWidth="1"/>
    <col min="12" max="12" width="6" bestFit="1" customWidth="1"/>
    <col min="13" max="13" width="8" bestFit="1" customWidth="1"/>
    <col min="14" max="14" width="6" bestFit="1" customWidth="1"/>
    <col min="15" max="15" width="5" bestFit="1" customWidth="1"/>
    <col min="16" max="16" width="10.85546875" customWidth="1"/>
    <col min="17" max="17" width="9" bestFit="1" customWidth="1"/>
    <col min="18" max="18" width="11" bestFit="1" customWidth="1"/>
    <col min="28" max="28" width="0.5703125" customWidth="1"/>
  </cols>
  <sheetData>
    <row r="1" spans="1:26" ht="15.75" x14ac:dyDescent="0.25">
      <c r="B1" s="296" t="s">
        <v>20</v>
      </c>
      <c r="C1" s="296"/>
      <c r="D1" s="296"/>
      <c r="E1" s="296"/>
    </row>
    <row r="2" spans="1:26" ht="15.75" x14ac:dyDescent="0.25">
      <c r="B2" s="297" t="s">
        <v>176</v>
      </c>
      <c r="C2" s="297"/>
      <c r="D2" s="297"/>
      <c r="E2" s="297"/>
    </row>
    <row r="3" spans="1:26" ht="15.75" x14ac:dyDescent="0.25">
      <c r="B3" s="297" t="s">
        <v>519</v>
      </c>
      <c r="C3" s="297"/>
      <c r="D3" s="297"/>
      <c r="E3" s="297"/>
    </row>
    <row r="4" spans="1:26" ht="15.75" x14ac:dyDescent="0.25">
      <c r="B4" s="301"/>
      <c r="C4" s="301"/>
      <c r="D4" s="301"/>
      <c r="E4" s="95"/>
    </row>
    <row r="5" spans="1:26" ht="15.75" x14ac:dyDescent="0.25">
      <c r="B5" s="15"/>
      <c r="C5" s="15"/>
      <c r="D5" s="79" t="s">
        <v>451</v>
      </c>
      <c r="E5" s="132"/>
    </row>
    <row r="6" spans="1:26" ht="15.75" x14ac:dyDescent="0.25">
      <c r="B6" s="89"/>
      <c r="C6" s="90"/>
      <c r="D6" s="133" t="s">
        <v>474</v>
      </c>
      <c r="E6" s="90"/>
    </row>
    <row r="7" spans="1:26" ht="15.75" x14ac:dyDescent="0.25">
      <c r="B7" s="84"/>
      <c r="C7" s="85"/>
      <c r="D7" s="85"/>
      <c r="E7" s="100"/>
    </row>
    <row r="8" spans="1:26" ht="31.5" x14ac:dyDescent="0.25">
      <c r="A8" s="293" t="s">
        <v>270</v>
      </c>
      <c r="B8" s="294" t="s">
        <v>1</v>
      </c>
      <c r="C8" s="63" t="s">
        <v>175</v>
      </c>
      <c r="D8" s="131" t="s">
        <v>431</v>
      </c>
      <c r="E8" s="63" t="s">
        <v>269</v>
      </c>
    </row>
    <row r="9" spans="1:26" ht="15.75" x14ac:dyDescent="0.25">
      <c r="A9" s="293"/>
      <c r="B9" s="295"/>
      <c r="C9" s="298" t="s">
        <v>537</v>
      </c>
      <c r="D9" s="299"/>
      <c r="E9" s="300"/>
      <c r="H9" s="155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57"/>
      <c r="U9" s="129"/>
      <c r="Z9" s="129"/>
    </row>
    <row r="10" spans="1:26" x14ac:dyDescent="0.25">
      <c r="A10" s="97" t="s">
        <v>249</v>
      </c>
      <c r="B10" s="34" t="s">
        <v>96</v>
      </c>
      <c r="C10" s="35">
        <v>7</v>
      </c>
      <c r="D10" s="35">
        <v>6920000</v>
      </c>
      <c r="E10" s="35">
        <v>1727000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57"/>
      <c r="U10" s="129"/>
      <c r="Z10" s="129"/>
    </row>
    <row r="11" spans="1:26" x14ac:dyDescent="0.25">
      <c r="A11" s="101" t="s">
        <v>250</v>
      </c>
      <c r="B11" s="34" t="s">
        <v>97</v>
      </c>
      <c r="C11" s="35">
        <v>1</v>
      </c>
      <c r="D11" s="35">
        <v>1520000</v>
      </c>
      <c r="E11" s="35">
        <v>456000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57"/>
      <c r="U11" s="129"/>
      <c r="Z11" s="129"/>
    </row>
    <row r="12" spans="1:26" x14ac:dyDescent="0.25">
      <c r="A12" s="101" t="s">
        <v>252</v>
      </c>
      <c r="B12" s="34" t="s">
        <v>98</v>
      </c>
      <c r="C12" s="35">
        <v>1</v>
      </c>
      <c r="D12" s="35">
        <v>2971000</v>
      </c>
      <c r="E12" s="35">
        <v>824000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57"/>
      <c r="U12" s="129"/>
      <c r="Z12" s="129"/>
    </row>
    <row r="13" spans="1:26" x14ac:dyDescent="0.25">
      <c r="A13" s="101">
        <v>107052</v>
      </c>
      <c r="B13" s="34" t="s">
        <v>57</v>
      </c>
      <c r="C13" s="35">
        <v>1</v>
      </c>
      <c r="D13" s="35">
        <v>1856000</v>
      </c>
      <c r="E13" s="35">
        <v>505000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57"/>
      <c r="U13" s="129"/>
      <c r="Z13" s="129"/>
    </row>
    <row r="14" spans="1:26" x14ac:dyDescent="0.25">
      <c r="A14" s="101">
        <v>107055</v>
      </c>
      <c r="B14" s="34" t="s">
        <v>99</v>
      </c>
      <c r="C14" s="35">
        <v>1</v>
      </c>
      <c r="D14" s="35">
        <v>1937000</v>
      </c>
      <c r="E14" s="35">
        <v>546000</v>
      </c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57"/>
      <c r="U14" s="129"/>
      <c r="Z14" s="129"/>
    </row>
    <row r="15" spans="1:26" x14ac:dyDescent="0.25">
      <c r="A15" s="102" t="s">
        <v>251</v>
      </c>
      <c r="B15" s="34" t="s">
        <v>100</v>
      </c>
      <c r="C15" s="35">
        <v>1</v>
      </c>
      <c r="D15" s="35">
        <v>2299000</v>
      </c>
      <c r="E15" s="35">
        <v>645000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57"/>
      <c r="U15" s="129"/>
      <c r="W15" s="129"/>
      <c r="X15" s="129"/>
      <c r="Z15" s="129"/>
    </row>
    <row r="16" spans="1:26" x14ac:dyDescent="0.25">
      <c r="A16" s="101" t="s">
        <v>264</v>
      </c>
      <c r="B16" s="34" t="s">
        <v>101</v>
      </c>
      <c r="C16" s="35">
        <v>40</v>
      </c>
      <c r="D16" s="35">
        <v>11870000</v>
      </c>
      <c r="E16" s="35">
        <v>1555000</v>
      </c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57"/>
      <c r="U16" s="129"/>
      <c r="W16" s="129"/>
      <c r="X16" s="129"/>
      <c r="Z16" s="129"/>
    </row>
    <row r="17" spans="1:27" x14ac:dyDescent="0.25">
      <c r="A17" s="101" t="s">
        <v>264</v>
      </c>
      <c r="B17" s="34" t="s">
        <v>102</v>
      </c>
      <c r="C17" s="35">
        <v>5</v>
      </c>
      <c r="D17" s="35">
        <v>6524000</v>
      </c>
      <c r="E17" s="35">
        <v>1780000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57"/>
      <c r="U17" s="129"/>
      <c r="Z17" s="129"/>
    </row>
    <row r="18" spans="1:27" ht="15.75" x14ac:dyDescent="0.25">
      <c r="A18" s="1"/>
      <c r="B18" s="37" t="s">
        <v>138</v>
      </c>
      <c r="C18" s="39">
        <f>SUM(C10:C17)</f>
        <v>57</v>
      </c>
      <c r="D18" s="39">
        <f>SUM(D10:D17)</f>
        <v>35897000</v>
      </c>
      <c r="E18" s="39">
        <f>SUM(E10:E17)</f>
        <v>8038000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58"/>
      <c r="R18" s="164"/>
      <c r="S18" s="158"/>
      <c r="T18" s="162"/>
      <c r="U18" s="163"/>
      <c r="V18" s="161"/>
      <c r="W18" s="159"/>
      <c r="X18" s="164"/>
      <c r="Y18" s="158"/>
      <c r="Z18" s="159"/>
      <c r="AA18" s="161"/>
    </row>
    <row r="19" spans="1:27" x14ac:dyDescent="0.25"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57"/>
      <c r="U19" s="129"/>
      <c r="X19" s="129"/>
      <c r="Z19" s="129"/>
    </row>
    <row r="20" spans="1:27" x14ac:dyDescent="0.25"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spans="1:27" x14ac:dyDescent="0.25"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57"/>
      <c r="S21" s="124"/>
      <c r="T21" s="124"/>
    </row>
    <row r="22" spans="1:27" x14ac:dyDescent="0.25">
      <c r="H22" s="124"/>
      <c r="I22" s="124"/>
      <c r="J22" s="124"/>
      <c r="K22" s="124"/>
      <c r="L22" s="124"/>
      <c r="M22" s="124"/>
      <c r="N22" s="124"/>
      <c r="O22" s="124"/>
      <c r="P22" s="124"/>
      <c r="Q22" s="158"/>
      <c r="R22" s="164"/>
      <c r="S22" s="158"/>
      <c r="T22" s="162"/>
      <c r="U22" s="163"/>
      <c r="V22" s="160"/>
      <c r="W22" s="162"/>
      <c r="X22" s="163"/>
    </row>
    <row r="23" spans="1:27" x14ac:dyDescent="0.25"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7" x14ac:dyDescent="0.25">
      <c r="H24" s="156"/>
      <c r="I24" s="124"/>
      <c r="J24" s="124"/>
      <c r="K24" s="124"/>
      <c r="L24" s="124"/>
      <c r="M24" s="124"/>
      <c r="N24" s="124"/>
      <c r="O24" s="124"/>
      <c r="P24" s="124"/>
      <c r="Q24" s="158"/>
      <c r="R24" s="124"/>
      <c r="S24" s="124"/>
      <c r="T24" s="124"/>
    </row>
    <row r="25" spans="1:27" x14ac:dyDescent="0.25">
      <c r="H25" s="156"/>
      <c r="I25" s="124"/>
      <c r="J25" s="124"/>
      <c r="K25" s="124"/>
      <c r="L25" s="124"/>
      <c r="M25" s="124"/>
      <c r="N25" s="124"/>
      <c r="O25" s="124"/>
      <c r="P25" s="124"/>
      <c r="Q25" s="158"/>
      <c r="R25" s="124"/>
      <c r="S25" s="124"/>
      <c r="T25" s="124"/>
    </row>
    <row r="26" spans="1:27" x14ac:dyDescent="0.25">
      <c r="O26" s="152"/>
    </row>
  </sheetData>
  <mergeCells count="7">
    <mergeCell ref="A8:A9"/>
    <mergeCell ref="B8:B9"/>
    <mergeCell ref="B1:E1"/>
    <mergeCell ref="B2:E2"/>
    <mergeCell ref="B3:E3"/>
    <mergeCell ref="C9:E9"/>
    <mergeCell ref="B4:D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B1" workbookViewId="0">
      <selection activeCell="H21" sqref="H21"/>
    </sheetView>
  </sheetViews>
  <sheetFormatPr defaultRowHeight="15" x14ac:dyDescent="0.25"/>
  <cols>
    <col min="1" max="1" width="12" style="96" customWidth="1"/>
    <col min="2" max="2" width="25.42578125" customWidth="1"/>
    <col min="3" max="3" width="13.5703125" customWidth="1"/>
    <col min="4" max="5" width="13.42578125" customWidth="1"/>
    <col min="6" max="7" width="13.28515625" customWidth="1"/>
    <col min="8" max="8" width="11.85546875" customWidth="1"/>
    <col min="9" max="10" width="11.42578125" customWidth="1"/>
    <col min="11" max="11" width="13.85546875" customWidth="1"/>
    <col min="12" max="12" width="14.28515625" customWidth="1"/>
  </cols>
  <sheetData>
    <row r="1" spans="1:12" x14ac:dyDescent="0.25">
      <c r="A1" s="180"/>
      <c r="B1" s="304" t="s">
        <v>20</v>
      </c>
      <c r="C1" s="304"/>
      <c r="D1" s="304"/>
      <c r="E1" s="304"/>
      <c r="F1" s="304"/>
      <c r="G1" s="304"/>
      <c r="H1" s="304"/>
      <c r="I1" s="304"/>
      <c r="J1" s="304"/>
      <c r="K1" s="304"/>
    </row>
    <row r="2" spans="1:12" x14ac:dyDescent="0.25">
      <c r="A2" s="180"/>
      <c r="B2" s="282" t="s">
        <v>475</v>
      </c>
      <c r="C2" s="282"/>
      <c r="D2" s="282"/>
      <c r="E2" s="282"/>
      <c r="F2" s="282"/>
      <c r="G2" s="282"/>
      <c r="H2" s="282"/>
      <c r="I2" s="282"/>
      <c r="J2" s="282"/>
      <c r="K2" s="282"/>
    </row>
    <row r="3" spans="1:12" x14ac:dyDescent="0.25">
      <c r="B3" s="308" t="s">
        <v>538</v>
      </c>
      <c r="C3" s="308"/>
      <c r="D3" s="308"/>
      <c r="E3" s="308"/>
      <c r="F3" s="308"/>
      <c r="G3" s="308"/>
      <c r="H3" s="308"/>
      <c r="I3" s="308"/>
      <c r="J3" s="308"/>
      <c r="K3" s="308"/>
    </row>
    <row r="4" spans="1:12" x14ac:dyDescent="0.25">
      <c r="A4" s="180"/>
      <c r="B4" s="124"/>
      <c r="C4" s="124"/>
      <c r="D4" s="124"/>
      <c r="E4" s="124"/>
      <c r="F4" s="124"/>
      <c r="G4" s="124"/>
      <c r="H4" s="124"/>
      <c r="I4" s="124"/>
      <c r="J4" s="124"/>
      <c r="K4" s="181" t="s">
        <v>177</v>
      </c>
    </row>
    <row r="5" spans="1:12" x14ac:dyDescent="0.25">
      <c r="A5" s="180"/>
      <c r="B5" s="124"/>
      <c r="C5" s="124"/>
      <c r="D5" s="224"/>
      <c r="E5" s="224"/>
      <c r="F5" s="224"/>
      <c r="G5" s="224"/>
      <c r="H5" s="224"/>
      <c r="I5" s="224"/>
      <c r="J5" s="224"/>
      <c r="K5" s="182" t="s">
        <v>472</v>
      </c>
    </row>
    <row r="6" spans="1:12" x14ac:dyDescent="0.25">
      <c r="A6" s="180"/>
      <c r="B6" s="124"/>
      <c r="C6" s="225"/>
      <c r="D6" s="225"/>
      <c r="E6" s="225"/>
      <c r="F6" s="225"/>
      <c r="G6" s="225"/>
      <c r="H6" s="225"/>
      <c r="I6" s="225"/>
      <c r="J6" s="232"/>
      <c r="K6" s="226"/>
    </row>
    <row r="7" spans="1:12" s="3" customFormat="1" ht="41.25" customHeight="1" x14ac:dyDescent="0.25">
      <c r="A7" s="307" t="s">
        <v>248</v>
      </c>
      <c r="B7" s="305" t="s">
        <v>1</v>
      </c>
      <c r="C7" s="118" t="s">
        <v>265</v>
      </c>
      <c r="D7" s="273" t="s">
        <v>266</v>
      </c>
      <c r="E7" s="268"/>
      <c r="F7" s="273" t="s">
        <v>267</v>
      </c>
      <c r="G7" s="268"/>
      <c r="H7" s="118" t="s">
        <v>268</v>
      </c>
      <c r="I7" s="273" t="s">
        <v>449</v>
      </c>
      <c r="J7" s="268"/>
      <c r="K7" s="309" t="s">
        <v>138</v>
      </c>
      <c r="L7" s="310"/>
    </row>
    <row r="8" spans="1:12" s="3" customFormat="1" ht="37.5" customHeight="1" x14ac:dyDescent="0.25">
      <c r="A8" s="307"/>
      <c r="B8" s="306"/>
      <c r="C8" s="57" t="s">
        <v>434</v>
      </c>
      <c r="D8" s="57" t="s">
        <v>434</v>
      </c>
      <c r="E8" s="266" t="s">
        <v>520</v>
      </c>
      <c r="F8" s="57" t="s">
        <v>434</v>
      </c>
      <c r="G8" s="266" t="s">
        <v>520</v>
      </c>
      <c r="H8" s="57" t="s">
        <v>434</v>
      </c>
      <c r="I8" s="57" t="s">
        <v>434</v>
      </c>
      <c r="J8" s="57" t="s">
        <v>520</v>
      </c>
      <c r="K8" s="57" t="s">
        <v>434</v>
      </c>
      <c r="L8" s="57" t="s">
        <v>520</v>
      </c>
    </row>
    <row r="9" spans="1:12" x14ac:dyDescent="0.25">
      <c r="A9" s="227" t="s">
        <v>249</v>
      </c>
      <c r="B9" s="17" t="s">
        <v>96</v>
      </c>
      <c r="C9" s="17">
        <v>685000</v>
      </c>
      <c r="D9" s="17">
        <v>60000</v>
      </c>
      <c r="E9" s="17">
        <v>451000</v>
      </c>
      <c r="F9" s="17">
        <v>4495000</v>
      </c>
      <c r="G9" s="17">
        <v>4104000</v>
      </c>
      <c r="H9" s="17">
        <v>0</v>
      </c>
      <c r="I9" s="17">
        <v>1725754</v>
      </c>
      <c r="J9" s="17">
        <v>2678504</v>
      </c>
      <c r="K9" s="108">
        <f>C9+D9+F9+H9+I9</f>
        <v>6965754</v>
      </c>
      <c r="L9" s="108">
        <f>C9+D9+F9+H9+J9</f>
        <v>7918504</v>
      </c>
    </row>
    <row r="10" spans="1:12" x14ac:dyDescent="0.25">
      <c r="A10" s="230" t="s">
        <v>250</v>
      </c>
      <c r="B10" s="17" t="s">
        <v>97</v>
      </c>
      <c r="C10" s="17">
        <v>580000</v>
      </c>
      <c r="D10" s="17">
        <v>80000</v>
      </c>
      <c r="E10" s="17">
        <v>80000</v>
      </c>
      <c r="F10" s="17">
        <v>1260000</v>
      </c>
      <c r="G10" s="17">
        <v>1260000</v>
      </c>
      <c r="H10" s="17">
        <v>100000</v>
      </c>
      <c r="I10" s="17">
        <v>762000</v>
      </c>
      <c r="J10" s="17">
        <v>762000</v>
      </c>
      <c r="K10" s="108">
        <f t="shared" ref="K10:K22" si="0">C10+D10+F10+H10+I10</f>
        <v>2782000</v>
      </c>
      <c r="L10" s="108">
        <f t="shared" ref="L10:L23" si="1">C10+D10+F10+H10+J10</f>
        <v>2782000</v>
      </c>
    </row>
    <row r="11" spans="1:12" x14ac:dyDescent="0.25">
      <c r="A11" s="230" t="s">
        <v>252</v>
      </c>
      <c r="B11" s="17" t="s">
        <v>98</v>
      </c>
      <c r="C11" s="17">
        <v>45000</v>
      </c>
      <c r="D11" s="17">
        <v>35000</v>
      </c>
      <c r="E11" s="17">
        <v>35000</v>
      </c>
      <c r="F11" s="17">
        <v>287000</v>
      </c>
      <c r="G11" s="17">
        <v>287000</v>
      </c>
      <c r="H11" s="17">
        <v>60000</v>
      </c>
      <c r="I11" s="17">
        <v>95000</v>
      </c>
      <c r="J11" s="17">
        <v>95000</v>
      </c>
      <c r="K11" s="108">
        <f t="shared" si="0"/>
        <v>522000</v>
      </c>
      <c r="L11" s="108">
        <f t="shared" si="1"/>
        <v>522000</v>
      </c>
    </row>
    <row r="12" spans="1:12" x14ac:dyDescent="0.25">
      <c r="A12" s="230">
        <v>107052</v>
      </c>
      <c r="B12" s="17" t="s">
        <v>57</v>
      </c>
      <c r="C12" s="17">
        <v>212000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57000</v>
      </c>
      <c r="J12" s="17">
        <v>57000</v>
      </c>
      <c r="K12" s="108">
        <f t="shared" si="0"/>
        <v>269000</v>
      </c>
      <c r="L12" s="108">
        <f t="shared" si="1"/>
        <v>269000</v>
      </c>
    </row>
    <row r="13" spans="1:12" x14ac:dyDescent="0.25">
      <c r="A13" s="230">
        <v>107055</v>
      </c>
      <c r="B13" s="17" t="s">
        <v>99</v>
      </c>
      <c r="C13" s="17">
        <v>732000</v>
      </c>
      <c r="D13" s="17">
        <v>35000</v>
      </c>
      <c r="E13" s="17">
        <v>35000</v>
      </c>
      <c r="F13" s="17">
        <v>370000</v>
      </c>
      <c r="G13" s="17">
        <v>370000</v>
      </c>
      <c r="H13" s="17">
        <v>0</v>
      </c>
      <c r="I13" s="17">
        <v>229000</v>
      </c>
      <c r="J13" s="17">
        <v>229000</v>
      </c>
      <c r="K13" s="108">
        <f t="shared" si="0"/>
        <v>1366000</v>
      </c>
      <c r="L13" s="108">
        <f t="shared" si="1"/>
        <v>1366000</v>
      </c>
    </row>
    <row r="14" spans="1:12" x14ac:dyDescent="0.25">
      <c r="A14" s="231" t="s">
        <v>251</v>
      </c>
      <c r="B14" s="17" t="s">
        <v>100</v>
      </c>
      <c r="C14" s="17">
        <v>185000</v>
      </c>
      <c r="D14" s="17">
        <v>40000</v>
      </c>
      <c r="E14" s="17">
        <v>40000</v>
      </c>
      <c r="F14" s="17">
        <v>2188000</v>
      </c>
      <c r="G14" s="17">
        <v>2188000</v>
      </c>
      <c r="H14" s="17">
        <v>0</v>
      </c>
      <c r="I14" s="17">
        <v>617000</v>
      </c>
      <c r="J14" s="17">
        <v>617000</v>
      </c>
      <c r="K14" s="108">
        <f t="shared" si="0"/>
        <v>3030000</v>
      </c>
      <c r="L14" s="108">
        <f t="shared" si="1"/>
        <v>3030000</v>
      </c>
    </row>
    <row r="15" spans="1:12" x14ac:dyDescent="0.25">
      <c r="A15" s="228" t="s">
        <v>435</v>
      </c>
      <c r="B15" s="17" t="s">
        <v>101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08">
        <f t="shared" si="0"/>
        <v>0</v>
      </c>
      <c r="L15" s="108">
        <f t="shared" si="1"/>
        <v>0</v>
      </c>
    </row>
    <row r="16" spans="1:12" x14ac:dyDescent="0.25">
      <c r="A16" s="228" t="s">
        <v>435</v>
      </c>
      <c r="B16" s="17" t="s">
        <v>102</v>
      </c>
      <c r="C16" s="17">
        <v>8550000</v>
      </c>
      <c r="D16" s="17">
        <v>45000</v>
      </c>
      <c r="E16" s="17">
        <v>100000</v>
      </c>
      <c r="F16" s="17">
        <v>1950000</v>
      </c>
      <c r="G16" s="17">
        <v>1895000</v>
      </c>
      <c r="H16" s="17">
        <v>40000</v>
      </c>
      <c r="I16" s="17">
        <v>2750000</v>
      </c>
      <c r="J16" s="17">
        <v>2750000</v>
      </c>
      <c r="K16" s="108">
        <f t="shared" si="0"/>
        <v>13335000</v>
      </c>
      <c r="L16" s="108">
        <f t="shared" si="1"/>
        <v>13335000</v>
      </c>
    </row>
    <row r="17" spans="1:12" x14ac:dyDescent="0.25">
      <c r="A17" s="229" t="s">
        <v>436</v>
      </c>
      <c r="B17" s="17" t="s">
        <v>103</v>
      </c>
      <c r="C17" s="17">
        <v>250000</v>
      </c>
      <c r="D17" s="17">
        <v>0</v>
      </c>
      <c r="E17" s="17">
        <v>0</v>
      </c>
      <c r="F17" s="17">
        <v>914000</v>
      </c>
      <c r="G17" s="17">
        <v>914000</v>
      </c>
      <c r="H17" s="17">
        <v>0</v>
      </c>
      <c r="I17" s="17">
        <v>308000</v>
      </c>
      <c r="J17" s="17">
        <v>308000</v>
      </c>
      <c r="K17" s="108">
        <f t="shared" si="0"/>
        <v>1472000</v>
      </c>
      <c r="L17" s="108">
        <f t="shared" si="1"/>
        <v>1472000</v>
      </c>
    </row>
    <row r="18" spans="1:12" x14ac:dyDescent="0.25">
      <c r="A18" s="229" t="s">
        <v>437</v>
      </c>
      <c r="B18" s="17" t="s">
        <v>104</v>
      </c>
      <c r="C18" s="17">
        <v>35000</v>
      </c>
      <c r="D18" s="17">
        <v>0</v>
      </c>
      <c r="E18" s="17">
        <v>0</v>
      </c>
      <c r="F18" s="17">
        <v>125000</v>
      </c>
      <c r="G18" s="17">
        <v>125000</v>
      </c>
      <c r="H18" s="17">
        <v>0</v>
      </c>
      <c r="I18" s="17">
        <v>43000</v>
      </c>
      <c r="J18" s="17">
        <v>43000</v>
      </c>
      <c r="K18" s="108">
        <f t="shared" si="0"/>
        <v>203000</v>
      </c>
      <c r="L18" s="108">
        <f t="shared" si="1"/>
        <v>203000</v>
      </c>
    </row>
    <row r="19" spans="1:12" x14ac:dyDescent="0.25">
      <c r="A19" s="229" t="s">
        <v>446</v>
      </c>
      <c r="B19" s="17" t="s">
        <v>105</v>
      </c>
      <c r="C19" s="17">
        <v>0</v>
      </c>
      <c r="D19" s="17">
        <v>0</v>
      </c>
      <c r="E19" s="17">
        <v>0</v>
      </c>
      <c r="F19" s="17">
        <v>3252000</v>
      </c>
      <c r="G19" s="17">
        <v>3252000</v>
      </c>
      <c r="H19" s="17">
        <v>0</v>
      </c>
      <c r="I19" s="17">
        <v>878000</v>
      </c>
      <c r="J19" s="17">
        <v>878000</v>
      </c>
      <c r="K19" s="108">
        <f t="shared" si="0"/>
        <v>4130000</v>
      </c>
      <c r="L19" s="108">
        <f t="shared" si="1"/>
        <v>4130000</v>
      </c>
    </row>
    <row r="20" spans="1:12" x14ac:dyDescent="0.25">
      <c r="A20" s="229" t="s">
        <v>447</v>
      </c>
      <c r="B20" s="17" t="s">
        <v>106</v>
      </c>
      <c r="C20" s="17">
        <v>1400000</v>
      </c>
      <c r="D20" s="17">
        <v>0</v>
      </c>
      <c r="E20" s="17">
        <v>0</v>
      </c>
      <c r="F20" s="17">
        <v>178000</v>
      </c>
      <c r="G20" s="17">
        <v>178000</v>
      </c>
      <c r="H20" s="17">
        <v>0</v>
      </c>
      <c r="I20" s="17">
        <v>425000</v>
      </c>
      <c r="J20" s="17">
        <v>425000</v>
      </c>
      <c r="K20" s="108">
        <f t="shared" si="0"/>
        <v>2003000</v>
      </c>
      <c r="L20" s="108">
        <f t="shared" si="1"/>
        <v>2003000</v>
      </c>
    </row>
    <row r="21" spans="1:12" x14ac:dyDescent="0.25">
      <c r="A21" s="229" t="s">
        <v>486</v>
      </c>
      <c r="B21" s="17" t="s">
        <v>463</v>
      </c>
      <c r="C21" s="17">
        <v>55000</v>
      </c>
      <c r="D21" s="17">
        <v>0</v>
      </c>
      <c r="E21" s="17">
        <v>0</v>
      </c>
      <c r="F21" s="17">
        <v>1727000</v>
      </c>
      <c r="G21" s="17">
        <v>1727000</v>
      </c>
      <c r="H21" s="17">
        <v>0</v>
      </c>
      <c r="I21" s="17">
        <v>397000</v>
      </c>
      <c r="J21" s="17">
        <v>397000</v>
      </c>
      <c r="K21" s="108">
        <f t="shared" si="0"/>
        <v>2179000</v>
      </c>
      <c r="L21" s="108">
        <f t="shared" si="1"/>
        <v>2179000</v>
      </c>
    </row>
    <row r="22" spans="1:12" x14ac:dyDescent="0.25">
      <c r="A22" s="229" t="s">
        <v>448</v>
      </c>
      <c r="B22" s="17" t="s">
        <v>107</v>
      </c>
      <c r="C22" s="17">
        <v>180000</v>
      </c>
      <c r="D22" s="17">
        <v>0</v>
      </c>
      <c r="E22" s="17">
        <v>0</v>
      </c>
      <c r="F22" s="17">
        <v>315000</v>
      </c>
      <c r="G22" s="17">
        <v>315000</v>
      </c>
      <c r="H22" s="17">
        <v>0</v>
      </c>
      <c r="I22" s="17">
        <v>90000</v>
      </c>
      <c r="J22" s="17">
        <v>90000</v>
      </c>
      <c r="K22" s="108">
        <f t="shared" si="0"/>
        <v>585000</v>
      </c>
      <c r="L22" s="108">
        <f t="shared" si="1"/>
        <v>585000</v>
      </c>
    </row>
    <row r="23" spans="1:12" x14ac:dyDescent="0.25">
      <c r="A23" s="229" t="s">
        <v>254</v>
      </c>
      <c r="B23" s="17" t="s">
        <v>108</v>
      </c>
      <c r="C23" s="17">
        <v>200000</v>
      </c>
      <c r="D23" s="17">
        <v>0</v>
      </c>
      <c r="E23" s="17">
        <v>0</v>
      </c>
      <c r="F23" s="17">
        <v>507000</v>
      </c>
      <c r="G23" s="17">
        <v>507000</v>
      </c>
      <c r="H23" s="17">
        <v>0</v>
      </c>
      <c r="I23" s="17">
        <v>180000</v>
      </c>
      <c r="J23" s="17">
        <v>180000</v>
      </c>
      <c r="K23" s="108">
        <f t="shared" ref="K23" si="2">SUM(C23:J23)</f>
        <v>1574000</v>
      </c>
      <c r="L23" s="108">
        <f t="shared" si="1"/>
        <v>887000</v>
      </c>
    </row>
    <row r="24" spans="1:12" x14ac:dyDescent="0.25">
      <c r="A24" s="302" t="s">
        <v>138</v>
      </c>
      <c r="B24" s="303"/>
      <c r="C24" s="23">
        <f>SUM(C9:C23)</f>
        <v>13109000</v>
      </c>
      <c r="D24" s="23">
        <f t="shared" ref="D24:I24" si="3">SUM(D9:D23)</f>
        <v>295000</v>
      </c>
      <c r="E24" s="23">
        <f t="shared" ref="E24" si="4">SUM(E9:E23)</f>
        <v>741000</v>
      </c>
      <c r="F24" s="23">
        <f t="shared" si="3"/>
        <v>17568000</v>
      </c>
      <c r="G24" s="23">
        <f t="shared" ref="G24" si="5">SUM(G9:G23)</f>
        <v>17122000</v>
      </c>
      <c r="H24" s="23">
        <f t="shared" si="3"/>
        <v>200000</v>
      </c>
      <c r="I24" s="23">
        <f t="shared" si="3"/>
        <v>8556754</v>
      </c>
      <c r="J24" s="23">
        <f t="shared" ref="J24" si="6">SUM(J9:J23)</f>
        <v>9509504</v>
      </c>
      <c r="K24" s="23">
        <f t="shared" ref="K24" si="7">SUM(C24:I24)</f>
        <v>57591754</v>
      </c>
      <c r="L24" s="23">
        <f>SUM(L9:L23)</f>
        <v>40681504</v>
      </c>
    </row>
    <row r="28" spans="1:12" x14ac:dyDescent="0.25">
      <c r="A28" s="98"/>
    </row>
    <row r="29" spans="1:12" x14ac:dyDescent="0.25">
      <c r="A29" s="98"/>
    </row>
    <row r="30" spans="1:12" x14ac:dyDescent="0.25">
      <c r="A30" s="98">
        <v>13320</v>
      </c>
    </row>
    <row r="31" spans="1:12" x14ac:dyDescent="0.25">
      <c r="A31" s="99">
        <v>13350</v>
      </c>
    </row>
    <row r="32" spans="1:12" x14ac:dyDescent="0.25">
      <c r="A32" s="99">
        <v>16010</v>
      </c>
    </row>
    <row r="33" spans="1:1" x14ac:dyDescent="0.25">
      <c r="A33" s="98">
        <v>16020</v>
      </c>
    </row>
    <row r="34" spans="1:1" x14ac:dyDescent="0.25">
      <c r="A34" s="98">
        <v>45120</v>
      </c>
    </row>
    <row r="35" spans="1:1" x14ac:dyDescent="0.25">
      <c r="A35" s="98">
        <v>64010</v>
      </c>
    </row>
    <row r="36" spans="1:1" x14ac:dyDescent="0.25">
      <c r="A36" s="98">
        <v>66010</v>
      </c>
    </row>
    <row r="37" spans="1:1" x14ac:dyDescent="0.25">
      <c r="A37" s="98">
        <v>66020</v>
      </c>
    </row>
    <row r="38" spans="1:1" x14ac:dyDescent="0.25">
      <c r="A38" s="98" t="s">
        <v>252</v>
      </c>
    </row>
    <row r="39" spans="1:1" x14ac:dyDescent="0.25">
      <c r="A39" s="98" t="s">
        <v>253</v>
      </c>
    </row>
    <row r="40" spans="1:1" x14ac:dyDescent="0.25">
      <c r="A40" s="98" t="s">
        <v>254</v>
      </c>
    </row>
    <row r="41" spans="1:1" x14ac:dyDescent="0.25">
      <c r="A41" s="98" t="s">
        <v>250</v>
      </c>
    </row>
    <row r="42" spans="1:1" x14ac:dyDescent="0.25">
      <c r="A42" s="98" t="s">
        <v>255</v>
      </c>
    </row>
    <row r="43" spans="1:1" x14ac:dyDescent="0.25">
      <c r="A43" s="98" t="s">
        <v>256</v>
      </c>
    </row>
    <row r="44" spans="1:1" x14ac:dyDescent="0.25">
      <c r="A44" s="98" t="s">
        <v>257</v>
      </c>
    </row>
    <row r="45" spans="1:1" x14ac:dyDescent="0.25">
      <c r="A45" s="98">
        <v>107051</v>
      </c>
    </row>
    <row r="46" spans="1:1" x14ac:dyDescent="0.25">
      <c r="A46" s="98">
        <v>107052</v>
      </c>
    </row>
    <row r="47" spans="1:1" x14ac:dyDescent="0.25">
      <c r="A47" s="98">
        <v>107055</v>
      </c>
    </row>
    <row r="48" spans="1:1" x14ac:dyDescent="0.25">
      <c r="A48" s="98">
        <v>106020</v>
      </c>
    </row>
    <row r="49" spans="1:1" x14ac:dyDescent="0.25">
      <c r="A49" s="98" t="s">
        <v>258</v>
      </c>
    </row>
    <row r="50" spans="1:1" x14ac:dyDescent="0.25">
      <c r="A50" s="98" t="s">
        <v>259</v>
      </c>
    </row>
    <row r="51" spans="1:1" x14ac:dyDescent="0.25">
      <c r="A51" s="98" t="s">
        <v>260</v>
      </c>
    </row>
    <row r="52" spans="1:1" x14ac:dyDescent="0.25">
      <c r="A52" s="98" t="s">
        <v>261</v>
      </c>
    </row>
    <row r="53" spans="1:1" x14ac:dyDescent="0.25">
      <c r="A53" s="98" t="s">
        <v>262</v>
      </c>
    </row>
    <row r="54" spans="1:1" x14ac:dyDescent="0.25">
      <c r="A54" s="98" t="s">
        <v>263</v>
      </c>
    </row>
    <row r="55" spans="1:1" x14ac:dyDescent="0.25">
      <c r="A55" s="99" t="s">
        <v>251</v>
      </c>
    </row>
  </sheetData>
  <mergeCells count="10">
    <mergeCell ref="A24:B24"/>
    <mergeCell ref="B1:K1"/>
    <mergeCell ref="B2:K2"/>
    <mergeCell ref="B7:B8"/>
    <mergeCell ref="A7:A8"/>
    <mergeCell ref="I7:J7"/>
    <mergeCell ref="B3:K3"/>
    <mergeCell ref="K7:L7"/>
    <mergeCell ref="D7:E7"/>
    <mergeCell ref="F7:G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8" workbookViewId="0">
      <selection sqref="A1:E40"/>
    </sheetView>
  </sheetViews>
  <sheetFormatPr defaultRowHeight="15" x14ac:dyDescent="0.25"/>
  <cols>
    <col min="1" max="1" width="12.85546875" customWidth="1"/>
    <col min="2" max="2" width="30.85546875" customWidth="1"/>
    <col min="3" max="3" width="14.42578125" customWidth="1"/>
    <col min="4" max="4" width="10.5703125" customWidth="1"/>
    <col min="5" max="5" width="10.7109375" customWidth="1"/>
  </cols>
  <sheetData>
    <row r="1" spans="1:8" x14ac:dyDescent="0.25">
      <c r="A1" s="304" t="s">
        <v>20</v>
      </c>
      <c r="B1" s="304"/>
      <c r="C1" s="304"/>
      <c r="D1" s="304"/>
      <c r="E1" s="304"/>
      <c r="F1" s="124"/>
      <c r="G1" s="124"/>
      <c r="H1" s="124"/>
    </row>
    <row r="2" spans="1:8" x14ac:dyDescent="0.25">
      <c r="A2" s="282" t="s">
        <v>483</v>
      </c>
      <c r="B2" s="282"/>
      <c r="C2" s="282"/>
      <c r="D2" s="282"/>
      <c r="E2" s="282"/>
      <c r="F2" s="124"/>
      <c r="G2" s="124"/>
      <c r="H2" s="124"/>
    </row>
    <row r="3" spans="1:8" x14ac:dyDescent="0.25">
      <c r="A3" s="308" t="s">
        <v>538</v>
      </c>
      <c r="B3" s="308"/>
      <c r="C3" s="308"/>
      <c r="D3" s="308"/>
      <c r="E3" s="308"/>
      <c r="F3" s="124"/>
      <c r="G3" s="124"/>
      <c r="H3" s="124"/>
    </row>
    <row r="4" spans="1:8" x14ac:dyDescent="0.25">
      <c r="A4" s="124"/>
      <c r="B4" s="172"/>
      <c r="C4" s="179" t="s">
        <v>191</v>
      </c>
      <c r="D4" s="124"/>
      <c r="E4" s="124"/>
      <c r="F4" s="124"/>
      <c r="G4" s="124"/>
      <c r="H4" s="124"/>
    </row>
    <row r="5" spans="1:8" x14ac:dyDescent="0.25">
      <c r="A5" s="124"/>
      <c r="B5" s="5"/>
      <c r="C5" s="179" t="s">
        <v>472</v>
      </c>
      <c r="D5" s="124"/>
      <c r="E5" s="124"/>
      <c r="F5" s="124"/>
      <c r="G5" s="124"/>
      <c r="H5" s="124"/>
    </row>
    <row r="6" spans="1:8" ht="28.5" x14ac:dyDescent="0.25">
      <c r="A6" s="285" t="s">
        <v>1</v>
      </c>
      <c r="B6" s="286"/>
      <c r="C6" s="57" t="s">
        <v>164</v>
      </c>
      <c r="D6" s="124"/>
      <c r="E6" s="124"/>
      <c r="F6" s="124"/>
      <c r="G6" s="124"/>
      <c r="H6" s="124"/>
    </row>
    <row r="7" spans="1:8" x14ac:dyDescent="0.25">
      <c r="A7" s="106" t="s">
        <v>442</v>
      </c>
      <c r="B7" s="17" t="s">
        <v>192</v>
      </c>
      <c r="C7" s="17">
        <v>650000</v>
      </c>
      <c r="D7" s="124"/>
      <c r="E7" s="124"/>
      <c r="F7" s="124"/>
      <c r="G7" s="124"/>
      <c r="H7" s="124"/>
    </row>
    <row r="8" spans="1:8" x14ac:dyDescent="0.25">
      <c r="A8" s="106" t="s">
        <v>392</v>
      </c>
      <c r="B8" s="17" t="s">
        <v>193</v>
      </c>
      <c r="C8" s="17">
        <v>7631000</v>
      </c>
      <c r="D8" s="124"/>
      <c r="E8" s="124"/>
      <c r="F8" s="124"/>
      <c r="G8" s="124"/>
      <c r="H8" s="124"/>
    </row>
    <row r="9" spans="1:8" x14ac:dyDescent="0.25">
      <c r="A9" s="108" t="s">
        <v>393</v>
      </c>
      <c r="B9" s="23" t="s">
        <v>88</v>
      </c>
      <c r="C9" s="23">
        <f>SUM(C7:C8)</f>
        <v>8281000</v>
      </c>
      <c r="D9" s="124"/>
      <c r="E9" s="124"/>
      <c r="F9" s="124"/>
      <c r="G9" s="124"/>
      <c r="H9" s="124"/>
    </row>
    <row r="10" spans="1:8" x14ac:dyDescent="0.25">
      <c r="A10" s="106" t="s">
        <v>462</v>
      </c>
      <c r="B10" s="17" t="s">
        <v>497</v>
      </c>
      <c r="C10" s="17">
        <v>5361000</v>
      </c>
      <c r="D10" s="124"/>
      <c r="E10" s="124"/>
      <c r="F10" s="124"/>
      <c r="G10" s="124"/>
      <c r="H10" s="124"/>
    </row>
    <row r="11" spans="1:8" ht="45" x14ac:dyDescent="0.25">
      <c r="A11" s="106" t="s">
        <v>398</v>
      </c>
      <c r="B11" s="12" t="s">
        <v>194</v>
      </c>
      <c r="C11" s="17">
        <v>2606000</v>
      </c>
      <c r="D11" s="124"/>
      <c r="E11" s="124"/>
      <c r="F11" s="124"/>
      <c r="G11" s="124"/>
      <c r="H11" s="124"/>
    </row>
    <row r="12" spans="1:8" x14ac:dyDescent="0.25">
      <c r="A12" s="106" t="s">
        <v>432</v>
      </c>
      <c r="B12" s="12" t="s">
        <v>399</v>
      </c>
      <c r="C12" s="17">
        <v>2627698</v>
      </c>
      <c r="D12" s="124"/>
      <c r="E12" s="124"/>
      <c r="F12" s="124"/>
      <c r="G12" s="124"/>
      <c r="H12" s="124"/>
    </row>
    <row r="13" spans="1:8" x14ac:dyDescent="0.25">
      <c r="A13" s="108" t="s">
        <v>400</v>
      </c>
      <c r="B13" s="23" t="s">
        <v>27</v>
      </c>
      <c r="C13" s="23">
        <f>C10+C11+C12</f>
        <v>10594698</v>
      </c>
      <c r="D13" s="124"/>
      <c r="E13" s="124"/>
      <c r="F13" s="124"/>
      <c r="G13" s="124"/>
      <c r="H13" s="124"/>
    </row>
    <row r="14" spans="1:8" x14ac:dyDescent="0.25">
      <c r="A14" s="124"/>
      <c r="B14" s="124"/>
      <c r="C14" s="124"/>
      <c r="D14" s="124"/>
      <c r="E14" s="124"/>
      <c r="F14" s="124"/>
      <c r="G14" s="124"/>
      <c r="H14" s="124"/>
    </row>
    <row r="15" spans="1:8" x14ac:dyDescent="0.25">
      <c r="A15" s="124"/>
      <c r="B15" s="124"/>
      <c r="C15" s="124"/>
      <c r="D15" s="124"/>
      <c r="E15" s="124"/>
      <c r="F15" s="124"/>
      <c r="G15" s="124"/>
      <c r="H15" s="124"/>
    </row>
    <row r="16" spans="1:8" x14ac:dyDescent="0.25">
      <c r="A16" s="307" t="s">
        <v>248</v>
      </c>
      <c r="B16" s="305" t="s">
        <v>1</v>
      </c>
      <c r="C16" s="313" t="s">
        <v>393</v>
      </c>
      <c r="D16" s="307" t="s">
        <v>400</v>
      </c>
      <c r="E16" s="174" t="s">
        <v>400</v>
      </c>
      <c r="F16" s="124"/>
      <c r="G16" s="124"/>
      <c r="H16" s="124"/>
    </row>
    <row r="17" spans="1:8" x14ac:dyDescent="0.25">
      <c r="A17" s="307"/>
      <c r="B17" s="306"/>
      <c r="C17" s="313"/>
      <c r="D17" s="307"/>
      <c r="E17" s="175" t="s">
        <v>539</v>
      </c>
      <c r="F17" s="124"/>
      <c r="G17" s="124"/>
      <c r="H17" s="124"/>
    </row>
    <row r="18" spans="1:8" x14ac:dyDescent="0.25">
      <c r="A18" s="227" t="s">
        <v>249</v>
      </c>
      <c r="B18" s="17" t="s">
        <v>96</v>
      </c>
      <c r="C18" s="106">
        <v>650000</v>
      </c>
      <c r="D18" s="106">
        <v>5361000</v>
      </c>
      <c r="E18" s="106">
        <v>7988698</v>
      </c>
      <c r="F18" s="124"/>
      <c r="G18" s="124"/>
      <c r="H18" s="124"/>
    </row>
    <row r="19" spans="1:8" x14ac:dyDescent="0.25">
      <c r="A19" s="230" t="s">
        <v>250</v>
      </c>
      <c r="B19" s="17" t="s">
        <v>97</v>
      </c>
      <c r="C19" s="106"/>
      <c r="D19" s="106"/>
      <c r="E19" s="106"/>
      <c r="F19" s="124"/>
      <c r="G19" s="124"/>
      <c r="H19" s="124"/>
    </row>
    <row r="20" spans="1:8" x14ac:dyDescent="0.25">
      <c r="A20" s="230" t="s">
        <v>252</v>
      </c>
      <c r="B20" s="17" t="s">
        <v>98</v>
      </c>
      <c r="C20" s="17"/>
      <c r="D20" s="106"/>
      <c r="E20" s="106"/>
      <c r="F20" s="124"/>
      <c r="G20" s="124"/>
      <c r="H20" s="124"/>
    </row>
    <row r="21" spans="1:8" x14ac:dyDescent="0.25">
      <c r="A21" s="230">
        <v>107052</v>
      </c>
      <c r="B21" s="17" t="s">
        <v>57</v>
      </c>
      <c r="C21" s="17"/>
      <c r="D21" s="106"/>
      <c r="E21" s="106"/>
      <c r="F21" s="124"/>
      <c r="G21" s="124"/>
      <c r="H21" s="124"/>
    </row>
    <row r="22" spans="1:8" x14ac:dyDescent="0.25">
      <c r="A22" s="230">
        <v>107055</v>
      </c>
      <c r="B22" s="17" t="s">
        <v>99</v>
      </c>
      <c r="C22" s="106"/>
      <c r="D22" s="106">
        <v>21000</v>
      </c>
      <c r="E22" s="106">
        <v>21000</v>
      </c>
      <c r="F22" s="124"/>
      <c r="G22" s="124"/>
      <c r="H22" s="124"/>
    </row>
    <row r="23" spans="1:8" x14ac:dyDescent="0.25">
      <c r="A23" s="231" t="s">
        <v>251</v>
      </c>
      <c r="B23" s="17" t="s">
        <v>100</v>
      </c>
      <c r="C23" s="106"/>
      <c r="D23" s="106"/>
      <c r="E23" s="106"/>
      <c r="F23" s="124"/>
      <c r="G23" s="124"/>
      <c r="H23" s="124"/>
    </row>
    <row r="24" spans="1:8" x14ac:dyDescent="0.25">
      <c r="A24" s="228" t="s">
        <v>435</v>
      </c>
      <c r="B24" s="17" t="s">
        <v>101</v>
      </c>
      <c r="C24" s="106"/>
      <c r="D24" s="106"/>
      <c r="E24" s="106"/>
      <c r="F24" s="124"/>
      <c r="G24" s="124"/>
      <c r="H24" s="124"/>
    </row>
    <row r="25" spans="1:8" x14ac:dyDescent="0.25">
      <c r="A25" s="228" t="s">
        <v>435</v>
      </c>
      <c r="B25" s="17" t="s">
        <v>102</v>
      </c>
      <c r="C25" s="106"/>
      <c r="D25" s="106"/>
      <c r="E25" s="106"/>
      <c r="F25" s="124"/>
      <c r="G25" s="124"/>
      <c r="H25" s="124"/>
    </row>
    <row r="26" spans="1:8" x14ac:dyDescent="0.25">
      <c r="A26" s="229" t="s">
        <v>436</v>
      </c>
      <c r="B26" s="17" t="s">
        <v>103</v>
      </c>
      <c r="C26" s="106"/>
      <c r="D26" s="106"/>
      <c r="E26" s="106"/>
      <c r="F26" s="124"/>
      <c r="G26" s="124"/>
      <c r="H26" s="124"/>
    </row>
    <row r="27" spans="1:8" x14ac:dyDescent="0.25">
      <c r="A27" s="229" t="s">
        <v>437</v>
      </c>
      <c r="B27" s="17" t="s">
        <v>104</v>
      </c>
      <c r="C27" s="106"/>
      <c r="D27" s="106"/>
      <c r="E27" s="106"/>
      <c r="F27" s="124"/>
      <c r="G27" s="124"/>
      <c r="H27" s="124"/>
    </row>
    <row r="28" spans="1:8" x14ac:dyDescent="0.25">
      <c r="A28" s="229" t="s">
        <v>446</v>
      </c>
      <c r="B28" s="17" t="s">
        <v>105</v>
      </c>
      <c r="C28" s="106"/>
      <c r="D28" s="106"/>
      <c r="E28" s="106"/>
      <c r="F28" s="124"/>
      <c r="G28" s="124"/>
      <c r="H28" s="124"/>
    </row>
    <row r="29" spans="1:8" x14ac:dyDescent="0.25">
      <c r="A29" s="229" t="s">
        <v>447</v>
      </c>
      <c r="B29" s="17" t="s">
        <v>106</v>
      </c>
      <c r="C29" s="106"/>
      <c r="D29" s="106"/>
      <c r="E29" s="106"/>
      <c r="F29" s="124"/>
      <c r="G29" s="124"/>
      <c r="H29" s="124"/>
    </row>
    <row r="30" spans="1:8" x14ac:dyDescent="0.25">
      <c r="A30" s="229" t="s">
        <v>486</v>
      </c>
      <c r="B30" s="17" t="s">
        <v>463</v>
      </c>
      <c r="C30" s="106"/>
      <c r="D30" s="106"/>
      <c r="E30" s="106"/>
      <c r="F30" s="124"/>
      <c r="G30" s="124"/>
      <c r="H30" s="124"/>
    </row>
    <row r="31" spans="1:8" x14ac:dyDescent="0.25">
      <c r="A31" s="229" t="s">
        <v>448</v>
      </c>
      <c r="B31" s="17" t="s">
        <v>107</v>
      </c>
      <c r="C31" s="106"/>
      <c r="D31" s="106"/>
      <c r="E31" s="106"/>
      <c r="F31" s="124"/>
      <c r="G31" s="124"/>
      <c r="H31" s="124"/>
    </row>
    <row r="32" spans="1:8" x14ac:dyDescent="0.25">
      <c r="A32" s="229" t="s">
        <v>254</v>
      </c>
      <c r="B32" s="17" t="s">
        <v>108</v>
      </c>
      <c r="C32" s="106"/>
      <c r="D32" s="106">
        <v>500000</v>
      </c>
      <c r="E32" s="106">
        <v>500000</v>
      </c>
      <c r="F32" s="124"/>
      <c r="G32" s="124"/>
      <c r="H32" s="124"/>
    </row>
    <row r="33" spans="1:8" x14ac:dyDescent="0.25">
      <c r="A33" s="233" t="s">
        <v>487</v>
      </c>
      <c r="B33" s="80" t="s">
        <v>490</v>
      </c>
      <c r="C33" s="106"/>
      <c r="D33" s="106"/>
      <c r="E33" s="106"/>
      <c r="F33" s="124"/>
      <c r="G33" s="124"/>
      <c r="H33" s="124"/>
    </row>
    <row r="34" spans="1:8" x14ac:dyDescent="0.25">
      <c r="A34" s="233" t="s">
        <v>488</v>
      </c>
      <c r="B34" s="80" t="s">
        <v>491</v>
      </c>
      <c r="C34" s="106"/>
      <c r="D34" s="106"/>
      <c r="E34" s="106"/>
      <c r="F34" s="124"/>
      <c r="G34" s="124"/>
      <c r="H34" s="124"/>
    </row>
    <row r="35" spans="1:8" x14ac:dyDescent="0.25">
      <c r="A35" s="233" t="s">
        <v>489</v>
      </c>
      <c r="B35" s="80" t="s">
        <v>492</v>
      </c>
      <c r="C35" s="106"/>
      <c r="D35" s="106">
        <v>2085000</v>
      </c>
      <c r="E35" s="106">
        <v>2085000</v>
      </c>
      <c r="F35" s="124"/>
      <c r="G35" s="124"/>
      <c r="H35" s="124"/>
    </row>
    <row r="36" spans="1:8" ht="45" x14ac:dyDescent="0.25">
      <c r="A36" s="233" t="s">
        <v>498</v>
      </c>
      <c r="B36" s="127" t="s">
        <v>499</v>
      </c>
      <c r="C36" s="106">
        <v>900000</v>
      </c>
      <c r="D36" s="106"/>
      <c r="E36" s="106"/>
      <c r="F36" s="124"/>
      <c r="G36" s="124"/>
      <c r="H36" s="124"/>
    </row>
    <row r="37" spans="1:8" x14ac:dyDescent="0.25">
      <c r="A37" s="233">
        <v>106020</v>
      </c>
      <c r="B37" s="80" t="s">
        <v>500</v>
      </c>
      <c r="C37" s="106">
        <v>3000000</v>
      </c>
      <c r="D37" s="106"/>
      <c r="E37" s="106"/>
      <c r="F37" s="124"/>
      <c r="G37" s="124"/>
      <c r="H37" s="124"/>
    </row>
    <row r="38" spans="1:8" x14ac:dyDescent="0.25">
      <c r="A38" s="233">
        <v>107060</v>
      </c>
      <c r="B38" s="80" t="s">
        <v>501</v>
      </c>
      <c r="C38" s="106">
        <v>3731000</v>
      </c>
      <c r="D38" s="106"/>
      <c r="E38" s="106"/>
      <c r="F38" s="124"/>
      <c r="G38" s="124"/>
      <c r="H38" s="124"/>
    </row>
    <row r="39" spans="1:8" x14ac:dyDescent="0.25">
      <c r="A39" s="311" t="s">
        <v>138</v>
      </c>
      <c r="B39" s="312"/>
      <c r="C39" s="108">
        <f>SUM(C18:C38)</f>
        <v>8281000</v>
      </c>
      <c r="D39" s="108">
        <f>SUM(D18:D38)</f>
        <v>7967000</v>
      </c>
      <c r="E39" s="108">
        <f>SUM(E18:E38)</f>
        <v>10594698</v>
      </c>
      <c r="F39" s="124"/>
      <c r="G39" s="124"/>
      <c r="H39" s="124"/>
    </row>
    <row r="40" spans="1:8" x14ac:dyDescent="0.25">
      <c r="A40" s="124"/>
      <c r="B40" s="124"/>
      <c r="C40" s="124"/>
      <c r="D40" s="124"/>
      <c r="E40" s="124"/>
      <c r="F40" s="124"/>
      <c r="G40" s="124"/>
      <c r="H40" s="124"/>
    </row>
    <row r="41" spans="1:8" x14ac:dyDescent="0.25">
      <c r="A41" s="124"/>
      <c r="B41" s="124"/>
      <c r="C41" s="124"/>
      <c r="D41" s="124"/>
      <c r="E41" s="124"/>
      <c r="F41" s="124"/>
      <c r="G41" s="124"/>
      <c r="H41" s="124"/>
    </row>
  </sheetData>
  <mergeCells count="9">
    <mergeCell ref="A39:B39"/>
    <mergeCell ref="D16:D17"/>
    <mergeCell ref="A2:E2"/>
    <mergeCell ref="A1:E1"/>
    <mergeCell ref="A6:B6"/>
    <mergeCell ref="A16:A17"/>
    <mergeCell ref="B16:B17"/>
    <mergeCell ref="C16:C17"/>
    <mergeCell ref="A3:E3"/>
  </mergeCells>
  <phoneticPr fontId="1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51" workbookViewId="0">
      <selection sqref="A1:J58"/>
    </sheetView>
  </sheetViews>
  <sheetFormatPr defaultRowHeight="15" x14ac:dyDescent="0.25"/>
  <cols>
    <col min="1" max="1" width="13.42578125" customWidth="1"/>
    <col min="2" max="2" width="30.85546875" customWidth="1"/>
    <col min="3" max="3" width="13.28515625" customWidth="1"/>
    <col min="4" max="4" width="12.140625" customWidth="1"/>
    <col min="5" max="5" width="12.42578125" customWidth="1"/>
    <col min="6" max="6" width="14.28515625" customWidth="1"/>
    <col min="7" max="7" width="10.7109375" customWidth="1"/>
    <col min="8" max="8" width="10.28515625" customWidth="1"/>
  </cols>
  <sheetData>
    <row r="1" spans="1:6" x14ac:dyDescent="0.25">
      <c r="A1" s="304" t="s">
        <v>20</v>
      </c>
      <c r="B1" s="304"/>
      <c r="C1" s="304"/>
      <c r="D1" s="304"/>
      <c r="E1" s="124"/>
      <c r="F1" s="124"/>
    </row>
    <row r="2" spans="1:6" x14ac:dyDescent="0.25">
      <c r="A2" s="282" t="s">
        <v>476</v>
      </c>
      <c r="B2" s="282"/>
      <c r="C2" s="282"/>
      <c r="D2" s="282"/>
      <c r="E2" s="124"/>
      <c r="F2" s="124"/>
    </row>
    <row r="3" spans="1:6" x14ac:dyDescent="0.25">
      <c r="A3" s="282" t="s">
        <v>538</v>
      </c>
      <c r="B3" s="282"/>
      <c r="C3" s="282"/>
      <c r="D3" s="282"/>
      <c r="E3" s="124"/>
      <c r="F3" s="124"/>
    </row>
    <row r="4" spans="1:6" ht="15" customHeight="1" x14ac:dyDescent="0.25">
      <c r="A4" s="172"/>
      <c r="B4" s="124"/>
      <c r="C4" s="124"/>
      <c r="D4" s="179" t="s">
        <v>443</v>
      </c>
      <c r="E4" s="124"/>
      <c r="F4" s="124"/>
    </row>
    <row r="5" spans="1:6" ht="15" customHeight="1" x14ac:dyDescent="0.25">
      <c r="A5" s="5"/>
      <c r="B5" s="124"/>
      <c r="C5" s="124"/>
      <c r="D5" s="179" t="s">
        <v>472</v>
      </c>
      <c r="E5" s="124"/>
      <c r="F5" s="124"/>
    </row>
    <row r="6" spans="1:6" ht="15" customHeight="1" x14ac:dyDescent="0.25">
      <c r="A6" s="5"/>
      <c r="B6" s="179"/>
      <c r="C6" s="124"/>
      <c r="D6" s="124"/>
      <c r="E6" s="124"/>
      <c r="F6" s="124"/>
    </row>
    <row r="7" spans="1:6" ht="29.25" customHeight="1" x14ac:dyDescent="0.25">
      <c r="A7" s="285" t="s">
        <v>1</v>
      </c>
      <c r="B7" s="286"/>
      <c r="C7" s="174" t="s">
        <v>164</v>
      </c>
      <c r="D7" s="174" t="s">
        <v>520</v>
      </c>
      <c r="E7" s="124"/>
      <c r="F7" s="124"/>
    </row>
    <row r="8" spans="1:6" ht="13.5" customHeight="1" x14ac:dyDescent="0.25">
      <c r="A8" s="126" t="s">
        <v>401</v>
      </c>
      <c r="B8" s="125" t="s">
        <v>28</v>
      </c>
      <c r="C8" s="128">
        <v>1000000</v>
      </c>
      <c r="D8" s="128">
        <v>1030000</v>
      </c>
      <c r="E8" s="124"/>
      <c r="F8" s="124"/>
    </row>
    <row r="9" spans="1:6" ht="15" customHeight="1" x14ac:dyDescent="0.25">
      <c r="A9" s="117" t="s">
        <v>403</v>
      </c>
      <c r="B9" s="12" t="s">
        <v>404</v>
      </c>
      <c r="C9" s="106">
        <v>829410</v>
      </c>
      <c r="D9" s="106">
        <v>829410</v>
      </c>
      <c r="E9" s="124"/>
      <c r="F9" s="124"/>
    </row>
    <row r="10" spans="1:6" ht="15" customHeight="1" x14ac:dyDescent="0.25">
      <c r="A10" s="117" t="s">
        <v>405</v>
      </c>
      <c r="B10" s="12" t="s">
        <v>30</v>
      </c>
      <c r="C10" s="106">
        <v>223941</v>
      </c>
      <c r="D10" s="106">
        <v>223941</v>
      </c>
      <c r="E10" s="124"/>
      <c r="F10" s="124"/>
    </row>
    <row r="11" spans="1:6" ht="15" customHeight="1" x14ac:dyDescent="0.25">
      <c r="A11" s="108" t="s">
        <v>406</v>
      </c>
      <c r="B11" s="22" t="s">
        <v>31</v>
      </c>
      <c r="C11" s="108">
        <f>SUM(C8:C10)</f>
        <v>2053351</v>
      </c>
      <c r="D11" s="108">
        <f>SUM(D8:D10)</f>
        <v>2083351</v>
      </c>
      <c r="E11" s="124"/>
      <c r="F11" s="124"/>
    </row>
    <row r="12" spans="1:6" ht="15" customHeight="1" x14ac:dyDescent="0.25">
      <c r="A12" s="106" t="s">
        <v>407</v>
      </c>
      <c r="B12" s="12" t="s">
        <v>32</v>
      </c>
      <c r="C12" s="106">
        <v>11033284</v>
      </c>
      <c r="D12" s="106">
        <v>11033284</v>
      </c>
      <c r="E12" s="124"/>
      <c r="F12" s="124"/>
    </row>
    <row r="13" spans="1:6" ht="15" customHeight="1" x14ac:dyDescent="0.25">
      <c r="A13" s="106" t="s">
        <v>408</v>
      </c>
      <c r="B13" s="12" t="s">
        <v>33</v>
      </c>
      <c r="C13" s="106">
        <v>0</v>
      </c>
      <c r="D13" s="106">
        <v>0</v>
      </c>
      <c r="E13" s="124"/>
      <c r="F13" s="124"/>
    </row>
    <row r="14" spans="1:6" ht="15" customHeight="1" x14ac:dyDescent="0.25">
      <c r="A14" s="106" t="s">
        <v>409</v>
      </c>
      <c r="B14" s="12" t="s">
        <v>34</v>
      </c>
      <c r="C14" s="106">
        <v>0</v>
      </c>
      <c r="D14" s="106">
        <v>0</v>
      </c>
      <c r="E14" s="124"/>
      <c r="F14" s="124"/>
    </row>
    <row r="15" spans="1:6" ht="15" customHeight="1" x14ac:dyDescent="0.25">
      <c r="A15" s="106" t="s">
        <v>410</v>
      </c>
      <c r="B15" s="12" t="s">
        <v>35</v>
      </c>
      <c r="C15" s="106">
        <v>2897986</v>
      </c>
      <c r="D15" s="106">
        <v>2897986</v>
      </c>
      <c r="E15" s="124"/>
      <c r="F15" s="124"/>
    </row>
    <row r="16" spans="1:6" ht="15" customHeight="1" x14ac:dyDescent="0.25">
      <c r="A16" s="108" t="s">
        <v>411</v>
      </c>
      <c r="B16" s="22" t="s">
        <v>36</v>
      </c>
      <c r="C16" s="108">
        <f>SUM(C12:C15)</f>
        <v>13931270</v>
      </c>
      <c r="D16" s="108">
        <f>SUM(D12:D15)</f>
        <v>13931270</v>
      </c>
      <c r="E16" s="124"/>
      <c r="F16" s="124"/>
    </row>
    <row r="17" spans="1:6" s="104" customFormat="1" ht="15" customHeight="1" x14ac:dyDescent="0.25">
      <c r="A17" s="107" t="s">
        <v>412</v>
      </c>
      <c r="B17" s="24" t="s">
        <v>464</v>
      </c>
      <c r="C17" s="114"/>
      <c r="D17" s="107">
        <v>5000000</v>
      </c>
      <c r="E17" s="235"/>
      <c r="F17" s="235"/>
    </row>
    <row r="18" spans="1:6" s="104" customFormat="1" ht="15" customHeight="1" x14ac:dyDescent="0.25">
      <c r="A18" s="107" t="s">
        <v>414</v>
      </c>
      <c r="B18" s="116" t="s">
        <v>445</v>
      </c>
      <c r="C18" s="107">
        <v>3808526</v>
      </c>
      <c r="D18" s="107">
        <v>3808526</v>
      </c>
      <c r="E18" s="235"/>
      <c r="F18" s="235"/>
    </row>
    <row r="19" spans="1:6" ht="15" customHeight="1" x14ac:dyDescent="0.25">
      <c r="A19" s="106" t="s">
        <v>417</v>
      </c>
      <c r="B19" s="12" t="s">
        <v>84</v>
      </c>
      <c r="C19" s="106">
        <v>22565000</v>
      </c>
      <c r="D19" s="106">
        <v>22565000</v>
      </c>
      <c r="E19" s="124"/>
      <c r="F19" s="124"/>
    </row>
    <row r="20" spans="1:6" ht="15" customHeight="1" x14ac:dyDescent="0.25">
      <c r="A20" s="106" t="s">
        <v>416</v>
      </c>
      <c r="B20" s="12" t="s">
        <v>85</v>
      </c>
      <c r="C20" s="106">
        <v>44396000</v>
      </c>
      <c r="D20" s="106">
        <v>44580500</v>
      </c>
      <c r="E20" s="124"/>
      <c r="F20" s="124"/>
    </row>
    <row r="21" spans="1:6" s="104" customFormat="1" ht="15" customHeight="1" x14ac:dyDescent="0.25">
      <c r="A21" s="107" t="s">
        <v>418</v>
      </c>
      <c r="B21" s="24" t="s">
        <v>38</v>
      </c>
      <c r="C21" s="107">
        <f>SUM(C19:C20)</f>
        <v>66961000</v>
      </c>
      <c r="D21" s="107">
        <f>SUM(D19:D20)</f>
        <v>67145500</v>
      </c>
      <c r="E21" s="235"/>
      <c r="F21" s="235"/>
    </row>
    <row r="22" spans="1:6" ht="15" customHeight="1" x14ac:dyDescent="0.25">
      <c r="A22" s="107" t="s">
        <v>419</v>
      </c>
      <c r="B22" s="24" t="s">
        <v>39</v>
      </c>
      <c r="C22" s="106">
        <v>0</v>
      </c>
      <c r="D22" s="106">
        <v>0</v>
      </c>
      <c r="E22" s="124"/>
      <c r="F22" s="124"/>
    </row>
    <row r="23" spans="1:6" ht="15" customHeight="1" x14ac:dyDescent="0.25">
      <c r="A23" s="107" t="s">
        <v>420</v>
      </c>
      <c r="B23" s="24" t="s">
        <v>41</v>
      </c>
      <c r="C23" s="106">
        <v>0</v>
      </c>
      <c r="D23" s="106">
        <v>0</v>
      </c>
      <c r="E23" s="124"/>
      <c r="F23" s="124"/>
    </row>
    <row r="24" spans="1:6" ht="15" customHeight="1" x14ac:dyDescent="0.25">
      <c r="A24" s="108" t="s">
        <v>421</v>
      </c>
      <c r="B24" s="22" t="s">
        <v>40</v>
      </c>
      <c r="C24" s="108">
        <f>C18+C21+C22+C23</f>
        <v>70769526</v>
      </c>
      <c r="D24" s="108">
        <f>D17+D18+D21+D22+D23</f>
        <v>75954026</v>
      </c>
      <c r="E24" s="124"/>
      <c r="F24" s="124"/>
    </row>
    <row r="25" spans="1:6" ht="15" customHeight="1" x14ac:dyDescent="0.25">
      <c r="A25" s="108" t="s">
        <v>444</v>
      </c>
      <c r="B25" s="22" t="s">
        <v>42</v>
      </c>
      <c r="C25" s="108">
        <f>C24</f>
        <v>70769526</v>
      </c>
      <c r="D25" s="108">
        <f>D24</f>
        <v>75954026</v>
      </c>
      <c r="E25" s="124"/>
      <c r="F25" s="124"/>
    </row>
    <row r="26" spans="1:6" ht="15" customHeight="1" x14ac:dyDescent="0.25">
      <c r="A26" s="237"/>
      <c r="B26" s="198"/>
      <c r="C26" s="237"/>
      <c r="D26" s="237"/>
      <c r="E26" s="124"/>
      <c r="F26" s="124"/>
    </row>
    <row r="27" spans="1:6" ht="15" customHeight="1" x14ac:dyDescent="0.25">
      <c r="A27" s="237"/>
      <c r="B27" s="198"/>
      <c r="C27" s="237"/>
      <c r="D27" s="237"/>
      <c r="E27" s="124"/>
      <c r="F27" s="124"/>
    </row>
    <row r="28" spans="1:6" ht="15" customHeight="1" x14ac:dyDescent="0.25">
      <c r="A28" s="237"/>
      <c r="B28" s="198"/>
      <c r="C28" s="237"/>
      <c r="D28" s="237"/>
      <c r="E28" s="124"/>
      <c r="F28" s="124"/>
    </row>
    <row r="29" spans="1:6" ht="15" customHeight="1" x14ac:dyDescent="0.25">
      <c r="A29" s="237"/>
      <c r="B29" s="198"/>
      <c r="C29" s="237"/>
      <c r="D29" s="237"/>
      <c r="E29" s="124"/>
      <c r="F29" s="124"/>
    </row>
    <row r="30" spans="1:6" ht="15" customHeight="1" x14ac:dyDescent="0.25">
      <c r="A30" s="237"/>
      <c r="B30" s="198"/>
      <c r="C30" s="237"/>
      <c r="D30" s="237"/>
      <c r="E30" s="124"/>
      <c r="F30" s="124"/>
    </row>
    <row r="31" spans="1:6" ht="15" customHeight="1" x14ac:dyDescent="0.25">
      <c r="A31" s="237"/>
      <c r="B31" s="198"/>
      <c r="C31" s="237"/>
      <c r="D31" s="237"/>
      <c r="E31" s="124"/>
      <c r="F31" s="124"/>
    </row>
    <row r="32" spans="1:6" ht="15" customHeight="1" x14ac:dyDescent="0.25">
      <c r="A32" s="237"/>
      <c r="B32" s="198"/>
      <c r="C32" s="237"/>
      <c r="D32" s="237"/>
      <c r="E32" s="124"/>
      <c r="F32" s="124"/>
    </row>
    <row r="33" spans="1:8" ht="15" customHeight="1" x14ac:dyDescent="0.25">
      <c r="A33" s="237"/>
      <c r="B33" s="198"/>
      <c r="C33" s="237"/>
      <c r="D33" s="237"/>
      <c r="E33" s="124"/>
      <c r="F33" s="124"/>
    </row>
    <row r="34" spans="1:8" ht="15" customHeight="1" x14ac:dyDescent="0.25">
      <c r="A34" s="237"/>
      <c r="B34" s="198"/>
      <c r="C34" s="237"/>
      <c r="D34" s="237"/>
      <c r="E34" s="124"/>
      <c r="F34" s="124"/>
    </row>
    <row r="35" spans="1:8" ht="15" customHeight="1" x14ac:dyDescent="0.25">
      <c r="A35" s="237"/>
      <c r="B35" s="198"/>
      <c r="C35" s="237"/>
      <c r="D35" s="237"/>
      <c r="E35" s="124"/>
      <c r="F35" s="124"/>
    </row>
    <row r="36" spans="1:8" x14ac:dyDescent="0.25">
      <c r="A36" s="124"/>
      <c r="B36" s="124"/>
      <c r="C36" s="124"/>
      <c r="D36" s="124"/>
      <c r="E36" s="124"/>
      <c r="F36" s="124"/>
    </row>
    <row r="37" spans="1:8" x14ac:dyDescent="0.25">
      <c r="A37" s="124"/>
      <c r="B37" s="124"/>
      <c r="C37" s="124"/>
      <c r="D37" s="124"/>
      <c r="E37" s="124"/>
      <c r="F37" s="124"/>
    </row>
    <row r="38" spans="1:8" ht="27" customHeight="1" x14ac:dyDescent="0.25">
      <c r="A38" s="307" t="s">
        <v>248</v>
      </c>
      <c r="B38" s="305" t="s">
        <v>1</v>
      </c>
      <c r="C38" s="307" t="s">
        <v>493</v>
      </c>
      <c r="D38" s="307"/>
      <c r="E38" s="316" t="s">
        <v>494</v>
      </c>
      <c r="F38" s="307" t="s">
        <v>496</v>
      </c>
      <c r="G38" s="307" t="s">
        <v>495</v>
      </c>
      <c r="H38" s="307"/>
    </row>
    <row r="39" spans="1:8" ht="45" customHeight="1" x14ac:dyDescent="0.25">
      <c r="A39" s="307"/>
      <c r="B39" s="306"/>
      <c r="C39" s="234" t="s">
        <v>540</v>
      </c>
      <c r="D39" s="175" t="s">
        <v>541</v>
      </c>
      <c r="E39" s="317"/>
      <c r="F39" s="307"/>
      <c r="G39" s="234" t="s">
        <v>434</v>
      </c>
      <c r="H39" s="236" t="s">
        <v>539</v>
      </c>
    </row>
    <row r="40" spans="1:8" x14ac:dyDescent="0.25">
      <c r="A40" s="227" t="s">
        <v>249</v>
      </c>
      <c r="B40" s="17" t="s">
        <v>96</v>
      </c>
      <c r="C40" s="106">
        <v>1000000</v>
      </c>
      <c r="D40" s="106">
        <v>1030000</v>
      </c>
      <c r="E40" s="106"/>
      <c r="F40" s="106"/>
      <c r="G40" s="106"/>
      <c r="H40" s="106"/>
    </row>
    <row r="41" spans="1:8" x14ac:dyDescent="0.25">
      <c r="A41" s="230" t="s">
        <v>250</v>
      </c>
      <c r="B41" s="17" t="s">
        <v>97</v>
      </c>
      <c r="C41" s="106"/>
      <c r="D41" s="106"/>
      <c r="E41" s="106"/>
      <c r="F41" s="106"/>
      <c r="G41" s="106"/>
      <c r="H41" s="106"/>
    </row>
    <row r="42" spans="1:8" x14ac:dyDescent="0.25">
      <c r="A42" s="230" t="s">
        <v>252</v>
      </c>
      <c r="B42" s="17" t="s">
        <v>98</v>
      </c>
      <c r="C42" s="106"/>
      <c r="D42" s="106"/>
      <c r="E42" s="106"/>
      <c r="F42" s="106"/>
      <c r="G42" s="106"/>
      <c r="H42" s="106"/>
    </row>
    <row r="43" spans="1:8" x14ac:dyDescent="0.25">
      <c r="A43" s="230">
        <v>107052</v>
      </c>
      <c r="B43" s="17" t="s">
        <v>57</v>
      </c>
      <c r="C43" s="106"/>
      <c r="D43" s="106"/>
      <c r="E43" s="106"/>
      <c r="F43" s="106"/>
      <c r="G43" s="106"/>
      <c r="H43" s="106"/>
    </row>
    <row r="44" spans="1:8" x14ac:dyDescent="0.25">
      <c r="A44" s="230">
        <v>107055</v>
      </c>
      <c r="B44" s="17" t="s">
        <v>99</v>
      </c>
      <c r="C44" s="106"/>
      <c r="D44" s="106"/>
      <c r="E44" s="106"/>
      <c r="F44" s="106"/>
      <c r="G44" s="106"/>
      <c r="H44" s="106"/>
    </row>
    <row r="45" spans="1:8" x14ac:dyDescent="0.25">
      <c r="A45" s="231" t="s">
        <v>251</v>
      </c>
      <c r="B45" s="17" t="s">
        <v>100</v>
      </c>
      <c r="C45" s="106"/>
      <c r="D45" s="106"/>
      <c r="E45" s="106"/>
      <c r="F45" s="106"/>
      <c r="G45" s="106"/>
      <c r="H45" s="106"/>
    </row>
    <row r="46" spans="1:8" x14ac:dyDescent="0.25">
      <c r="A46" s="228" t="s">
        <v>435</v>
      </c>
      <c r="B46" s="17" t="s">
        <v>101</v>
      </c>
      <c r="C46" s="106"/>
      <c r="D46" s="106"/>
      <c r="E46" s="106"/>
      <c r="F46" s="106"/>
      <c r="G46" s="106"/>
      <c r="H46" s="106"/>
    </row>
    <row r="47" spans="1:8" x14ac:dyDescent="0.25">
      <c r="A47" s="228" t="s">
        <v>435</v>
      </c>
      <c r="B47" s="17" t="s">
        <v>102</v>
      </c>
      <c r="C47" s="106"/>
      <c r="D47" s="106"/>
      <c r="E47" s="106"/>
      <c r="F47" s="106"/>
      <c r="G47" s="106"/>
      <c r="H47" s="106"/>
    </row>
    <row r="48" spans="1:8" x14ac:dyDescent="0.25">
      <c r="A48" s="229" t="s">
        <v>436</v>
      </c>
      <c r="B48" s="17" t="s">
        <v>103</v>
      </c>
      <c r="C48" s="106">
        <v>1053351</v>
      </c>
      <c r="D48" s="106">
        <v>1053351</v>
      </c>
      <c r="E48" s="106">
        <v>13931270</v>
      </c>
      <c r="F48" s="106"/>
      <c r="G48" s="106"/>
      <c r="H48" s="106"/>
    </row>
    <row r="49" spans="1:8" x14ac:dyDescent="0.25">
      <c r="A49" s="229" t="s">
        <v>437</v>
      </c>
      <c r="B49" s="17" t="s">
        <v>104</v>
      </c>
      <c r="C49" s="106"/>
      <c r="D49" s="106"/>
      <c r="E49" s="106"/>
      <c r="F49" s="106"/>
      <c r="G49" s="106"/>
      <c r="H49" s="106"/>
    </row>
    <row r="50" spans="1:8" x14ac:dyDescent="0.25">
      <c r="A50" s="229" t="s">
        <v>446</v>
      </c>
      <c r="B50" s="17" t="s">
        <v>105</v>
      </c>
      <c r="C50" s="106"/>
      <c r="D50" s="106"/>
      <c r="E50" s="106"/>
      <c r="F50" s="106"/>
      <c r="G50" s="106"/>
      <c r="H50" s="106"/>
    </row>
    <row r="51" spans="1:8" x14ac:dyDescent="0.25">
      <c r="A51" s="229" t="s">
        <v>447</v>
      </c>
      <c r="B51" s="17" t="s">
        <v>106</v>
      </c>
      <c r="C51" s="106"/>
      <c r="D51" s="106"/>
      <c r="E51" s="106"/>
      <c r="F51" s="106"/>
      <c r="G51" s="106"/>
      <c r="H51" s="106"/>
    </row>
    <row r="52" spans="1:8" x14ac:dyDescent="0.25">
      <c r="A52" s="229" t="s">
        <v>486</v>
      </c>
      <c r="B52" s="17" t="s">
        <v>463</v>
      </c>
      <c r="C52" s="106"/>
      <c r="D52" s="106"/>
      <c r="E52" s="106"/>
      <c r="F52" s="106"/>
      <c r="G52" s="106"/>
      <c r="H52" s="106"/>
    </row>
    <row r="53" spans="1:8" x14ac:dyDescent="0.25">
      <c r="A53" s="229" t="s">
        <v>448</v>
      </c>
      <c r="B53" s="17" t="s">
        <v>107</v>
      </c>
      <c r="C53" s="106"/>
      <c r="D53" s="106"/>
      <c r="E53" s="106"/>
      <c r="F53" s="106"/>
      <c r="G53" s="106"/>
      <c r="H53" s="106"/>
    </row>
    <row r="54" spans="1:8" x14ac:dyDescent="0.25">
      <c r="A54" s="229" t="s">
        <v>254</v>
      </c>
      <c r="B54" s="17" t="s">
        <v>108</v>
      </c>
      <c r="C54" s="106"/>
      <c r="D54" s="106"/>
      <c r="E54" s="106"/>
      <c r="F54" s="106"/>
      <c r="G54" s="106"/>
      <c r="H54" s="106"/>
    </row>
    <row r="55" spans="1:8" x14ac:dyDescent="0.25">
      <c r="A55" s="233" t="s">
        <v>487</v>
      </c>
      <c r="B55" s="80" t="s">
        <v>490</v>
      </c>
      <c r="C55" s="106"/>
      <c r="D55" s="106"/>
      <c r="E55" s="106"/>
      <c r="F55" s="106"/>
      <c r="G55" s="106">
        <v>3808526</v>
      </c>
      <c r="H55" s="106">
        <v>3808526</v>
      </c>
    </row>
    <row r="56" spans="1:8" x14ac:dyDescent="0.25">
      <c r="A56" s="233" t="s">
        <v>488</v>
      </c>
      <c r="B56" s="80" t="s">
        <v>491</v>
      </c>
      <c r="C56" s="106"/>
      <c r="D56" s="106"/>
      <c r="E56" s="106"/>
      <c r="F56" s="106"/>
      <c r="G56" s="106">
        <v>66961000</v>
      </c>
      <c r="H56" s="106">
        <v>67145500</v>
      </c>
    </row>
    <row r="57" spans="1:8" x14ac:dyDescent="0.25">
      <c r="A57" s="233" t="s">
        <v>489</v>
      </c>
      <c r="B57" s="80" t="s">
        <v>492</v>
      </c>
      <c r="C57" s="106"/>
      <c r="D57" s="106"/>
      <c r="E57" s="106"/>
      <c r="F57" s="106"/>
      <c r="G57" s="106"/>
      <c r="H57" s="106"/>
    </row>
    <row r="58" spans="1:8" x14ac:dyDescent="0.25">
      <c r="A58" s="314" t="s">
        <v>43</v>
      </c>
      <c r="B58" s="315"/>
      <c r="C58" s="108">
        <f>SUM(C40:C57)</f>
        <v>2053351</v>
      </c>
      <c r="D58" s="108">
        <f>SUM(D40:D57)</f>
        <v>2083351</v>
      </c>
      <c r="E58" s="108">
        <f t="shared" ref="E58:H58" si="0">SUM(E40:E57)</f>
        <v>13931270</v>
      </c>
      <c r="F58" s="108">
        <f t="shared" si="0"/>
        <v>0</v>
      </c>
      <c r="G58" s="108">
        <f t="shared" si="0"/>
        <v>70769526</v>
      </c>
      <c r="H58" s="108">
        <f t="shared" si="0"/>
        <v>70954026</v>
      </c>
    </row>
    <row r="59" spans="1:8" x14ac:dyDescent="0.25">
      <c r="A59" s="124"/>
      <c r="B59" s="124"/>
      <c r="C59" s="124"/>
      <c r="D59" s="124"/>
      <c r="E59" s="124"/>
      <c r="F59" s="124"/>
    </row>
  </sheetData>
  <mergeCells count="11">
    <mergeCell ref="A58:B58"/>
    <mergeCell ref="E38:E39"/>
    <mergeCell ref="F38:F39"/>
    <mergeCell ref="A2:D2"/>
    <mergeCell ref="A3:D3"/>
    <mergeCell ref="C38:D38"/>
    <mergeCell ref="G38:H38"/>
    <mergeCell ref="A1:D1"/>
    <mergeCell ref="A7:B7"/>
    <mergeCell ref="A38:A39"/>
    <mergeCell ref="B38:B3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</vt:i4>
      </vt:variant>
    </vt:vector>
  </HeadingPairs>
  <TitlesOfParts>
    <vt:vector size="22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4.2 Közös Hivatal</vt:lpstr>
      <vt:lpstr>4.3 Szakmár</vt:lpstr>
      <vt:lpstr>4.4 Öregcsertő</vt:lpstr>
      <vt:lpstr>4.5 Újtelek</vt:lpstr>
      <vt:lpstr>4.6 Jegyző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2016-08-04T09:40:00Z</cp:lastPrinted>
  <dcterms:created xsi:type="dcterms:W3CDTF">2014-03-20T09:53:46Z</dcterms:created>
  <dcterms:modified xsi:type="dcterms:W3CDTF">2017-08-14T09:17:22Z</dcterms:modified>
</cp:coreProperties>
</file>