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2." sheetId="1" r:id="rId1"/>
    <sheet name="2b" sheetId="2" r:id="rId2"/>
    <sheet name="Munka2" sheetId="3" r:id="rId3"/>
  </sheets>
  <definedNames>
    <definedName name="_xlnm.Print_Area" localSheetId="0">'2.'!$A$1:$H$403</definedName>
  </definedNames>
  <calcPr fullCalcOnLoad="1"/>
</workbook>
</file>

<file path=xl/sharedStrings.xml><?xml version="1.0" encoding="utf-8"?>
<sst xmlns="http://schemas.openxmlformats.org/spreadsheetml/2006/main" count="1406" uniqueCount="296">
  <si>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</si>
  <si>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</si>
  <si>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</si>
  <si>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</si>
  <si>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</si>
  <si>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adatok e Ft-ban</t>
  </si>
  <si>
    <t>Sor-</t>
  </si>
  <si>
    <t>2011. évi</t>
  </si>
  <si>
    <t>szám</t>
  </si>
  <si>
    <t xml:space="preserve">              Megnevezés</t>
  </si>
  <si>
    <t>koncepció</t>
  </si>
  <si>
    <t>terv</t>
  </si>
  <si>
    <r>
      <t>I</t>
    </r>
    <r>
      <rPr>
        <b/>
        <u val="single"/>
        <sz val="9"/>
        <rFont val="Times New Roman CE"/>
        <family val="1"/>
      </rPr>
      <t>ntézményi működési bevételek</t>
    </r>
    <r>
      <rPr>
        <b/>
        <sz val="9"/>
        <rFont val="Times New Roman CE"/>
        <family val="0"/>
      </rPr>
      <t>:</t>
    </r>
  </si>
  <si>
    <t>1.</t>
  </si>
  <si>
    <t>Hatósági jogkörhöz köthető köthető működési bevételek</t>
  </si>
  <si>
    <t>2.</t>
  </si>
  <si>
    <t>Intézményi  működéshez kapcsolódó egyéb bevételek</t>
  </si>
  <si>
    <t>3.</t>
  </si>
  <si>
    <t>Intézmények egyéb sajátos bevételei</t>
  </si>
  <si>
    <t>4.</t>
  </si>
  <si>
    <t>Továbbszámlázott szolgáltatások</t>
  </si>
  <si>
    <t>5.</t>
  </si>
  <si>
    <t>Kiszámlázott termék, szolgált. ÁFA</t>
  </si>
  <si>
    <t>6.</t>
  </si>
  <si>
    <t>Kamatbevételek</t>
  </si>
  <si>
    <t>Önkormányzatok sajátos működési bevételek:</t>
  </si>
  <si>
    <t>7.</t>
  </si>
  <si>
    <t>Helyi adók</t>
  </si>
  <si>
    <t>8.</t>
  </si>
  <si>
    <t>Átengedett központi adók</t>
  </si>
  <si>
    <t xml:space="preserve">   ebből: SZJA</t>
  </si>
  <si>
    <t xml:space="preserve">             Gépjárműadó</t>
  </si>
  <si>
    <t>9.</t>
  </si>
  <si>
    <t>Pótlékok, bírságok és egyéb sajátos bevételek</t>
  </si>
  <si>
    <t>I. MŰKÖDÉSI BEVÉTELEK ÖSSZESEN (1+…+9):</t>
  </si>
  <si>
    <t>10.</t>
  </si>
  <si>
    <r>
      <t xml:space="preserve">   </t>
    </r>
    <r>
      <rPr>
        <sz val="9"/>
        <rFont val="Times New Roman CE"/>
        <family val="1"/>
      </rPr>
      <t>ebből: állandó népességszámhoz kötött</t>
    </r>
  </si>
  <si>
    <r>
      <t xml:space="preserve">              </t>
    </r>
    <r>
      <rPr>
        <sz val="9"/>
        <rFont val="Times New Roman CE"/>
        <family val="1"/>
      </rPr>
      <t>feladatmutatóhoz kötött</t>
    </r>
  </si>
  <si>
    <t>11.</t>
  </si>
  <si>
    <t>Központosított támogatás</t>
  </si>
  <si>
    <t>12.</t>
  </si>
  <si>
    <t>Normatív kötött felhasználású támogatások</t>
  </si>
  <si>
    <r>
      <t xml:space="preserve">   </t>
    </r>
    <r>
      <rPr>
        <sz val="9"/>
        <rFont val="Times New Roman CE"/>
        <family val="1"/>
      </rPr>
      <t>ebből: kiegészítő támogatás egyes közoktatási feladatokhoz</t>
    </r>
  </si>
  <si>
    <t xml:space="preserve">              egyes jövedelempótló támogatás és közcélú foglalkoztatás tám.</t>
  </si>
  <si>
    <t>13.</t>
  </si>
  <si>
    <t>Önkormányzatok egyéb költségvetési támogatása</t>
  </si>
  <si>
    <t>II. TÁMOGATÁSOK (10+…+13):</t>
  </si>
  <si>
    <t>14.</t>
  </si>
  <si>
    <t>Tárgyi eszközök, immateriális javak értékesítése</t>
  </si>
  <si>
    <t>15.</t>
  </si>
  <si>
    <t>Önkormányzatok sajátos felhalmozási és tőkebevételei</t>
  </si>
  <si>
    <t xml:space="preserve">    ebből: lakótelek értékesítés</t>
  </si>
  <si>
    <t>16.</t>
  </si>
  <si>
    <t>Pénzügyi befektetések bevételei</t>
  </si>
  <si>
    <t>17.</t>
  </si>
  <si>
    <t>Üzemeltetésből származó bevételek</t>
  </si>
  <si>
    <t>18.</t>
  </si>
  <si>
    <t>Előző évi költségvetési kiegészítések, visszatérítések</t>
  </si>
  <si>
    <t>19.</t>
  </si>
  <si>
    <t>Működési célú, támogatás értékű bevétel (államháztartáson belülről)</t>
  </si>
  <si>
    <t xml:space="preserve">    ebből: TB alapoktól</t>
  </si>
  <si>
    <t>20.</t>
  </si>
  <si>
    <t>Felhalmozási célú, támogatás értékű bevével (államháztartáson belülről)</t>
  </si>
  <si>
    <t>IV. TÁMOGATÁSÉRTÉKŰ BEVÉTELEK (18+…+20):</t>
  </si>
  <si>
    <t>21.</t>
  </si>
  <si>
    <t>Működési célú pénzeszközátvétel államháztartáson kívülről</t>
  </si>
  <si>
    <t>22.</t>
  </si>
  <si>
    <t>Felhalmozási célú pénzeszközátvétel államháztartáson kívülről</t>
  </si>
  <si>
    <t>V. VÉGLEGESEN ÁTVETT PÉNZESZKÖZÖK (21+22):</t>
  </si>
  <si>
    <t>23.</t>
  </si>
  <si>
    <t>Működési célú hitelek</t>
  </si>
  <si>
    <t>24.</t>
  </si>
  <si>
    <t>Likvid hitelek</t>
  </si>
  <si>
    <t>25.</t>
  </si>
  <si>
    <t>Fejlesztési célú hitelek</t>
  </si>
  <si>
    <t>VI. HITELEK ÖSSZESEN (23+…+25):</t>
  </si>
  <si>
    <t>26.</t>
  </si>
  <si>
    <t>Előző évi pénzmaradvány</t>
  </si>
  <si>
    <r>
      <t xml:space="preserve">   </t>
    </r>
    <r>
      <rPr>
        <b/>
        <sz val="9"/>
        <rFont val="Times New Roman CE"/>
        <family val="1"/>
      </rPr>
      <t>- Működéci célú:</t>
    </r>
  </si>
  <si>
    <r>
      <t xml:space="preserve">     </t>
    </r>
    <r>
      <rPr>
        <sz val="10"/>
        <rFont val="Times New Roman CE"/>
        <family val="1"/>
      </rPr>
      <t>Ebből: - Községi Önkormányzat</t>
    </r>
  </si>
  <si>
    <t xml:space="preserve">   - Felhalmozási célú:</t>
  </si>
  <si>
    <r>
      <t xml:space="preserve">     </t>
    </r>
    <r>
      <rPr>
        <sz val="10"/>
        <rFont val="Times New Roman CE"/>
        <family val="0"/>
      </rPr>
      <t>Ebből: - Kötelezettséggel terhelt (Óvoda bővítés)</t>
    </r>
  </si>
  <si>
    <t>VII. PÉNZFORGALOM NÉLKÜLI BEVÉTELEK:</t>
  </si>
  <si>
    <t>BEVÉTELEK (I+…+VII):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</si>
  <si>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</si>
  <si>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</si>
  <si>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</si>
  <si>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 xml:space="preserve">         adatok e Ft-ban</t>
  </si>
  <si>
    <t>2011.évi</t>
  </si>
  <si>
    <t>Cím</t>
  </si>
  <si>
    <t>Intézményi működési bevételek (1+…+6):</t>
  </si>
  <si>
    <t>Hatósági jogkörhöz köthető működési bevételek</t>
  </si>
  <si>
    <t>Intézményi működéshez kapcsolódó egyéb bevételek</t>
  </si>
  <si>
    <t xml:space="preserve">1.  Bérleti és lízing díjbevétel                                                   </t>
  </si>
  <si>
    <t xml:space="preserve">    Fagylaltozó bérleti díja (Motovánné)                                                     </t>
  </si>
  <si>
    <t xml:space="preserve">    Garázsbérlet (Bánóczi Gy)                                                                         </t>
  </si>
  <si>
    <t xml:space="preserve">    Sírhely megváltás</t>
  </si>
  <si>
    <t xml:space="preserve">    Tartalékterületek bérbeadása (szántók, gyepek)             </t>
  </si>
  <si>
    <t xml:space="preserve">    Közterület használati díj (búcsúi  árusítás)</t>
  </si>
  <si>
    <t xml:space="preserve">    Egyéb bérleti díj (Iskola tornaterem)</t>
  </si>
  <si>
    <r>
      <t xml:space="preserve">2.  Intézményi ellátási díj bevétel </t>
    </r>
    <r>
      <rPr>
        <sz val="9"/>
        <rFont val="Times New Roman CE"/>
        <family val="0"/>
      </rPr>
      <t>(igénybevevők átlag létszáma és átlagdíj alapján)</t>
    </r>
  </si>
  <si>
    <t xml:space="preserve">    Óvodás gyermekek étkezési díja </t>
  </si>
  <si>
    <t xml:space="preserve">    Iskolás gyermekek étkezési díja </t>
  </si>
  <si>
    <t xml:space="preserve">    Szociális étkezők térítési díja </t>
  </si>
  <si>
    <t>Továbbszámlázott szolgáltatások bevételei</t>
  </si>
  <si>
    <t xml:space="preserve">    Mobiltelefon továbbszámlázás</t>
  </si>
  <si>
    <t>Általános forgalmi adó bevétel</t>
  </si>
  <si>
    <t xml:space="preserve">    Települési önkormányzat</t>
  </si>
  <si>
    <t xml:space="preserve">    Német Nemzetiségi Önkormányzat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</si>
  <si>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</si>
  <si>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</si>
  <si>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r>
      <t xml:space="preserve">       </t>
    </r>
    <r>
      <rPr>
        <sz val="8"/>
        <rFont val="Times New Roman CE"/>
        <family val="1"/>
      </rPr>
      <t>adatok e Ft-ban</t>
    </r>
  </si>
  <si>
    <t>Megnevezés</t>
  </si>
  <si>
    <t>Önkormányzat sajátos működési bevételei (7+…+9):</t>
  </si>
  <si>
    <t xml:space="preserve">    Iparűzési adó </t>
  </si>
  <si>
    <t xml:space="preserve">    Magánszemélyek kommunális adója</t>
  </si>
  <si>
    <t xml:space="preserve">    SZJA átengedett része (8 %)</t>
  </si>
  <si>
    <t xml:space="preserve">    SZJA kiegészítés (jövedelem differenciálás)</t>
  </si>
  <si>
    <t xml:space="preserve">   </t>
  </si>
  <si>
    <r>
      <t xml:space="preserve">    </t>
    </r>
    <r>
      <rPr>
        <sz val="9"/>
        <rFont val="Times New Roman CE"/>
        <family val="1"/>
      </rPr>
      <t>Pótlékok, bírságok</t>
    </r>
  </si>
  <si>
    <t xml:space="preserve">    Helyszíni és szabálysértési bírságok</t>
  </si>
  <si>
    <t xml:space="preserve">    Egyéb sajátos bevételek</t>
  </si>
  <si>
    <t xml:space="preserve">                                                              Részletes Bevételek</t>
  </si>
  <si>
    <t>4.oldal</t>
  </si>
  <si>
    <t>Normatív támogatások</t>
  </si>
  <si>
    <t>3. Pénzbeli szociális juttatások</t>
  </si>
  <si>
    <t>1. Kiegészítő támogatás egyes közoktatási feladatok ellátásához</t>
  </si>
  <si>
    <t>2. Egyes jövedelempótló támogatások kieg. és közcélú foglalkozt. tám.</t>
  </si>
  <si>
    <t xml:space="preserve">   Rendsz. gyermekvéd.tám. (év közben a folyósítás alapján változik)</t>
  </si>
  <si>
    <t xml:space="preserve">   Időskorúak járadéka                                 - " - </t>
  </si>
  <si>
    <t xml:space="preserve">   Ápolási díj (súlyosan fogyatékos)              - '' -</t>
  </si>
  <si>
    <t>II. TÁMOGATÁSOK ÖSSZESEN (10+..+13):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</si>
  <si>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</si>
  <si>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</si>
  <si>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</si>
  <si>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>Felhalmozási és tőke jellegű bevételek:</t>
  </si>
  <si>
    <t xml:space="preserve">1. Önkormányzati lakótelek értékesítés </t>
  </si>
  <si>
    <r>
      <t xml:space="preserve">        </t>
    </r>
    <r>
      <rPr>
        <sz val="9"/>
        <rFont val="Times New Roman CE"/>
        <family val="1"/>
      </rPr>
      <t>Építési telkek</t>
    </r>
  </si>
  <si>
    <t xml:space="preserve">        Vízellátás és vízminőség védelem</t>
  </si>
  <si>
    <t xml:space="preserve">        Szennyvízelvezetés, és -kezelés</t>
  </si>
  <si>
    <t>III. FELHALM. ÉS TŐKE JELLEGŰ BEV.(14…+…17):</t>
  </si>
  <si>
    <t>Véglegesen átvett pénzeszközök:</t>
  </si>
  <si>
    <t>Működési célú, támogatás értékű bevételek (államháztartáson belülről)</t>
  </si>
  <si>
    <t>1. Központi költségvetési szervtől</t>
  </si>
  <si>
    <t xml:space="preserve">    Mozgáskorlátozottak közlek. tám. (év közben a folyósítás alapján változik)</t>
  </si>
  <si>
    <t xml:space="preserve">    Bevonulási segély                                      - " - </t>
  </si>
  <si>
    <t xml:space="preserve">    Választások, népszavazás lebonyolítása</t>
  </si>
  <si>
    <t xml:space="preserve">    Futófesztivál (Gyermek, Ifj. és Sportminisztériumtól)</t>
  </si>
  <si>
    <t xml:space="preserve">    Iskola pályázat - Oktatási Alapból (tanulmányi verseny)</t>
  </si>
  <si>
    <t xml:space="preserve">    Iskola pályázat - Egészségmegőrző Alapból</t>
  </si>
  <si>
    <t xml:space="preserve">    Iskola pályázat (Erdei Iskola - 2003. évről áthúzódó)</t>
  </si>
  <si>
    <t xml:space="preserve">    Iskola pályázat (Könyvtár állomány gyarapítására)</t>
  </si>
  <si>
    <t xml:space="preserve">    Közlekedési támogatás</t>
  </si>
  <si>
    <t xml:space="preserve">    Német Nemzetiségi Önkorm. általános tám.</t>
  </si>
  <si>
    <t xml:space="preserve">    BILKIG pályázat (óvoda)</t>
  </si>
  <si>
    <t>3. Társadalombiztosítási Alapoktól</t>
  </si>
  <si>
    <t xml:space="preserve">    Védőnői szolgálatra</t>
  </si>
  <si>
    <t xml:space="preserve">    Iskolaegészségügyi ellátásra (anya-, gyermek- és csecsemővédelem)</t>
  </si>
  <si>
    <t>4. Helyi önkormányzati szervtől</t>
  </si>
  <si>
    <t xml:space="preserve">     Pályázatok</t>
  </si>
  <si>
    <t xml:space="preserve">     Német feladatalapú tám.</t>
  </si>
  <si>
    <t>5. Többcélú kistérségi társulástól</t>
  </si>
  <si>
    <t xml:space="preserve">    Logopédiai tevékenységre</t>
  </si>
  <si>
    <t>Felhalmozási célú, támogatás értékű bevétel (államháztartáson belülről)</t>
  </si>
  <si>
    <t xml:space="preserve">    Ágfalva-Sopron közötti kerékpárút (Ny-Dunántúli Operatív Program)</t>
  </si>
  <si>
    <t xml:space="preserve">    Transborder pályázat</t>
  </si>
  <si>
    <r>
      <t xml:space="preserve">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</si>
  <si>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Részletes Bevételek</t>
  </si>
  <si>
    <t>6.oldal</t>
  </si>
  <si>
    <r>
      <t xml:space="preserve">      </t>
    </r>
    <r>
      <rPr>
        <sz val="8"/>
        <rFont val="Times New Roman CE"/>
        <family val="1"/>
      </rPr>
      <t>adatok e Ft-ban</t>
    </r>
  </si>
  <si>
    <t xml:space="preserve">      Vállalkozásoktól</t>
  </si>
  <si>
    <t>Rövid lej. likvid hitelek</t>
  </si>
  <si>
    <r>
      <t xml:space="preserve">      </t>
    </r>
    <r>
      <rPr>
        <sz val="9"/>
        <rFont val="Times New Roman CE"/>
        <family val="0"/>
      </rPr>
      <t>Rajka folyószámla-hitel</t>
    </r>
  </si>
  <si>
    <r>
      <t xml:space="preserve">      </t>
    </r>
    <r>
      <rPr>
        <sz val="9"/>
        <rFont val="Times New Roman CE"/>
        <family val="0"/>
      </rPr>
      <t>Rajka beruházási hitel (Transborder pályázat)</t>
    </r>
  </si>
  <si>
    <t>VI. HITELEK ÖSSZESEN:</t>
  </si>
  <si>
    <t>Pénzforgalom nélküli bevételek:</t>
  </si>
  <si>
    <t xml:space="preserve">  - Működési célú:</t>
  </si>
  <si>
    <t xml:space="preserve">    Ebből: - Községi Önkormányzat</t>
  </si>
  <si>
    <t xml:space="preserve">               - Német Nemzetiségi Önkormányzat</t>
  </si>
  <si>
    <t xml:space="preserve">  - Felhalmozási célú:</t>
  </si>
  <si>
    <t xml:space="preserve">    Ebből: - Kötelezettséggel terhelt (Óvoda bővítés)</t>
  </si>
  <si>
    <t>BEVÉTELEK MINDÖSSZESEN (1+...+26):</t>
  </si>
  <si>
    <t xml:space="preserve">   Pedagógus szakvizsga, továbbképzés, szakmai szolgáltatások ig.bevételének támogatása</t>
  </si>
  <si>
    <t xml:space="preserve">   Támogatás egyes pedagóguspótlélok kiegészítéséhez</t>
  </si>
  <si>
    <t xml:space="preserve">   Rendelkezésre állási támogatás</t>
  </si>
  <si>
    <r>
      <t xml:space="preserve">          </t>
    </r>
    <r>
      <rPr>
        <sz val="9"/>
        <rFont val="Times New Roman CE"/>
        <family val="0"/>
      </rPr>
      <t>ebből  KEOP-5.3.0/A/09-2009-0163 pályázat önrész</t>
    </r>
  </si>
  <si>
    <t xml:space="preserve">    Ebből: - Viziközmű</t>
  </si>
  <si>
    <t xml:space="preserve">   Bérpolitikai intézkedés alapján</t>
  </si>
  <si>
    <r>
      <t xml:space="preserve">        </t>
    </r>
    <r>
      <rPr>
        <sz val="10"/>
        <rFont val="Times New Roman CE"/>
        <family val="0"/>
      </rPr>
      <t xml:space="preserve">Ebből:   </t>
    </r>
    <r>
      <rPr>
        <b/>
        <sz val="10"/>
        <rFont val="Times New Roman CE"/>
        <family val="0"/>
      </rPr>
      <t xml:space="preserve">      - </t>
    </r>
    <r>
      <rPr>
        <sz val="10"/>
        <rFont val="Times New Roman CE"/>
        <family val="0"/>
      </rPr>
      <t>Viziközmű</t>
    </r>
  </si>
  <si>
    <t xml:space="preserve">                  Lakbér (1 lakás: Vass György)</t>
  </si>
  <si>
    <t xml:space="preserve">   Német Nemzetiségi Önkormányzat támogatása </t>
  </si>
  <si>
    <t>INTÉZM. MŰKÖDÉSI BEVÉTELEK ÖSSZ. (1+...+6):</t>
  </si>
  <si>
    <t>2. Fejezeti kezelésű előirányzattól EU- s programokra</t>
  </si>
  <si>
    <t>I. mód</t>
  </si>
  <si>
    <t xml:space="preserve">    TIOP-1.1.1 pályázat</t>
  </si>
  <si>
    <t xml:space="preserve">   Bérpótló juttatás</t>
  </si>
  <si>
    <t xml:space="preserve">      Leader pályázatra felvett hitel</t>
  </si>
  <si>
    <t xml:space="preserve">    Igazgatási szolgáltatás díjbevétel (hatósági igazolás)</t>
  </si>
  <si>
    <t xml:space="preserve">   Áru és készletértékesítés (mobiltelefon, hangszer)</t>
  </si>
  <si>
    <t>4. Művészeti oktatás után fizetendő tandíj</t>
  </si>
  <si>
    <t xml:space="preserve"> 3.  Kötbér, egyéb kártérítés</t>
  </si>
  <si>
    <t>Pénzügyi befektetések bevételei (vízmű osztalék)</t>
  </si>
  <si>
    <t xml:space="preserve">    Népszámlálás előleg</t>
  </si>
  <si>
    <t>6. Országos kisebbségi önkormányzattól</t>
  </si>
  <si>
    <t xml:space="preserve">    Iskola pályázat</t>
  </si>
  <si>
    <t xml:space="preserve">      Háztartásoktól</t>
  </si>
  <si>
    <t>I. félévi telj.</t>
  </si>
  <si>
    <t>I-III.n.évi telj.</t>
  </si>
  <si>
    <t xml:space="preserve">   Kiegészítő támogatás nemzetiségi fel.</t>
  </si>
  <si>
    <t xml:space="preserve">    Német Nemzetiségi Önkorm. feladatalapú tám.</t>
  </si>
  <si>
    <t xml:space="preserve">    Pénzbeli támogatás (rendszeres gyermekvédelmi tám.jogosultak)</t>
  </si>
  <si>
    <t xml:space="preserve">      Német Nemzetiségi Önkorm. Ökotábor támogatása</t>
  </si>
  <si>
    <r>
      <t xml:space="preserve">    </t>
    </r>
    <r>
      <rPr>
        <sz val="9"/>
        <rFont val="Times New Roman CE"/>
        <family val="0"/>
      </rPr>
      <t>ISPA támogatás</t>
    </r>
  </si>
  <si>
    <t>1. Beruházási célú tám.ért.bevétel Központi ktgvetési szervtől</t>
  </si>
  <si>
    <t>2. Beruházási célú tám.ért.bevétel fejezeti kez.ei-től hazai programokra</t>
  </si>
  <si>
    <t xml:space="preserve">3. Beruházási célú tám.ért.bevétel fejezeti kez.ei-tól EU-s programokra </t>
  </si>
  <si>
    <t>4. Beruházási célú tám.ért.bevétel önk.ktgvetési szervtől</t>
  </si>
  <si>
    <t xml:space="preserve">   Tanulók ingyenes tankönyvellátásának támogatása</t>
  </si>
  <si>
    <t xml:space="preserve">   Szakmai informatikai fejlesztési feladatok támogatása</t>
  </si>
  <si>
    <t xml:space="preserve">   Kedvezményes óvodai, iskolai étkeztetés</t>
  </si>
  <si>
    <t xml:space="preserve">        Óvodában</t>
  </si>
  <si>
    <t xml:space="preserve">        Iskolában</t>
  </si>
  <si>
    <t xml:space="preserve">    Fogadó bérleti díj</t>
  </si>
  <si>
    <t xml:space="preserve">    Termőföld bérbeadásából származó jövedelemadó</t>
  </si>
  <si>
    <t xml:space="preserve">    Gépjárműadó 40 %-a</t>
  </si>
  <si>
    <t xml:space="preserve">   Leader pályázat</t>
  </si>
  <si>
    <t xml:space="preserve">     Háztartásoktól </t>
  </si>
  <si>
    <t xml:space="preserve">    Idegenforgalmi adó</t>
  </si>
  <si>
    <r>
      <t xml:space="preserve"> </t>
    </r>
    <r>
      <rPr>
        <sz val="9"/>
        <rFont val="Times New Roman CE"/>
        <family val="0"/>
      </rPr>
      <t>ebből: bérl:628 e, ovi étk:945e, isk.étk: 675 e, szoc: 16 e, tovszla:68e, vízmű: 5036,esk:24e</t>
    </r>
  </si>
  <si>
    <t xml:space="preserve">   Aktív korúak ellátása            - " - </t>
  </si>
  <si>
    <t>1. Települési önkormányzatok működésének támogatása</t>
  </si>
  <si>
    <t xml:space="preserve">    Önkormányzati hivatal működésének támogatása</t>
  </si>
  <si>
    <t xml:space="preserve">    Zöldterület-gazd.kapcsolatos feladatok ellátásának támogatása</t>
  </si>
  <si>
    <t xml:space="preserve">    Közvilágítás fenntartásának támogatása</t>
  </si>
  <si>
    <t xml:space="preserve">    Köztemető fenntartásával kapcsolatos feladatok támogatása</t>
  </si>
  <si>
    <t xml:space="preserve">    Közutak fenntartásának támogatása</t>
  </si>
  <si>
    <t xml:space="preserve">    - csökkenteni a HIPA alap 0,5 %</t>
  </si>
  <si>
    <t>2.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</si>
  <si>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</si>
  <si>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</si>
  <si>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óvodaműködtetési támogatás</t>
  </si>
  <si>
    <t xml:space="preserve">    Egyéb kötelező önkormányzati feladatok támogatása</t>
  </si>
  <si>
    <t>4. Könyvtári, közművelődési feladatok támogatása</t>
  </si>
  <si>
    <t xml:space="preserve">Normatív állami támogatás </t>
  </si>
  <si>
    <t>2013. évi</t>
  </si>
  <si>
    <t>2013.évi</t>
  </si>
  <si>
    <t xml:space="preserve">                                                               2013. évi költségvetés</t>
  </si>
  <si>
    <t xml:space="preserve">                                                        2013. évi költségvetés</t>
  </si>
  <si>
    <t xml:space="preserve">                                                          2013. évi költségvetés</t>
  </si>
  <si>
    <t xml:space="preserve">                                                            2013. évi költségvetés</t>
  </si>
  <si>
    <t xml:space="preserve">   Szolgáltatások (esküvői szolg.,kifüggesztés)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</si>
  <si>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</si>
  <si>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</si>
  <si>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</si>
  <si>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</si>
  <si>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</si>
  <si>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</si>
  <si>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Kötelező, önként vállalt és államigazgatási feladatok szerinti bontásban</t>
  </si>
  <si>
    <t>III. FELHALM. ÉS TŐKE JELLEGŰ BEVÉTELEK (14…+…17):</t>
  </si>
  <si>
    <t>Ellenőrző</t>
  </si>
  <si>
    <t xml:space="preserve">     Harkától működési célú, tám.értékű bevétel</t>
  </si>
  <si>
    <t xml:space="preserve">   Lakott külterületek támogatása</t>
  </si>
  <si>
    <t>Közhatalmi bevételek</t>
  </si>
  <si>
    <t>27.</t>
  </si>
  <si>
    <t>Szerkezetátalakítási tartalék</t>
  </si>
  <si>
    <t xml:space="preserve">    Beszámítás diff.visszapótlás</t>
  </si>
  <si>
    <t xml:space="preserve">    Gyermekétkeztetési feladatok kieg. támogatása</t>
  </si>
  <si>
    <t>II. TÁMOGATÁSOK (10+…+14):</t>
  </si>
  <si>
    <t>III. FELHALMOZÁSI ÉS TŐKE JELLEGŰ BEVÉTELEK (15…+…18):</t>
  </si>
  <si>
    <t>IV. TÁMOGATÁSÉRTÉKŰ BEVÉTELEK (19+…+21):</t>
  </si>
  <si>
    <t>V. VÉGLEGESEN ÁTVETT PÉNZESZKÖZÖK (22+23):</t>
  </si>
  <si>
    <t>VI. HITELEK ÖSSZESEN (24+…+26):</t>
  </si>
  <si>
    <t>II. TÁMOGATÁSOK ÖSSZESEN (10+..+14):</t>
  </si>
  <si>
    <t>III. FELHALM. ÉS TŐKE JELLEGŰ BEV.(15…+…18):</t>
  </si>
  <si>
    <t>BEVÉTELEK MINDÖSSZESEN (1+...+27):</t>
  </si>
  <si>
    <t xml:space="preserve">                                                           2014. évi költségvetés</t>
  </si>
  <si>
    <t>2014. évi</t>
  </si>
  <si>
    <t xml:space="preserve">    Vendéglő bérleti díj</t>
  </si>
  <si>
    <t xml:space="preserve">    Óvoda KEOP pályázat</t>
  </si>
  <si>
    <t xml:space="preserve">    MULTILING pályázat (óvoda)</t>
  </si>
  <si>
    <t xml:space="preserve">   Leader pályázat (urnafal, ravatalozó)</t>
  </si>
  <si>
    <t>2014.évi</t>
  </si>
  <si>
    <t xml:space="preserve">                  Lakbér (1 lakás: Vass György, Jurák))</t>
  </si>
  <si>
    <t xml:space="preserve">               - Napsugár Óvoda</t>
  </si>
  <si>
    <t xml:space="preserve">               - Közös Hivatal</t>
  </si>
  <si>
    <t>KÖH</t>
  </si>
  <si>
    <t>Óvoda</t>
  </si>
  <si>
    <t>önk</t>
  </si>
  <si>
    <t xml:space="preserve">    pótlólagos összeg</t>
  </si>
  <si>
    <t xml:space="preserve">    Kedvezményes óvodai, iskolai étkeztetés</t>
  </si>
  <si>
    <t xml:space="preserve">   Gyerekétkeztetés (konyhai dolgozók bértámogatása)</t>
  </si>
  <si>
    <t>5. Üdülőhelyi feladatok támogatása</t>
  </si>
  <si>
    <t xml:space="preserve">   NNÖ PH felújítás</t>
  </si>
  <si>
    <r>
      <t xml:space="preserve"> </t>
    </r>
    <r>
      <rPr>
        <sz val="9"/>
        <rFont val="Times New Roman CE"/>
        <family val="0"/>
      </rPr>
      <t>ebből: bérl:634 e, ovi étk:1343e, isk.étk: 1000 e, szoc: 16 e, tovszla:68e, vízmű: 4672,esk:24e</t>
    </r>
  </si>
  <si>
    <t xml:space="preserve">                                                        2014. évi költségvetés</t>
  </si>
  <si>
    <t>óvoda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</si>
</sst>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8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u val="single"/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6" fontId="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2" fillId="0" borderId="19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2" fillId="0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9" fontId="2" fillId="0" borderId="0" xfId="60" applyFont="1" applyAlignment="1">
      <alignment/>
    </xf>
    <xf numFmtId="9" fontId="3" fillId="0" borderId="0" xfId="60" applyFont="1" applyAlignment="1">
      <alignment/>
    </xf>
    <xf numFmtId="9" fontId="0" fillId="0" borderId="0" xfId="60" applyFont="1" applyAlignment="1">
      <alignment/>
    </xf>
    <xf numFmtId="10" fontId="2" fillId="0" borderId="0" xfId="6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9" fontId="2" fillId="0" borderId="0" xfId="60" applyFont="1" applyBorder="1" applyAlignment="1">
      <alignment/>
    </xf>
    <xf numFmtId="9" fontId="3" fillId="0" borderId="0" xfId="6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10" fontId="2" fillId="0" borderId="0" xfId="60" applyNumberFormat="1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10" fontId="2" fillId="0" borderId="14" xfId="60" applyNumberFormat="1" applyFont="1" applyBorder="1" applyAlignment="1">
      <alignment/>
    </xf>
    <xf numFmtId="0" fontId="7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9" fontId="2" fillId="0" borderId="25" xfId="6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9" fontId="2" fillId="0" borderId="31" xfId="60" applyFont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6" fillId="0" borderId="12" xfId="0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view="pageBreakPreview" zoomScaleSheetLayoutView="100" zoomScalePageLayoutView="0" workbookViewId="0" topLeftCell="A29">
      <selection activeCell="E415" sqref="E415"/>
    </sheetView>
  </sheetViews>
  <sheetFormatPr defaultColWidth="9.140625" defaultRowHeight="12.75"/>
  <cols>
    <col min="2" max="2" width="66.57421875" style="0" customWidth="1"/>
    <col min="3" max="4" width="10.57421875" style="158" hidden="1" customWidth="1"/>
    <col min="5" max="5" width="10.57421875" style="158" customWidth="1"/>
    <col min="6" max="6" width="10.28125" style="158" hidden="1" customWidth="1"/>
    <col min="7" max="7" width="12.7109375" style="114" hidden="1" customWidth="1"/>
    <col min="8" max="8" width="10.28125" style="158" hidden="1" customWidth="1"/>
  </cols>
  <sheetData>
    <row r="1" spans="1:8" s="2" customFormat="1" ht="12.75">
      <c r="A1" s="1"/>
      <c r="B1" s="2" t="s">
        <v>0</v>
      </c>
      <c r="C1" s="133"/>
      <c r="D1" s="133"/>
      <c r="E1" s="133"/>
      <c r="F1" s="116" t="s">
        <v>1</v>
      </c>
      <c r="G1" s="112"/>
      <c r="H1" s="116" t="s">
        <v>1</v>
      </c>
    </row>
    <row r="2" spans="1:8" s="6" customFormat="1" ht="12.75" customHeight="1">
      <c r="A2" s="5"/>
      <c r="B2" s="6" t="s">
        <v>2</v>
      </c>
      <c r="C2" s="116"/>
      <c r="D2" s="116"/>
      <c r="E2" s="116"/>
      <c r="F2" s="116" t="s">
        <v>4</v>
      </c>
      <c r="G2" s="113"/>
      <c r="H2" s="116" t="s">
        <v>4</v>
      </c>
    </row>
    <row r="3" spans="1:8" s="6" customFormat="1" ht="12.75">
      <c r="A3" s="5"/>
      <c r="B3" s="6" t="s">
        <v>275</v>
      </c>
      <c r="C3" s="117"/>
      <c r="D3" s="117"/>
      <c r="E3" s="117"/>
      <c r="F3" s="117"/>
      <c r="G3" s="113"/>
      <c r="H3" s="117"/>
    </row>
    <row r="4" spans="1:8" s="6" customFormat="1" ht="12.75" customHeight="1" hidden="1">
      <c r="A4" s="5"/>
      <c r="C4" s="117"/>
      <c r="D4" s="117"/>
      <c r="E4" s="117"/>
      <c r="F4" s="117"/>
      <c r="G4" s="113"/>
      <c r="H4" s="117"/>
    </row>
    <row r="5" spans="1:8" s="2" customFormat="1" ht="12">
      <c r="A5" s="1"/>
      <c r="C5" s="160"/>
      <c r="D5" s="160"/>
      <c r="E5" s="160"/>
      <c r="F5" s="118" t="s">
        <v>5</v>
      </c>
      <c r="G5" s="112"/>
      <c r="H5" s="118" t="s">
        <v>5</v>
      </c>
    </row>
    <row r="6" spans="1:8" s="2" customFormat="1" ht="12">
      <c r="A6" s="7" t="s">
        <v>6</v>
      </c>
      <c r="B6" s="8" t="s">
        <v>3</v>
      </c>
      <c r="C6" s="119" t="s">
        <v>244</v>
      </c>
      <c r="D6" s="119" t="s">
        <v>276</v>
      </c>
      <c r="E6" s="119" t="s">
        <v>276</v>
      </c>
      <c r="F6" s="119" t="s">
        <v>7</v>
      </c>
      <c r="G6" s="112"/>
      <c r="H6" s="119" t="s">
        <v>7</v>
      </c>
    </row>
    <row r="7" spans="1:8" s="2" customFormat="1" ht="12">
      <c r="A7" s="15" t="s">
        <v>8</v>
      </c>
      <c r="B7" s="16" t="s">
        <v>9</v>
      </c>
      <c r="C7" s="120" t="s">
        <v>10</v>
      </c>
      <c r="D7" s="120" t="s">
        <v>11</v>
      </c>
      <c r="E7" s="120" t="s">
        <v>11</v>
      </c>
      <c r="F7" s="120" t="s">
        <v>206</v>
      </c>
      <c r="G7" s="112"/>
      <c r="H7" s="120" t="s">
        <v>207</v>
      </c>
    </row>
    <row r="8" spans="1:8" s="2" customFormat="1" ht="12">
      <c r="A8" s="20"/>
      <c r="B8" s="11"/>
      <c r="C8" s="134"/>
      <c r="D8" s="134"/>
      <c r="E8" s="134"/>
      <c r="F8" s="134"/>
      <c r="G8" s="112"/>
      <c r="H8" s="134"/>
    </row>
    <row r="9" spans="1:8" s="2" customFormat="1" ht="13.5" customHeight="1">
      <c r="A9" s="20"/>
      <c r="B9" s="198" t="s">
        <v>262</v>
      </c>
      <c r="C9" s="110"/>
      <c r="D9" s="121">
        <f>D11</f>
        <v>30</v>
      </c>
      <c r="E9" s="121">
        <f>E11</f>
        <v>30</v>
      </c>
      <c r="F9" s="110"/>
      <c r="G9" s="112"/>
      <c r="H9" s="110"/>
    </row>
    <row r="10" spans="1:8" s="2" customFormat="1" ht="13.5" customHeight="1">
      <c r="A10" s="10"/>
      <c r="B10" s="11"/>
      <c r="C10" s="110"/>
      <c r="D10" s="110"/>
      <c r="E10" s="110"/>
      <c r="F10" s="110"/>
      <c r="G10" s="112"/>
      <c r="H10" s="110"/>
    </row>
    <row r="11" spans="1:8" s="2" customFormat="1" ht="13.5" customHeight="1">
      <c r="A11" s="20" t="s">
        <v>13</v>
      </c>
      <c r="B11" s="21" t="s">
        <v>14</v>
      </c>
      <c r="C11" s="110"/>
      <c r="D11" s="110">
        <v>30</v>
      </c>
      <c r="E11" s="110">
        <v>30</v>
      </c>
      <c r="F11" s="110"/>
      <c r="G11" s="112"/>
      <c r="H11" s="110"/>
    </row>
    <row r="12" spans="1:8" s="2" customFormat="1" ht="13.5" customHeight="1">
      <c r="A12" s="10"/>
      <c r="B12" s="65"/>
      <c r="C12" s="110"/>
      <c r="D12" s="110"/>
      <c r="E12" s="110"/>
      <c r="F12" s="110"/>
      <c r="G12" s="112"/>
      <c r="H12" s="110"/>
    </row>
    <row r="13" spans="1:11" s="2" customFormat="1" ht="12">
      <c r="A13" s="20"/>
      <c r="B13" s="21" t="s">
        <v>12</v>
      </c>
      <c r="C13" s="121">
        <v>16556</v>
      </c>
      <c r="D13" s="121">
        <f>SUM(D15:D19)</f>
        <v>16526</v>
      </c>
      <c r="E13" s="121">
        <f>SUM(E15:E19)</f>
        <v>19680</v>
      </c>
      <c r="F13" s="121">
        <f>SUM(F15:F19)</f>
        <v>10144</v>
      </c>
      <c r="G13" s="115">
        <f>F13/E13</f>
        <v>0.5154471544715448</v>
      </c>
      <c r="H13" s="121">
        <f>SUM(H15:H19)</f>
        <v>14176</v>
      </c>
      <c r="J13" s="2">
        <v>6318</v>
      </c>
      <c r="K13" s="4">
        <f>E13-J13</f>
        <v>13362</v>
      </c>
    </row>
    <row r="14" spans="1:8" s="2" customFormat="1" ht="12" customHeight="1">
      <c r="A14" s="20"/>
      <c r="B14" s="21"/>
      <c r="C14" s="110"/>
      <c r="D14" s="110"/>
      <c r="E14" s="110"/>
      <c r="F14" s="110"/>
      <c r="G14" s="115"/>
      <c r="H14" s="110"/>
    </row>
    <row r="15" spans="1:8" s="2" customFormat="1" ht="12">
      <c r="A15" s="20" t="s">
        <v>15</v>
      </c>
      <c r="B15" s="25" t="s">
        <v>16</v>
      </c>
      <c r="C15" s="123">
        <f>C90</f>
        <v>0</v>
      </c>
      <c r="D15" s="123">
        <f>D90</f>
        <v>0</v>
      </c>
      <c r="E15" s="123">
        <f>E90</f>
        <v>90</v>
      </c>
      <c r="F15" s="123">
        <f>F90</f>
        <v>132</v>
      </c>
      <c r="G15" s="115"/>
      <c r="H15" s="123">
        <f>H90</f>
        <v>155</v>
      </c>
    </row>
    <row r="16" spans="1:8" s="2" customFormat="1" ht="12">
      <c r="A16" s="20" t="s">
        <v>17</v>
      </c>
      <c r="B16" s="25" t="s">
        <v>18</v>
      </c>
      <c r="C16" s="123">
        <v>8384</v>
      </c>
      <c r="D16" s="123">
        <f>D94</f>
        <v>8384</v>
      </c>
      <c r="E16" s="123">
        <f>E94</f>
        <v>11083</v>
      </c>
      <c r="F16" s="123">
        <f>F94</f>
        <v>3855</v>
      </c>
      <c r="G16" s="115">
        <f aca="true" t="shared" si="0" ref="G16:G74">F16/E16</f>
        <v>0.34783000992511054</v>
      </c>
      <c r="H16" s="123">
        <f>H94</f>
        <v>5558</v>
      </c>
    </row>
    <row r="17" spans="1:8" s="24" customFormat="1" ht="12" customHeight="1">
      <c r="A17" s="20" t="s">
        <v>19</v>
      </c>
      <c r="B17" s="21" t="s">
        <v>20</v>
      </c>
      <c r="C17" s="122">
        <f>C122</f>
        <v>250</v>
      </c>
      <c r="D17" s="122">
        <f>D122</f>
        <v>250</v>
      </c>
      <c r="E17" s="122">
        <f>E122</f>
        <v>250</v>
      </c>
      <c r="F17" s="122">
        <f>F122</f>
        <v>109</v>
      </c>
      <c r="G17" s="115">
        <f t="shared" si="0"/>
        <v>0.436</v>
      </c>
      <c r="H17" s="122">
        <f>H122</f>
        <v>216</v>
      </c>
    </row>
    <row r="18" spans="1:8" s="24" customFormat="1" ht="12">
      <c r="A18" s="20" t="s">
        <v>21</v>
      </c>
      <c r="B18" s="21" t="s">
        <v>22</v>
      </c>
      <c r="C18" s="122">
        <f>C126</f>
        <v>7392</v>
      </c>
      <c r="D18" s="122">
        <f>D126</f>
        <v>7392</v>
      </c>
      <c r="E18" s="122">
        <f>E126</f>
        <v>7757</v>
      </c>
      <c r="F18" s="122">
        <f>F126</f>
        <v>6033</v>
      </c>
      <c r="G18" s="115">
        <f t="shared" si="0"/>
        <v>0.7777491298182287</v>
      </c>
      <c r="H18" s="122">
        <f>H126</f>
        <v>7530</v>
      </c>
    </row>
    <row r="19" spans="1:8" s="24" customFormat="1" ht="11.25" customHeight="1">
      <c r="A19" s="20" t="s">
        <v>23</v>
      </c>
      <c r="B19" s="21" t="s">
        <v>24</v>
      </c>
      <c r="C19" s="122">
        <f>C129</f>
        <v>500</v>
      </c>
      <c r="D19" s="122">
        <f>D129</f>
        <v>500</v>
      </c>
      <c r="E19" s="122">
        <f>E129</f>
        <v>500</v>
      </c>
      <c r="F19" s="122">
        <f>F129</f>
        <v>15</v>
      </c>
      <c r="G19" s="115">
        <f t="shared" si="0"/>
        <v>0.03</v>
      </c>
      <c r="H19" s="122">
        <f>H129</f>
        <v>717</v>
      </c>
    </row>
    <row r="20" spans="1:8" s="24" customFormat="1" ht="11.25" customHeight="1">
      <c r="A20" s="20"/>
      <c r="B20" s="21"/>
      <c r="C20" s="122"/>
      <c r="D20" s="122"/>
      <c r="E20" s="122"/>
      <c r="F20" s="122"/>
      <c r="G20" s="115"/>
      <c r="H20" s="122"/>
    </row>
    <row r="21" spans="1:8" s="24" customFormat="1" ht="12">
      <c r="A21" s="20"/>
      <c r="B21" s="28" t="s">
        <v>25</v>
      </c>
      <c r="C21" s="121">
        <f>SUM(C22:C23)+C26</f>
        <v>30610</v>
      </c>
      <c r="D21" s="121">
        <f>SUM(D22:D23)+D26</f>
        <v>34784</v>
      </c>
      <c r="E21" s="121">
        <f>SUM(E22:E23)+E26</f>
        <v>35407</v>
      </c>
      <c r="F21" s="121">
        <f>SUM(F22:F23)+F26</f>
        <v>57716</v>
      </c>
      <c r="G21" s="115">
        <f t="shared" si="0"/>
        <v>1.6300731493772418</v>
      </c>
      <c r="H21" s="121">
        <f>SUM(H22:H23)+H26</f>
        <v>90118</v>
      </c>
    </row>
    <row r="22" spans="1:8" s="24" customFormat="1" ht="12">
      <c r="A22" s="20" t="s">
        <v>26</v>
      </c>
      <c r="B22" s="21" t="s">
        <v>27</v>
      </c>
      <c r="C22" s="122">
        <v>23800</v>
      </c>
      <c r="D22" s="122">
        <f>D151</f>
        <v>27974</v>
      </c>
      <c r="E22" s="122">
        <f>E151</f>
        <v>28717</v>
      </c>
      <c r="F22" s="122">
        <f>F151</f>
        <v>11552</v>
      </c>
      <c r="G22" s="115">
        <f t="shared" si="0"/>
        <v>0.4022704321482049</v>
      </c>
      <c r="H22" s="122">
        <f>H151</f>
        <v>21228</v>
      </c>
    </row>
    <row r="23" spans="1:8" s="24" customFormat="1" ht="12">
      <c r="A23" s="20" t="s">
        <v>28</v>
      </c>
      <c r="B23" s="21" t="s">
        <v>29</v>
      </c>
      <c r="C23" s="124">
        <v>5650</v>
      </c>
      <c r="D23" s="124">
        <f>D157</f>
        <v>5650</v>
      </c>
      <c r="E23" s="124">
        <f>E157</f>
        <v>5650</v>
      </c>
      <c r="F23" s="124">
        <f>F157</f>
        <v>45652</v>
      </c>
      <c r="G23" s="115">
        <f t="shared" si="0"/>
        <v>8.08</v>
      </c>
      <c r="H23" s="124">
        <f>H157</f>
        <v>68013</v>
      </c>
    </row>
    <row r="24" spans="1:8" s="2" customFormat="1" ht="12">
      <c r="A24" s="20"/>
      <c r="B24" s="27" t="s">
        <v>30</v>
      </c>
      <c r="C24" s="110">
        <f>C159+C160</f>
        <v>0</v>
      </c>
      <c r="D24" s="110">
        <f>D159+D160</f>
        <v>0</v>
      </c>
      <c r="E24" s="110">
        <f>E159+E160</f>
        <v>0</v>
      </c>
      <c r="F24" s="110">
        <f>F159+F160</f>
        <v>37535</v>
      </c>
      <c r="G24" s="115" t="e">
        <f t="shared" si="0"/>
        <v>#DIV/0!</v>
      </c>
      <c r="H24" s="110">
        <f>H159+H160</f>
        <v>54329</v>
      </c>
    </row>
    <row r="25" spans="1:8" s="2" customFormat="1" ht="12">
      <c r="A25" s="20"/>
      <c r="B25" s="27" t="s">
        <v>31</v>
      </c>
      <c r="C25" s="110">
        <f>C161</f>
        <v>5600</v>
      </c>
      <c r="D25" s="110">
        <f>D161</f>
        <v>5600</v>
      </c>
      <c r="E25" s="110">
        <f>E161</f>
        <v>5600</v>
      </c>
      <c r="F25" s="110">
        <f>F161</f>
        <v>8117</v>
      </c>
      <c r="G25" s="115">
        <f t="shared" si="0"/>
        <v>1.4494642857142856</v>
      </c>
      <c r="H25" s="110">
        <f>H161</f>
        <v>13684</v>
      </c>
    </row>
    <row r="26" spans="1:8" s="24" customFormat="1" ht="11.25" customHeight="1">
      <c r="A26" s="20" t="s">
        <v>32</v>
      </c>
      <c r="B26" s="21" t="s">
        <v>33</v>
      </c>
      <c r="C26" s="122">
        <f>C164</f>
        <v>1160</v>
      </c>
      <c r="D26" s="122">
        <f>D164</f>
        <v>1160</v>
      </c>
      <c r="E26" s="122">
        <f>E164</f>
        <v>1040</v>
      </c>
      <c r="F26" s="122">
        <f>F164</f>
        <v>512</v>
      </c>
      <c r="G26" s="115">
        <f t="shared" si="0"/>
        <v>0.49230769230769234</v>
      </c>
      <c r="H26" s="122">
        <f>H164</f>
        <v>877</v>
      </c>
    </row>
    <row r="27" spans="1:8" s="24" customFormat="1" ht="12.75" customHeight="1">
      <c r="A27" s="29"/>
      <c r="B27" s="30" t="s">
        <v>34</v>
      </c>
      <c r="C27" s="125" t="e">
        <f>+#REF!+C15+C16+C17+C18+C19+C22+C23+C26</f>
        <v>#REF!</v>
      </c>
      <c r="D27" s="125">
        <f>D15+D16+D17+D18+D19+D22+D23+D26+D9</f>
        <v>51340</v>
      </c>
      <c r="E27" s="125">
        <f>E15+E16+E17+E18+E19+E22+E23+E26+E9</f>
        <v>55117</v>
      </c>
      <c r="F27" s="125" t="e">
        <f>+#REF!+F15+F16+F17+F18+F19+F22+F23+F26</f>
        <v>#REF!</v>
      </c>
      <c r="G27" s="115" t="e">
        <f t="shared" si="0"/>
        <v>#REF!</v>
      </c>
      <c r="H27" s="125" t="e">
        <f>+#REF!+H15+H16+H17+H18+H19+H22+H23+H26</f>
        <v>#REF!</v>
      </c>
    </row>
    <row r="28" spans="1:8" s="24" customFormat="1" ht="12">
      <c r="A28" s="20"/>
      <c r="B28" s="21"/>
      <c r="C28" s="122"/>
      <c r="D28" s="122"/>
      <c r="E28" s="122"/>
      <c r="F28" s="122"/>
      <c r="G28" s="115"/>
      <c r="H28" s="122"/>
    </row>
    <row r="29" spans="1:8" s="24" customFormat="1" ht="12">
      <c r="A29" s="20" t="s">
        <v>35</v>
      </c>
      <c r="B29" s="21" t="s">
        <v>243</v>
      </c>
      <c r="C29" s="122">
        <v>89110</v>
      </c>
      <c r="D29" s="122">
        <f>D189</f>
        <v>76450</v>
      </c>
      <c r="E29" s="122">
        <f>E189</f>
        <v>120122</v>
      </c>
      <c r="F29" s="122" t="e">
        <f>F189</f>
        <v>#REF!</v>
      </c>
      <c r="G29" s="115" t="e">
        <f t="shared" si="0"/>
        <v>#REF!</v>
      </c>
      <c r="H29" s="122" t="e">
        <f>H189</f>
        <v>#REF!</v>
      </c>
    </row>
    <row r="30" spans="1:8" s="24" customFormat="1" ht="12" hidden="1">
      <c r="A30" s="20"/>
      <c r="B30" s="21" t="s">
        <v>36</v>
      </c>
      <c r="C30" s="110"/>
      <c r="D30" s="110"/>
      <c r="E30" s="110"/>
      <c r="F30" s="110">
        <f>F191</f>
        <v>3233</v>
      </c>
      <c r="G30" s="115" t="e">
        <f t="shared" si="0"/>
        <v>#DIV/0!</v>
      </c>
      <c r="H30" s="110">
        <f>H191</f>
        <v>4680</v>
      </c>
    </row>
    <row r="31" spans="1:8" s="24" customFormat="1" ht="12" hidden="1">
      <c r="A31" s="20"/>
      <c r="B31" s="21" t="s">
        <v>37</v>
      </c>
      <c r="C31" s="110"/>
      <c r="D31" s="110"/>
      <c r="E31" s="110"/>
      <c r="F31" s="110">
        <f>F200</f>
        <v>33603</v>
      </c>
      <c r="G31" s="115" t="e">
        <f t="shared" si="0"/>
        <v>#DIV/0!</v>
      </c>
      <c r="H31" s="110">
        <f>H200</f>
        <v>48383</v>
      </c>
    </row>
    <row r="32" spans="1:8" s="24" customFormat="1" ht="12">
      <c r="A32" s="20" t="s">
        <v>38</v>
      </c>
      <c r="B32" s="21" t="s">
        <v>39</v>
      </c>
      <c r="C32" s="122">
        <f>C223</f>
        <v>0</v>
      </c>
      <c r="D32" s="122">
        <f>D223</f>
        <v>326</v>
      </c>
      <c r="E32" s="122">
        <f>E223</f>
        <v>316</v>
      </c>
      <c r="F32" s="122">
        <f>F223</f>
        <v>0</v>
      </c>
      <c r="G32" s="115">
        <f t="shared" si="0"/>
        <v>0</v>
      </c>
      <c r="H32" s="122">
        <f>H223</f>
        <v>76</v>
      </c>
    </row>
    <row r="33" spans="1:8" s="24" customFormat="1" ht="12">
      <c r="A33" s="20" t="s">
        <v>40</v>
      </c>
      <c r="B33" s="21" t="s">
        <v>41</v>
      </c>
      <c r="C33" s="122">
        <f>C228</f>
        <v>600</v>
      </c>
      <c r="D33" s="122">
        <f>D228</f>
        <v>600</v>
      </c>
      <c r="E33" s="122">
        <f>E228</f>
        <v>600</v>
      </c>
      <c r="F33" s="122">
        <f>F228</f>
        <v>2178</v>
      </c>
      <c r="G33" s="115">
        <f t="shared" si="0"/>
        <v>3.63</v>
      </c>
      <c r="H33" s="122">
        <f>H228</f>
        <v>3105</v>
      </c>
    </row>
    <row r="34" spans="1:8" s="24" customFormat="1" ht="12">
      <c r="A34" s="20"/>
      <c r="B34" s="21" t="s">
        <v>42</v>
      </c>
      <c r="C34" s="110">
        <f>C230</f>
        <v>0</v>
      </c>
      <c r="D34" s="110">
        <f>D230</f>
        <v>0</v>
      </c>
      <c r="E34" s="110">
        <f>E230</f>
        <v>0</v>
      </c>
      <c r="F34" s="110">
        <f>F230</f>
        <v>208</v>
      </c>
      <c r="G34" s="115" t="e">
        <f t="shared" si="0"/>
        <v>#DIV/0!</v>
      </c>
      <c r="H34" s="110">
        <f>H230</f>
        <v>301</v>
      </c>
    </row>
    <row r="35" spans="1:8" s="24" customFormat="1" ht="11.25" customHeight="1">
      <c r="A35" s="20"/>
      <c r="B35" s="27" t="s">
        <v>43</v>
      </c>
      <c r="C35" s="110">
        <f>C239</f>
        <v>600</v>
      </c>
      <c r="D35" s="110">
        <f>D239</f>
        <v>600</v>
      </c>
      <c r="E35" s="110">
        <f>E239</f>
        <v>600</v>
      </c>
      <c r="F35" s="110">
        <f>F239</f>
        <v>1970</v>
      </c>
      <c r="G35" s="115">
        <f t="shared" si="0"/>
        <v>3.283333333333333</v>
      </c>
      <c r="H35" s="110">
        <f>H239</f>
        <v>2804</v>
      </c>
    </row>
    <row r="36" spans="1:8" s="24" customFormat="1" ht="11.25" customHeight="1">
      <c r="A36" s="20" t="s">
        <v>44</v>
      </c>
      <c r="B36" s="21" t="s">
        <v>264</v>
      </c>
      <c r="C36" s="110"/>
      <c r="D36" s="110"/>
      <c r="E36" s="122">
        <f>E247</f>
        <v>0</v>
      </c>
      <c r="F36" s="110"/>
      <c r="G36" s="115"/>
      <c r="H36" s="110"/>
    </row>
    <row r="37" spans="1:8" s="24" customFormat="1" ht="11.25" customHeight="1">
      <c r="A37" s="20" t="s">
        <v>47</v>
      </c>
      <c r="B37" s="21" t="s">
        <v>45</v>
      </c>
      <c r="C37" s="122">
        <f>C251</f>
        <v>0</v>
      </c>
      <c r="D37" s="122">
        <f>D251</f>
        <v>0</v>
      </c>
      <c r="E37" s="122">
        <f>E251</f>
        <v>0</v>
      </c>
      <c r="F37" s="122">
        <f>F251</f>
        <v>527</v>
      </c>
      <c r="G37" s="115"/>
      <c r="H37" s="122">
        <f>H251</f>
        <v>720</v>
      </c>
    </row>
    <row r="38" spans="1:8" s="24" customFormat="1" ht="12">
      <c r="A38" s="32"/>
      <c r="B38" s="33" t="s">
        <v>267</v>
      </c>
      <c r="C38" s="126">
        <f>+C29+C32+C33</f>
        <v>89710</v>
      </c>
      <c r="D38" s="126">
        <f>+D29+D32+D33</f>
        <v>77376</v>
      </c>
      <c r="E38" s="126">
        <f>+E29+E32+E33+E36+E37</f>
        <v>121038</v>
      </c>
      <c r="F38" s="126" t="e">
        <f>+F29+F32+F33+F37</f>
        <v>#REF!</v>
      </c>
      <c r="G38" s="115" t="e">
        <f t="shared" si="0"/>
        <v>#REF!</v>
      </c>
      <c r="H38" s="126" t="e">
        <f>+H29+H32+H33+H37</f>
        <v>#REF!</v>
      </c>
    </row>
    <row r="39" spans="1:8" s="24" customFormat="1" ht="12">
      <c r="A39" s="20"/>
      <c r="B39" s="21"/>
      <c r="C39" s="110"/>
      <c r="D39" s="110"/>
      <c r="E39" s="110"/>
      <c r="F39" s="110"/>
      <c r="G39" s="115"/>
      <c r="H39" s="110"/>
    </row>
    <row r="40" spans="1:8" s="24" customFormat="1" ht="12">
      <c r="A40" s="20" t="s">
        <v>49</v>
      </c>
      <c r="B40" s="21" t="s">
        <v>48</v>
      </c>
      <c r="C40" s="122">
        <v>0</v>
      </c>
      <c r="D40" s="122">
        <v>0</v>
      </c>
      <c r="E40" s="122">
        <v>0</v>
      </c>
      <c r="F40" s="122">
        <f>F267</f>
        <v>0</v>
      </c>
      <c r="G40" s="115"/>
      <c r="H40" s="122">
        <f>H267</f>
        <v>0</v>
      </c>
    </row>
    <row r="41" spans="1:8" s="24" customFormat="1" ht="12.75" customHeight="1">
      <c r="A41" s="20" t="s">
        <v>52</v>
      </c>
      <c r="B41" s="21" t="s">
        <v>50</v>
      </c>
      <c r="C41" s="122">
        <v>0</v>
      </c>
      <c r="D41" s="122">
        <v>0</v>
      </c>
      <c r="E41" s="122">
        <v>0</v>
      </c>
      <c r="F41" s="122">
        <f>F269</f>
        <v>0</v>
      </c>
      <c r="G41" s="115"/>
      <c r="H41" s="122">
        <f>H269</f>
        <v>0</v>
      </c>
    </row>
    <row r="42" spans="1:8" s="2" customFormat="1" ht="12">
      <c r="A42" s="20" t="s">
        <v>3</v>
      </c>
      <c r="B42" s="27" t="s">
        <v>51</v>
      </c>
      <c r="C42" s="110">
        <f>C271</f>
        <v>0</v>
      </c>
      <c r="D42" s="110">
        <f>D271</f>
        <v>0</v>
      </c>
      <c r="E42" s="110">
        <f>E271</f>
        <v>0</v>
      </c>
      <c r="F42" s="110">
        <f>F271</f>
        <v>0</v>
      </c>
      <c r="G42" s="115"/>
      <c r="H42" s="110">
        <f>H271</f>
        <v>0</v>
      </c>
    </row>
    <row r="43" spans="1:8" s="24" customFormat="1" ht="12" customHeight="1">
      <c r="A43" s="20" t="s">
        <v>54</v>
      </c>
      <c r="B43" s="21" t="s">
        <v>53</v>
      </c>
      <c r="C43" s="122">
        <f>C274</f>
        <v>0</v>
      </c>
      <c r="D43" s="122">
        <f>D274</f>
        <v>0</v>
      </c>
      <c r="E43" s="122">
        <f>E274</f>
        <v>0</v>
      </c>
      <c r="F43" s="122">
        <f>F274</f>
        <v>521</v>
      </c>
      <c r="G43" s="115"/>
      <c r="H43" s="122">
        <f>H274</f>
        <v>521</v>
      </c>
    </row>
    <row r="44" spans="1:8" s="2" customFormat="1" ht="11.25" customHeight="1">
      <c r="A44" s="20" t="s">
        <v>56</v>
      </c>
      <c r="B44" s="25" t="s">
        <v>55</v>
      </c>
      <c r="C44" s="123">
        <f>C276</f>
        <v>18654</v>
      </c>
      <c r="D44" s="123">
        <f>D276</f>
        <v>18654</v>
      </c>
      <c r="E44" s="123">
        <f>E276</f>
        <v>17304</v>
      </c>
      <c r="F44" s="123">
        <f>F276</f>
        <v>9579</v>
      </c>
      <c r="G44" s="115">
        <f t="shared" si="0"/>
        <v>0.5535714285714286</v>
      </c>
      <c r="H44" s="123">
        <f>H276</f>
        <v>13731</v>
      </c>
    </row>
    <row r="45" spans="1:8" s="44" customFormat="1" ht="12.75">
      <c r="A45" s="41"/>
      <c r="B45" s="42" t="s">
        <v>268</v>
      </c>
      <c r="C45" s="127">
        <f>+C40+C41+C43+C44</f>
        <v>18654</v>
      </c>
      <c r="D45" s="127">
        <f>+D40+D41+D43+D44</f>
        <v>18654</v>
      </c>
      <c r="E45" s="127">
        <f>+E40+E41+E43+E44</f>
        <v>17304</v>
      </c>
      <c r="F45" s="127">
        <f>+F40+F41+F43+F44</f>
        <v>10100</v>
      </c>
      <c r="G45" s="115">
        <f t="shared" si="0"/>
        <v>0.5836800739713361</v>
      </c>
      <c r="H45" s="127">
        <f>+H40+H41+H43+H44</f>
        <v>14252</v>
      </c>
    </row>
    <row r="46" spans="1:8" s="2" customFormat="1" ht="12">
      <c r="A46" s="20"/>
      <c r="B46" s="27"/>
      <c r="C46" s="110"/>
      <c r="D46" s="110"/>
      <c r="E46" s="110"/>
      <c r="F46" s="110"/>
      <c r="G46" s="115"/>
      <c r="H46" s="110"/>
    </row>
    <row r="47" spans="1:8" s="24" customFormat="1" ht="12.75" customHeight="1">
      <c r="A47" s="20" t="s">
        <v>58</v>
      </c>
      <c r="B47" s="21" t="s">
        <v>57</v>
      </c>
      <c r="C47" s="122">
        <f>C284</f>
        <v>0</v>
      </c>
      <c r="D47" s="122">
        <f>D284</f>
        <v>0</v>
      </c>
      <c r="E47" s="122">
        <f>E284</f>
        <v>0</v>
      </c>
      <c r="F47" s="122">
        <f>F284</f>
        <v>0</v>
      </c>
      <c r="G47" s="115"/>
      <c r="H47" s="122">
        <f>H284</f>
        <v>0</v>
      </c>
    </row>
    <row r="48" spans="1:8" s="24" customFormat="1" ht="12.75" customHeight="1">
      <c r="A48" s="20" t="s">
        <v>61</v>
      </c>
      <c r="B48" s="21" t="s">
        <v>59</v>
      </c>
      <c r="C48" s="122">
        <f>C287</f>
        <v>4161</v>
      </c>
      <c r="D48" s="122">
        <f>D287</f>
        <v>4209</v>
      </c>
      <c r="E48" s="122">
        <f>E287</f>
        <v>11672</v>
      </c>
      <c r="F48" s="122" t="e">
        <f>F287</f>
        <v>#REF!</v>
      </c>
      <c r="G48" s="115" t="e">
        <f t="shared" si="0"/>
        <v>#REF!</v>
      </c>
      <c r="H48" s="122" t="e">
        <f>H287</f>
        <v>#REF!</v>
      </c>
    </row>
    <row r="49" spans="1:8" s="2" customFormat="1" ht="12">
      <c r="A49" s="20"/>
      <c r="B49" s="27" t="s">
        <v>60</v>
      </c>
      <c r="C49" s="110">
        <f>C306</f>
        <v>3661</v>
      </c>
      <c r="D49" s="110">
        <f>D306</f>
        <v>3709</v>
      </c>
      <c r="E49" s="110">
        <f>E306</f>
        <v>4172</v>
      </c>
      <c r="F49" s="110">
        <f>F306</f>
        <v>1704</v>
      </c>
      <c r="G49" s="115">
        <f t="shared" si="0"/>
        <v>0.4084372003835091</v>
      </c>
      <c r="H49" s="110">
        <f>H306</f>
        <v>2555</v>
      </c>
    </row>
    <row r="50" spans="1:8" s="24" customFormat="1" ht="12.75" customHeight="1">
      <c r="A50" s="20" t="s">
        <v>64</v>
      </c>
      <c r="B50" s="21" t="s">
        <v>62</v>
      </c>
      <c r="C50" s="122">
        <f>C327</f>
        <v>0</v>
      </c>
      <c r="D50" s="122">
        <f>D327</f>
        <v>9000</v>
      </c>
      <c r="E50" s="122">
        <f>E327</f>
        <v>51706</v>
      </c>
      <c r="F50" s="122">
        <f>F327</f>
        <v>53299</v>
      </c>
      <c r="G50" s="115">
        <f t="shared" si="0"/>
        <v>1.0308088036204697</v>
      </c>
      <c r="H50" s="122">
        <f>H327</f>
        <v>88748</v>
      </c>
    </row>
    <row r="51" spans="1:8" s="24" customFormat="1" ht="12" hidden="1">
      <c r="A51" s="20"/>
      <c r="B51" s="21"/>
      <c r="C51" s="122"/>
      <c r="D51" s="122"/>
      <c r="E51" s="122"/>
      <c r="F51" s="122"/>
      <c r="G51" s="115" t="e">
        <f t="shared" si="0"/>
        <v>#DIV/0!</v>
      </c>
      <c r="H51" s="122"/>
    </row>
    <row r="52" spans="1:8" s="24" customFormat="1" ht="12">
      <c r="A52" s="29"/>
      <c r="B52" s="30" t="s">
        <v>269</v>
      </c>
      <c r="C52" s="125">
        <f>C47+C48+C50</f>
        <v>4161</v>
      </c>
      <c r="D52" s="125">
        <f>D47+D48+D50</f>
        <v>13209</v>
      </c>
      <c r="E52" s="125">
        <f>E47+E48+E50</f>
        <v>63378</v>
      </c>
      <c r="F52" s="125" t="e">
        <f>F48+F50+F47</f>
        <v>#REF!</v>
      </c>
      <c r="G52" s="115" t="e">
        <f t="shared" si="0"/>
        <v>#REF!</v>
      </c>
      <c r="H52" s="125" t="e">
        <f>H48+H50+H47</f>
        <v>#REF!</v>
      </c>
    </row>
    <row r="53" spans="1:8" s="24" customFormat="1" ht="12.75" customHeight="1">
      <c r="A53" s="20"/>
      <c r="B53" s="27" t="s">
        <v>3</v>
      </c>
      <c r="C53" s="122" t="s">
        <v>3</v>
      </c>
      <c r="D53" s="122" t="s">
        <v>3</v>
      </c>
      <c r="E53" s="122" t="s">
        <v>3</v>
      </c>
      <c r="F53" s="122" t="s">
        <v>3</v>
      </c>
      <c r="G53" s="115"/>
      <c r="H53" s="122" t="s">
        <v>3</v>
      </c>
    </row>
    <row r="54" spans="1:8" s="24" customFormat="1" ht="12">
      <c r="A54" s="20" t="s">
        <v>66</v>
      </c>
      <c r="B54" s="21" t="s">
        <v>65</v>
      </c>
      <c r="C54" s="122">
        <f>C356</f>
        <v>500</v>
      </c>
      <c r="D54" s="122">
        <f>D356</f>
        <v>500</v>
      </c>
      <c r="E54" s="122">
        <f>E356</f>
        <v>550</v>
      </c>
      <c r="F54" s="122">
        <f>F356</f>
        <v>145</v>
      </c>
      <c r="G54" s="115">
        <f t="shared" si="0"/>
        <v>0.2636363636363636</v>
      </c>
      <c r="H54" s="122">
        <f>H356</f>
        <v>180</v>
      </c>
    </row>
    <row r="55" spans="1:8" s="24" customFormat="1" ht="11.25" customHeight="1">
      <c r="A55" s="20" t="s">
        <v>69</v>
      </c>
      <c r="B55" s="21" t="s">
        <v>67</v>
      </c>
      <c r="C55" s="122">
        <f>C361</f>
        <v>0</v>
      </c>
      <c r="D55" s="122">
        <f>D361</f>
        <v>0</v>
      </c>
      <c r="E55" s="122">
        <f>E361</f>
        <v>0</v>
      </c>
      <c r="F55" s="122">
        <f>F361</f>
        <v>400</v>
      </c>
      <c r="G55" s="115"/>
      <c r="H55" s="122">
        <f>H361</f>
        <v>500</v>
      </c>
    </row>
    <row r="56" spans="1:8" s="24" customFormat="1" ht="12">
      <c r="A56" s="32"/>
      <c r="B56" s="33" t="s">
        <v>270</v>
      </c>
      <c r="C56" s="126">
        <f>SUM(C53:C55)</f>
        <v>500</v>
      </c>
      <c r="D56" s="126">
        <f>SUM(D53:D55)</f>
        <v>500</v>
      </c>
      <c r="E56" s="126">
        <f>SUM(E53:E55)</f>
        <v>550</v>
      </c>
      <c r="F56" s="126">
        <f>SUM(F53:F55)</f>
        <v>545</v>
      </c>
      <c r="G56" s="115">
        <f t="shared" si="0"/>
        <v>0.990909090909091</v>
      </c>
      <c r="H56" s="126">
        <f>SUM(H53:H55)</f>
        <v>680</v>
      </c>
    </row>
    <row r="57" spans="1:8" s="24" customFormat="1" ht="12">
      <c r="A57" s="39"/>
      <c r="B57" s="25"/>
      <c r="C57" s="123"/>
      <c r="D57" s="123"/>
      <c r="E57" s="123"/>
      <c r="F57" s="123"/>
      <c r="G57" s="115"/>
      <c r="H57" s="123"/>
    </row>
    <row r="58" spans="1:8" s="24" customFormat="1" ht="13.5" customHeight="1">
      <c r="A58" s="39" t="s">
        <v>71</v>
      </c>
      <c r="B58" s="25" t="s">
        <v>70</v>
      </c>
      <c r="C58" s="123">
        <f>C369</f>
        <v>0</v>
      </c>
      <c r="D58" s="123">
        <f>D369</f>
        <v>0</v>
      </c>
      <c r="E58" s="123">
        <f>E369</f>
        <v>0</v>
      </c>
      <c r="F58" s="123">
        <f>F369</f>
        <v>0</v>
      </c>
      <c r="G58" s="115"/>
      <c r="H58" s="123">
        <f>H369</f>
        <v>0</v>
      </c>
    </row>
    <row r="59" spans="1:8" s="24" customFormat="1" ht="13.5" customHeight="1">
      <c r="A59" s="39" t="s">
        <v>73</v>
      </c>
      <c r="B59" s="25" t="s">
        <v>72</v>
      </c>
      <c r="C59" s="123">
        <f>C373</f>
        <v>0</v>
      </c>
      <c r="D59" s="123">
        <f>D373</f>
        <v>0</v>
      </c>
      <c r="E59" s="123">
        <f>E373</f>
        <v>0</v>
      </c>
      <c r="F59" s="123">
        <f>F373</f>
        <v>0</v>
      </c>
      <c r="G59" s="115" t="e">
        <f t="shared" si="0"/>
        <v>#DIV/0!</v>
      </c>
      <c r="H59" s="123">
        <f>H373</f>
        <v>0</v>
      </c>
    </row>
    <row r="60" spans="1:8" s="24" customFormat="1" ht="13.5" customHeight="1">
      <c r="A60" s="39" t="s">
        <v>76</v>
      </c>
      <c r="B60" s="25" t="s">
        <v>74</v>
      </c>
      <c r="C60" s="123">
        <f>C378</f>
        <v>0</v>
      </c>
      <c r="D60" s="123">
        <f>D378</f>
        <v>0</v>
      </c>
      <c r="E60" s="123">
        <f>E378</f>
        <v>0</v>
      </c>
      <c r="F60" s="123">
        <f>F378</f>
        <v>0</v>
      </c>
      <c r="G60" s="115"/>
      <c r="H60" s="123">
        <f>H378</f>
        <v>0</v>
      </c>
    </row>
    <row r="61" spans="1:8" s="24" customFormat="1" ht="13.5" customHeight="1">
      <c r="A61" s="29"/>
      <c r="B61" s="30" t="s">
        <v>271</v>
      </c>
      <c r="C61" s="125">
        <f>SUM(C58:C60)</f>
        <v>0</v>
      </c>
      <c r="D61" s="125">
        <f>SUM(D58:D60)</f>
        <v>0</v>
      </c>
      <c r="E61" s="125">
        <f>SUM(E58:E60)</f>
        <v>0</v>
      </c>
      <c r="F61" s="125">
        <f>SUM(F58:F60)</f>
        <v>0</v>
      </c>
      <c r="G61" s="115" t="e">
        <f t="shared" si="0"/>
        <v>#DIV/0!</v>
      </c>
      <c r="H61" s="125">
        <f>SUM(H58:H60)</f>
        <v>0</v>
      </c>
    </row>
    <row r="62" spans="1:8" s="24" customFormat="1" ht="12">
      <c r="A62" s="20"/>
      <c r="B62" s="21"/>
      <c r="C62" s="110"/>
      <c r="D62" s="110"/>
      <c r="E62" s="110"/>
      <c r="F62" s="110"/>
      <c r="G62" s="115"/>
      <c r="H62" s="110"/>
    </row>
    <row r="63" spans="1:8" s="24" customFormat="1" ht="12">
      <c r="A63" s="20" t="s">
        <v>76</v>
      </c>
      <c r="B63" s="21" t="s">
        <v>77</v>
      </c>
      <c r="C63" s="122">
        <f>C386</f>
        <v>26820</v>
      </c>
      <c r="D63" s="122">
        <f>D386</f>
        <v>37864</v>
      </c>
      <c r="E63" s="122">
        <f>E386</f>
        <v>47942</v>
      </c>
      <c r="F63" s="122">
        <f>F386</f>
        <v>0</v>
      </c>
      <c r="G63" s="115">
        <f t="shared" si="0"/>
        <v>0</v>
      </c>
      <c r="H63" s="122">
        <f>H386</f>
        <v>0</v>
      </c>
    </row>
    <row r="64" spans="1:8" s="2" customFormat="1" ht="12">
      <c r="A64" s="20"/>
      <c r="B64" s="27" t="s">
        <v>78</v>
      </c>
      <c r="C64" s="123">
        <f aca="true" t="shared" si="1" ref="C64:E66">C388</f>
        <v>0</v>
      </c>
      <c r="D64" s="123">
        <f t="shared" si="1"/>
        <v>10532</v>
      </c>
      <c r="E64" s="123">
        <f>E388</f>
        <v>9224</v>
      </c>
      <c r="F64" s="123">
        <f>F388</f>
        <v>0</v>
      </c>
      <c r="G64" s="115">
        <f t="shared" si="0"/>
        <v>0</v>
      </c>
      <c r="H64" s="123">
        <f>H388</f>
        <v>0</v>
      </c>
    </row>
    <row r="65" spans="1:8" s="44" customFormat="1" ht="12.75">
      <c r="A65" s="202" t="s">
        <v>3</v>
      </c>
      <c r="B65" s="65" t="s">
        <v>177</v>
      </c>
      <c r="C65" s="128">
        <f t="shared" si="1"/>
        <v>0</v>
      </c>
      <c r="D65" s="128">
        <f t="shared" si="1"/>
        <v>10532</v>
      </c>
      <c r="E65" s="128">
        <f>E389</f>
        <v>4625</v>
      </c>
      <c r="F65" s="128">
        <f>F389</f>
        <v>0</v>
      </c>
      <c r="G65" s="115"/>
      <c r="H65" s="128">
        <f>H389</f>
        <v>0</v>
      </c>
    </row>
    <row r="66" spans="1:8" s="44" customFormat="1" ht="13.5" customHeight="1">
      <c r="A66" s="202" t="s">
        <v>3</v>
      </c>
      <c r="B66" s="65" t="s">
        <v>283</v>
      </c>
      <c r="C66" s="129">
        <f t="shared" si="1"/>
        <v>0</v>
      </c>
      <c r="D66" s="129">
        <f t="shared" si="1"/>
        <v>0</v>
      </c>
      <c r="E66" s="128">
        <f t="shared" si="1"/>
        <v>2397</v>
      </c>
      <c r="F66" s="129">
        <f>F390</f>
        <v>0</v>
      </c>
      <c r="G66" s="115">
        <f t="shared" si="0"/>
        <v>0</v>
      </c>
      <c r="H66" s="129">
        <f>H390</f>
        <v>0</v>
      </c>
    </row>
    <row r="67" spans="1:8" s="44" customFormat="1" ht="13.5" customHeight="1">
      <c r="A67" s="202"/>
      <c r="B67" s="65" t="s">
        <v>284</v>
      </c>
      <c r="C67" s="129"/>
      <c r="D67" s="129"/>
      <c r="E67" s="128">
        <f>E391</f>
        <v>2202</v>
      </c>
      <c r="F67" s="129"/>
      <c r="G67" s="115"/>
      <c r="H67" s="129"/>
    </row>
    <row r="68" spans="1:8" s="6" customFormat="1" ht="13.5" customHeight="1">
      <c r="A68" s="35"/>
      <c r="B68" s="48"/>
      <c r="C68" s="130"/>
      <c r="D68" s="130"/>
      <c r="E68" s="130"/>
      <c r="F68" s="130"/>
      <c r="G68" s="115"/>
      <c r="H68" s="130"/>
    </row>
    <row r="69" spans="1:8" s="6" customFormat="1" ht="12.75">
      <c r="A69" s="35"/>
      <c r="B69" s="48" t="s">
        <v>80</v>
      </c>
      <c r="C69" s="130">
        <f aca="true" t="shared" si="2" ref="C69:D71">C393</f>
        <v>26820</v>
      </c>
      <c r="D69" s="130">
        <f t="shared" si="2"/>
        <v>27332</v>
      </c>
      <c r="E69" s="130">
        <f aca="true" t="shared" si="3" ref="E69:F71">E393</f>
        <v>38718</v>
      </c>
      <c r="F69" s="130">
        <f t="shared" si="3"/>
        <v>0</v>
      </c>
      <c r="G69" s="115">
        <f t="shared" si="0"/>
        <v>0</v>
      </c>
      <c r="H69" s="130">
        <f>H393</f>
        <v>0</v>
      </c>
    </row>
    <row r="70" spans="1:8" s="6" customFormat="1" ht="12.75" hidden="1">
      <c r="A70" s="35"/>
      <c r="B70" s="48" t="s">
        <v>81</v>
      </c>
      <c r="C70" s="131">
        <f t="shared" si="2"/>
        <v>0</v>
      </c>
      <c r="D70" s="131">
        <f t="shared" si="2"/>
        <v>0</v>
      </c>
      <c r="E70" s="131">
        <f t="shared" si="3"/>
        <v>0</v>
      </c>
      <c r="F70" s="131">
        <f t="shared" si="3"/>
        <v>0</v>
      </c>
      <c r="G70" s="115" t="e">
        <f t="shared" si="0"/>
        <v>#DIV/0!</v>
      </c>
      <c r="H70" s="131">
        <f>H394</f>
        <v>0</v>
      </c>
    </row>
    <row r="71" spans="1:8" s="6" customFormat="1" ht="12.75" customHeight="1">
      <c r="A71" s="35"/>
      <c r="B71" s="48" t="s">
        <v>188</v>
      </c>
      <c r="C71" s="131">
        <f t="shared" si="2"/>
        <v>26820</v>
      </c>
      <c r="D71" s="131">
        <f t="shared" si="2"/>
        <v>27332</v>
      </c>
      <c r="E71" s="131">
        <f t="shared" si="3"/>
        <v>38718</v>
      </c>
      <c r="F71" s="131">
        <f t="shared" si="3"/>
        <v>0</v>
      </c>
      <c r="G71" s="115">
        <f t="shared" si="0"/>
        <v>0</v>
      </c>
      <c r="H71" s="131">
        <f>H395</f>
        <v>0</v>
      </c>
    </row>
    <row r="72" spans="1:8" s="6" customFormat="1" ht="12.75">
      <c r="A72" s="41"/>
      <c r="B72" s="42" t="s">
        <v>82</v>
      </c>
      <c r="C72" s="127">
        <f>SUM(C63)</f>
        <v>26820</v>
      </c>
      <c r="D72" s="127">
        <f>SUM(D63)</f>
        <v>37864</v>
      </c>
      <c r="E72" s="127">
        <f>SUM(E63)</f>
        <v>47942</v>
      </c>
      <c r="F72" s="127">
        <f>SUM(F63)</f>
        <v>0</v>
      </c>
      <c r="G72" s="115">
        <f t="shared" si="0"/>
        <v>0</v>
      </c>
      <c r="H72" s="127">
        <f>SUM(H63)</f>
        <v>0</v>
      </c>
    </row>
    <row r="73" spans="1:8" s="2" customFormat="1" ht="13.5" customHeight="1">
      <c r="A73" s="20"/>
      <c r="B73" s="27"/>
      <c r="C73" s="110"/>
      <c r="D73" s="110"/>
      <c r="E73" s="110"/>
      <c r="F73" s="110"/>
      <c r="G73" s="115"/>
      <c r="H73" s="110"/>
    </row>
    <row r="74" spans="1:8" s="55" customFormat="1" ht="13.5" customHeight="1">
      <c r="A74" s="51" t="s">
        <v>3</v>
      </c>
      <c r="B74" s="52" t="s">
        <v>83</v>
      </c>
      <c r="C74" s="132" t="e">
        <f>+C27+C38+C45+C56+C72+C61+C52</f>
        <v>#REF!</v>
      </c>
      <c r="D74" s="132">
        <f>+D27+D38+D45+D56+D72+D61+D52</f>
        <v>198943</v>
      </c>
      <c r="E74" s="132">
        <f>+E27+E38+E45+E56+E72+E61+E52</f>
        <v>305329</v>
      </c>
      <c r="F74" s="132" t="e">
        <f>+F27+F38+F45+F56+F72+F61+F52</f>
        <v>#REF!</v>
      </c>
      <c r="G74" s="115" t="e">
        <f t="shared" si="0"/>
        <v>#REF!</v>
      </c>
      <c r="H74" s="132" t="e">
        <f>+H27+H38+H45+H56+H72+H61+H52</f>
        <v>#REF!</v>
      </c>
    </row>
    <row r="75" spans="1:9" s="2" customFormat="1" ht="12">
      <c r="A75" s="1"/>
      <c r="C75" s="133"/>
      <c r="D75" s="133"/>
      <c r="E75" s="133"/>
      <c r="F75" s="133"/>
      <c r="G75" s="115"/>
      <c r="H75" s="133"/>
      <c r="I75" s="4"/>
    </row>
    <row r="76" spans="1:8" s="2" customFormat="1" ht="12">
      <c r="A76" s="1"/>
      <c r="C76" s="133"/>
      <c r="D76" s="133"/>
      <c r="E76" s="133"/>
      <c r="F76" s="133"/>
      <c r="G76" s="115"/>
      <c r="H76" s="133"/>
    </row>
    <row r="77" spans="1:8" s="2" customFormat="1" ht="12.75">
      <c r="A77" s="1"/>
      <c r="B77" s="11" t="s">
        <v>84</v>
      </c>
      <c r="C77" s="133"/>
      <c r="D77" s="133"/>
      <c r="E77" s="133"/>
      <c r="F77" s="116" t="s">
        <v>1</v>
      </c>
      <c r="G77" s="115"/>
      <c r="H77" s="116" t="s">
        <v>1</v>
      </c>
    </row>
    <row r="78" spans="1:8" s="2" customFormat="1" ht="12" customHeight="1">
      <c r="A78" s="5"/>
      <c r="B78" s="36" t="s">
        <v>85</v>
      </c>
      <c r="C78" s="116"/>
      <c r="D78" s="116"/>
      <c r="E78" s="116"/>
      <c r="F78" s="116" t="s">
        <v>86</v>
      </c>
      <c r="G78" s="115"/>
      <c r="H78" s="116" t="s">
        <v>86</v>
      </c>
    </row>
    <row r="79" spans="1:8" s="2" customFormat="1" ht="12.75" customHeight="1">
      <c r="A79" s="5"/>
      <c r="B79" s="6" t="s">
        <v>275</v>
      </c>
      <c r="C79" s="133"/>
      <c r="D79" s="133"/>
      <c r="E79" s="133"/>
      <c r="F79" s="133"/>
      <c r="G79" s="115"/>
      <c r="H79" s="133"/>
    </row>
    <row r="80" spans="1:8" s="2" customFormat="1" ht="12" customHeight="1">
      <c r="A80" s="5"/>
      <c r="B80" s="36"/>
      <c r="C80" s="133"/>
      <c r="D80" s="133"/>
      <c r="E80" s="133"/>
      <c r="F80" s="133"/>
      <c r="G80" s="115"/>
      <c r="H80" s="133"/>
    </row>
    <row r="81" spans="1:8" s="2" customFormat="1" ht="10.5" customHeight="1">
      <c r="A81" s="1"/>
      <c r="B81" s="11"/>
      <c r="C81" s="160"/>
      <c r="D81" s="160"/>
      <c r="E81" s="160"/>
      <c r="F81" s="118" t="s">
        <v>87</v>
      </c>
      <c r="G81" s="115"/>
      <c r="H81" s="118" t="s">
        <v>87</v>
      </c>
    </row>
    <row r="82" spans="1:8" s="2" customFormat="1" ht="12">
      <c r="A82" s="18" t="s">
        <v>3</v>
      </c>
      <c r="B82" s="57" t="s">
        <v>3</v>
      </c>
      <c r="C82" s="119" t="s">
        <v>245</v>
      </c>
      <c r="D82" s="119" t="s">
        <v>245</v>
      </c>
      <c r="E82" s="119" t="s">
        <v>281</v>
      </c>
      <c r="F82" s="119" t="s">
        <v>88</v>
      </c>
      <c r="G82" s="115"/>
      <c r="H82" s="119" t="s">
        <v>88</v>
      </c>
    </row>
    <row r="83" spans="1:8" s="2" customFormat="1" ht="12">
      <c r="A83" s="20" t="s">
        <v>89</v>
      </c>
      <c r="B83" s="27" t="s">
        <v>9</v>
      </c>
      <c r="C83" s="134" t="s">
        <v>10</v>
      </c>
      <c r="D83" s="134" t="s">
        <v>11</v>
      </c>
      <c r="E83" s="134" t="s">
        <v>11</v>
      </c>
      <c r="F83" s="134" t="s">
        <v>206</v>
      </c>
      <c r="G83" s="115"/>
      <c r="H83" s="134" t="s">
        <v>207</v>
      </c>
    </row>
    <row r="84" spans="1:8" s="2" customFormat="1" ht="12">
      <c r="A84" s="59"/>
      <c r="B84" s="60"/>
      <c r="C84" s="120"/>
      <c r="D84" s="120"/>
      <c r="E84" s="120"/>
      <c r="F84" s="120"/>
      <c r="G84" s="115"/>
      <c r="H84" s="120"/>
    </row>
    <row r="85" spans="1:8" s="2" customFormat="1" ht="14.25">
      <c r="A85" s="20" t="s">
        <v>3</v>
      </c>
      <c r="B85" s="62" t="s">
        <v>90</v>
      </c>
      <c r="C85" s="135">
        <f>+C87+C90+C94+C126+C129+C122</f>
        <v>16556</v>
      </c>
      <c r="D85" s="135">
        <f>+D87+D90+D94+D126+D129+D122</f>
        <v>16556</v>
      </c>
      <c r="E85" s="135">
        <f>+E87+E90+E94+E126+E129+E122</f>
        <v>19710</v>
      </c>
      <c r="F85" s="135">
        <f>+F87+F90+F94+F126+F129+F122</f>
        <v>10163</v>
      </c>
      <c r="G85" s="115">
        <f>F85/E85</f>
        <v>0.5156265854895992</v>
      </c>
      <c r="H85" s="135">
        <f>+H87+H90+H94+H126+H129+H122</f>
        <v>14206</v>
      </c>
    </row>
    <row r="86" spans="1:8" s="2" customFormat="1" ht="12.75" customHeight="1">
      <c r="A86" s="64"/>
      <c r="B86" s="27"/>
      <c r="C86" s="136"/>
      <c r="D86" s="136"/>
      <c r="E86" s="136"/>
      <c r="F86" s="136"/>
      <c r="G86" s="115"/>
      <c r="H86" s="136"/>
    </row>
    <row r="87" spans="1:8" s="40" customFormat="1" ht="12">
      <c r="A87" s="39" t="s">
        <v>13</v>
      </c>
      <c r="B87" s="25" t="s">
        <v>91</v>
      </c>
      <c r="C87" s="137">
        <f>SUM(C88)</f>
        <v>30</v>
      </c>
      <c r="D87" s="137">
        <f>SUM(D88)</f>
        <v>30</v>
      </c>
      <c r="E87" s="137">
        <f>SUM(E88)</f>
        <v>30</v>
      </c>
      <c r="F87" s="137">
        <f>SUM(F88)</f>
        <v>19</v>
      </c>
      <c r="G87" s="115">
        <f>F87/E87</f>
        <v>0.6333333333333333</v>
      </c>
      <c r="H87" s="137">
        <f>SUM(H88)</f>
        <v>30</v>
      </c>
    </row>
    <row r="88" spans="1:8" s="2" customFormat="1" ht="11.25" customHeight="1">
      <c r="A88" s="20"/>
      <c r="B88" s="27" t="s">
        <v>197</v>
      </c>
      <c r="C88" s="111">
        <v>30</v>
      </c>
      <c r="D88" s="111">
        <v>30</v>
      </c>
      <c r="E88" s="111">
        <v>30</v>
      </c>
      <c r="F88" s="111">
        <v>19</v>
      </c>
      <c r="G88" s="115">
        <f>F88/E88</f>
        <v>0.6333333333333333</v>
      </c>
      <c r="H88" s="111">
        <v>30</v>
      </c>
    </row>
    <row r="89" spans="1:8" s="2" customFormat="1" ht="12">
      <c r="A89" s="20"/>
      <c r="B89" s="27"/>
      <c r="C89" s="111"/>
      <c r="D89" s="111"/>
      <c r="E89" s="111"/>
      <c r="F89" s="111"/>
      <c r="G89" s="115"/>
      <c r="H89" s="111"/>
    </row>
    <row r="90" spans="1:8" s="44" customFormat="1" ht="12.75">
      <c r="A90" s="45" t="s">
        <v>15</v>
      </c>
      <c r="B90" s="46" t="s">
        <v>92</v>
      </c>
      <c r="C90" s="138">
        <v>0</v>
      </c>
      <c r="D90" s="138">
        <f>SUM(D92)</f>
        <v>0</v>
      </c>
      <c r="E90" s="138">
        <f>E91+E92</f>
        <v>90</v>
      </c>
      <c r="F90" s="138">
        <f>F91+F92</f>
        <v>132</v>
      </c>
      <c r="G90" s="115"/>
      <c r="H90" s="138">
        <f>H91+H92</f>
        <v>155</v>
      </c>
    </row>
    <row r="91" spans="1:8" s="2" customFormat="1" ht="12">
      <c r="A91" s="20"/>
      <c r="B91" s="27" t="s">
        <v>198</v>
      </c>
      <c r="C91" s="111"/>
      <c r="D91" s="111"/>
      <c r="E91" s="111">
        <v>0</v>
      </c>
      <c r="F91" s="111">
        <v>108</v>
      </c>
      <c r="G91" s="115"/>
      <c r="H91" s="111">
        <v>108</v>
      </c>
    </row>
    <row r="92" spans="1:10" s="2" customFormat="1" ht="12">
      <c r="A92" s="20"/>
      <c r="B92" s="27" t="s">
        <v>250</v>
      </c>
      <c r="C92" s="111">
        <v>90</v>
      </c>
      <c r="D92" s="195">
        <v>0</v>
      </c>
      <c r="E92" s="111">
        <v>90</v>
      </c>
      <c r="F92" s="111">
        <v>24</v>
      </c>
      <c r="G92" s="115"/>
      <c r="H92" s="111">
        <v>47</v>
      </c>
      <c r="J92" s="196">
        <v>200</v>
      </c>
    </row>
    <row r="93" spans="1:8" s="2" customFormat="1" ht="12">
      <c r="A93" s="20"/>
      <c r="B93" s="27"/>
      <c r="C93" s="111"/>
      <c r="D93" s="111"/>
      <c r="E93" s="111"/>
      <c r="F93" s="111"/>
      <c r="G93" s="115"/>
      <c r="H93" s="111"/>
    </row>
    <row r="94" spans="1:8" s="6" customFormat="1" ht="12.75">
      <c r="A94" s="35" t="s">
        <v>17</v>
      </c>
      <c r="B94" s="48" t="s">
        <v>18</v>
      </c>
      <c r="C94" s="139">
        <f>+C96+C105+C120</f>
        <v>8384</v>
      </c>
      <c r="D94" s="139">
        <f>+D96+D105+D120</f>
        <v>8384</v>
      </c>
      <c r="E94" s="139">
        <f>+E96+E105+E120</f>
        <v>11083</v>
      </c>
      <c r="F94" s="139">
        <f>+F96+F105+F120+F112</f>
        <v>3855</v>
      </c>
      <c r="G94" s="115">
        <f>F94/E94</f>
        <v>0.34783000992511054</v>
      </c>
      <c r="H94" s="139">
        <f>+H96+H105+H120+H112</f>
        <v>5558</v>
      </c>
    </row>
    <row r="95" spans="1:8" s="6" customFormat="1" ht="12.75">
      <c r="A95" s="35"/>
      <c r="B95" s="48"/>
      <c r="C95" s="139"/>
      <c r="D95" s="139"/>
      <c r="E95" s="139"/>
      <c r="F95" s="139"/>
      <c r="G95" s="115"/>
      <c r="H95" s="139"/>
    </row>
    <row r="96" spans="1:8" s="24" customFormat="1" ht="12">
      <c r="A96" s="20"/>
      <c r="B96" s="21" t="s">
        <v>93</v>
      </c>
      <c r="C96" s="140">
        <f>SUM(C97:C104)</f>
        <v>2324</v>
      </c>
      <c r="D96" s="140">
        <f>SUM(D97:D104)</f>
        <v>2324</v>
      </c>
      <c r="E96" s="140">
        <f>SUM(E97:E103)</f>
        <v>2348</v>
      </c>
      <c r="F96" s="140">
        <f>SUM(F97:F104)</f>
        <v>556</v>
      </c>
      <c r="G96" s="115">
        <f aca="true" t="shared" si="4" ref="G96:G103">F96/E96</f>
        <v>0.23679727427597955</v>
      </c>
      <c r="H96" s="140">
        <f>SUM(H97:H104)</f>
        <v>1387</v>
      </c>
    </row>
    <row r="97" spans="1:8" s="2" customFormat="1" ht="12">
      <c r="A97" s="20"/>
      <c r="B97" s="27" t="s">
        <v>94</v>
      </c>
      <c r="C97" s="111">
        <v>72</v>
      </c>
      <c r="D97" s="111">
        <v>72</v>
      </c>
      <c r="E97" s="111">
        <v>72</v>
      </c>
      <c r="F97" s="111">
        <v>11</v>
      </c>
      <c r="G97" s="115">
        <f t="shared" si="4"/>
        <v>0.1527777777777778</v>
      </c>
      <c r="H97" s="111">
        <v>68</v>
      </c>
    </row>
    <row r="98" spans="1:8" s="2" customFormat="1" ht="11.25" customHeight="1" hidden="1">
      <c r="A98" s="20"/>
      <c r="B98" s="27" t="s">
        <v>95</v>
      </c>
      <c r="C98" s="111">
        <v>72</v>
      </c>
      <c r="D98" s="111">
        <v>72</v>
      </c>
      <c r="E98" s="111"/>
      <c r="F98" s="111">
        <v>25</v>
      </c>
      <c r="G98" s="115" t="e">
        <f t="shared" si="4"/>
        <v>#DIV/0!</v>
      </c>
      <c r="H98" s="111">
        <v>38</v>
      </c>
    </row>
    <row r="99" spans="1:8" s="2" customFormat="1" ht="12">
      <c r="A99" s="20"/>
      <c r="B99" s="27" t="s">
        <v>96</v>
      </c>
      <c r="C99" s="111">
        <v>600</v>
      </c>
      <c r="D99" s="111">
        <v>600</v>
      </c>
      <c r="E99" s="111">
        <v>600</v>
      </c>
      <c r="F99" s="111">
        <v>112</v>
      </c>
      <c r="G99" s="115">
        <f t="shared" si="4"/>
        <v>0.18666666666666668</v>
      </c>
      <c r="H99" s="111">
        <v>412</v>
      </c>
    </row>
    <row r="100" spans="1:8" s="2" customFormat="1" ht="12">
      <c r="A100" s="20"/>
      <c r="B100" s="27" t="s">
        <v>97</v>
      </c>
      <c r="C100" s="111">
        <v>200</v>
      </c>
      <c r="D100" s="111">
        <v>200</v>
      </c>
      <c r="E100" s="111">
        <v>200</v>
      </c>
      <c r="F100" s="111">
        <v>28</v>
      </c>
      <c r="G100" s="115">
        <f t="shared" si="4"/>
        <v>0.14</v>
      </c>
      <c r="H100" s="111">
        <v>44</v>
      </c>
    </row>
    <row r="101" spans="1:8" s="2" customFormat="1" ht="12">
      <c r="A101" s="20"/>
      <c r="B101" s="27" t="s">
        <v>98</v>
      </c>
      <c r="C101" s="111">
        <v>300</v>
      </c>
      <c r="D101" s="111">
        <v>300</v>
      </c>
      <c r="E101" s="111">
        <v>300</v>
      </c>
      <c r="F101" s="111">
        <v>0</v>
      </c>
      <c r="G101" s="115">
        <f t="shared" si="4"/>
        <v>0</v>
      </c>
      <c r="H101" s="111">
        <v>205</v>
      </c>
    </row>
    <row r="102" spans="1:8" s="2" customFormat="1" ht="12">
      <c r="A102" s="20"/>
      <c r="B102" s="27" t="s">
        <v>277</v>
      </c>
      <c r="C102" s="111"/>
      <c r="D102" s="111"/>
      <c r="E102" s="111">
        <v>96</v>
      </c>
      <c r="F102" s="111">
        <v>80</v>
      </c>
      <c r="G102" s="115">
        <f t="shared" si="4"/>
        <v>0.8333333333333334</v>
      </c>
      <c r="H102" s="111">
        <v>80</v>
      </c>
    </row>
    <row r="103" spans="1:8" s="2" customFormat="1" ht="12">
      <c r="A103" s="20"/>
      <c r="B103" s="27" t="s">
        <v>222</v>
      </c>
      <c r="C103" s="111">
        <v>1080</v>
      </c>
      <c r="D103" s="111">
        <v>1080</v>
      </c>
      <c r="E103" s="111">
        <v>1080</v>
      </c>
      <c r="F103" s="111">
        <v>300</v>
      </c>
      <c r="G103" s="115">
        <f t="shared" si="4"/>
        <v>0.2777777777777778</v>
      </c>
      <c r="H103" s="111">
        <v>540</v>
      </c>
    </row>
    <row r="104" spans="1:8" s="2" customFormat="1" ht="12">
      <c r="A104" s="20"/>
      <c r="B104" s="27" t="s">
        <v>3</v>
      </c>
      <c r="C104" s="111" t="s">
        <v>3</v>
      </c>
      <c r="D104" s="111" t="s">
        <v>3</v>
      </c>
      <c r="E104" s="111" t="s">
        <v>3</v>
      </c>
      <c r="F104" s="111" t="s">
        <v>3</v>
      </c>
      <c r="G104" s="115"/>
      <c r="H104" s="111" t="s">
        <v>3</v>
      </c>
    </row>
    <row r="105" spans="1:8" s="24" customFormat="1" ht="11.25" customHeight="1">
      <c r="A105" s="20"/>
      <c r="B105" s="21" t="s">
        <v>100</v>
      </c>
      <c r="C105" s="140">
        <f>SUM(C106:C110)</f>
        <v>6060</v>
      </c>
      <c r="D105" s="140">
        <f>SUM(D106:D110)</f>
        <v>6060</v>
      </c>
      <c r="E105" s="140">
        <f>SUM(E106:E110)</f>
        <v>8735</v>
      </c>
      <c r="F105" s="140">
        <f>SUM(F106:F110)</f>
        <v>3096</v>
      </c>
      <c r="G105" s="115">
        <f>F105/E105</f>
        <v>0.3544361763022324</v>
      </c>
      <c r="H105" s="140">
        <f>SUM(H106:H110)</f>
        <v>3968</v>
      </c>
    </row>
    <row r="106" spans="1:10" s="2" customFormat="1" ht="12">
      <c r="A106" s="20"/>
      <c r="B106" s="27" t="s">
        <v>101</v>
      </c>
      <c r="C106" s="111">
        <v>3500</v>
      </c>
      <c r="D106" s="111">
        <v>3500</v>
      </c>
      <c r="E106" s="111">
        <v>4975</v>
      </c>
      <c r="F106" s="111">
        <v>1935</v>
      </c>
      <c r="G106" s="115">
        <f>F106/E106</f>
        <v>0.38894472361809046</v>
      </c>
      <c r="H106" s="111">
        <v>2471</v>
      </c>
      <c r="I106" s="2">
        <f>E106*1.27</f>
        <v>6318.25</v>
      </c>
      <c r="J106" s="2" t="s">
        <v>295</v>
      </c>
    </row>
    <row r="107" spans="1:8" s="2" customFormat="1" ht="12">
      <c r="A107" s="20"/>
      <c r="B107" s="27" t="s">
        <v>3</v>
      </c>
      <c r="C107" s="111"/>
      <c r="D107" s="111"/>
      <c r="E107" s="111"/>
      <c r="F107" s="111"/>
      <c r="G107" s="115"/>
      <c r="H107" s="111"/>
    </row>
    <row r="108" spans="1:8" s="2" customFormat="1" ht="12">
      <c r="A108" s="20"/>
      <c r="B108" s="27" t="s">
        <v>102</v>
      </c>
      <c r="C108" s="111">
        <v>2500</v>
      </c>
      <c r="D108" s="111">
        <v>2500</v>
      </c>
      <c r="E108" s="111">
        <v>3700</v>
      </c>
      <c r="F108" s="111">
        <v>1159</v>
      </c>
      <c r="G108" s="115">
        <f>F108/E108</f>
        <v>0.31324324324324326</v>
      </c>
      <c r="H108" s="111">
        <v>1495</v>
      </c>
    </row>
    <row r="109" spans="1:8" s="2" customFormat="1" ht="12">
      <c r="A109" s="20"/>
      <c r="B109" s="27" t="s">
        <v>3</v>
      </c>
      <c r="C109" s="111"/>
      <c r="D109" s="111"/>
      <c r="E109" s="111"/>
      <c r="F109" s="111"/>
      <c r="G109" s="115"/>
      <c r="H109" s="111"/>
    </row>
    <row r="110" spans="1:8" s="2" customFormat="1" ht="12">
      <c r="A110" s="20"/>
      <c r="B110" s="27" t="s">
        <v>103</v>
      </c>
      <c r="C110" s="111">
        <v>60</v>
      </c>
      <c r="D110" s="111">
        <v>60</v>
      </c>
      <c r="E110" s="111">
        <v>60</v>
      </c>
      <c r="F110" s="111">
        <v>2</v>
      </c>
      <c r="G110" s="115">
        <f>F110/E110</f>
        <v>0.03333333333333333</v>
      </c>
      <c r="H110" s="111">
        <v>2</v>
      </c>
    </row>
    <row r="111" spans="1:8" s="24" customFormat="1" ht="12">
      <c r="A111" s="20"/>
      <c r="B111" s="21" t="s">
        <v>3</v>
      </c>
      <c r="C111" s="140" t="s">
        <v>3</v>
      </c>
      <c r="D111" s="140" t="s">
        <v>3</v>
      </c>
      <c r="E111" s="140" t="s">
        <v>3</v>
      </c>
      <c r="F111" s="140" t="s">
        <v>3</v>
      </c>
      <c r="G111" s="115"/>
      <c r="H111" s="140" t="s">
        <v>3</v>
      </c>
    </row>
    <row r="112" spans="1:14" s="2" customFormat="1" ht="12">
      <c r="A112" s="20"/>
      <c r="B112" s="21" t="s">
        <v>200</v>
      </c>
      <c r="C112" s="111" t="s">
        <v>3</v>
      </c>
      <c r="D112" s="111" t="s">
        <v>3</v>
      </c>
      <c r="E112" s="111" t="s">
        <v>3</v>
      </c>
      <c r="F112" s="141">
        <v>60</v>
      </c>
      <c r="G112" s="115"/>
      <c r="H112" s="141">
        <v>60</v>
      </c>
      <c r="M112" s="2">
        <v>90</v>
      </c>
      <c r="N112" s="199">
        <f>M112*0.27</f>
        <v>24.3</v>
      </c>
    </row>
    <row r="113" spans="1:14" s="2" customFormat="1" ht="12" hidden="1">
      <c r="A113" s="20"/>
      <c r="B113" s="27" t="s">
        <v>3</v>
      </c>
      <c r="C113" s="111" t="s">
        <v>3</v>
      </c>
      <c r="D113" s="111" t="s">
        <v>3</v>
      </c>
      <c r="E113" s="111" t="s">
        <v>3</v>
      </c>
      <c r="F113" s="111" t="s">
        <v>3</v>
      </c>
      <c r="G113" s="115"/>
      <c r="H113" s="111" t="s">
        <v>3</v>
      </c>
      <c r="N113" s="199">
        <f aca="true" t="shared" si="5" ref="N113:N127">M113*0.27</f>
        <v>0</v>
      </c>
    </row>
    <row r="114" spans="1:14" s="2" customFormat="1" ht="12" hidden="1">
      <c r="A114" s="20"/>
      <c r="B114" s="25" t="s">
        <v>3</v>
      </c>
      <c r="C114" s="137" t="s">
        <v>3</v>
      </c>
      <c r="D114" s="137" t="s">
        <v>3</v>
      </c>
      <c r="E114" s="137" t="s">
        <v>3</v>
      </c>
      <c r="F114" s="137" t="s">
        <v>3</v>
      </c>
      <c r="G114" s="115" t="e">
        <f aca="true" t="shared" si="6" ref="G114:G120">F114/E114</f>
        <v>#VALUE!</v>
      </c>
      <c r="H114" s="137" t="s">
        <v>3</v>
      </c>
      <c r="N114" s="199">
        <f t="shared" si="5"/>
        <v>0</v>
      </c>
    </row>
    <row r="115" spans="1:14" s="2" customFormat="1" ht="12" hidden="1">
      <c r="A115" s="20"/>
      <c r="B115" s="27" t="s">
        <v>3</v>
      </c>
      <c r="C115" s="111" t="s">
        <v>3</v>
      </c>
      <c r="D115" s="111" t="s">
        <v>3</v>
      </c>
      <c r="E115" s="111" t="s">
        <v>3</v>
      </c>
      <c r="F115" s="111" t="s">
        <v>3</v>
      </c>
      <c r="G115" s="115" t="e">
        <f t="shared" si="6"/>
        <v>#VALUE!</v>
      </c>
      <c r="H115" s="111" t="s">
        <v>3</v>
      </c>
      <c r="N115" s="199">
        <f t="shared" si="5"/>
        <v>0</v>
      </c>
    </row>
    <row r="116" spans="1:14" s="2" customFormat="1" ht="12" hidden="1">
      <c r="A116" s="20"/>
      <c r="B116" s="27"/>
      <c r="C116" s="111"/>
      <c r="D116" s="111"/>
      <c r="E116" s="111"/>
      <c r="F116" s="111"/>
      <c r="G116" s="115" t="e">
        <f t="shared" si="6"/>
        <v>#DIV/0!</v>
      </c>
      <c r="H116" s="111"/>
      <c r="N116" s="199">
        <f t="shared" si="5"/>
        <v>0</v>
      </c>
    </row>
    <row r="117" spans="1:14" s="2" customFormat="1" ht="12" hidden="1">
      <c r="A117" s="20"/>
      <c r="B117" s="27" t="s">
        <v>3</v>
      </c>
      <c r="C117" s="111" t="s">
        <v>3</v>
      </c>
      <c r="D117" s="111" t="s">
        <v>3</v>
      </c>
      <c r="E117" s="111" t="s">
        <v>3</v>
      </c>
      <c r="F117" s="111" t="s">
        <v>3</v>
      </c>
      <c r="G117" s="115" t="e">
        <f t="shared" si="6"/>
        <v>#VALUE!</v>
      </c>
      <c r="H117" s="111" t="s">
        <v>3</v>
      </c>
      <c r="N117" s="199">
        <f t="shared" si="5"/>
        <v>0</v>
      </c>
    </row>
    <row r="118" spans="1:14" s="2" customFormat="1" ht="12" hidden="1">
      <c r="A118" s="20"/>
      <c r="B118" s="27" t="s">
        <v>3</v>
      </c>
      <c r="C118" s="111"/>
      <c r="D118" s="111"/>
      <c r="E118" s="111"/>
      <c r="F118" s="111"/>
      <c r="G118" s="115" t="e">
        <f t="shared" si="6"/>
        <v>#DIV/0!</v>
      </c>
      <c r="H118" s="111"/>
      <c r="N118" s="199">
        <f t="shared" si="5"/>
        <v>0</v>
      </c>
    </row>
    <row r="119" spans="1:14" s="2" customFormat="1" ht="12" hidden="1">
      <c r="A119" s="20"/>
      <c r="B119" s="27"/>
      <c r="C119" s="111"/>
      <c r="D119" s="111"/>
      <c r="E119" s="111"/>
      <c r="F119" s="111"/>
      <c r="G119" s="115" t="e">
        <f t="shared" si="6"/>
        <v>#DIV/0!</v>
      </c>
      <c r="H119" s="111"/>
      <c r="N119" s="199">
        <f t="shared" si="5"/>
        <v>0</v>
      </c>
    </row>
    <row r="120" spans="1:14" s="2" customFormat="1" ht="12" hidden="1">
      <c r="A120" s="20"/>
      <c r="B120" s="25" t="s">
        <v>199</v>
      </c>
      <c r="C120" s="141"/>
      <c r="D120" s="141"/>
      <c r="E120" s="141"/>
      <c r="F120" s="141">
        <v>143</v>
      </c>
      <c r="G120" s="115" t="e">
        <f t="shared" si="6"/>
        <v>#DIV/0!</v>
      </c>
      <c r="H120" s="141">
        <v>143</v>
      </c>
      <c r="N120" s="199">
        <f t="shared" si="5"/>
        <v>0</v>
      </c>
    </row>
    <row r="121" spans="1:14" s="2" customFormat="1" ht="12">
      <c r="A121" s="20"/>
      <c r="B121" s="25"/>
      <c r="C121" s="111"/>
      <c r="D121" s="111"/>
      <c r="E121" s="111"/>
      <c r="F121" s="111"/>
      <c r="G121" s="115"/>
      <c r="H121" s="111"/>
      <c r="M121" s="2">
        <v>2348</v>
      </c>
      <c r="N121" s="199">
        <f t="shared" si="5"/>
        <v>633.96</v>
      </c>
    </row>
    <row r="122" spans="1:14" s="24" customFormat="1" ht="12">
      <c r="A122" s="20" t="s">
        <v>19</v>
      </c>
      <c r="B122" s="21" t="s">
        <v>104</v>
      </c>
      <c r="C122" s="141">
        <f>SUM(C123:C124)</f>
        <v>250</v>
      </c>
      <c r="D122" s="141">
        <f>SUM(D123:D124)</f>
        <v>250</v>
      </c>
      <c r="E122" s="141">
        <f>SUM(E123:E124)</f>
        <v>250</v>
      </c>
      <c r="F122" s="141">
        <f>SUM(F123:F124)</f>
        <v>109</v>
      </c>
      <c r="G122" s="115">
        <f>F122/E122</f>
        <v>0.436</v>
      </c>
      <c r="H122" s="141">
        <f>SUM(H123:H124)</f>
        <v>216</v>
      </c>
      <c r="M122" s="24">
        <v>4975</v>
      </c>
      <c r="N122" s="199">
        <f t="shared" si="5"/>
        <v>1343.25</v>
      </c>
    </row>
    <row r="123" spans="1:14" s="77" customFormat="1" ht="12">
      <c r="A123" s="73"/>
      <c r="B123" s="74" t="s">
        <v>105</v>
      </c>
      <c r="C123" s="109">
        <v>250</v>
      </c>
      <c r="D123" s="109">
        <v>250</v>
      </c>
      <c r="E123" s="109">
        <v>250</v>
      </c>
      <c r="F123" s="109">
        <v>109</v>
      </c>
      <c r="G123" s="115">
        <f>F123/E123</f>
        <v>0.436</v>
      </c>
      <c r="H123" s="109">
        <v>216</v>
      </c>
      <c r="K123" s="197"/>
      <c r="M123" s="77">
        <v>3700</v>
      </c>
      <c r="N123" s="199">
        <f t="shared" si="5"/>
        <v>999.0000000000001</v>
      </c>
    </row>
    <row r="124" spans="1:14" s="77" customFormat="1" ht="12">
      <c r="A124" s="73"/>
      <c r="B124" s="74"/>
      <c r="C124" s="109"/>
      <c r="D124" s="109"/>
      <c r="E124" s="109"/>
      <c r="F124" s="109"/>
      <c r="G124" s="115"/>
      <c r="H124" s="109"/>
      <c r="M124" s="77">
        <v>60</v>
      </c>
      <c r="N124" s="199">
        <f t="shared" si="5"/>
        <v>16.200000000000003</v>
      </c>
    </row>
    <row r="125" spans="1:14" s="2" customFormat="1" ht="12">
      <c r="A125" s="20"/>
      <c r="B125" s="27"/>
      <c r="C125" s="111"/>
      <c r="D125" s="111"/>
      <c r="E125" s="111"/>
      <c r="F125" s="111"/>
      <c r="G125" s="115"/>
      <c r="H125" s="111"/>
      <c r="L125" s="2">
        <v>90</v>
      </c>
      <c r="M125" s="2">
        <v>250</v>
      </c>
      <c r="N125" s="199">
        <f t="shared" si="5"/>
        <v>67.5</v>
      </c>
    </row>
    <row r="126" spans="1:15" s="44" customFormat="1" ht="12.75">
      <c r="A126" s="45" t="s">
        <v>21</v>
      </c>
      <c r="B126" s="46" t="s">
        <v>106</v>
      </c>
      <c r="C126" s="138">
        <v>7392</v>
      </c>
      <c r="D126" s="138">
        <v>7392</v>
      </c>
      <c r="E126" s="138">
        <v>7757</v>
      </c>
      <c r="F126" s="138">
        <v>6033</v>
      </c>
      <c r="G126" s="115">
        <f>F126/E126</f>
        <v>0.7777491298182287</v>
      </c>
      <c r="H126" s="138">
        <v>7530</v>
      </c>
      <c r="L126" s="44">
        <v>2348</v>
      </c>
      <c r="M126" s="44">
        <v>17304</v>
      </c>
      <c r="N126" s="199">
        <f t="shared" si="5"/>
        <v>4672.08</v>
      </c>
      <c r="O126" s="200">
        <f>SUM(N112:N126)</f>
        <v>7756.29</v>
      </c>
    </row>
    <row r="127" spans="1:14" s="24" customFormat="1" ht="12">
      <c r="A127" s="20"/>
      <c r="B127" s="21" t="s">
        <v>293</v>
      </c>
      <c r="C127" s="141" t="s">
        <v>3</v>
      </c>
      <c r="D127" s="141" t="s">
        <v>3</v>
      </c>
      <c r="E127" s="141" t="s">
        <v>3</v>
      </c>
      <c r="F127" s="141" t="s">
        <v>3</v>
      </c>
      <c r="G127" s="115"/>
      <c r="H127" s="141" t="s">
        <v>3</v>
      </c>
      <c r="L127" s="24">
        <v>8735</v>
      </c>
      <c r="M127" s="24">
        <f>SUM(M112:M126)</f>
        <v>28727</v>
      </c>
      <c r="N127" s="199">
        <f t="shared" si="5"/>
        <v>7756.290000000001</v>
      </c>
    </row>
    <row r="128" spans="1:14" s="2" customFormat="1" ht="12">
      <c r="A128" s="20"/>
      <c r="B128" s="27"/>
      <c r="C128" s="111" t="s">
        <v>3</v>
      </c>
      <c r="D128" s="111" t="s">
        <v>3</v>
      </c>
      <c r="E128" s="111" t="s">
        <v>3</v>
      </c>
      <c r="F128" s="111" t="s">
        <v>3</v>
      </c>
      <c r="G128" s="115"/>
      <c r="H128" s="111" t="s">
        <v>3</v>
      </c>
      <c r="L128" s="2">
        <v>250</v>
      </c>
      <c r="N128" s="199"/>
    </row>
    <row r="129" spans="1:12" s="6" customFormat="1" ht="12.75">
      <c r="A129" s="35" t="s">
        <v>23</v>
      </c>
      <c r="B129" s="48" t="s">
        <v>24</v>
      </c>
      <c r="C129" s="142">
        <f>SUM(C130:C131)</f>
        <v>500</v>
      </c>
      <c r="D129" s="142">
        <f>SUM(D130:D131)</f>
        <v>500</v>
      </c>
      <c r="E129" s="142">
        <f>SUM(E130:E131)</f>
        <v>500</v>
      </c>
      <c r="F129" s="142">
        <f>SUM(F130:F131)</f>
        <v>15</v>
      </c>
      <c r="G129" s="115">
        <f>F129/E129</f>
        <v>0.03</v>
      </c>
      <c r="H129" s="142">
        <f>SUM(H130:H131)</f>
        <v>717</v>
      </c>
      <c r="L129" s="6">
        <v>17304</v>
      </c>
    </row>
    <row r="130" spans="1:13" s="2" customFormat="1" ht="12">
      <c r="A130" s="20"/>
      <c r="B130" s="27" t="s">
        <v>107</v>
      </c>
      <c r="C130" s="111">
        <v>500</v>
      </c>
      <c r="D130" s="111">
        <v>500</v>
      </c>
      <c r="E130" s="111">
        <v>500</v>
      </c>
      <c r="F130" s="111">
        <v>15</v>
      </c>
      <c r="G130" s="115">
        <f>F130/E130</f>
        <v>0.03</v>
      </c>
      <c r="H130" s="111">
        <v>717</v>
      </c>
      <c r="L130" s="2">
        <f>SUM(L125:L129)</f>
        <v>28727</v>
      </c>
      <c r="M130" s="2">
        <f>L130*0.27</f>
        <v>7756.290000000001</v>
      </c>
    </row>
    <row r="131" spans="1:8" s="2" customFormat="1" ht="12" hidden="1">
      <c r="A131" s="20"/>
      <c r="B131" s="27" t="s">
        <v>108</v>
      </c>
      <c r="C131" s="111">
        <v>0</v>
      </c>
      <c r="D131" s="111">
        <v>0</v>
      </c>
      <c r="E131" s="111">
        <v>0</v>
      </c>
      <c r="F131" s="111">
        <v>0</v>
      </c>
      <c r="G131" s="115"/>
      <c r="H131" s="111">
        <v>0</v>
      </c>
    </row>
    <row r="132" spans="1:8" s="2" customFormat="1" ht="12" customHeight="1">
      <c r="A132" s="59"/>
      <c r="B132" s="60"/>
      <c r="C132" s="143"/>
      <c r="D132" s="143"/>
      <c r="E132" s="143"/>
      <c r="F132" s="143"/>
      <c r="G132" s="115"/>
      <c r="H132" s="143"/>
    </row>
    <row r="133" spans="1:8" s="55" customFormat="1" ht="12" customHeight="1">
      <c r="A133" s="51"/>
      <c r="B133" s="52" t="s">
        <v>191</v>
      </c>
      <c r="C133" s="144">
        <f>+C87+C90+C94+C126+C129+C122</f>
        <v>16556</v>
      </c>
      <c r="D133" s="144">
        <f>+D87+D90+D94+D126+D129+D122</f>
        <v>16556</v>
      </c>
      <c r="E133" s="144">
        <f>+E87+E90+E94+E126+E129+E122</f>
        <v>19710</v>
      </c>
      <c r="F133" s="144">
        <f>+F87+F90+F94+F126+F122+F129</f>
        <v>10163</v>
      </c>
      <c r="G133" s="115">
        <f>F133/E133</f>
        <v>0.5156265854895992</v>
      </c>
      <c r="H133" s="144">
        <f>+H87+H90+H94+H126+H122+H129</f>
        <v>14206</v>
      </c>
    </row>
    <row r="134" spans="1:8" s="2" customFormat="1" ht="15" customHeight="1" hidden="1">
      <c r="A134" s="1"/>
      <c r="C134" s="133"/>
      <c r="D134" s="133"/>
      <c r="E134" s="133"/>
      <c r="F134" s="133"/>
      <c r="G134" s="115"/>
      <c r="H134" s="133"/>
    </row>
    <row r="135" spans="1:8" s="2" customFormat="1" ht="12.75" customHeight="1" hidden="1">
      <c r="A135" s="1"/>
      <c r="C135" s="133"/>
      <c r="D135" s="133"/>
      <c r="E135" s="133"/>
      <c r="F135" s="133"/>
      <c r="G135" s="115"/>
      <c r="H135" s="133"/>
    </row>
    <row r="136" spans="1:8" s="2" customFormat="1" ht="12.75" customHeight="1" hidden="1">
      <c r="A136" s="1"/>
      <c r="C136" s="133"/>
      <c r="D136" s="133"/>
      <c r="E136" s="133"/>
      <c r="F136" s="133"/>
      <c r="G136" s="115"/>
      <c r="H136" s="133"/>
    </row>
    <row r="137" spans="1:8" s="2" customFormat="1" ht="12.75" customHeight="1" hidden="1">
      <c r="A137" s="1"/>
      <c r="C137" s="133"/>
      <c r="D137" s="133"/>
      <c r="E137" s="133"/>
      <c r="F137" s="133"/>
      <c r="G137" s="115"/>
      <c r="H137" s="133"/>
    </row>
    <row r="138" spans="1:8" s="2" customFormat="1" ht="12.75" customHeight="1">
      <c r="A138" s="1"/>
      <c r="C138" s="133"/>
      <c r="D138" s="133"/>
      <c r="E138" s="133"/>
      <c r="F138" s="133"/>
      <c r="G138" s="115"/>
      <c r="H138" s="133"/>
    </row>
    <row r="139" spans="1:8" s="2" customFormat="1" ht="13.5" customHeight="1">
      <c r="A139" s="1"/>
      <c r="C139" s="133"/>
      <c r="D139" s="133"/>
      <c r="E139" s="133"/>
      <c r="F139" s="133"/>
      <c r="G139" s="115"/>
      <c r="H139" s="133"/>
    </row>
    <row r="140" spans="1:8" s="2" customFormat="1" ht="12.75">
      <c r="A140" s="1"/>
      <c r="B140" s="2" t="s">
        <v>109</v>
      </c>
      <c r="C140" s="133"/>
      <c r="D140" s="133"/>
      <c r="E140" s="133"/>
      <c r="F140" s="116" t="s">
        <v>1</v>
      </c>
      <c r="G140" s="115"/>
      <c r="H140" s="116" t="s">
        <v>1</v>
      </c>
    </row>
    <row r="141" spans="1:8" s="2" customFormat="1" ht="12" customHeight="1">
      <c r="A141" s="5"/>
      <c r="B141" s="6" t="s">
        <v>85</v>
      </c>
      <c r="C141" s="116"/>
      <c r="D141" s="116"/>
      <c r="E141" s="116"/>
      <c r="F141" s="116" t="s">
        <v>110</v>
      </c>
      <c r="G141" s="115"/>
      <c r="H141" s="116" t="s">
        <v>110</v>
      </c>
    </row>
    <row r="142" spans="1:8" s="2" customFormat="1" ht="12" customHeight="1">
      <c r="A142" s="5"/>
      <c r="B142" s="6" t="s">
        <v>275</v>
      </c>
      <c r="C142" s="133"/>
      <c r="D142" s="133"/>
      <c r="E142" s="133"/>
      <c r="F142" s="133"/>
      <c r="G142" s="115"/>
      <c r="H142" s="133"/>
    </row>
    <row r="143" spans="1:8" s="2" customFormat="1" ht="11.25" customHeight="1">
      <c r="A143" s="5"/>
      <c r="B143" s="6"/>
      <c r="C143" s="133"/>
      <c r="D143" s="133"/>
      <c r="E143" s="133"/>
      <c r="F143" s="133"/>
      <c r="G143" s="115"/>
      <c r="H143" s="133"/>
    </row>
    <row r="144" spans="1:8" s="2" customFormat="1" ht="12.75" customHeight="1">
      <c r="A144" s="5"/>
      <c r="B144" s="6"/>
      <c r="C144" s="133"/>
      <c r="D144" s="133"/>
      <c r="E144" s="133"/>
      <c r="F144" s="133"/>
      <c r="G144" s="115"/>
      <c r="H144" s="133"/>
    </row>
    <row r="145" spans="1:8" s="2" customFormat="1" ht="12" customHeight="1">
      <c r="A145" s="1"/>
      <c r="C145" s="133"/>
      <c r="D145" s="133"/>
      <c r="E145" s="133"/>
      <c r="F145" s="116" t="s">
        <v>111</v>
      </c>
      <c r="G145" s="115"/>
      <c r="H145" s="116" t="s">
        <v>111</v>
      </c>
    </row>
    <row r="146" spans="1:8" s="2" customFormat="1" ht="12">
      <c r="A146" s="18" t="s">
        <v>89</v>
      </c>
      <c r="B146" s="57" t="s">
        <v>112</v>
      </c>
      <c r="C146" s="119" t="s">
        <v>245</v>
      </c>
      <c r="D146" s="119" t="s">
        <v>245</v>
      </c>
      <c r="E146" s="119" t="s">
        <v>281</v>
      </c>
      <c r="F146" s="119" t="s">
        <v>88</v>
      </c>
      <c r="G146" s="115"/>
      <c r="H146" s="119" t="s">
        <v>88</v>
      </c>
    </row>
    <row r="147" spans="1:8" s="2" customFormat="1" ht="12" customHeight="1">
      <c r="A147" s="59"/>
      <c r="B147" s="27"/>
      <c r="C147" s="120" t="s">
        <v>10</v>
      </c>
      <c r="D147" s="120" t="s">
        <v>11</v>
      </c>
      <c r="E147" s="120" t="s">
        <v>11</v>
      </c>
      <c r="F147" s="120" t="s">
        <v>206</v>
      </c>
      <c r="G147" s="115"/>
      <c r="H147" s="120" t="s">
        <v>207</v>
      </c>
    </row>
    <row r="148" spans="1:8" s="44" customFormat="1" ht="12.75">
      <c r="A148" s="45" t="s">
        <v>3</v>
      </c>
      <c r="B148" s="82" t="s">
        <v>113</v>
      </c>
      <c r="C148" s="139">
        <f>+C151+C157+C164</f>
        <v>30610</v>
      </c>
      <c r="D148" s="139">
        <f>+D151+D157+D164</f>
        <v>34784</v>
      </c>
      <c r="E148" s="139">
        <f>+E151+E157+E164</f>
        <v>35407</v>
      </c>
      <c r="F148" s="139">
        <f>+F151+F157+F164</f>
        <v>57716</v>
      </c>
      <c r="G148" s="115">
        <f>F148/E148</f>
        <v>1.6300731493772418</v>
      </c>
      <c r="H148" s="139">
        <f>+H151+H157+H164</f>
        <v>90118</v>
      </c>
    </row>
    <row r="149" spans="1:8" s="44" customFormat="1" ht="12.75">
      <c r="A149" s="45"/>
      <c r="B149" s="46"/>
      <c r="C149" s="139"/>
      <c r="D149" s="139"/>
      <c r="E149" s="139"/>
      <c r="F149" s="139"/>
      <c r="G149" s="115"/>
      <c r="H149" s="139"/>
    </row>
    <row r="150" spans="1:8" s="44" customFormat="1" ht="12.75">
      <c r="A150" s="45"/>
      <c r="B150" s="46"/>
      <c r="C150" s="139"/>
      <c r="D150" s="139"/>
      <c r="E150" s="139"/>
      <c r="F150" s="139"/>
      <c r="G150" s="115"/>
      <c r="H150" s="139"/>
    </row>
    <row r="151" spans="1:8" s="24" customFormat="1" ht="12">
      <c r="A151" s="20" t="s">
        <v>26</v>
      </c>
      <c r="B151" s="21" t="s">
        <v>27</v>
      </c>
      <c r="C151" s="140">
        <f>SUM(C153:C155)</f>
        <v>23800</v>
      </c>
      <c r="D151" s="140">
        <f>SUM(D153:D155)</f>
        <v>27974</v>
      </c>
      <c r="E151" s="140">
        <f>SUM(E153:E155)</f>
        <v>28717</v>
      </c>
      <c r="F151" s="140">
        <f>SUM(F153:F155)</f>
        <v>11552</v>
      </c>
      <c r="G151" s="115">
        <f>F151/E151</f>
        <v>0.4022704321482049</v>
      </c>
      <c r="H151" s="140">
        <f>SUM(H153:H155)</f>
        <v>21228</v>
      </c>
    </row>
    <row r="152" spans="1:8" s="24" customFormat="1" ht="12">
      <c r="A152" s="20"/>
      <c r="B152" s="21"/>
      <c r="C152" s="140"/>
      <c r="D152" s="140"/>
      <c r="E152" s="140"/>
      <c r="F152" s="140"/>
      <c r="G152" s="115"/>
      <c r="H152" s="140"/>
    </row>
    <row r="153" spans="1:8" s="2" customFormat="1" ht="12">
      <c r="A153" s="20"/>
      <c r="B153" s="27" t="s">
        <v>227</v>
      </c>
      <c r="C153" s="111">
        <v>300</v>
      </c>
      <c r="D153" s="111">
        <v>300</v>
      </c>
      <c r="E153" s="111">
        <v>800</v>
      </c>
      <c r="F153" s="111">
        <v>53</v>
      </c>
      <c r="G153" s="115"/>
      <c r="H153" s="111">
        <v>84</v>
      </c>
    </row>
    <row r="154" spans="1:10" s="2" customFormat="1" ht="11.25" customHeight="1">
      <c r="A154" s="20"/>
      <c r="B154" s="27" t="s">
        <v>114</v>
      </c>
      <c r="C154" s="111">
        <v>15000</v>
      </c>
      <c r="D154" s="111">
        <v>15000</v>
      </c>
      <c r="E154" s="111">
        <v>14917</v>
      </c>
      <c r="F154" s="111">
        <v>8322</v>
      </c>
      <c r="G154" s="115">
        <f>F154/E154</f>
        <v>0.5578869745927465</v>
      </c>
      <c r="H154" s="111">
        <v>15916</v>
      </c>
      <c r="J154" s="4">
        <f>E154-2202</f>
        <v>12715</v>
      </c>
    </row>
    <row r="155" spans="1:8" s="2" customFormat="1" ht="12.75" customHeight="1">
      <c r="A155" s="20"/>
      <c r="B155" s="27" t="s">
        <v>115</v>
      </c>
      <c r="C155" s="111">
        <v>8500</v>
      </c>
      <c r="D155" s="111">
        <v>12674</v>
      </c>
      <c r="E155" s="111">
        <v>13000</v>
      </c>
      <c r="F155" s="111">
        <v>3177</v>
      </c>
      <c r="G155" s="115">
        <f>F155/E155</f>
        <v>0.2443846153846154</v>
      </c>
      <c r="H155" s="111">
        <v>5228</v>
      </c>
    </row>
    <row r="156" spans="1:8" s="2" customFormat="1" ht="11.25" customHeight="1">
      <c r="A156" s="20"/>
      <c r="B156" s="27"/>
      <c r="C156" s="111"/>
      <c r="D156" s="111"/>
      <c r="E156" s="111"/>
      <c r="F156" s="111"/>
      <c r="G156" s="115"/>
      <c r="H156" s="111"/>
    </row>
    <row r="157" spans="1:8" s="24" customFormat="1" ht="12">
      <c r="A157" s="20" t="s">
        <v>28</v>
      </c>
      <c r="B157" s="21" t="s">
        <v>29</v>
      </c>
      <c r="C157" s="140">
        <f>SUM(C159:C162)</f>
        <v>5650</v>
      </c>
      <c r="D157" s="140">
        <f>SUM(D159:D162)</f>
        <v>5650</v>
      </c>
      <c r="E157" s="140">
        <f>SUM(E159:E162)</f>
        <v>5650</v>
      </c>
      <c r="F157" s="140">
        <f>SUM(F159:F162)</f>
        <v>45652</v>
      </c>
      <c r="G157" s="115">
        <f>F157/E157</f>
        <v>8.08</v>
      </c>
      <c r="H157" s="140">
        <f>SUM(H159:H162)</f>
        <v>68013</v>
      </c>
    </row>
    <row r="158" spans="1:8" s="24" customFormat="1" ht="12">
      <c r="A158" s="20"/>
      <c r="B158" s="21"/>
      <c r="C158" s="140"/>
      <c r="D158" s="140"/>
      <c r="E158" s="140"/>
      <c r="F158" s="140"/>
      <c r="G158" s="115"/>
      <c r="H158" s="140"/>
    </row>
    <row r="159" spans="1:8" s="2" customFormat="1" ht="14.25" customHeight="1" hidden="1">
      <c r="A159" s="20"/>
      <c r="B159" s="27" t="s">
        <v>116</v>
      </c>
      <c r="C159" s="111"/>
      <c r="D159" s="111"/>
      <c r="E159" s="111"/>
      <c r="F159" s="111">
        <v>9786</v>
      </c>
      <c r="G159" s="115" t="e">
        <f>F159/E159</f>
        <v>#DIV/0!</v>
      </c>
      <c r="H159" s="111">
        <v>14164</v>
      </c>
    </row>
    <row r="160" spans="1:8" s="2" customFormat="1" ht="13.5" customHeight="1" hidden="1">
      <c r="A160" s="20"/>
      <c r="B160" s="27" t="s">
        <v>117</v>
      </c>
      <c r="C160" s="111"/>
      <c r="D160" s="111"/>
      <c r="E160" s="111"/>
      <c r="F160" s="111">
        <v>27749</v>
      </c>
      <c r="G160" s="115" t="e">
        <f>F160/E160</f>
        <v>#DIV/0!</v>
      </c>
      <c r="H160" s="111">
        <v>40165</v>
      </c>
    </row>
    <row r="161" spans="1:8" s="2" customFormat="1" ht="12">
      <c r="A161" s="20"/>
      <c r="B161" s="27" t="s">
        <v>224</v>
      </c>
      <c r="C161" s="111">
        <v>5600</v>
      </c>
      <c r="D161" s="111">
        <v>5600</v>
      </c>
      <c r="E161" s="111">
        <v>5600</v>
      </c>
      <c r="F161" s="111">
        <v>8117</v>
      </c>
      <c r="G161" s="115">
        <f>F161/E161</f>
        <v>1.4494642857142856</v>
      </c>
      <c r="H161" s="111">
        <v>13684</v>
      </c>
    </row>
    <row r="162" spans="1:8" s="2" customFormat="1" ht="12">
      <c r="A162" s="20"/>
      <c r="B162" s="27" t="s">
        <v>223</v>
      </c>
      <c r="C162" s="111">
        <v>50</v>
      </c>
      <c r="D162" s="111">
        <v>50</v>
      </c>
      <c r="E162" s="111">
        <v>50</v>
      </c>
      <c r="F162" s="111" t="s">
        <v>3</v>
      </c>
      <c r="G162" s="115"/>
      <c r="H162" s="111" t="s">
        <v>3</v>
      </c>
    </row>
    <row r="163" spans="1:8" s="2" customFormat="1" ht="12" customHeight="1">
      <c r="A163" s="20"/>
      <c r="B163" s="27" t="s">
        <v>118</v>
      </c>
      <c r="C163" s="111"/>
      <c r="D163" s="111"/>
      <c r="E163" s="111"/>
      <c r="F163" s="111"/>
      <c r="G163" s="115"/>
      <c r="H163" s="111"/>
    </row>
    <row r="164" spans="1:8" s="24" customFormat="1" ht="12">
      <c r="A164" s="20" t="s">
        <v>32</v>
      </c>
      <c r="B164" s="21" t="s">
        <v>33</v>
      </c>
      <c r="C164" s="141">
        <f>SUM(C166:C169)</f>
        <v>1160</v>
      </c>
      <c r="D164" s="141">
        <f>SUM(D166:D169)</f>
        <v>1160</v>
      </c>
      <c r="E164" s="141">
        <f>SUM(E166:E169)</f>
        <v>1040</v>
      </c>
      <c r="F164" s="141">
        <f>SUM(F166:F169)</f>
        <v>512</v>
      </c>
      <c r="G164" s="115">
        <f>F164/E164</f>
        <v>0.49230769230769234</v>
      </c>
      <c r="H164" s="141">
        <f>SUM(H166:H169)</f>
        <v>877</v>
      </c>
    </row>
    <row r="165" spans="1:8" s="24" customFormat="1" ht="12">
      <c r="A165" s="20"/>
      <c r="B165" s="21"/>
      <c r="C165" s="141"/>
      <c r="D165" s="141"/>
      <c r="E165" s="141"/>
      <c r="F165" s="141"/>
      <c r="G165" s="115"/>
      <c r="H165" s="141"/>
    </row>
    <row r="166" spans="1:8" s="24" customFormat="1" ht="12">
      <c r="A166" s="20"/>
      <c r="B166" s="21" t="s">
        <v>119</v>
      </c>
      <c r="C166" s="111">
        <v>100</v>
      </c>
      <c r="D166" s="111">
        <v>100</v>
      </c>
      <c r="E166" s="111">
        <v>100</v>
      </c>
      <c r="F166" s="111">
        <v>296</v>
      </c>
      <c r="G166" s="115">
        <f>F166/E166</f>
        <v>2.96</v>
      </c>
      <c r="H166" s="111">
        <v>373</v>
      </c>
    </row>
    <row r="167" spans="1:8" s="2" customFormat="1" ht="12" customHeight="1">
      <c r="A167" s="20"/>
      <c r="B167" s="27" t="s">
        <v>120</v>
      </c>
      <c r="C167" s="111">
        <v>100</v>
      </c>
      <c r="D167" s="111">
        <v>100</v>
      </c>
      <c r="E167" s="111">
        <v>100</v>
      </c>
      <c r="F167" s="111">
        <v>42</v>
      </c>
      <c r="G167" s="115">
        <f>F167/E167</f>
        <v>0.42</v>
      </c>
      <c r="H167" s="111">
        <v>240</v>
      </c>
    </row>
    <row r="168" spans="1:13" s="2" customFormat="1" ht="12" customHeight="1">
      <c r="A168" s="20"/>
      <c r="B168" s="27" t="s">
        <v>121</v>
      </c>
      <c r="C168" s="111">
        <v>960</v>
      </c>
      <c r="D168" s="111">
        <v>960</v>
      </c>
      <c r="E168" s="111">
        <v>840</v>
      </c>
      <c r="F168" s="111">
        <v>174</v>
      </c>
      <c r="G168" s="115">
        <f>F168/E168</f>
        <v>0.20714285714285716</v>
      </c>
      <c r="H168" s="111">
        <v>264</v>
      </c>
      <c r="M168" s="2">
        <v>30000</v>
      </c>
    </row>
    <row r="169" spans="1:13" s="2" customFormat="1" ht="11.25" customHeight="1">
      <c r="A169" s="20"/>
      <c r="B169" s="27" t="s">
        <v>282</v>
      </c>
      <c r="C169" s="111" t="s">
        <v>3</v>
      </c>
      <c r="D169" s="111" t="s">
        <v>3</v>
      </c>
      <c r="E169" s="111" t="s">
        <v>3</v>
      </c>
      <c r="F169" s="111" t="s">
        <v>3</v>
      </c>
      <c r="G169" s="115"/>
      <c r="H169" s="111" t="s">
        <v>3</v>
      </c>
      <c r="M169" s="2">
        <v>40000</v>
      </c>
    </row>
    <row r="170" spans="1:14" s="2" customFormat="1" ht="11.25" customHeight="1">
      <c r="A170" s="20"/>
      <c r="B170" s="27"/>
      <c r="C170" s="111"/>
      <c r="D170" s="111"/>
      <c r="E170" s="111"/>
      <c r="F170" s="111"/>
      <c r="G170" s="115"/>
      <c r="H170" s="111"/>
      <c r="M170" s="2">
        <f>SUM(M168:M169)</f>
        <v>70000</v>
      </c>
      <c r="N170" s="2">
        <f>M170*12</f>
        <v>840000</v>
      </c>
    </row>
    <row r="171" spans="1:8" s="2" customFormat="1" ht="11.25" customHeight="1">
      <c r="A171" s="20"/>
      <c r="B171" s="27" t="s">
        <v>3</v>
      </c>
      <c r="C171" s="111"/>
      <c r="D171" s="111"/>
      <c r="E171" s="111"/>
      <c r="F171" s="111"/>
      <c r="G171" s="115"/>
      <c r="H171" s="111"/>
    </row>
    <row r="172" spans="1:8" s="2" customFormat="1" ht="12">
      <c r="A172" s="20"/>
      <c r="B172" s="27"/>
      <c r="C172" s="111"/>
      <c r="D172" s="111"/>
      <c r="E172" s="111"/>
      <c r="F172" s="111"/>
      <c r="G172" s="115"/>
      <c r="H172" s="111"/>
    </row>
    <row r="173" spans="1:8" s="55" customFormat="1" ht="14.25">
      <c r="A173" s="51"/>
      <c r="B173" s="52" t="s">
        <v>34</v>
      </c>
      <c r="C173" s="145">
        <f>+C85+C148</f>
        <v>47166</v>
      </c>
      <c r="D173" s="145">
        <f>+D85+D148</f>
        <v>51340</v>
      </c>
      <c r="E173" s="145">
        <f>+E85+E148</f>
        <v>55117</v>
      </c>
      <c r="F173" s="145">
        <f>+F85+F148</f>
        <v>67879</v>
      </c>
      <c r="G173" s="115">
        <f>F173/E173</f>
        <v>1.2315438068109659</v>
      </c>
      <c r="H173" s="145">
        <f>+H85+H148</f>
        <v>104324</v>
      </c>
    </row>
    <row r="174" spans="1:8" s="2" customFormat="1" ht="12">
      <c r="A174" s="1"/>
      <c r="C174" s="133"/>
      <c r="D174" s="133"/>
      <c r="E174" s="133"/>
      <c r="F174" s="133"/>
      <c r="G174" s="115"/>
      <c r="H174" s="133"/>
    </row>
    <row r="175" spans="1:8" s="2" customFormat="1" ht="11.25" customHeight="1">
      <c r="A175" s="1"/>
      <c r="C175" s="133"/>
      <c r="D175" s="133"/>
      <c r="E175" s="133"/>
      <c r="F175" s="133"/>
      <c r="G175" s="115"/>
      <c r="H175" s="133"/>
    </row>
    <row r="176" spans="1:8" s="2" customFormat="1" ht="11.25" customHeight="1">
      <c r="A176" s="1"/>
      <c r="C176" s="133"/>
      <c r="D176" s="133"/>
      <c r="E176" s="133"/>
      <c r="F176" s="133"/>
      <c r="G176" s="115"/>
      <c r="H176" s="133"/>
    </row>
    <row r="177" spans="1:8" s="2" customFormat="1" ht="12">
      <c r="A177" s="1"/>
      <c r="C177" s="133"/>
      <c r="D177" s="133"/>
      <c r="E177" s="133"/>
      <c r="F177" s="133"/>
      <c r="G177" s="115"/>
      <c r="H177" s="133"/>
    </row>
    <row r="178" spans="1:8" s="2" customFormat="1" ht="12">
      <c r="A178" s="1"/>
      <c r="C178" s="133"/>
      <c r="D178" s="133"/>
      <c r="E178" s="133"/>
      <c r="F178" s="133"/>
      <c r="G178" s="115"/>
      <c r="H178" s="133"/>
    </row>
    <row r="179" spans="1:8" s="2" customFormat="1" ht="12">
      <c r="A179" s="1"/>
      <c r="C179" s="133"/>
      <c r="D179" s="133"/>
      <c r="E179" s="133"/>
      <c r="F179" s="133"/>
      <c r="G179" s="115"/>
      <c r="H179" s="133"/>
    </row>
    <row r="180" spans="1:8" s="2" customFormat="1" ht="12.75">
      <c r="A180" s="1"/>
      <c r="B180" s="2" t="s">
        <v>109</v>
      </c>
      <c r="C180" s="133"/>
      <c r="D180" s="133"/>
      <c r="E180" s="133"/>
      <c r="F180" s="116" t="s">
        <v>1</v>
      </c>
      <c r="G180" s="115"/>
      <c r="H180" s="116" t="s">
        <v>1</v>
      </c>
    </row>
    <row r="181" spans="1:8" s="2" customFormat="1" ht="12" customHeight="1">
      <c r="A181" s="5"/>
      <c r="B181" s="6" t="s">
        <v>122</v>
      </c>
      <c r="C181" s="116"/>
      <c r="D181" s="116"/>
      <c r="E181" s="116"/>
      <c r="F181" s="116" t="s">
        <v>123</v>
      </c>
      <c r="G181" s="115"/>
      <c r="H181" s="116" t="s">
        <v>123</v>
      </c>
    </row>
    <row r="182" spans="1:8" s="2" customFormat="1" ht="11.25" customHeight="1">
      <c r="A182" s="5"/>
      <c r="B182" s="6" t="s">
        <v>275</v>
      </c>
      <c r="C182" s="133"/>
      <c r="D182" s="133"/>
      <c r="E182" s="133"/>
      <c r="F182" s="133"/>
      <c r="G182" s="115"/>
      <c r="H182" s="133"/>
    </row>
    <row r="183" spans="1:8" s="2" customFormat="1" ht="12.75" customHeight="1">
      <c r="A183" s="5"/>
      <c r="B183" s="6"/>
      <c r="C183" s="133"/>
      <c r="D183" s="133"/>
      <c r="E183" s="133"/>
      <c r="F183" s="133"/>
      <c r="G183" s="115"/>
      <c r="H183" s="133"/>
    </row>
    <row r="184" spans="1:8" s="2" customFormat="1" ht="12.75" customHeight="1">
      <c r="A184" s="1"/>
      <c r="C184" s="133"/>
      <c r="D184" s="133"/>
      <c r="E184" s="133"/>
      <c r="F184" s="116" t="s">
        <v>111</v>
      </c>
      <c r="G184" s="115"/>
      <c r="H184" s="116" t="s">
        <v>111</v>
      </c>
    </row>
    <row r="185" spans="1:8" s="2" customFormat="1" ht="12">
      <c r="A185" s="18" t="s">
        <v>3</v>
      </c>
      <c r="B185" s="57" t="s">
        <v>3</v>
      </c>
      <c r="C185" s="146" t="s">
        <v>245</v>
      </c>
      <c r="D185" s="146" t="s">
        <v>245</v>
      </c>
      <c r="E185" s="146" t="s">
        <v>281</v>
      </c>
      <c r="F185" s="146" t="s">
        <v>88</v>
      </c>
      <c r="G185" s="115"/>
      <c r="H185" s="146" t="s">
        <v>88</v>
      </c>
    </row>
    <row r="186" spans="1:8" s="2" customFormat="1" ht="12">
      <c r="A186" s="59" t="s">
        <v>89</v>
      </c>
      <c r="B186" s="60" t="s">
        <v>9</v>
      </c>
      <c r="C186" s="147" t="s">
        <v>10</v>
      </c>
      <c r="D186" s="147" t="s">
        <v>11</v>
      </c>
      <c r="E186" s="147" t="s">
        <v>11</v>
      </c>
      <c r="F186" s="147" t="s">
        <v>206</v>
      </c>
      <c r="G186" s="115"/>
      <c r="H186" s="147" t="s">
        <v>207</v>
      </c>
    </row>
    <row r="187" spans="1:8" s="2" customFormat="1" ht="12">
      <c r="A187" s="20"/>
      <c r="B187" s="27"/>
      <c r="C187" s="111"/>
      <c r="D187" s="111"/>
      <c r="E187" s="111"/>
      <c r="F187" s="111"/>
      <c r="G187" s="115"/>
      <c r="H187" s="111"/>
    </row>
    <row r="188" spans="1:8" s="2" customFormat="1" ht="13.5" customHeight="1">
      <c r="A188" s="20"/>
      <c r="B188" s="27"/>
      <c r="C188" s="111"/>
      <c r="D188" s="111"/>
      <c r="E188" s="111"/>
      <c r="F188" s="111"/>
      <c r="G188" s="115"/>
      <c r="H188" s="111"/>
    </row>
    <row r="189" spans="1:8" s="44" customFormat="1" ht="13.5" customHeight="1">
      <c r="A189" s="45" t="s">
        <v>35</v>
      </c>
      <c r="B189" s="46" t="s">
        <v>124</v>
      </c>
      <c r="C189" s="148">
        <f>+C191+C200+C210+C212</f>
        <v>89110</v>
      </c>
      <c r="D189" s="148">
        <f>+D191+D200+D210+D212</f>
        <v>76450</v>
      </c>
      <c r="E189" s="148">
        <f>+E191+E200+E210+E212+E214</f>
        <v>120122</v>
      </c>
      <c r="F189" s="148" t="e">
        <f>+F191+F200+#REF!</f>
        <v>#REF!</v>
      </c>
      <c r="G189" s="115" t="e">
        <f>F189/E189</f>
        <v>#REF!</v>
      </c>
      <c r="H189" s="148" t="e">
        <f>+H191+H200+#REF!</f>
        <v>#REF!</v>
      </c>
    </row>
    <row r="190" spans="1:8" s="44" customFormat="1" ht="12.75" customHeight="1">
      <c r="A190" s="45"/>
      <c r="B190" s="46"/>
      <c r="C190" s="139"/>
      <c r="D190" s="139"/>
      <c r="E190" s="139"/>
      <c r="F190" s="139"/>
      <c r="G190" s="115"/>
      <c r="H190" s="139"/>
    </row>
    <row r="191" spans="1:8" s="24" customFormat="1" ht="13.5" customHeight="1">
      <c r="A191" s="20"/>
      <c r="B191" s="21" t="s">
        <v>230</v>
      </c>
      <c r="C191" s="140">
        <f>SUM(C192:C198)</f>
        <v>44082</v>
      </c>
      <c r="D191" s="140">
        <f>SUM(D192:D198)</f>
        <v>34490</v>
      </c>
      <c r="E191" s="140">
        <f>SUM(E192:E198)</f>
        <v>65143</v>
      </c>
      <c r="F191" s="140">
        <v>3233</v>
      </c>
      <c r="G191" s="115">
        <f>F191/E191</f>
        <v>0.049629277128778224</v>
      </c>
      <c r="H191" s="140">
        <v>4680</v>
      </c>
    </row>
    <row r="192" spans="1:9" s="2" customFormat="1" ht="12">
      <c r="A192" s="20"/>
      <c r="B192" s="27" t="s">
        <v>231</v>
      </c>
      <c r="C192" s="111">
        <v>38014</v>
      </c>
      <c r="D192" s="111">
        <v>25969</v>
      </c>
      <c r="E192" s="111">
        <v>49830</v>
      </c>
      <c r="F192" s="111"/>
      <c r="G192" s="115">
        <f>F192/E192</f>
        <v>0</v>
      </c>
      <c r="H192" s="111"/>
      <c r="I192" s="4"/>
    </row>
    <row r="193" spans="1:8" s="2" customFormat="1" ht="12">
      <c r="A193" s="20"/>
      <c r="B193" s="27" t="s">
        <v>232</v>
      </c>
      <c r="C193" s="111">
        <v>1687</v>
      </c>
      <c r="D193" s="111">
        <v>3016</v>
      </c>
      <c r="E193" s="111">
        <v>3022</v>
      </c>
      <c r="F193" s="111"/>
      <c r="G193" s="115">
        <f>F193/E193</f>
        <v>0</v>
      </c>
      <c r="H193" s="111"/>
    </row>
    <row r="194" spans="1:8" s="2" customFormat="1" ht="12">
      <c r="A194" s="20"/>
      <c r="B194" s="27" t="s">
        <v>233</v>
      </c>
      <c r="C194" s="111">
        <v>2441</v>
      </c>
      <c r="D194" s="111">
        <v>3012</v>
      </c>
      <c r="E194" s="111">
        <v>3455</v>
      </c>
      <c r="F194" s="111"/>
      <c r="G194" s="115"/>
      <c r="H194" s="111"/>
    </row>
    <row r="195" spans="1:8" s="2" customFormat="1" ht="12">
      <c r="A195" s="20"/>
      <c r="B195" s="27" t="s">
        <v>234</v>
      </c>
      <c r="C195" s="111">
        <v>300</v>
      </c>
      <c r="D195" s="111">
        <v>327</v>
      </c>
      <c r="E195" s="111">
        <v>655</v>
      </c>
      <c r="F195" s="111"/>
      <c r="G195" s="115"/>
      <c r="H195" s="111"/>
    </row>
    <row r="196" spans="1:8" s="2" customFormat="1" ht="12">
      <c r="A196" s="20"/>
      <c r="B196" s="27" t="s">
        <v>235</v>
      </c>
      <c r="C196" s="111">
        <v>600</v>
      </c>
      <c r="D196" s="111">
        <v>1136</v>
      </c>
      <c r="E196" s="111">
        <v>2454</v>
      </c>
      <c r="F196" s="111"/>
      <c r="G196" s="115"/>
      <c r="H196" s="111"/>
    </row>
    <row r="197" spans="1:8" s="2" customFormat="1" ht="12" hidden="1">
      <c r="A197" s="20"/>
      <c r="B197" s="27" t="s">
        <v>236</v>
      </c>
      <c r="C197" s="111">
        <v>-4700</v>
      </c>
      <c r="D197" s="111">
        <v>-4710</v>
      </c>
      <c r="E197" s="111"/>
      <c r="F197" s="111"/>
      <c r="G197" s="115"/>
      <c r="H197" s="111"/>
    </row>
    <row r="198" spans="1:8" s="2" customFormat="1" ht="12">
      <c r="A198" s="20"/>
      <c r="B198" s="27" t="s">
        <v>241</v>
      </c>
      <c r="C198" s="111">
        <v>5740</v>
      </c>
      <c r="D198" s="111">
        <v>5740</v>
      </c>
      <c r="E198" s="111">
        <v>5727</v>
      </c>
      <c r="F198" s="111"/>
      <c r="G198" s="115"/>
      <c r="H198" s="111"/>
    </row>
    <row r="199" spans="1:8" s="2" customFormat="1" ht="12">
      <c r="A199" s="20"/>
      <c r="B199" s="27" t="s">
        <v>3</v>
      </c>
      <c r="C199" s="111" t="s">
        <v>3</v>
      </c>
      <c r="D199" s="111" t="s">
        <v>3</v>
      </c>
      <c r="E199" s="111" t="s">
        <v>3</v>
      </c>
      <c r="F199" s="111" t="s">
        <v>3</v>
      </c>
      <c r="G199" s="115"/>
      <c r="H199" s="111" t="s">
        <v>3</v>
      </c>
    </row>
    <row r="200" spans="1:8" s="24" customFormat="1" ht="12">
      <c r="A200" s="20"/>
      <c r="B200" s="21" t="s">
        <v>237</v>
      </c>
      <c r="C200" s="140">
        <f>SUM(C201:C207)</f>
        <v>38104</v>
      </c>
      <c r="D200" s="140">
        <f>SUM(D201:D207)</f>
        <v>37410</v>
      </c>
      <c r="E200" s="140">
        <f>SUM(E201:E208)</f>
        <v>50974</v>
      </c>
      <c r="F200" s="140">
        <v>33603</v>
      </c>
      <c r="G200" s="115">
        <f>F200/E200</f>
        <v>0.6592184250794523</v>
      </c>
      <c r="H200" s="140">
        <v>48383</v>
      </c>
    </row>
    <row r="201" spans="1:8" s="2" customFormat="1" ht="12">
      <c r="A201" s="20"/>
      <c r="B201" s="27" t="s">
        <v>238</v>
      </c>
      <c r="C201" s="111">
        <v>24385</v>
      </c>
      <c r="D201" s="111">
        <v>22656</v>
      </c>
      <c r="E201" s="111">
        <v>29287</v>
      </c>
      <c r="F201" s="111" t="s">
        <v>3</v>
      </c>
      <c r="G201" s="115"/>
      <c r="H201" s="111" t="s">
        <v>3</v>
      </c>
    </row>
    <row r="202" spans="1:9" s="2" customFormat="1" ht="12">
      <c r="A202" s="20"/>
      <c r="B202" s="27" t="s">
        <v>239</v>
      </c>
      <c r="C202" s="111">
        <v>6615</v>
      </c>
      <c r="D202" s="111">
        <v>6528</v>
      </c>
      <c r="E202" s="111">
        <v>7200</v>
      </c>
      <c r="F202" s="111"/>
      <c r="G202" s="115"/>
      <c r="H202" s="111"/>
      <c r="I202" s="4"/>
    </row>
    <row r="203" spans="1:9" s="2" customFormat="1" ht="12">
      <c r="A203" s="20"/>
      <c r="B203" s="27" t="s">
        <v>288</v>
      </c>
      <c r="C203" s="111"/>
      <c r="D203" s="111"/>
      <c r="E203" s="111">
        <v>251</v>
      </c>
      <c r="F203" s="111"/>
      <c r="G203" s="115"/>
      <c r="H203" s="111"/>
      <c r="I203" s="4"/>
    </row>
    <row r="204" spans="1:8" s="2" customFormat="1" ht="13.5" customHeight="1">
      <c r="A204" s="20"/>
      <c r="B204" s="27" t="s">
        <v>240</v>
      </c>
      <c r="C204" s="111">
        <v>4860</v>
      </c>
      <c r="D204" s="111">
        <v>4860</v>
      </c>
      <c r="E204" s="111">
        <v>5003</v>
      </c>
      <c r="F204" s="111"/>
      <c r="G204" s="115"/>
      <c r="H204" s="111"/>
    </row>
    <row r="205" spans="1:8" s="2" customFormat="1" ht="12.75" customHeight="1">
      <c r="A205" s="20"/>
      <c r="B205" s="74" t="s">
        <v>289</v>
      </c>
      <c r="C205" s="111"/>
      <c r="D205" s="111"/>
      <c r="E205" s="111"/>
      <c r="F205" s="111"/>
      <c r="G205" s="115"/>
      <c r="H205" s="111"/>
    </row>
    <row r="206" spans="1:8" s="2" customFormat="1" ht="12" customHeight="1">
      <c r="A206" s="20"/>
      <c r="B206" s="74" t="s">
        <v>220</v>
      </c>
      <c r="C206" s="111">
        <v>1020</v>
      </c>
      <c r="D206" s="111">
        <v>1530</v>
      </c>
      <c r="E206" s="111">
        <v>1530</v>
      </c>
      <c r="F206" s="111"/>
      <c r="G206" s="115"/>
      <c r="H206" s="111"/>
    </row>
    <row r="207" spans="1:8" s="2" customFormat="1" ht="12">
      <c r="A207" s="20"/>
      <c r="B207" s="27" t="s">
        <v>221</v>
      </c>
      <c r="C207" s="111">
        <v>1224</v>
      </c>
      <c r="D207" s="111">
        <v>1836</v>
      </c>
      <c r="E207" s="111">
        <v>2040</v>
      </c>
      <c r="F207" s="111"/>
      <c r="G207" s="115"/>
      <c r="H207" s="111"/>
    </row>
    <row r="208" spans="1:8" s="2" customFormat="1" ht="12">
      <c r="A208" s="20"/>
      <c r="B208" s="27" t="s">
        <v>290</v>
      </c>
      <c r="C208" s="111"/>
      <c r="D208" s="111"/>
      <c r="E208" s="111">
        <v>5663</v>
      </c>
      <c r="F208" s="111"/>
      <c r="G208" s="115"/>
      <c r="H208" s="111"/>
    </row>
    <row r="209" spans="1:8" s="2" customFormat="1" ht="12">
      <c r="A209" s="20"/>
      <c r="B209" s="27"/>
      <c r="C209" s="111"/>
      <c r="D209" s="111"/>
      <c r="E209" s="111"/>
      <c r="F209" s="111"/>
      <c r="G209" s="115"/>
      <c r="H209" s="111"/>
    </row>
    <row r="210" spans="1:8" s="2" customFormat="1" ht="12.75" customHeight="1">
      <c r="A210" s="20"/>
      <c r="B210" s="21" t="s">
        <v>125</v>
      </c>
      <c r="C210" s="141">
        <v>4500</v>
      </c>
      <c r="D210" s="141">
        <v>2126</v>
      </c>
      <c r="E210" s="141">
        <v>1194</v>
      </c>
      <c r="F210" s="111"/>
      <c r="G210" s="115"/>
      <c r="H210" s="111"/>
    </row>
    <row r="211" spans="1:8" s="2" customFormat="1" ht="12.75" customHeight="1">
      <c r="A211" s="64"/>
      <c r="B211" s="27"/>
      <c r="C211" s="111"/>
      <c r="D211" s="111"/>
      <c r="E211" s="111"/>
      <c r="F211" s="111"/>
      <c r="G211" s="115"/>
      <c r="H211" s="111"/>
    </row>
    <row r="212" spans="1:8" s="2" customFormat="1" ht="12">
      <c r="A212" s="20"/>
      <c r="B212" s="21" t="s">
        <v>242</v>
      </c>
      <c r="C212" s="141">
        <v>2424</v>
      </c>
      <c r="D212" s="141">
        <v>2424</v>
      </c>
      <c r="E212" s="141">
        <v>2418</v>
      </c>
      <c r="F212" s="111"/>
      <c r="G212" s="115"/>
      <c r="H212" s="111"/>
    </row>
    <row r="213" spans="1:8" s="2" customFormat="1" ht="12">
      <c r="A213" s="20"/>
      <c r="B213" s="27"/>
      <c r="C213" s="111"/>
      <c r="D213" s="111"/>
      <c r="E213" s="111"/>
      <c r="F213" s="111"/>
      <c r="G213" s="115"/>
      <c r="H213" s="111"/>
    </row>
    <row r="214" spans="1:8" s="2" customFormat="1" ht="13.5" customHeight="1">
      <c r="A214" s="20"/>
      <c r="B214" s="21" t="s">
        <v>291</v>
      </c>
      <c r="C214" s="111"/>
      <c r="D214" s="111"/>
      <c r="E214" s="141">
        <v>393</v>
      </c>
      <c r="F214" s="111"/>
      <c r="G214" s="115"/>
      <c r="H214" s="111"/>
    </row>
    <row r="215" spans="1:8" s="2" customFormat="1" ht="11.25" customHeight="1">
      <c r="A215" s="20"/>
      <c r="B215" s="27"/>
      <c r="C215" s="111"/>
      <c r="D215" s="111"/>
      <c r="E215" s="111"/>
      <c r="F215" s="111"/>
      <c r="G215" s="115"/>
      <c r="H215" s="111"/>
    </row>
    <row r="216" spans="1:8" s="2" customFormat="1" ht="12" hidden="1">
      <c r="A216" s="20"/>
      <c r="B216" s="27"/>
      <c r="C216" s="111"/>
      <c r="D216" s="111"/>
      <c r="E216" s="111"/>
      <c r="F216" s="111"/>
      <c r="G216" s="115"/>
      <c r="H216" s="111"/>
    </row>
    <row r="217" spans="1:8" s="2" customFormat="1" ht="12" hidden="1">
      <c r="A217" s="20"/>
      <c r="B217" s="27"/>
      <c r="C217" s="111"/>
      <c r="D217" s="111"/>
      <c r="E217" s="111"/>
      <c r="F217" s="111"/>
      <c r="G217" s="115"/>
      <c r="H217" s="111"/>
    </row>
    <row r="218" spans="1:8" s="2" customFormat="1" ht="12" hidden="1">
      <c r="A218" s="20"/>
      <c r="B218" s="27"/>
      <c r="C218" s="111"/>
      <c r="D218" s="111"/>
      <c r="E218" s="111"/>
      <c r="F218" s="111"/>
      <c r="G218" s="115"/>
      <c r="H218" s="111"/>
    </row>
    <row r="219" spans="1:8" s="2" customFormat="1" ht="12" hidden="1">
      <c r="A219" s="64"/>
      <c r="B219" s="27"/>
      <c r="C219" s="136"/>
      <c r="D219" s="136"/>
      <c r="E219" s="136"/>
      <c r="F219" s="136"/>
      <c r="G219" s="115"/>
      <c r="H219" s="136"/>
    </row>
    <row r="220" spans="1:8" s="2" customFormat="1" ht="12" customHeight="1" hidden="1">
      <c r="A220" s="20"/>
      <c r="B220" s="27"/>
      <c r="C220" s="111" t="s">
        <v>3</v>
      </c>
      <c r="D220" s="111" t="s">
        <v>3</v>
      </c>
      <c r="E220" s="111" t="s">
        <v>3</v>
      </c>
      <c r="F220" s="111" t="s">
        <v>3</v>
      </c>
      <c r="G220" s="115"/>
      <c r="H220" s="111" t="s">
        <v>3</v>
      </c>
    </row>
    <row r="221" spans="1:8" s="2" customFormat="1" ht="12" hidden="1">
      <c r="A221" s="20"/>
      <c r="B221" s="27"/>
      <c r="C221" s="111"/>
      <c r="D221" s="111"/>
      <c r="E221" s="111"/>
      <c r="F221" s="111"/>
      <c r="G221" s="115"/>
      <c r="H221" s="111"/>
    </row>
    <row r="222" spans="1:8" s="2" customFormat="1" ht="12">
      <c r="A222" s="20"/>
      <c r="B222" s="27"/>
      <c r="C222" s="111"/>
      <c r="D222" s="111"/>
      <c r="E222" s="111"/>
      <c r="F222" s="111"/>
      <c r="G222" s="115"/>
      <c r="H222" s="111"/>
    </row>
    <row r="223" spans="1:8" s="6" customFormat="1" ht="12" customHeight="1">
      <c r="A223" s="85" t="s">
        <v>38</v>
      </c>
      <c r="B223" s="48" t="s">
        <v>39</v>
      </c>
      <c r="C223" s="142">
        <f>SUM(C224:C225)</f>
        <v>0</v>
      </c>
      <c r="D223" s="142">
        <f>SUM(D224:D225)</f>
        <v>326</v>
      </c>
      <c r="E223" s="142">
        <f>SUM(E224:E225)</f>
        <v>316</v>
      </c>
      <c r="F223" s="142">
        <f>SUM(F224:F225)</f>
        <v>0</v>
      </c>
      <c r="G223" s="115"/>
      <c r="H223" s="142">
        <f>SUM(H225:H226)</f>
        <v>76</v>
      </c>
    </row>
    <row r="224" spans="1:8" s="2" customFormat="1" ht="12">
      <c r="A224" s="20"/>
      <c r="B224" s="194" t="s">
        <v>261</v>
      </c>
      <c r="C224" s="111"/>
      <c r="D224" s="111">
        <v>326</v>
      </c>
      <c r="E224" s="111">
        <v>316</v>
      </c>
      <c r="F224" s="111"/>
      <c r="G224" s="115"/>
      <c r="H224" s="111"/>
    </row>
    <row r="225" spans="1:8" s="77" customFormat="1" ht="12" customHeight="1" hidden="1">
      <c r="A225" s="73"/>
      <c r="B225" s="74" t="s">
        <v>187</v>
      </c>
      <c r="C225" s="109"/>
      <c r="D225" s="109"/>
      <c r="E225" s="109"/>
      <c r="F225" s="109"/>
      <c r="G225" s="115"/>
      <c r="H225" s="109"/>
    </row>
    <row r="226" spans="1:8" s="77" customFormat="1" ht="12" customHeight="1" hidden="1">
      <c r="A226" s="73"/>
      <c r="B226" s="74" t="s">
        <v>208</v>
      </c>
      <c r="C226" s="109"/>
      <c r="D226" s="109"/>
      <c r="E226" s="109"/>
      <c r="F226" s="109"/>
      <c r="G226" s="115"/>
      <c r="H226" s="109">
        <v>76</v>
      </c>
    </row>
    <row r="227" spans="1:8" s="2" customFormat="1" ht="12" customHeight="1">
      <c r="A227" s="20"/>
      <c r="B227" s="25" t="s">
        <v>118</v>
      </c>
      <c r="C227" s="111"/>
      <c r="D227" s="111"/>
      <c r="E227" s="111"/>
      <c r="F227" s="111"/>
      <c r="G227" s="115"/>
      <c r="H227" s="111"/>
    </row>
    <row r="228" spans="1:8" s="6" customFormat="1" ht="12" customHeight="1">
      <c r="A228" s="35" t="s">
        <v>40</v>
      </c>
      <c r="B228" s="25" t="s">
        <v>41</v>
      </c>
      <c r="C228" s="148">
        <f>+C230+C239</f>
        <v>600</v>
      </c>
      <c r="D228" s="148">
        <f>+D230+D239</f>
        <v>600</v>
      </c>
      <c r="E228" s="148">
        <f>+E230+E239</f>
        <v>600</v>
      </c>
      <c r="F228" s="148">
        <f>+F230+F239</f>
        <v>2178</v>
      </c>
      <c r="G228" s="115">
        <f>F228/E228</f>
        <v>3.63</v>
      </c>
      <c r="H228" s="148">
        <f>+H230+H239</f>
        <v>3105</v>
      </c>
    </row>
    <row r="229" spans="1:8" s="2" customFormat="1" ht="12" customHeight="1">
      <c r="A229" s="20"/>
      <c r="B229" s="27"/>
      <c r="C229" s="111"/>
      <c r="D229" s="111"/>
      <c r="E229" s="111"/>
      <c r="F229" s="111"/>
      <c r="G229" s="115"/>
      <c r="H229" s="111"/>
    </row>
    <row r="230" spans="1:8" s="2" customFormat="1" ht="12">
      <c r="A230" s="20"/>
      <c r="B230" s="25" t="s">
        <v>126</v>
      </c>
      <c r="C230" s="137">
        <f>SUM(C231:C237)</f>
        <v>0</v>
      </c>
      <c r="D230" s="137">
        <f>SUM(D231:D237)</f>
        <v>0</v>
      </c>
      <c r="E230" s="137">
        <f>SUM(E231:E237)</f>
        <v>0</v>
      </c>
      <c r="F230" s="137">
        <f>F231+F232</f>
        <v>208</v>
      </c>
      <c r="G230" s="115" t="e">
        <f>F230/E230</f>
        <v>#DIV/0!</v>
      </c>
      <c r="H230" s="137">
        <f>H231+H232</f>
        <v>301</v>
      </c>
    </row>
    <row r="231" spans="1:8" s="2" customFormat="1" ht="12" hidden="1">
      <c r="A231" s="20"/>
      <c r="B231" s="27" t="s">
        <v>182</v>
      </c>
      <c r="C231" s="109"/>
      <c r="D231" s="109"/>
      <c r="E231" s="109"/>
      <c r="F231" s="109">
        <v>99</v>
      </c>
      <c r="G231" s="115" t="e">
        <f>F231/E231</f>
        <v>#DIV/0!</v>
      </c>
      <c r="H231" s="109">
        <v>143</v>
      </c>
    </row>
    <row r="232" spans="1:8" s="2" customFormat="1" ht="12" customHeight="1" hidden="1">
      <c r="A232" s="86"/>
      <c r="B232" s="74" t="s">
        <v>183</v>
      </c>
      <c r="C232" s="111"/>
      <c r="D232" s="111"/>
      <c r="E232" s="111"/>
      <c r="F232" s="111">
        <v>109</v>
      </c>
      <c r="G232" s="115" t="e">
        <f>F232/E232</f>
        <v>#DIV/0!</v>
      </c>
      <c r="H232" s="111">
        <v>158</v>
      </c>
    </row>
    <row r="233" spans="1:8" s="2" customFormat="1" ht="12" customHeight="1" hidden="1">
      <c r="A233" s="86"/>
      <c r="B233" s="74" t="s">
        <v>217</v>
      </c>
      <c r="C233" s="111"/>
      <c r="D233" s="111"/>
      <c r="E233" s="111"/>
      <c r="F233" s="111"/>
      <c r="G233" s="115"/>
      <c r="H233" s="111"/>
    </row>
    <row r="234" spans="1:8" s="2" customFormat="1" ht="12" customHeight="1" hidden="1">
      <c r="A234" s="86"/>
      <c r="B234" s="74" t="s">
        <v>218</v>
      </c>
      <c r="C234" s="111"/>
      <c r="D234" s="111"/>
      <c r="E234" s="111"/>
      <c r="F234" s="111"/>
      <c r="G234" s="115"/>
      <c r="H234" s="111"/>
    </row>
    <row r="235" spans="1:8" s="2" customFormat="1" ht="12" customHeight="1" hidden="1">
      <c r="A235" s="86"/>
      <c r="B235" s="74" t="s">
        <v>219</v>
      </c>
      <c r="C235" s="111"/>
      <c r="D235" s="111"/>
      <c r="E235" s="111"/>
      <c r="F235" s="111"/>
      <c r="G235" s="115"/>
      <c r="H235" s="111"/>
    </row>
    <row r="236" spans="1:8" s="2" customFormat="1" ht="12" customHeight="1" hidden="1">
      <c r="A236" s="86"/>
      <c r="B236" s="74" t="s">
        <v>220</v>
      </c>
      <c r="C236" s="111"/>
      <c r="D236" s="111"/>
      <c r="E236" s="111"/>
      <c r="F236" s="111"/>
      <c r="G236" s="115"/>
      <c r="H236" s="111"/>
    </row>
    <row r="237" spans="1:8" s="2" customFormat="1" ht="12" hidden="1">
      <c r="A237" s="20"/>
      <c r="B237" s="27" t="s">
        <v>221</v>
      </c>
      <c r="C237" s="111"/>
      <c r="D237" s="111"/>
      <c r="E237" s="111"/>
      <c r="F237" s="111"/>
      <c r="G237" s="115"/>
      <c r="H237" s="111"/>
    </row>
    <row r="238" spans="1:8" s="2" customFormat="1" ht="12.75" customHeight="1">
      <c r="A238" s="20"/>
      <c r="B238" s="27" t="s">
        <v>3</v>
      </c>
      <c r="C238" s="111"/>
      <c r="D238" s="111"/>
      <c r="E238" s="111"/>
      <c r="F238" s="111"/>
      <c r="G238" s="115"/>
      <c r="H238" s="111"/>
    </row>
    <row r="239" spans="1:8" s="44" customFormat="1" ht="12" customHeight="1">
      <c r="A239" s="45" t="s">
        <v>3</v>
      </c>
      <c r="B239" s="46" t="s">
        <v>127</v>
      </c>
      <c r="C239" s="149">
        <f>SUM(C240:C244)</f>
        <v>600</v>
      </c>
      <c r="D239" s="149">
        <f>SUM(D240:D244)</f>
        <v>600</v>
      </c>
      <c r="E239" s="149">
        <f>SUM(E240:E244)</f>
        <v>600</v>
      </c>
      <c r="F239" s="149">
        <f>SUM(F240:F245)</f>
        <v>1970</v>
      </c>
      <c r="G239" s="115">
        <f>F239/E239</f>
        <v>3.283333333333333</v>
      </c>
      <c r="H239" s="149">
        <f>SUM(H240:H245)</f>
        <v>2804</v>
      </c>
    </row>
    <row r="240" spans="1:8" s="2" customFormat="1" ht="12">
      <c r="A240" s="20"/>
      <c r="B240" s="27" t="s">
        <v>128</v>
      </c>
      <c r="C240" s="111">
        <v>200</v>
      </c>
      <c r="D240" s="111">
        <v>200</v>
      </c>
      <c r="E240" s="111">
        <v>200</v>
      </c>
      <c r="F240" s="111" t="s">
        <v>3</v>
      </c>
      <c r="G240" s="115"/>
      <c r="H240" s="111" t="s">
        <v>3</v>
      </c>
    </row>
    <row r="241" spans="1:8" s="2" customFormat="1" ht="12">
      <c r="A241" s="20"/>
      <c r="B241" s="27" t="s">
        <v>129</v>
      </c>
      <c r="C241" s="111"/>
      <c r="D241" s="111"/>
      <c r="E241" s="111"/>
      <c r="F241" s="111">
        <v>190</v>
      </c>
      <c r="G241" s="115" t="e">
        <f>F241/E241</f>
        <v>#DIV/0!</v>
      </c>
      <c r="H241" s="111">
        <v>306</v>
      </c>
    </row>
    <row r="242" spans="1:8" s="2" customFormat="1" ht="12" customHeight="1">
      <c r="A242" s="20"/>
      <c r="B242" s="27" t="s">
        <v>229</v>
      </c>
      <c r="C242" s="111">
        <v>200</v>
      </c>
      <c r="D242" s="111">
        <v>200</v>
      </c>
      <c r="E242" s="111">
        <v>200</v>
      </c>
      <c r="F242" s="111">
        <v>394</v>
      </c>
      <c r="G242" s="115">
        <f>F242/E242</f>
        <v>1.97</v>
      </c>
      <c r="H242" s="111">
        <v>593</v>
      </c>
    </row>
    <row r="243" spans="1:8" s="2" customFormat="1" ht="12" customHeight="1">
      <c r="A243" s="20"/>
      <c r="B243" s="27" t="s">
        <v>130</v>
      </c>
      <c r="C243" s="111">
        <v>200</v>
      </c>
      <c r="D243" s="111">
        <v>200</v>
      </c>
      <c r="E243" s="111">
        <v>200</v>
      </c>
      <c r="F243" s="111">
        <v>1204</v>
      </c>
      <c r="G243" s="115">
        <f>F243/E243</f>
        <v>6.02</v>
      </c>
      <c r="H243" s="111">
        <v>1723</v>
      </c>
    </row>
    <row r="244" spans="1:8" s="2" customFormat="1" ht="13.5" customHeight="1">
      <c r="A244" s="20"/>
      <c r="B244" s="27" t="s">
        <v>184</v>
      </c>
      <c r="C244" s="111"/>
      <c r="D244" s="111"/>
      <c r="E244" s="111"/>
      <c r="F244" s="111">
        <v>91</v>
      </c>
      <c r="G244" s="115" t="e">
        <f>F244/E244</f>
        <v>#DIV/0!</v>
      </c>
      <c r="H244" s="111">
        <v>91</v>
      </c>
    </row>
    <row r="245" spans="1:8" s="2" customFormat="1" ht="13.5" customHeight="1">
      <c r="A245" s="20"/>
      <c r="B245" s="27" t="s">
        <v>195</v>
      </c>
      <c r="C245" s="111"/>
      <c r="D245" s="111"/>
      <c r="E245" s="111"/>
      <c r="F245" s="111">
        <v>91</v>
      </c>
      <c r="G245" s="115" t="e">
        <f>F245/E245</f>
        <v>#DIV/0!</v>
      </c>
      <c r="H245" s="111">
        <v>91</v>
      </c>
    </row>
    <row r="246" spans="1:8" s="2" customFormat="1" ht="13.5" customHeight="1">
      <c r="A246" s="20"/>
      <c r="B246" s="27"/>
      <c r="C246" s="111"/>
      <c r="D246" s="111"/>
      <c r="E246" s="111"/>
      <c r="F246" s="111"/>
      <c r="G246" s="115"/>
      <c r="H246" s="111"/>
    </row>
    <row r="247" spans="1:8" s="2" customFormat="1" ht="13.5" customHeight="1">
      <c r="A247" s="20" t="s">
        <v>44</v>
      </c>
      <c r="B247" s="25" t="s">
        <v>264</v>
      </c>
      <c r="C247" s="111"/>
      <c r="D247" s="111"/>
      <c r="E247" s="141">
        <f>E248+E249</f>
        <v>0</v>
      </c>
      <c r="F247" s="111"/>
      <c r="G247" s="115"/>
      <c r="H247" s="111"/>
    </row>
    <row r="248" spans="1:8" s="2" customFormat="1" ht="13.5" customHeight="1">
      <c r="A248" s="20"/>
      <c r="B248" s="27" t="s">
        <v>265</v>
      </c>
      <c r="C248" s="111"/>
      <c r="D248" s="111"/>
      <c r="E248" s="111"/>
      <c r="F248" s="111"/>
      <c r="G248" s="115"/>
      <c r="H248" s="111"/>
    </row>
    <row r="249" spans="1:8" s="2" customFormat="1" ht="13.5" customHeight="1">
      <c r="A249" s="20"/>
      <c r="B249" s="27" t="s">
        <v>266</v>
      </c>
      <c r="C249" s="111"/>
      <c r="D249" s="111"/>
      <c r="E249" s="111"/>
      <c r="F249" s="111"/>
      <c r="G249" s="115"/>
      <c r="H249" s="111"/>
    </row>
    <row r="250" spans="1:8" s="2" customFormat="1" ht="13.5" customHeight="1">
      <c r="A250" s="20"/>
      <c r="B250" s="27"/>
      <c r="C250" s="111"/>
      <c r="D250" s="111"/>
      <c r="E250" s="111"/>
      <c r="F250" s="111"/>
      <c r="G250" s="115"/>
      <c r="H250" s="111"/>
    </row>
    <row r="251" spans="1:8" s="24" customFormat="1" ht="13.5" customHeight="1">
      <c r="A251" s="20" t="s">
        <v>47</v>
      </c>
      <c r="B251" s="21" t="s">
        <v>45</v>
      </c>
      <c r="C251" s="141">
        <v>0</v>
      </c>
      <c r="D251" s="141">
        <v>0</v>
      </c>
      <c r="E251" s="141">
        <f>E252</f>
        <v>0</v>
      </c>
      <c r="F251" s="141">
        <f>F252</f>
        <v>527</v>
      </c>
      <c r="G251" s="115"/>
      <c r="H251" s="141">
        <f>H252</f>
        <v>720</v>
      </c>
    </row>
    <row r="252" spans="1:8" s="77" customFormat="1" ht="12" customHeight="1">
      <c r="A252" s="73"/>
      <c r="B252" s="74" t="s">
        <v>187</v>
      </c>
      <c r="C252" s="109"/>
      <c r="D252" s="109"/>
      <c r="E252" s="109"/>
      <c r="F252" s="109">
        <v>527</v>
      </c>
      <c r="G252" s="115"/>
      <c r="H252" s="109">
        <v>720</v>
      </c>
    </row>
    <row r="253" spans="1:8" s="2" customFormat="1" ht="12">
      <c r="A253" s="20"/>
      <c r="B253" s="27" t="s">
        <v>3</v>
      </c>
      <c r="C253" s="111"/>
      <c r="D253" s="111"/>
      <c r="E253" s="111"/>
      <c r="F253" s="111"/>
      <c r="G253" s="115"/>
      <c r="H253" s="111"/>
    </row>
    <row r="254" spans="1:8" s="2" customFormat="1" ht="13.5" customHeight="1">
      <c r="A254" s="20"/>
      <c r="B254" s="27" t="s">
        <v>3</v>
      </c>
      <c r="C254" s="111" t="s">
        <v>3</v>
      </c>
      <c r="D254" s="111" t="s">
        <v>3</v>
      </c>
      <c r="E254" s="111" t="s">
        <v>3</v>
      </c>
      <c r="F254" s="111" t="s">
        <v>3</v>
      </c>
      <c r="G254" s="115"/>
      <c r="H254" s="111" t="s">
        <v>3</v>
      </c>
    </row>
    <row r="255" spans="1:8" s="87" customFormat="1" ht="15.75" customHeight="1">
      <c r="A255" s="51"/>
      <c r="B255" s="52" t="s">
        <v>272</v>
      </c>
      <c r="C255" s="150">
        <f>+C189+C223+C228</f>
        <v>89710</v>
      </c>
      <c r="D255" s="150">
        <f>+D189+D223+D228</f>
        <v>77376</v>
      </c>
      <c r="E255" s="150">
        <f>+E189+E223+E228+E247+E251</f>
        <v>121038</v>
      </c>
      <c r="F255" s="150" t="e">
        <f>+F189+F223+F228+F251</f>
        <v>#REF!</v>
      </c>
      <c r="G255" s="115" t="e">
        <f>F255/E255</f>
        <v>#REF!</v>
      </c>
      <c r="H255" s="150" t="e">
        <f>+H189+H223+H228+H251</f>
        <v>#REF!</v>
      </c>
    </row>
    <row r="256" spans="1:8" s="87" customFormat="1" ht="15.75" customHeight="1">
      <c r="A256" s="88"/>
      <c r="B256" s="89"/>
      <c r="C256" s="151"/>
      <c r="D256" s="151"/>
      <c r="E256" s="151"/>
      <c r="F256" s="151"/>
      <c r="G256" s="115"/>
      <c r="H256" s="151"/>
    </row>
    <row r="257" spans="1:8" s="87" customFormat="1" ht="12" customHeight="1">
      <c r="A257" s="88"/>
      <c r="B257" s="89"/>
      <c r="C257" s="151"/>
      <c r="D257" s="151"/>
      <c r="E257" s="151"/>
      <c r="F257" s="151"/>
      <c r="G257" s="115"/>
      <c r="H257" s="151"/>
    </row>
    <row r="258" spans="1:8" s="2" customFormat="1" ht="12.75">
      <c r="A258" s="1"/>
      <c r="B258" s="2" t="s">
        <v>132</v>
      </c>
      <c r="C258" s="133"/>
      <c r="D258" s="133"/>
      <c r="E258" s="133"/>
      <c r="F258" s="116" t="s">
        <v>1</v>
      </c>
      <c r="G258" s="115"/>
      <c r="H258" s="116" t="s">
        <v>1</v>
      </c>
    </row>
    <row r="259" spans="1:8" s="2" customFormat="1" ht="12" customHeight="1">
      <c r="A259" s="5"/>
      <c r="B259" s="6" t="s">
        <v>133</v>
      </c>
      <c r="C259" s="116"/>
      <c r="D259" s="116"/>
      <c r="E259" s="116"/>
      <c r="F259" s="116" t="s">
        <v>134</v>
      </c>
      <c r="G259" s="115"/>
      <c r="H259" s="116" t="s">
        <v>134</v>
      </c>
    </row>
    <row r="260" spans="1:8" s="2" customFormat="1" ht="12.75" customHeight="1">
      <c r="A260" s="5"/>
      <c r="B260" s="6" t="s">
        <v>275</v>
      </c>
      <c r="C260" s="133"/>
      <c r="D260" s="133"/>
      <c r="E260" s="133"/>
      <c r="F260" s="133"/>
      <c r="G260" s="115"/>
      <c r="H260" s="133"/>
    </row>
    <row r="261" spans="1:8" s="2" customFormat="1" ht="12.75">
      <c r="A261" s="5"/>
      <c r="B261" s="6"/>
      <c r="C261" s="133"/>
      <c r="D261" s="133"/>
      <c r="E261" s="133"/>
      <c r="F261" s="133"/>
      <c r="G261" s="115"/>
      <c r="H261" s="133"/>
    </row>
    <row r="262" spans="1:8" s="2" customFormat="1" ht="12">
      <c r="A262" s="7" t="s">
        <v>3</v>
      </c>
      <c r="B262" s="8" t="s">
        <v>3</v>
      </c>
      <c r="C262" s="161" t="s">
        <v>245</v>
      </c>
      <c r="D262" s="161" t="s">
        <v>245</v>
      </c>
      <c r="E262" s="119" t="s">
        <v>281</v>
      </c>
      <c r="F262" s="119" t="s">
        <v>88</v>
      </c>
      <c r="G262" s="115"/>
      <c r="H262" s="119" t="s">
        <v>88</v>
      </c>
    </row>
    <row r="263" spans="1:8" s="2" customFormat="1" ht="12">
      <c r="A263" s="15" t="s">
        <v>89</v>
      </c>
      <c r="B263" s="159" t="s">
        <v>9</v>
      </c>
      <c r="C263" s="162" t="s">
        <v>10</v>
      </c>
      <c r="D263" s="162" t="s">
        <v>11</v>
      </c>
      <c r="E263" s="120" t="s">
        <v>11</v>
      </c>
      <c r="F263" s="134" t="s">
        <v>206</v>
      </c>
      <c r="G263" s="115"/>
      <c r="H263" s="134" t="s">
        <v>207</v>
      </c>
    </row>
    <row r="264" spans="1:8" s="2" customFormat="1" ht="12" customHeight="1">
      <c r="A264" s="39"/>
      <c r="B264" s="25"/>
      <c r="C264" s="152"/>
      <c r="D264" s="152"/>
      <c r="E264" s="152"/>
      <c r="F264" s="152"/>
      <c r="G264" s="115"/>
      <c r="H264" s="152"/>
    </row>
    <row r="265" spans="1:8" s="55" customFormat="1" ht="12" customHeight="1">
      <c r="A265" s="92" t="s">
        <v>3</v>
      </c>
      <c r="B265" s="62" t="s">
        <v>135</v>
      </c>
      <c r="C265" s="153"/>
      <c r="D265" s="153"/>
      <c r="E265" s="153"/>
      <c r="F265" s="153"/>
      <c r="G265" s="115"/>
      <c r="H265" s="153"/>
    </row>
    <row r="266" spans="1:8" s="44" customFormat="1" ht="12" customHeight="1">
      <c r="A266" s="45"/>
      <c r="B266" s="46"/>
      <c r="C266" s="149"/>
      <c r="D266" s="149"/>
      <c r="E266" s="149"/>
      <c r="F266" s="149"/>
      <c r="G266" s="115"/>
      <c r="H266" s="149"/>
    </row>
    <row r="267" spans="1:8" s="44" customFormat="1" ht="12" customHeight="1">
      <c r="A267" s="45" t="s">
        <v>49</v>
      </c>
      <c r="B267" s="46" t="s">
        <v>48</v>
      </c>
      <c r="C267" s="149">
        <f>SUM(C268:C268)</f>
        <v>0</v>
      </c>
      <c r="D267" s="149">
        <f>SUM(D268:D268)</f>
        <v>0</v>
      </c>
      <c r="E267" s="149">
        <f>SUM(E268:E268)</f>
        <v>0</v>
      </c>
      <c r="F267" s="149">
        <f>SUM(F268:F268)</f>
        <v>0</v>
      </c>
      <c r="G267" s="115"/>
      <c r="H267" s="149">
        <f>SUM(H268:H268)</f>
        <v>0</v>
      </c>
    </row>
    <row r="268" spans="1:8" s="44" customFormat="1" ht="11.25" customHeight="1">
      <c r="A268" s="45"/>
      <c r="B268" s="46"/>
      <c r="C268" s="149"/>
      <c r="D268" s="149"/>
      <c r="E268" s="149"/>
      <c r="F268" s="149"/>
      <c r="G268" s="115"/>
      <c r="H268" s="149"/>
    </row>
    <row r="269" spans="1:8" s="44" customFormat="1" ht="11.25" customHeight="1">
      <c r="A269" s="45" t="s">
        <v>52</v>
      </c>
      <c r="B269" s="46" t="s">
        <v>50</v>
      </c>
      <c r="C269" s="149">
        <f>SUM(C271)</f>
        <v>0</v>
      </c>
      <c r="D269" s="149">
        <f>SUM(D271)</f>
        <v>0</v>
      </c>
      <c r="E269" s="149">
        <f>SUM(E271)</f>
        <v>0</v>
      </c>
      <c r="F269" s="149">
        <f>SUM(F271)</f>
        <v>0</v>
      </c>
      <c r="G269" s="115"/>
      <c r="H269" s="149">
        <f>SUM(H271)</f>
        <v>0</v>
      </c>
    </row>
    <row r="270" spans="1:8" s="44" customFormat="1" ht="11.25" customHeight="1">
      <c r="A270" s="45"/>
      <c r="B270" s="46"/>
      <c r="C270" s="149"/>
      <c r="D270" s="149"/>
      <c r="E270" s="149"/>
      <c r="F270" s="149"/>
      <c r="G270" s="115"/>
      <c r="H270" s="149"/>
    </row>
    <row r="271" spans="1:8" s="24" customFormat="1" ht="12" hidden="1">
      <c r="A271" s="20"/>
      <c r="B271" s="21" t="s">
        <v>136</v>
      </c>
      <c r="C271" s="122">
        <f>C272</f>
        <v>0</v>
      </c>
      <c r="D271" s="122">
        <f>D272</f>
        <v>0</v>
      </c>
      <c r="E271" s="122">
        <f>E272</f>
        <v>0</v>
      </c>
      <c r="F271" s="122">
        <f>F272</f>
        <v>0</v>
      </c>
      <c r="G271" s="115"/>
      <c r="H271" s="122">
        <f>H272</f>
        <v>0</v>
      </c>
    </row>
    <row r="272" spans="1:8" s="24" customFormat="1" ht="12" hidden="1">
      <c r="A272" s="20"/>
      <c r="B272" s="21" t="s">
        <v>137</v>
      </c>
      <c r="C272" s="110"/>
      <c r="D272" s="110"/>
      <c r="E272" s="110"/>
      <c r="F272" s="110"/>
      <c r="G272" s="115"/>
      <c r="H272" s="110"/>
    </row>
    <row r="273" spans="1:8" s="24" customFormat="1" ht="12.75" customHeight="1" hidden="1">
      <c r="A273" s="20"/>
      <c r="B273" s="21"/>
      <c r="C273" s="122" t="s">
        <v>3</v>
      </c>
      <c r="D273" s="122" t="s">
        <v>3</v>
      </c>
      <c r="E273" s="122" t="s">
        <v>3</v>
      </c>
      <c r="F273" s="122" t="s">
        <v>3</v>
      </c>
      <c r="G273" s="115"/>
      <c r="H273" s="122" t="s">
        <v>3</v>
      </c>
    </row>
    <row r="274" spans="1:8" s="24" customFormat="1" ht="12.75" customHeight="1">
      <c r="A274" s="20" t="s">
        <v>54</v>
      </c>
      <c r="B274" s="21" t="s">
        <v>201</v>
      </c>
      <c r="C274" s="122">
        <f>SUM(C275)</f>
        <v>0</v>
      </c>
      <c r="D274" s="122">
        <f>SUM(D275)</f>
        <v>0</v>
      </c>
      <c r="E274" s="122">
        <f>SUM(E275)</f>
        <v>0</v>
      </c>
      <c r="F274" s="122">
        <v>521</v>
      </c>
      <c r="G274" s="115"/>
      <c r="H274" s="122">
        <v>521</v>
      </c>
    </row>
    <row r="275" spans="1:8" s="2" customFormat="1" ht="12" customHeight="1">
      <c r="A275" s="20"/>
      <c r="B275" s="21" t="s">
        <v>3</v>
      </c>
      <c r="C275" s="122" t="s">
        <v>3</v>
      </c>
      <c r="D275" s="122" t="s">
        <v>3</v>
      </c>
      <c r="E275" s="122" t="s">
        <v>3</v>
      </c>
      <c r="F275" s="122" t="s">
        <v>3</v>
      </c>
      <c r="G275" s="115"/>
      <c r="H275" s="122" t="s">
        <v>3</v>
      </c>
    </row>
    <row r="276" spans="1:8" s="2" customFormat="1" ht="12" customHeight="1">
      <c r="A276" s="20" t="s">
        <v>56</v>
      </c>
      <c r="B276" s="21" t="s">
        <v>55</v>
      </c>
      <c r="C276" s="122">
        <f>SUM(C277:C278)</f>
        <v>18654</v>
      </c>
      <c r="D276" s="122">
        <f>SUM(D277:D278)</f>
        <v>18654</v>
      </c>
      <c r="E276" s="122">
        <f>SUM(E277:E278)</f>
        <v>17304</v>
      </c>
      <c r="F276" s="122">
        <f>SUM(F277:F278)</f>
        <v>9579</v>
      </c>
      <c r="G276" s="115">
        <f>F276/E276</f>
        <v>0.5535714285714286</v>
      </c>
      <c r="H276" s="122">
        <f>SUM(H277:H278)</f>
        <v>13731</v>
      </c>
    </row>
    <row r="277" spans="1:8" s="2" customFormat="1" ht="12" customHeight="1">
      <c r="A277" s="20"/>
      <c r="B277" s="27" t="s">
        <v>138</v>
      </c>
      <c r="C277" s="110">
        <v>6218</v>
      </c>
      <c r="D277" s="110">
        <v>6218</v>
      </c>
      <c r="E277" s="110">
        <v>3461</v>
      </c>
      <c r="F277" s="110">
        <v>2262</v>
      </c>
      <c r="G277" s="115">
        <f>F277/E277</f>
        <v>0.653568332851777</v>
      </c>
      <c r="H277" s="110">
        <v>3092</v>
      </c>
    </row>
    <row r="278" spans="1:8" s="2" customFormat="1" ht="12" customHeight="1">
      <c r="A278" s="20"/>
      <c r="B278" s="27" t="s">
        <v>139</v>
      </c>
      <c r="C278" s="110">
        <v>12436</v>
      </c>
      <c r="D278" s="110">
        <v>12436</v>
      </c>
      <c r="E278" s="110">
        <v>13843</v>
      </c>
      <c r="F278" s="110">
        <v>7317</v>
      </c>
      <c r="G278" s="115">
        <f>F278/E278</f>
        <v>0.5285703965903344</v>
      </c>
      <c r="H278" s="110">
        <v>10639</v>
      </c>
    </row>
    <row r="279" spans="1:8" s="2" customFormat="1" ht="13.5" customHeight="1">
      <c r="A279" s="20"/>
      <c r="B279" s="27"/>
      <c r="C279" s="110"/>
      <c r="D279" s="110"/>
      <c r="E279" s="110"/>
      <c r="F279" s="110"/>
      <c r="G279" s="115"/>
      <c r="H279" s="110"/>
    </row>
    <row r="280" spans="1:8" s="87" customFormat="1" ht="14.25" customHeight="1">
      <c r="A280" s="51"/>
      <c r="B280" s="52" t="s">
        <v>273</v>
      </c>
      <c r="C280" s="150">
        <f>+C267+C269+C276</f>
        <v>18654</v>
      </c>
      <c r="D280" s="150">
        <f>+D267+D269+D276</f>
        <v>18654</v>
      </c>
      <c r="E280" s="150">
        <f>+E267+E269+E276</f>
        <v>17304</v>
      </c>
      <c r="F280" s="150">
        <f>+F267+F269+F276+F274</f>
        <v>10100</v>
      </c>
      <c r="G280" s="115">
        <f>F280/E280</f>
        <v>0.5836800739713361</v>
      </c>
      <c r="H280" s="150">
        <f>+H267+H269+H276+H274</f>
        <v>14252</v>
      </c>
    </row>
    <row r="281" spans="1:8" s="2" customFormat="1" ht="14.25" customHeight="1">
      <c r="A281" s="20"/>
      <c r="B281" s="57"/>
      <c r="C281" s="110"/>
      <c r="D281" s="110"/>
      <c r="E281" s="110"/>
      <c r="F281" s="110"/>
      <c r="G281" s="115"/>
      <c r="H281" s="110"/>
    </row>
    <row r="282" spans="1:8" s="2" customFormat="1" ht="13.5" customHeight="1">
      <c r="A282" s="20"/>
      <c r="B282" s="62" t="s">
        <v>141</v>
      </c>
      <c r="C282" s="110"/>
      <c r="D282" s="110"/>
      <c r="E282" s="110"/>
      <c r="F282" s="110"/>
      <c r="G282" s="115"/>
      <c r="H282" s="110"/>
    </row>
    <row r="283" spans="1:8" s="2" customFormat="1" ht="13.5" customHeight="1">
      <c r="A283" s="20"/>
      <c r="B283" s="62"/>
      <c r="C283" s="110"/>
      <c r="D283" s="110"/>
      <c r="E283" s="110"/>
      <c r="F283" s="110"/>
      <c r="G283" s="115"/>
      <c r="H283" s="110"/>
    </row>
    <row r="284" spans="1:8" s="2" customFormat="1" ht="13.5" customHeight="1">
      <c r="A284" s="20" t="s">
        <v>58</v>
      </c>
      <c r="B284" s="62" t="s">
        <v>57</v>
      </c>
      <c r="C284" s="123">
        <v>0</v>
      </c>
      <c r="D284" s="123">
        <v>0</v>
      </c>
      <c r="E284" s="123">
        <v>0</v>
      </c>
      <c r="F284" s="123">
        <v>0</v>
      </c>
      <c r="G284" s="115"/>
      <c r="H284" s="123">
        <v>0</v>
      </c>
    </row>
    <row r="285" spans="1:8" s="2" customFormat="1" ht="13.5" customHeight="1" hidden="1">
      <c r="A285" s="20"/>
      <c r="B285" s="27" t="s">
        <v>3</v>
      </c>
      <c r="C285" s="110"/>
      <c r="D285" s="110"/>
      <c r="E285" s="110"/>
      <c r="F285" s="110"/>
      <c r="G285" s="115"/>
      <c r="H285" s="110"/>
    </row>
    <row r="286" spans="1:8" s="2" customFormat="1" ht="12">
      <c r="A286" s="20"/>
      <c r="B286" s="27"/>
      <c r="C286" s="110" t="s">
        <v>3</v>
      </c>
      <c r="D286" s="110" t="s">
        <v>3</v>
      </c>
      <c r="E286" s="110" t="s">
        <v>3</v>
      </c>
      <c r="F286" s="110" t="s">
        <v>3</v>
      </c>
      <c r="G286" s="115"/>
      <c r="H286" s="110" t="s">
        <v>3</v>
      </c>
    </row>
    <row r="287" spans="1:8" s="6" customFormat="1" ht="14.25">
      <c r="A287" s="35" t="s">
        <v>61</v>
      </c>
      <c r="B287" s="62" t="s">
        <v>142</v>
      </c>
      <c r="C287" s="130">
        <f>+C289+C306+C310+C321+C303</f>
        <v>4161</v>
      </c>
      <c r="D287" s="130">
        <f>+D289+D306+D310+D321+D303</f>
        <v>4209</v>
      </c>
      <c r="E287" s="130">
        <f>+E289+E306+E310+E321+E303</f>
        <v>11672</v>
      </c>
      <c r="F287" s="130" t="e">
        <f>+F289+F306+F310+F321+F303+F324</f>
        <v>#REF!</v>
      </c>
      <c r="G287" s="115" t="e">
        <f aca="true" t="shared" si="7" ref="G287:G344">F287/E287</f>
        <v>#REF!</v>
      </c>
      <c r="H287" s="130" t="e">
        <f>+H289+H306+H310+H321+H303+H324</f>
        <v>#REF!</v>
      </c>
    </row>
    <row r="288" spans="1:8" s="6" customFormat="1" ht="14.25">
      <c r="A288" s="35"/>
      <c r="B288" s="62"/>
      <c r="C288" s="130"/>
      <c r="D288" s="130"/>
      <c r="E288" s="130"/>
      <c r="F288" s="130"/>
      <c r="G288" s="115"/>
      <c r="H288" s="130"/>
    </row>
    <row r="289" spans="1:8" s="24" customFormat="1" ht="13.5" customHeight="1">
      <c r="A289" s="20"/>
      <c r="B289" s="21" t="s">
        <v>143</v>
      </c>
      <c r="C289" s="122">
        <f>SUM(C290:C298)</f>
        <v>0</v>
      </c>
      <c r="D289" s="122">
        <f>SUM(D290:D298)</f>
        <v>0</v>
      </c>
      <c r="E289" s="122">
        <f>SUM(E290:E298)</f>
        <v>0</v>
      </c>
      <c r="F289" s="122">
        <f>SUM(F297:F299)</f>
        <v>1080</v>
      </c>
      <c r="G289" s="115" t="e">
        <f t="shared" si="7"/>
        <v>#DIV/0!</v>
      </c>
      <c r="H289" s="122">
        <f>SUM(H297:H301)</f>
        <v>2006</v>
      </c>
    </row>
    <row r="290" spans="1:8" s="2" customFormat="1" ht="12" hidden="1">
      <c r="A290" s="20"/>
      <c r="B290" s="27" t="s">
        <v>144</v>
      </c>
      <c r="C290" s="110" t="s">
        <v>3</v>
      </c>
      <c r="D290" s="110" t="s">
        <v>3</v>
      </c>
      <c r="E290" s="110" t="s">
        <v>3</v>
      </c>
      <c r="F290" s="110" t="s">
        <v>3</v>
      </c>
      <c r="G290" s="115" t="e">
        <f t="shared" si="7"/>
        <v>#VALUE!</v>
      </c>
      <c r="H290" s="110" t="s">
        <v>3</v>
      </c>
    </row>
    <row r="291" spans="1:8" s="2" customFormat="1" ht="12" hidden="1">
      <c r="A291" s="20"/>
      <c r="B291" s="27" t="s">
        <v>145</v>
      </c>
      <c r="C291" s="110" t="s">
        <v>3</v>
      </c>
      <c r="D291" s="110" t="s">
        <v>3</v>
      </c>
      <c r="E291" s="110" t="s">
        <v>3</v>
      </c>
      <c r="F291" s="110" t="s">
        <v>3</v>
      </c>
      <c r="G291" s="115" t="e">
        <f t="shared" si="7"/>
        <v>#VALUE!</v>
      </c>
      <c r="H291" s="110" t="s">
        <v>3</v>
      </c>
    </row>
    <row r="292" spans="1:8" s="2" customFormat="1" ht="12" hidden="1">
      <c r="A292" s="20"/>
      <c r="B292" s="27" t="s">
        <v>146</v>
      </c>
      <c r="C292" s="110" t="s">
        <v>3</v>
      </c>
      <c r="D292" s="110" t="s">
        <v>3</v>
      </c>
      <c r="E292" s="110" t="s">
        <v>3</v>
      </c>
      <c r="F292" s="110" t="s">
        <v>3</v>
      </c>
      <c r="G292" s="115" t="e">
        <f t="shared" si="7"/>
        <v>#VALUE!</v>
      </c>
      <c r="H292" s="110" t="s">
        <v>3</v>
      </c>
    </row>
    <row r="293" spans="1:8" s="2" customFormat="1" ht="11.25" customHeight="1" hidden="1">
      <c r="A293" s="20"/>
      <c r="B293" s="27" t="s">
        <v>147</v>
      </c>
      <c r="C293" s="110"/>
      <c r="D293" s="110"/>
      <c r="E293" s="110"/>
      <c r="F293" s="110"/>
      <c r="G293" s="115" t="e">
        <f t="shared" si="7"/>
        <v>#DIV/0!</v>
      </c>
      <c r="H293" s="110"/>
    </row>
    <row r="294" spans="1:8" s="2" customFormat="1" ht="12" hidden="1">
      <c r="A294" s="20"/>
      <c r="B294" s="27" t="s">
        <v>148</v>
      </c>
      <c r="C294" s="110"/>
      <c r="D294" s="110"/>
      <c r="E294" s="110"/>
      <c r="F294" s="110"/>
      <c r="G294" s="115" t="e">
        <f t="shared" si="7"/>
        <v>#DIV/0!</v>
      </c>
      <c r="H294" s="110"/>
    </row>
    <row r="295" spans="1:8" s="2" customFormat="1" ht="12" hidden="1">
      <c r="A295" s="20"/>
      <c r="B295" s="27" t="s">
        <v>149</v>
      </c>
      <c r="C295" s="110"/>
      <c r="D295" s="110"/>
      <c r="E295" s="110"/>
      <c r="F295" s="110"/>
      <c r="G295" s="115" t="e">
        <f t="shared" si="7"/>
        <v>#DIV/0!</v>
      </c>
      <c r="H295" s="110"/>
    </row>
    <row r="296" spans="1:8" s="2" customFormat="1" ht="12" hidden="1">
      <c r="A296" s="20"/>
      <c r="B296" s="27" t="s">
        <v>150</v>
      </c>
      <c r="C296" s="110" t="s">
        <v>3</v>
      </c>
      <c r="D296" s="110" t="s">
        <v>3</v>
      </c>
      <c r="E296" s="110" t="s">
        <v>3</v>
      </c>
      <c r="F296" s="110" t="s">
        <v>3</v>
      </c>
      <c r="G296" s="115" t="e">
        <f t="shared" si="7"/>
        <v>#VALUE!</v>
      </c>
      <c r="H296" s="110" t="s">
        <v>3</v>
      </c>
    </row>
    <row r="297" spans="1:8" s="2" customFormat="1" ht="13.5" customHeight="1" hidden="1">
      <c r="A297" s="20"/>
      <c r="B297" s="27" t="s">
        <v>202</v>
      </c>
      <c r="C297" s="110" t="s">
        <v>3</v>
      </c>
      <c r="D297" s="110" t="s">
        <v>3</v>
      </c>
      <c r="E297" s="110" t="s">
        <v>3</v>
      </c>
      <c r="F297" s="110">
        <v>856</v>
      </c>
      <c r="G297" s="115"/>
      <c r="H297" s="110">
        <v>856</v>
      </c>
    </row>
    <row r="298" spans="1:8" s="2" customFormat="1" ht="13.5" customHeight="1" hidden="1">
      <c r="A298" s="20"/>
      <c r="B298" s="27" t="s">
        <v>152</v>
      </c>
      <c r="C298" s="110" t="s">
        <v>3</v>
      </c>
      <c r="D298" s="110" t="s">
        <v>3</v>
      </c>
      <c r="E298" s="110" t="s">
        <v>3</v>
      </c>
      <c r="F298" s="110">
        <v>14</v>
      </c>
      <c r="G298" s="115"/>
      <c r="H298" s="110">
        <v>14</v>
      </c>
    </row>
    <row r="299" spans="1:8" s="2" customFormat="1" ht="13.5" customHeight="1" hidden="1">
      <c r="A299" s="20"/>
      <c r="B299" s="27" t="s">
        <v>153</v>
      </c>
      <c r="C299" s="110"/>
      <c r="D299" s="110"/>
      <c r="E299" s="110"/>
      <c r="F299" s="110">
        <v>210</v>
      </c>
      <c r="G299" s="115" t="e">
        <f t="shared" si="7"/>
        <v>#DIV/0!</v>
      </c>
      <c r="H299" s="110">
        <v>210</v>
      </c>
    </row>
    <row r="300" spans="1:8" s="2" customFormat="1" ht="13.5" customHeight="1" hidden="1">
      <c r="A300" s="20"/>
      <c r="B300" s="27" t="s">
        <v>209</v>
      </c>
      <c r="C300" s="110"/>
      <c r="D300" s="110"/>
      <c r="E300" s="110"/>
      <c r="F300" s="110"/>
      <c r="G300" s="115"/>
      <c r="H300" s="110">
        <v>897</v>
      </c>
    </row>
    <row r="301" spans="1:8" s="2" customFormat="1" ht="13.5" customHeight="1" hidden="1">
      <c r="A301" s="20"/>
      <c r="B301" s="27" t="s">
        <v>210</v>
      </c>
      <c r="C301" s="110"/>
      <c r="D301" s="110"/>
      <c r="E301" s="110"/>
      <c r="F301" s="110"/>
      <c r="G301" s="115"/>
      <c r="H301" s="110">
        <v>29</v>
      </c>
    </row>
    <row r="302" spans="1:8" s="2" customFormat="1" ht="13.5" customHeight="1">
      <c r="A302" s="20"/>
      <c r="B302" s="27"/>
      <c r="C302" s="110"/>
      <c r="D302" s="110"/>
      <c r="E302" s="110"/>
      <c r="F302" s="110"/>
      <c r="G302" s="115"/>
      <c r="H302" s="110"/>
    </row>
    <row r="303" spans="1:8" s="2" customFormat="1" ht="13.5" customHeight="1">
      <c r="A303" s="20"/>
      <c r="B303" s="21" t="s">
        <v>192</v>
      </c>
      <c r="C303" s="122">
        <f>C304</f>
        <v>0</v>
      </c>
      <c r="D303" s="122">
        <f>D304</f>
        <v>0</v>
      </c>
      <c r="E303" s="122">
        <f>E304</f>
        <v>7000</v>
      </c>
      <c r="F303" s="122" t="e">
        <f>F304+#REF!</f>
        <v>#REF!</v>
      </c>
      <c r="G303" s="115" t="e">
        <f t="shared" si="7"/>
        <v>#REF!</v>
      </c>
      <c r="H303" s="122" t="e">
        <f>H304+#REF!</f>
        <v>#REF!</v>
      </c>
    </row>
    <row r="304" spans="1:8" s="2" customFormat="1" ht="13.5" customHeight="1">
      <c r="A304" s="20"/>
      <c r="B304" s="27" t="s">
        <v>279</v>
      </c>
      <c r="C304" s="110"/>
      <c r="D304" s="110"/>
      <c r="E304" s="110">
        <v>7000</v>
      </c>
      <c r="F304" s="110">
        <v>0</v>
      </c>
      <c r="G304" s="115">
        <f t="shared" si="7"/>
        <v>0</v>
      </c>
      <c r="H304" s="110">
        <v>2485</v>
      </c>
    </row>
    <row r="305" spans="1:8" s="2" customFormat="1" ht="13.5" customHeight="1">
      <c r="A305" s="20"/>
      <c r="B305" s="27"/>
      <c r="C305" s="110"/>
      <c r="D305" s="110"/>
      <c r="E305" s="110"/>
      <c r="F305" s="110"/>
      <c r="G305" s="115"/>
      <c r="H305" s="110"/>
    </row>
    <row r="306" spans="1:8" s="24" customFormat="1" ht="12">
      <c r="A306" s="20"/>
      <c r="B306" s="21" t="s">
        <v>155</v>
      </c>
      <c r="C306" s="122">
        <f>SUM(C307:C308)</f>
        <v>3661</v>
      </c>
      <c r="D306" s="122">
        <f>SUM(D307:D308)</f>
        <v>3709</v>
      </c>
      <c r="E306" s="122">
        <f>SUM(E307:E308)</f>
        <v>4172</v>
      </c>
      <c r="F306" s="122">
        <f>SUM(F307:F308)</f>
        <v>1704</v>
      </c>
      <c r="G306" s="115">
        <f t="shared" si="7"/>
        <v>0.4084372003835091</v>
      </c>
      <c r="H306" s="122">
        <f>SUM(H307:H308)</f>
        <v>2555</v>
      </c>
    </row>
    <row r="307" spans="1:13" s="2" customFormat="1" ht="12">
      <c r="A307" s="20"/>
      <c r="B307" s="27" t="s">
        <v>156</v>
      </c>
      <c r="C307" s="110">
        <v>3553</v>
      </c>
      <c r="D307" s="110">
        <v>3599</v>
      </c>
      <c r="E307" s="110">
        <v>4045</v>
      </c>
      <c r="F307" s="110">
        <v>1654</v>
      </c>
      <c r="G307" s="115">
        <f t="shared" si="7"/>
        <v>0.4088998763906057</v>
      </c>
      <c r="H307" s="110">
        <v>2480</v>
      </c>
      <c r="L307" s="2">
        <v>337100</v>
      </c>
      <c r="M307" s="2">
        <f>L307*12</f>
        <v>4045200</v>
      </c>
    </row>
    <row r="308" spans="1:13" s="2" customFormat="1" ht="12">
      <c r="A308" s="20"/>
      <c r="B308" s="27" t="s">
        <v>157</v>
      </c>
      <c r="C308" s="110">
        <v>108</v>
      </c>
      <c r="D308" s="110">
        <v>110</v>
      </c>
      <c r="E308" s="110">
        <v>127</v>
      </c>
      <c r="F308" s="110">
        <v>50</v>
      </c>
      <c r="G308" s="115">
        <f t="shared" si="7"/>
        <v>0.3937007874015748</v>
      </c>
      <c r="H308" s="110">
        <v>75</v>
      </c>
      <c r="L308" s="2">
        <v>10600</v>
      </c>
      <c r="M308" s="2">
        <f>L308*12</f>
        <v>127200</v>
      </c>
    </row>
    <row r="309" spans="1:8" s="2" customFormat="1" ht="12">
      <c r="A309" s="20"/>
      <c r="B309" s="27"/>
      <c r="C309" s="110"/>
      <c r="D309" s="110"/>
      <c r="E309" s="110"/>
      <c r="F309" s="110"/>
      <c r="G309" s="115"/>
      <c r="H309" s="110"/>
    </row>
    <row r="310" spans="1:8" s="24" customFormat="1" ht="12">
      <c r="A310" s="20"/>
      <c r="B310" s="21" t="s">
        <v>158</v>
      </c>
      <c r="C310" s="124">
        <f>SUM(C311)</f>
        <v>500</v>
      </c>
      <c r="D310" s="124">
        <f>SUM(D311)</f>
        <v>500</v>
      </c>
      <c r="E310" s="124">
        <f>SUM(E311:E319)</f>
        <v>500</v>
      </c>
      <c r="F310" s="124">
        <f>SUM(F311)</f>
        <v>0</v>
      </c>
      <c r="G310" s="115">
        <f t="shared" si="7"/>
        <v>0</v>
      </c>
      <c r="H310" s="124">
        <f>SUM(H311)</f>
        <v>0</v>
      </c>
    </row>
    <row r="311" spans="1:8" s="2" customFormat="1" ht="12">
      <c r="A311" s="20"/>
      <c r="B311" s="27" t="s">
        <v>159</v>
      </c>
      <c r="C311" s="110">
        <v>500</v>
      </c>
      <c r="D311" s="110">
        <v>500</v>
      </c>
      <c r="E311" s="110">
        <v>500</v>
      </c>
      <c r="F311" s="110"/>
      <c r="G311" s="115">
        <f t="shared" si="7"/>
        <v>0</v>
      </c>
      <c r="H311" s="110"/>
    </row>
    <row r="312" spans="1:8" s="2" customFormat="1" ht="12">
      <c r="A312" s="20"/>
      <c r="B312" s="27" t="s">
        <v>260</v>
      </c>
      <c r="C312" s="110" t="s">
        <v>3</v>
      </c>
      <c r="D312" s="110" t="s">
        <v>3</v>
      </c>
      <c r="E312" s="110"/>
      <c r="F312" s="110" t="s">
        <v>3</v>
      </c>
      <c r="G312" s="115" t="e">
        <f t="shared" si="7"/>
        <v>#VALUE!</v>
      </c>
      <c r="H312" s="110" t="s">
        <v>3</v>
      </c>
    </row>
    <row r="313" spans="1:8" s="2" customFormat="1" ht="12" hidden="1">
      <c r="A313" s="20"/>
      <c r="B313" s="27" t="s">
        <v>146</v>
      </c>
      <c r="C313" s="110" t="s">
        <v>3</v>
      </c>
      <c r="D313" s="110" t="s">
        <v>3</v>
      </c>
      <c r="E313" s="110" t="s">
        <v>3</v>
      </c>
      <c r="F313" s="110" t="s">
        <v>3</v>
      </c>
      <c r="G313" s="115" t="e">
        <f t="shared" si="7"/>
        <v>#VALUE!</v>
      </c>
      <c r="H313" s="110" t="s">
        <v>3</v>
      </c>
    </row>
    <row r="314" spans="1:8" s="2" customFormat="1" ht="11.25" customHeight="1" hidden="1">
      <c r="A314" s="20"/>
      <c r="B314" s="27" t="s">
        <v>147</v>
      </c>
      <c r="C314" s="110"/>
      <c r="D314" s="110"/>
      <c r="E314" s="110"/>
      <c r="F314" s="110"/>
      <c r="G314" s="115" t="e">
        <f t="shared" si="7"/>
        <v>#DIV/0!</v>
      </c>
      <c r="H314" s="110"/>
    </row>
    <row r="315" spans="1:8" s="2" customFormat="1" ht="12" hidden="1">
      <c r="A315" s="20"/>
      <c r="B315" s="27" t="s">
        <v>148</v>
      </c>
      <c r="C315" s="110"/>
      <c r="D315" s="110"/>
      <c r="E315" s="110"/>
      <c r="F315" s="110"/>
      <c r="G315" s="115" t="e">
        <f t="shared" si="7"/>
        <v>#DIV/0!</v>
      </c>
      <c r="H315" s="110"/>
    </row>
    <row r="316" spans="1:8" s="2" customFormat="1" ht="12" hidden="1">
      <c r="A316" s="20"/>
      <c r="B316" s="27" t="s">
        <v>149</v>
      </c>
      <c r="C316" s="110"/>
      <c r="D316" s="110"/>
      <c r="E316" s="110"/>
      <c r="F316" s="110"/>
      <c r="G316" s="115" t="e">
        <f t="shared" si="7"/>
        <v>#DIV/0!</v>
      </c>
      <c r="H316" s="110"/>
    </row>
    <row r="317" spans="1:8" s="2" customFormat="1" ht="12" hidden="1">
      <c r="A317" s="20"/>
      <c r="B317" s="27" t="s">
        <v>150</v>
      </c>
      <c r="C317" s="110" t="s">
        <v>3</v>
      </c>
      <c r="D317" s="110" t="s">
        <v>3</v>
      </c>
      <c r="E317" s="110" t="s">
        <v>3</v>
      </c>
      <c r="F317" s="110" t="s">
        <v>3</v>
      </c>
      <c r="G317" s="115" t="e">
        <f t="shared" si="7"/>
        <v>#VALUE!</v>
      </c>
      <c r="H317" s="110" t="s">
        <v>3</v>
      </c>
    </row>
    <row r="318" spans="1:8" s="2" customFormat="1" ht="13.5" customHeight="1" hidden="1">
      <c r="A318" s="20"/>
      <c r="B318" s="27" t="s">
        <v>151</v>
      </c>
      <c r="C318" s="110" t="s">
        <v>3</v>
      </c>
      <c r="D318" s="110" t="s">
        <v>3</v>
      </c>
      <c r="E318" s="110" t="s">
        <v>3</v>
      </c>
      <c r="F318" s="110" t="s">
        <v>3</v>
      </c>
      <c r="G318" s="115" t="e">
        <f t="shared" si="7"/>
        <v>#VALUE!</v>
      </c>
      <c r="H318" s="110" t="s">
        <v>3</v>
      </c>
    </row>
    <row r="319" spans="1:8" s="2" customFormat="1" ht="13.5" customHeight="1" hidden="1">
      <c r="A319" s="20"/>
      <c r="B319" s="27" t="s">
        <v>160</v>
      </c>
      <c r="C319" s="110" t="s">
        <v>3</v>
      </c>
      <c r="D319" s="110" t="s">
        <v>3</v>
      </c>
      <c r="E319" s="110" t="s">
        <v>3</v>
      </c>
      <c r="F319" s="110" t="s">
        <v>3</v>
      </c>
      <c r="G319" s="115" t="e">
        <f t="shared" si="7"/>
        <v>#VALUE!</v>
      </c>
      <c r="H319" s="110" t="s">
        <v>3</v>
      </c>
    </row>
    <row r="320" spans="1:8" s="2" customFormat="1" ht="12">
      <c r="A320" s="20"/>
      <c r="B320" s="27"/>
      <c r="C320" s="110"/>
      <c r="D320" s="110"/>
      <c r="E320" s="110"/>
      <c r="F320" s="110"/>
      <c r="G320" s="115"/>
      <c r="H320" s="110"/>
    </row>
    <row r="321" spans="1:8" s="24" customFormat="1" ht="12">
      <c r="A321" s="20"/>
      <c r="B321" s="21" t="s">
        <v>161</v>
      </c>
      <c r="C321" s="124">
        <f>SUM(C322:C326)</f>
        <v>0</v>
      </c>
      <c r="D321" s="124">
        <f>SUM(D322:D326)</f>
        <v>0</v>
      </c>
      <c r="E321" s="124">
        <f>SUM(E322:E326)</f>
        <v>0</v>
      </c>
      <c r="F321" s="124">
        <f>F322</f>
        <v>0</v>
      </c>
      <c r="G321" s="115"/>
      <c r="H321" s="124">
        <f>H322</f>
        <v>0</v>
      </c>
    </row>
    <row r="322" spans="1:8" s="2" customFormat="1" ht="12" hidden="1">
      <c r="A322" s="20"/>
      <c r="B322" s="27" t="s">
        <v>162</v>
      </c>
      <c r="C322" s="110" t="s">
        <v>3</v>
      </c>
      <c r="D322" s="110" t="s">
        <v>3</v>
      </c>
      <c r="E322" s="110" t="s">
        <v>3</v>
      </c>
      <c r="F322" s="110"/>
      <c r="G322" s="115"/>
      <c r="H322" s="110"/>
    </row>
    <row r="323" spans="1:8" s="2" customFormat="1" ht="12">
      <c r="A323" s="20"/>
      <c r="B323" s="27"/>
      <c r="C323" s="110"/>
      <c r="D323" s="110"/>
      <c r="E323" s="110"/>
      <c r="F323" s="110"/>
      <c r="G323" s="115"/>
      <c r="H323" s="110"/>
    </row>
    <row r="324" spans="1:8" s="2" customFormat="1" ht="12">
      <c r="A324" s="20"/>
      <c r="B324" s="21" t="s">
        <v>203</v>
      </c>
      <c r="C324" s="110"/>
      <c r="D324" s="110"/>
      <c r="E324" s="110"/>
      <c r="F324" s="122">
        <f>F325</f>
        <v>50</v>
      </c>
      <c r="G324" s="115"/>
      <c r="H324" s="122">
        <f>H325</f>
        <v>50</v>
      </c>
    </row>
    <row r="325" spans="1:8" s="2" customFormat="1" ht="12">
      <c r="A325" s="20"/>
      <c r="B325" s="27" t="s">
        <v>204</v>
      </c>
      <c r="C325" s="110"/>
      <c r="D325" s="110"/>
      <c r="E325" s="110"/>
      <c r="F325" s="110">
        <v>50</v>
      </c>
      <c r="G325" s="115"/>
      <c r="H325" s="110">
        <v>50</v>
      </c>
    </row>
    <row r="326" spans="1:8" s="2" customFormat="1" ht="12">
      <c r="A326" s="20"/>
      <c r="B326" s="27" t="s">
        <v>3</v>
      </c>
      <c r="C326" s="110" t="s">
        <v>3</v>
      </c>
      <c r="D326" s="110" t="s">
        <v>3</v>
      </c>
      <c r="E326" s="110" t="s">
        <v>3</v>
      </c>
      <c r="F326" s="110" t="s">
        <v>3</v>
      </c>
      <c r="G326" s="115"/>
      <c r="H326" s="110" t="s">
        <v>3</v>
      </c>
    </row>
    <row r="327" spans="1:8" s="44" customFormat="1" ht="14.25">
      <c r="A327" s="45" t="s">
        <v>64</v>
      </c>
      <c r="B327" s="62" t="s">
        <v>163</v>
      </c>
      <c r="C327" s="149">
        <f>C332+C335</f>
        <v>0</v>
      </c>
      <c r="D327" s="149">
        <f>D332+D335</f>
        <v>9000</v>
      </c>
      <c r="E327" s="149">
        <f>E332+E335+E341</f>
        <v>51706</v>
      </c>
      <c r="F327" s="149">
        <f>F332+F335</f>
        <v>53299</v>
      </c>
      <c r="G327" s="115">
        <f t="shared" si="7"/>
        <v>1.0308088036204697</v>
      </c>
      <c r="H327" s="149">
        <f>H332+H335+H329+H341</f>
        <v>88748</v>
      </c>
    </row>
    <row r="328" spans="1:8" s="44" customFormat="1" ht="14.25">
      <c r="A328" s="45"/>
      <c r="B328" s="62"/>
      <c r="C328" s="149"/>
      <c r="D328" s="149"/>
      <c r="E328" s="149"/>
      <c r="F328" s="149"/>
      <c r="G328" s="115"/>
      <c r="H328" s="149"/>
    </row>
    <row r="329" spans="1:8" s="44" customFormat="1" ht="12.75">
      <c r="A329" s="45"/>
      <c r="B329" s="25" t="s">
        <v>213</v>
      </c>
      <c r="C329" s="149"/>
      <c r="D329" s="149"/>
      <c r="E329" s="149"/>
      <c r="F329" s="149"/>
      <c r="G329" s="115"/>
      <c r="H329" s="149">
        <f>H330</f>
        <v>1148</v>
      </c>
    </row>
    <row r="330" spans="1:8" s="44" customFormat="1" ht="12.75" hidden="1">
      <c r="A330" s="45"/>
      <c r="B330" s="74" t="s">
        <v>212</v>
      </c>
      <c r="C330" s="149"/>
      <c r="D330" s="149"/>
      <c r="E330" s="149"/>
      <c r="F330" s="149"/>
      <c r="G330" s="115"/>
      <c r="H330" s="154">
        <v>1148</v>
      </c>
    </row>
    <row r="331" spans="1:8" s="44" customFormat="1" ht="14.25">
      <c r="A331" s="45"/>
      <c r="B331" s="62"/>
      <c r="C331" s="149"/>
      <c r="D331" s="149"/>
      <c r="E331" s="149"/>
      <c r="F331" s="149"/>
      <c r="G331" s="115"/>
      <c r="H331" s="149"/>
    </row>
    <row r="332" spans="1:8" s="40" customFormat="1" ht="12">
      <c r="A332" s="39"/>
      <c r="B332" s="25" t="s">
        <v>214</v>
      </c>
      <c r="C332" s="123">
        <f>C333</f>
        <v>0</v>
      </c>
      <c r="D332" s="123">
        <f>D333</f>
        <v>0</v>
      </c>
      <c r="E332" s="123">
        <f>E333</f>
        <v>12993</v>
      </c>
      <c r="F332" s="123">
        <f>SUM(F333:F333)</f>
        <v>0</v>
      </c>
      <c r="G332" s="115"/>
      <c r="H332" s="123">
        <f>SUM(H333:H333)</f>
        <v>0</v>
      </c>
    </row>
    <row r="333" spans="1:8" s="77" customFormat="1" ht="13.5" customHeight="1">
      <c r="A333" s="73"/>
      <c r="B333" s="74" t="s">
        <v>280</v>
      </c>
      <c r="C333" s="154"/>
      <c r="D333" s="154"/>
      <c r="E333" s="154">
        <v>12993</v>
      </c>
      <c r="F333" s="154"/>
      <c r="G333" s="115"/>
      <c r="H333" s="154"/>
    </row>
    <row r="334" spans="1:8" s="24" customFormat="1" ht="13.5" customHeight="1">
      <c r="A334" s="20"/>
      <c r="B334" s="21"/>
      <c r="C334" s="122"/>
      <c r="D334" s="122"/>
      <c r="E334" s="122"/>
      <c r="F334" s="122"/>
      <c r="G334" s="115"/>
      <c r="H334" s="122"/>
    </row>
    <row r="335" spans="1:8" s="24" customFormat="1" ht="12.75" customHeight="1">
      <c r="A335" s="20"/>
      <c r="B335" s="21" t="s">
        <v>215</v>
      </c>
      <c r="C335" s="122">
        <f>SUM(C337)</f>
        <v>0</v>
      </c>
      <c r="D335" s="122">
        <f>SUM(D337)</f>
        <v>9000</v>
      </c>
      <c r="E335" s="122">
        <f>SUM(E337:E338)</f>
        <v>29231</v>
      </c>
      <c r="F335" s="122">
        <f>SUM(F336:F338)</f>
        <v>53299</v>
      </c>
      <c r="G335" s="115">
        <f t="shared" si="7"/>
        <v>1.8233724470596284</v>
      </c>
      <c r="H335" s="122">
        <f>SUM(H336:H339)</f>
        <v>87313</v>
      </c>
    </row>
    <row r="336" spans="1:8" s="24" customFormat="1" ht="12.75" customHeight="1" hidden="1">
      <c r="A336" s="20"/>
      <c r="B336" s="74" t="s">
        <v>164</v>
      </c>
      <c r="C336" s="154"/>
      <c r="D336" s="154"/>
      <c r="E336" s="154"/>
      <c r="F336" s="154">
        <v>12000</v>
      </c>
      <c r="G336" s="115" t="e">
        <f t="shared" si="7"/>
        <v>#DIV/0!</v>
      </c>
      <c r="H336" s="154">
        <v>9956</v>
      </c>
    </row>
    <row r="337" spans="1:8" s="44" customFormat="1" ht="12.75">
      <c r="A337" s="45"/>
      <c r="B337" s="74" t="s">
        <v>165</v>
      </c>
      <c r="C337" s="154">
        <v>0</v>
      </c>
      <c r="D337" s="154">
        <v>9000</v>
      </c>
      <c r="E337" s="154">
        <v>9000</v>
      </c>
      <c r="F337" s="154">
        <v>34536</v>
      </c>
      <c r="G337" s="115">
        <f t="shared" si="7"/>
        <v>3.8373333333333335</v>
      </c>
      <c r="H337" s="154">
        <v>69159</v>
      </c>
    </row>
    <row r="338" spans="1:8" s="44" customFormat="1" ht="12.75">
      <c r="A338" s="45"/>
      <c r="B338" s="74" t="s">
        <v>278</v>
      </c>
      <c r="C338" s="154"/>
      <c r="D338" s="154"/>
      <c r="E338" s="154">
        <v>20231</v>
      </c>
      <c r="F338" s="154">
        <v>6763</v>
      </c>
      <c r="G338" s="115">
        <f t="shared" si="7"/>
        <v>0.3342889624833177</v>
      </c>
      <c r="H338" s="154">
        <v>6763</v>
      </c>
    </row>
    <row r="339" spans="1:8" s="24" customFormat="1" ht="13.5" customHeight="1" hidden="1">
      <c r="A339" s="20"/>
      <c r="B339" s="62" t="s">
        <v>212</v>
      </c>
      <c r="C339" s="122" t="s">
        <v>3</v>
      </c>
      <c r="D339" s="122" t="s">
        <v>3</v>
      </c>
      <c r="E339" s="122" t="s">
        <v>3</v>
      </c>
      <c r="F339" s="122" t="s">
        <v>3</v>
      </c>
      <c r="G339" s="115"/>
      <c r="H339" s="154">
        <v>1435</v>
      </c>
    </row>
    <row r="340" spans="1:8" s="24" customFormat="1" ht="13.5" customHeight="1">
      <c r="A340" s="20"/>
      <c r="B340" s="62"/>
      <c r="C340" s="122"/>
      <c r="D340" s="122"/>
      <c r="E340" s="122"/>
      <c r="F340" s="122"/>
      <c r="G340" s="115"/>
      <c r="H340" s="154"/>
    </row>
    <row r="341" spans="1:8" s="24" customFormat="1" ht="13.5" customHeight="1">
      <c r="A341" s="20"/>
      <c r="B341" s="25" t="s">
        <v>216</v>
      </c>
      <c r="C341" s="122"/>
      <c r="D341" s="122"/>
      <c r="E341" s="122">
        <f>E342</f>
        <v>9482</v>
      </c>
      <c r="F341" s="122"/>
      <c r="G341" s="115"/>
      <c r="H341" s="122">
        <f>H342</f>
        <v>287</v>
      </c>
    </row>
    <row r="342" spans="1:8" s="24" customFormat="1" ht="13.5" customHeight="1">
      <c r="A342" s="20"/>
      <c r="B342" s="74" t="s">
        <v>292</v>
      </c>
      <c r="C342" s="122"/>
      <c r="D342" s="122"/>
      <c r="E342" s="154">
        <v>9482</v>
      </c>
      <c r="F342" s="122"/>
      <c r="G342" s="115"/>
      <c r="H342" s="154">
        <v>287</v>
      </c>
    </row>
    <row r="343" spans="1:8" s="24" customFormat="1" ht="13.5" customHeight="1">
      <c r="A343" s="20"/>
      <c r="B343" s="74"/>
      <c r="C343" s="122"/>
      <c r="D343" s="122"/>
      <c r="E343" s="122"/>
      <c r="F343" s="122"/>
      <c r="G343" s="115"/>
      <c r="H343" s="154"/>
    </row>
    <row r="344" spans="1:8" s="55" customFormat="1" ht="14.25">
      <c r="A344" s="51"/>
      <c r="B344" s="52" t="s">
        <v>269</v>
      </c>
      <c r="C344" s="150">
        <f>C284+C287+C327</f>
        <v>4161</v>
      </c>
      <c r="D344" s="150">
        <f>D284+D287+D327</f>
        <v>13209</v>
      </c>
      <c r="E344" s="150">
        <f>E284+E287+E327</f>
        <v>63378</v>
      </c>
      <c r="F344" s="150" t="e">
        <f>F284+F287+F327</f>
        <v>#REF!</v>
      </c>
      <c r="G344" s="115" t="e">
        <f t="shared" si="7"/>
        <v>#REF!</v>
      </c>
      <c r="H344" s="150" t="e">
        <f>H284+H287+H327</f>
        <v>#REF!</v>
      </c>
    </row>
    <row r="345" spans="1:8" s="2" customFormat="1" ht="12.75" customHeight="1">
      <c r="A345" s="1"/>
      <c r="C345" s="133"/>
      <c r="D345" s="133"/>
      <c r="E345" s="133"/>
      <c r="F345" s="133"/>
      <c r="G345" s="115"/>
      <c r="H345" s="133"/>
    </row>
    <row r="346" spans="1:8" s="2" customFormat="1" ht="12" customHeight="1">
      <c r="A346" s="1"/>
      <c r="C346" s="133" t="s">
        <v>3</v>
      </c>
      <c r="D346" s="133" t="s">
        <v>3</v>
      </c>
      <c r="E346" s="133" t="s">
        <v>3</v>
      </c>
      <c r="F346" s="133" t="s">
        <v>3</v>
      </c>
      <c r="G346" s="115"/>
      <c r="H346" s="133" t="s">
        <v>3</v>
      </c>
    </row>
    <row r="347" spans="1:8" s="2" customFormat="1" ht="12.75" customHeight="1">
      <c r="A347" s="1"/>
      <c r="C347" s="133"/>
      <c r="D347" s="133"/>
      <c r="E347" s="133"/>
      <c r="F347" s="133"/>
      <c r="G347" s="115"/>
      <c r="H347" s="133"/>
    </row>
    <row r="348" spans="1:8" s="2" customFormat="1" ht="14.25" customHeight="1">
      <c r="A348" s="1"/>
      <c r="B348" s="2" t="s">
        <v>166</v>
      </c>
      <c r="C348" s="133"/>
      <c r="D348" s="133"/>
      <c r="E348" s="133"/>
      <c r="F348" s="116" t="s">
        <v>1</v>
      </c>
      <c r="G348" s="115"/>
      <c r="H348" s="116" t="s">
        <v>1</v>
      </c>
    </row>
    <row r="349" spans="1:8" s="2" customFormat="1" ht="12" customHeight="1">
      <c r="A349" s="5"/>
      <c r="B349" s="6" t="s">
        <v>167</v>
      </c>
      <c r="C349" s="116"/>
      <c r="D349" s="116"/>
      <c r="E349" s="116"/>
      <c r="F349" s="116" t="s">
        <v>168</v>
      </c>
      <c r="G349" s="115"/>
      <c r="H349" s="116" t="s">
        <v>168</v>
      </c>
    </row>
    <row r="350" spans="1:8" s="2" customFormat="1" ht="12" customHeight="1">
      <c r="A350" s="5"/>
      <c r="B350" s="6" t="s">
        <v>294</v>
      </c>
      <c r="C350" s="133"/>
      <c r="D350" s="133"/>
      <c r="E350" s="133"/>
      <c r="F350" s="133"/>
      <c r="G350" s="115"/>
      <c r="H350" s="133"/>
    </row>
    <row r="351" spans="1:8" s="2" customFormat="1" ht="12.75">
      <c r="A351" s="5"/>
      <c r="B351" s="6"/>
      <c r="C351" s="133"/>
      <c r="D351" s="133"/>
      <c r="E351" s="133"/>
      <c r="F351" s="133"/>
      <c r="G351" s="115"/>
      <c r="H351" s="133"/>
    </row>
    <row r="352" spans="1:8" s="2" customFormat="1" ht="12">
      <c r="A352" s="1"/>
      <c r="C352" s="133"/>
      <c r="D352" s="133"/>
      <c r="E352" s="133"/>
      <c r="F352" s="116" t="s">
        <v>169</v>
      </c>
      <c r="G352" s="115"/>
      <c r="H352" s="116" t="s">
        <v>169</v>
      </c>
    </row>
    <row r="353" spans="1:8" s="2" customFormat="1" ht="12">
      <c r="A353" s="7" t="s">
        <v>3</v>
      </c>
      <c r="B353" s="8" t="s">
        <v>3</v>
      </c>
      <c r="C353" s="119" t="s">
        <v>245</v>
      </c>
      <c r="D353" s="119" t="s">
        <v>245</v>
      </c>
      <c r="E353" s="119" t="s">
        <v>281</v>
      </c>
      <c r="F353" s="119" t="s">
        <v>88</v>
      </c>
      <c r="G353" s="115"/>
      <c r="H353" s="119" t="s">
        <v>88</v>
      </c>
    </row>
    <row r="354" spans="1:8" s="2" customFormat="1" ht="12">
      <c r="A354" s="10" t="s">
        <v>89</v>
      </c>
      <c r="B354" s="11" t="s">
        <v>9</v>
      </c>
      <c r="C354" s="134" t="s">
        <v>10</v>
      </c>
      <c r="D354" s="134" t="s">
        <v>11</v>
      </c>
      <c r="E354" s="134" t="s">
        <v>11</v>
      </c>
      <c r="F354" s="134" t="s">
        <v>206</v>
      </c>
      <c r="G354" s="115"/>
      <c r="H354" s="134" t="s">
        <v>207</v>
      </c>
    </row>
    <row r="355" spans="1:8" s="2" customFormat="1" ht="10.5" customHeight="1">
      <c r="A355" s="15"/>
      <c r="B355" s="16"/>
      <c r="C355" s="155"/>
      <c r="D355" s="155"/>
      <c r="E355" s="155"/>
      <c r="F355" s="155"/>
      <c r="G355" s="115"/>
      <c r="H355" s="155"/>
    </row>
    <row r="356" spans="1:8" s="44" customFormat="1" ht="12.75">
      <c r="A356" s="94" t="s">
        <v>66</v>
      </c>
      <c r="B356" s="82" t="s">
        <v>65</v>
      </c>
      <c r="C356" s="138">
        <f>SUM(C357:C358)</f>
        <v>500</v>
      </c>
      <c r="D356" s="138">
        <f>SUM(D357:D358)</f>
        <v>500</v>
      </c>
      <c r="E356" s="138">
        <f>SUM(E357:E358)</f>
        <v>550</v>
      </c>
      <c r="F356" s="138">
        <f>SUM(F357:F358)</f>
        <v>145</v>
      </c>
      <c r="G356" s="115">
        <f>F356/E356</f>
        <v>0.2636363636363636</v>
      </c>
      <c r="H356" s="138">
        <f>SUM(H357:H359)</f>
        <v>180</v>
      </c>
    </row>
    <row r="357" spans="1:8" s="77" customFormat="1" ht="12" customHeight="1">
      <c r="A357" s="73"/>
      <c r="B357" s="74" t="s">
        <v>170</v>
      </c>
      <c r="C357" s="109">
        <v>500</v>
      </c>
      <c r="D357" s="109">
        <v>500</v>
      </c>
      <c r="E357" s="109">
        <v>500</v>
      </c>
      <c r="F357" s="109">
        <v>105</v>
      </c>
      <c r="G357" s="115">
        <f>F357/E357</f>
        <v>0.21</v>
      </c>
      <c r="H357" s="109">
        <v>105</v>
      </c>
    </row>
    <row r="358" spans="1:8" s="2" customFormat="1" ht="12" customHeight="1">
      <c r="A358" s="20"/>
      <c r="B358" s="27" t="s">
        <v>205</v>
      </c>
      <c r="C358" s="111"/>
      <c r="D358" s="111"/>
      <c r="E358" s="111">
        <v>50</v>
      </c>
      <c r="F358" s="111">
        <v>40</v>
      </c>
      <c r="G358" s="115"/>
      <c r="H358" s="111">
        <v>60</v>
      </c>
    </row>
    <row r="359" spans="1:8" s="2" customFormat="1" ht="12" customHeight="1">
      <c r="A359" s="20"/>
      <c r="B359" s="27" t="s">
        <v>211</v>
      </c>
      <c r="C359" s="111"/>
      <c r="D359" s="111"/>
      <c r="E359" s="111"/>
      <c r="F359" s="111"/>
      <c r="G359" s="115"/>
      <c r="H359" s="111">
        <v>15</v>
      </c>
    </row>
    <row r="360" spans="1:8" s="2" customFormat="1" ht="12">
      <c r="A360" s="20"/>
      <c r="B360" s="27" t="s">
        <v>3</v>
      </c>
      <c r="C360" s="111" t="s">
        <v>3</v>
      </c>
      <c r="D360" s="111" t="s">
        <v>3</v>
      </c>
      <c r="E360" s="111" t="s">
        <v>3</v>
      </c>
      <c r="F360" s="111" t="s">
        <v>3</v>
      </c>
      <c r="G360" s="115"/>
      <c r="H360" s="111" t="s">
        <v>3</v>
      </c>
    </row>
    <row r="361" spans="1:8" s="93" customFormat="1" ht="12.75">
      <c r="A361" s="45" t="s">
        <v>69</v>
      </c>
      <c r="B361" s="46" t="s">
        <v>67</v>
      </c>
      <c r="C361" s="138">
        <f>SUM(C364:C365)</f>
        <v>0</v>
      </c>
      <c r="D361" s="138">
        <f>SUM(D364:D365)</f>
        <v>0</v>
      </c>
      <c r="E361" s="138">
        <f>SUM(E364:E365)</f>
        <v>0</v>
      </c>
      <c r="F361" s="138">
        <f>F362</f>
        <v>400</v>
      </c>
      <c r="G361" s="115"/>
      <c r="H361" s="138">
        <f>SUM(H362:H363)</f>
        <v>500</v>
      </c>
    </row>
    <row r="362" spans="1:8" s="2" customFormat="1" ht="12">
      <c r="A362" s="20"/>
      <c r="B362" s="27" t="s">
        <v>226</v>
      </c>
      <c r="C362" s="111"/>
      <c r="D362" s="111"/>
      <c r="E362" s="111"/>
      <c r="F362" s="111">
        <v>400</v>
      </c>
      <c r="G362" s="115"/>
      <c r="H362" s="111">
        <v>400</v>
      </c>
    </row>
    <row r="363" spans="1:8" s="2" customFormat="1" ht="12" hidden="1">
      <c r="A363" s="20"/>
      <c r="B363" s="27" t="s">
        <v>226</v>
      </c>
      <c r="C363" s="111"/>
      <c r="D363" s="111"/>
      <c r="E363" s="111"/>
      <c r="F363" s="111"/>
      <c r="G363" s="115"/>
      <c r="H363" s="111">
        <v>100</v>
      </c>
    </row>
    <row r="364" spans="1:8" s="2" customFormat="1" ht="12">
      <c r="A364" s="20"/>
      <c r="B364" s="27" t="s">
        <v>3</v>
      </c>
      <c r="C364" s="111" t="s">
        <v>3</v>
      </c>
      <c r="D364" s="111" t="s">
        <v>3</v>
      </c>
      <c r="E364" s="111" t="s">
        <v>3</v>
      </c>
      <c r="F364" s="111" t="s">
        <v>3</v>
      </c>
      <c r="G364" s="115"/>
      <c r="H364" s="111" t="s">
        <v>3</v>
      </c>
    </row>
    <row r="365" spans="1:8" s="2" customFormat="1" ht="12">
      <c r="A365" s="20"/>
      <c r="B365" s="27"/>
      <c r="C365" s="111" t="s">
        <v>3</v>
      </c>
      <c r="D365" s="111" t="s">
        <v>3</v>
      </c>
      <c r="E365" s="111" t="s">
        <v>3</v>
      </c>
      <c r="F365" s="111" t="s">
        <v>3</v>
      </c>
      <c r="G365" s="115"/>
      <c r="H365" s="111" t="s">
        <v>3</v>
      </c>
    </row>
    <row r="366" spans="1:8" s="55" customFormat="1" ht="14.25">
      <c r="A366" s="51"/>
      <c r="B366" s="52" t="s">
        <v>270</v>
      </c>
      <c r="C366" s="150">
        <f>C356+C361</f>
        <v>500</v>
      </c>
      <c r="D366" s="150">
        <f>D356+D361</f>
        <v>500</v>
      </c>
      <c r="E366" s="150">
        <f>E356+E361</f>
        <v>550</v>
      </c>
      <c r="F366" s="150">
        <f>F356+F361</f>
        <v>545</v>
      </c>
      <c r="G366" s="115">
        <f>F366/E366</f>
        <v>0.990909090909091</v>
      </c>
      <c r="H366" s="150">
        <f>H356+H361</f>
        <v>680</v>
      </c>
    </row>
    <row r="367" spans="1:8" s="2" customFormat="1" ht="12">
      <c r="A367" s="7"/>
      <c r="B367" s="65"/>
      <c r="C367" s="111"/>
      <c r="D367" s="111"/>
      <c r="E367" s="111"/>
      <c r="F367" s="111"/>
      <c r="G367" s="115"/>
      <c r="H367" s="111"/>
    </row>
    <row r="368" spans="1:8" s="2" customFormat="1" ht="13.5" customHeight="1">
      <c r="A368" s="10" t="s">
        <v>3</v>
      </c>
      <c r="B368" s="95" t="s">
        <v>3</v>
      </c>
      <c r="C368" s="111"/>
      <c r="D368" s="111"/>
      <c r="E368" s="111"/>
      <c r="F368" s="111"/>
      <c r="G368" s="115"/>
      <c r="H368" s="111"/>
    </row>
    <row r="369" spans="1:8" s="2" customFormat="1" ht="13.5" customHeight="1">
      <c r="A369" s="10" t="s">
        <v>71</v>
      </c>
      <c r="B369" s="95" t="s">
        <v>70</v>
      </c>
      <c r="C369" s="137">
        <f>SUM(C370:C371)</f>
        <v>0</v>
      </c>
      <c r="D369" s="137">
        <f>SUM(D370:D371)</f>
        <v>0</v>
      </c>
      <c r="E369" s="137">
        <f>SUM(E370:E371)</f>
        <v>0</v>
      </c>
      <c r="F369" s="137">
        <f>SUM(F370:F371)</f>
        <v>0</v>
      </c>
      <c r="G369" s="115"/>
      <c r="H369" s="137">
        <f>SUM(H370:H371)</f>
        <v>0</v>
      </c>
    </row>
    <row r="370" spans="1:8" s="2" customFormat="1" ht="12" customHeight="1">
      <c r="A370" s="10"/>
      <c r="B370" s="95" t="s">
        <v>3</v>
      </c>
      <c r="C370" s="111" t="s">
        <v>3</v>
      </c>
      <c r="D370" s="111" t="s">
        <v>3</v>
      </c>
      <c r="E370" s="111" t="s">
        <v>3</v>
      </c>
      <c r="F370" s="111" t="s">
        <v>3</v>
      </c>
      <c r="G370" s="115"/>
      <c r="H370" s="111" t="s">
        <v>3</v>
      </c>
    </row>
    <row r="371" spans="1:8" s="2" customFormat="1" ht="13.5" customHeight="1" hidden="1">
      <c r="A371" s="10"/>
      <c r="B371" s="95" t="s">
        <v>3</v>
      </c>
      <c r="C371" s="111" t="s">
        <v>3</v>
      </c>
      <c r="D371" s="111" t="s">
        <v>3</v>
      </c>
      <c r="E371" s="111" t="s">
        <v>3</v>
      </c>
      <c r="F371" s="111" t="s">
        <v>3</v>
      </c>
      <c r="G371" s="115" t="e">
        <f aca="true" t="shared" si="8" ref="G371:G376">F371/E371</f>
        <v>#VALUE!</v>
      </c>
      <c r="H371" s="111" t="s">
        <v>3</v>
      </c>
    </row>
    <row r="372" spans="1:8" s="2" customFormat="1" ht="13.5" customHeight="1" hidden="1">
      <c r="A372" s="10"/>
      <c r="B372" s="95"/>
      <c r="C372" s="111"/>
      <c r="D372" s="111"/>
      <c r="E372" s="111"/>
      <c r="F372" s="111"/>
      <c r="G372" s="115" t="e">
        <f t="shared" si="8"/>
        <v>#DIV/0!</v>
      </c>
      <c r="H372" s="111"/>
    </row>
    <row r="373" spans="1:8" s="2" customFormat="1" ht="13.5" customHeight="1">
      <c r="A373" s="10" t="s">
        <v>73</v>
      </c>
      <c r="B373" s="95" t="s">
        <v>171</v>
      </c>
      <c r="C373" s="141">
        <f>SUM(C374)</f>
        <v>0</v>
      </c>
      <c r="D373" s="141">
        <f>SUM(D374)</f>
        <v>0</v>
      </c>
      <c r="E373" s="141">
        <f>SUM(E374)</f>
        <v>0</v>
      </c>
      <c r="F373" s="141">
        <f>F374+F376</f>
        <v>0</v>
      </c>
      <c r="G373" s="115" t="e">
        <f t="shared" si="8"/>
        <v>#DIV/0!</v>
      </c>
      <c r="H373" s="141">
        <f>H374+H376</f>
        <v>0</v>
      </c>
    </row>
    <row r="374" spans="1:8" s="2" customFormat="1" ht="13.5" customHeight="1">
      <c r="A374" s="10"/>
      <c r="B374" s="95" t="s">
        <v>172</v>
      </c>
      <c r="C374" s="111"/>
      <c r="D374" s="111"/>
      <c r="E374" s="111"/>
      <c r="F374" s="111">
        <v>0</v>
      </c>
      <c r="G374" s="115" t="e">
        <f t="shared" si="8"/>
        <v>#DIV/0!</v>
      </c>
      <c r="H374" s="111">
        <v>0</v>
      </c>
    </row>
    <row r="375" spans="1:8" s="2" customFormat="1" ht="13.5" customHeight="1" hidden="1">
      <c r="A375" s="10"/>
      <c r="B375" s="95" t="s">
        <v>185</v>
      </c>
      <c r="C375" s="111"/>
      <c r="D375" s="111"/>
      <c r="E375" s="111"/>
      <c r="F375" s="111">
        <v>2273</v>
      </c>
      <c r="G375" s="115" t="e">
        <f t="shared" si="8"/>
        <v>#DIV/0!</v>
      </c>
      <c r="H375" s="111">
        <v>2273</v>
      </c>
    </row>
    <row r="376" spans="1:8" s="2" customFormat="1" ht="13.5" customHeight="1" hidden="1">
      <c r="A376" s="10"/>
      <c r="B376" s="103" t="s">
        <v>196</v>
      </c>
      <c r="C376" s="111"/>
      <c r="D376" s="111"/>
      <c r="E376" s="111"/>
      <c r="F376" s="111">
        <v>0</v>
      </c>
      <c r="G376" s="115" t="e">
        <f t="shared" si="8"/>
        <v>#DIV/0!</v>
      </c>
      <c r="H376" s="111">
        <v>0</v>
      </c>
    </row>
    <row r="377" spans="1:8" s="2" customFormat="1" ht="13.5" customHeight="1">
      <c r="A377" s="10"/>
      <c r="B377" s="95"/>
      <c r="C377" s="111"/>
      <c r="D377" s="111"/>
      <c r="E377" s="111"/>
      <c r="F377" s="111"/>
      <c r="G377" s="115"/>
      <c r="H377" s="111"/>
    </row>
    <row r="378" spans="1:8" s="2" customFormat="1" ht="13.5" customHeight="1">
      <c r="A378" s="10" t="s">
        <v>76</v>
      </c>
      <c r="B378" s="95" t="s">
        <v>74</v>
      </c>
      <c r="C378" s="111"/>
      <c r="D378" s="111"/>
      <c r="E378" s="111"/>
      <c r="F378" s="111"/>
      <c r="G378" s="115"/>
      <c r="H378" s="111"/>
    </row>
    <row r="379" spans="1:8" s="2" customFormat="1" ht="13.5" customHeight="1" hidden="1">
      <c r="A379" s="10"/>
      <c r="B379" s="95" t="s">
        <v>173</v>
      </c>
      <c r="C379" s="111"/>
      <c r="D379" s="111"/>
      <c r="E379" s="111"/>
      <c r="F379" s="111"/>
      <c r="G379" s="115"/>
      <c r="H379" s="111"/>
    </row>
    <row r="380" spans="1:8" s="2" customFormat="1" ht="13.5" customHeight="1">
      <c r="A380" s="10"/>
      <c r="B380" s="65"/>
      <c r="C380" s="111"/>
      <c r="D380" s="111"/>
      <c r="E380" s="111"/>
      <c r="F380" s="111"/>
      <c r="G380" s="115"/>
      <c r="H380" s="111"/>
    </row>
    <row r="381" spans="1:8" s="2" customFormat="1" ht="12" customHeight="1">
      <c r="A381" s="96"/>
      <c r="B381" s="97" t="s">
        <v>174</v>
      </c>
      <c r="C381" s="145">
        <f>C369+C373+C6379</f>
        <v>0</v>
      </c>
      <c r="D381" s="145">
        <f>D369+D373+D6379</f>
        <v>0</v>
      </c>
      <c r="E381" s="145">
        <f>E369+E373+E6379</f>
        <v>0</v>
      </c>
      <c r="F381" s="145">
        <f>F369+F373+F6379</f>
        <v>0</v>
      </c>
      <c r="G381" s="115" t="e">
        <f>F381/E381</f>
        <v>#DIV/0!</v>
      </c>
      <c r="H381" s="145">
        <f>H369+H373+H6379</f>
        <v>0</v>
      </c>
    </row>
    <row r="382" spans="1:8" s="2" customFormat="1" ht="12" customHeight="1">
      <c r="A382" s="10"/>
      <c r="B382" s="65"/>
      <c r="C382" s="111"/>
      <c r="D382" s="111"/>
      <c r="E382" s="111"/>
      <c r="F382" s="111"/>
      <c r="G382" s="115"/>
      <c r="H382" s="111"/>
    </row>
    <row r="383" spans="1:8" s="2" customFormat="1" ht="12">
      <c r="A383" s="13"/>
      <c r="B383" s="65"/>
      <c r="C383" s="111"/>
      <c r="D383" s="111"/>
      <c r="E383" s="111"/>
      <c r="F383" s="111"/>
      <c r="G383" s="115"/>
      <c r="H383" s="111"/>
    </row>
    <row r="384" spans="1:8" s="87" customFormat="1" ht="15">
      <c r="A384" s="98"/>
      <c r="B384" s="99" t="s">
        <v>175</v>
      </c>
      <c r="C384" s="156"/>
      <c r="D384" s="156"/>
      <c r="E384" s="156"/>
      <c r="F384" s="156"/>
      <c r="G384" s="115"/>
      <c r="H384" s="156"/>
    </row>
    <row r="385" spans="1:8" s="2" customFormat="1" ht="12">
      <c r="A385" s="10"/>
      <c r="B385" s="65"/>
      <c r="C385" s="111"/>
      <c r="D385" s="111"/>
      <c r="E385" s="111"/>
      <c r="F385" s="111"/>
      <c r="G385" s="115"/>
      <c r="H385" s="111"/>
    </row>
    <row r="386" spans="1:8" s="6" customFormat="1" ht="12.75">
      <c r="A386" s="101" t="s">
        <v>263</v>
      </c>
      <c r="B386" s="6" t="s">
        <v>77</v>
      </c>
      <c r="C386" s="130">
        <f>+C388+C393</f>
        <v>26820</v>
      </c>
      <c r="D386" s="130">
        <f>+D388+D393</f>
        <v>37864</v>
      </c>
      <c r="E386" s="130">
        <f>+E388+E393</f>
        <v>47942</v>
      </c>
      <c r="F386" s="130">
        <f>+F388+F393</f>
        <v>0</v>
      </c>
      <c r="G386" s="115">
        <f>F386/E386</f>
        <v>0</v>
      </c>
      <c r="H386" s="130">
        <f>+H388+H393</f>
        <v>0</v>
      </c>
    </row>
    <row r="387" spans="1:8" s="6" customFormat="1" ht="12.75">
      <c r="A387" s="101"/>
      <c r="C387" s="130"/>
      <c r="D387" s="130"/>
      <c r="E387" s="130"/>
      <c r="F387" s="130"/>
      <c r="G387" s="115"/>
      <c r="H387" s="130"/>
    </row>
    <row r="388" spans="1:8" s="40" customFormat="1" ht="12">
      <c r="A388" s="102"/>
      <c r="B388" s="95" t="s">
        <v>176</v>
      </c>
      <c r="C388" s="123">
        <f>SUM(C389:C390)</f>
        <v>0</v>
      </c>
      <c r="D388" s="123">
        <f>SUM(D389:D390)</f>
        <v>10532</v>
      </c>
      <c r="E388" s="123">
        <f>SUM(E389:E391)</f>
        <v>9224</v>
      </c>
      <c r="F388" s="123">
        <f>SUM(F389:F390)</f>
        <v>0</v>
      </c>
      <c r="G388" s="115">
        <f>F388/E388</f>
        <v>0</v>
      </c>
      <c r="H388" s="123">
        <f>SUM(H389:H390)</f>
        <v>0</v>
      </c>
    </row>
    <row r="389" spans="1:8" s="2" customFormat="1" ht="11.25" customHeight="1">
      <c r="A389" s="10" t="s">
        <v>3</v>
      </c>
      <c r="B389" s="65" t="s">
        <v>177</v>
      </c>
      <c r="C389" s="110">
        <v>0</v>
      </c>
      <c r="D389" s="110">
        <v>10532</v>
      </c>
      <c r="E389" s="110">
        <v>4625</v>
      </c>
      <c r="F389" s="110">
        <v>0</v>
      </c>
      <c r="G389" s="115"/>
      <c r="H389" s="110">
        <v>0</v>
      </c>
    </row>
    <row r="390" spans="1:8" s="2" customFormat="1" ht="12">
      <c r="A390" s="10"/>
      <c r="B390" s="65" t="s">
        <v>283</v>
      </c>
      <c r="C390" s="110"/>
      <c r="D390" s="110"/>
      <c r="E390" s="110">
        <v>2397</v>
      </c>
      <c r="F390" s="110">
        <v>0</v>
      </c>
      <c r="G390" s="115">
        <f>F390/E390</f>
        <v>0</v>
      </c>
      <c r="H390" s="110">
        <v>0</v>
      </c>
    </row>
    <row r="391" spans="1:15" s="2" customFormat="1" ht="12">
      <c r="A391" s="10"/>
      <c r="B391" s="65" t="s">
        <v>284</v>
      </c>
      <c r="C391" s="110"/>
      <c r="D391" s="110"/>
      <c r="E391" s="110">
        <v>2202</v>
      </c>
      <c r="F391" s="110"/>
      <c r="G391" s="115"/>
      <c r="H391" s="110"/>
      <c r="M391" s="2" t="s">
        <v>285</v>
      </c>
      <c r="N391" s="2" t="s">
        <v>286</v>
      </c>
      <c r="O391" s="2" t="s">
        <v>287</v>
      </c>
    </row>
    <row r="392" spans="1:15" s="2" customFormat="1" ht="12">
      <c r="A392" s="10"/>
      <c r="B392" s="65"/>
      <c r="C392" s="110" t="s">
        <v>3</v>
      </c>
      <c r="D392" s="110" t="s">
        <v>3</v>
      </c>
      <c r="E392" s="110" t="s">
        <v>3</v>
      </c>
      <c r="F392" s="110" t="s">
        <v>3</v>
      </c>
      <c r="G392" s="115"/>
      <c r="H392" s="110" t="s">
        <v>3</v>
      </c>
      <c r="J392" s="4"/>
      <c r="M392" s="2">
        <v>393954</v>
      </c>
      <c r="N392" s="2">
        <v>480761</v>
      </c>
      <c r="O392" s="2">
        <v>3225467</v>
      </c>
    </row>
    <row r="393" spans="1:15" s="40" customFormat="1" ht="12">
      <c r="A393" s="102"/>
      <c r="B393" s="95" t="s">
        <v>179</v>
      </c>
      <c r="C393" s="123">
        <f>SUM(C394:C395)</f>
        <v>26820</v>
      </c>
      <c r="D393" s="123">
        <f>SUM(D394:D395)</f>
        <v>27332</v>
      </c>
      <c r="E393" s="123">
        <f>SUM(E394:E395)</f>
        <v>38718</v>
      </c>
      <c r="F393" s="123">
        <f>SUM(F394:F395)</f>
        <v>0</v>
      </c>
      <c r="G393" s="115">
        <f>F393/E393</f>
        <v>0</v>
      </c>
      <c r="H393" s="123">
        <f>SUM(H394:H395)</f>
        <v>0</v>
      </c>
      <c r="M393" s="40">
        <v>1808344</v>
      </c>
      <c r="N393" s="40">
        <v>1916265</v>
      </c>
      <c r="O393" s="40">
        <v>1651265</v>
      </c>
    </row>
    <row r="394" spans="1:8" s="40" customFormat="1" ht="12" hidden="1">
      <c r="A394" s="102"/>
      <c r="B394" s="103" t="s">
        <v>180</v>
      </c>
      <c r="C394" s="109"/>
      <c r="D394" s="109"/>
      <c r="E394" s="109"/>
      <c r="F394" s="109"/>
      <c r="G394" s="115" t="e">
        <f>F394/E394</f>
        <v>#DIV/0!</v>
      </c>
      <c r="H394" s="109"/>
    </row>
    <row r="395" spans="1:15" s="2" customFormat="1" ht="12">
      <c r="A395" s="10"/>
      <c r="B395" s="65" t="s">
        <v>186</v>
      </c>
      <c r="C395" s="111">
        <v>26820</v>
      </c>
      <c r="D395" s="111">
        <v>27332</v>
      </c>
      <c r="E395" s="111">
        <v>38718</v>
      </c>
      <c r="F395" s="111">
        <v>0</v>
      </c>
      <c r="G395" s="115">
        <f>F395/E395</f>
        <v>0</v>
      </c>
      <c r="H395" s="111">
        <v>0</v>
      </c>
      <c r="M395" s="2">
        <f>SUM(M392:M394)</f>
        <v>2202298</v>
      </c>
      <c r="N395" s="2">
        <f>SUM(N392:N394)</f>
        <v>2397026</v>
      </c>
      <c r="O395" s="2">
        <v>251732</v>
      </c>
    </row>
    <row r="396" spans="1:15" s="2" customFormat="1" ht="12">
      <c r="A396" s="15"/>
      <c r="B396" s="65"/>
      <c r="C396" s="111" t="s">
        <v>3</v>
      </c>
      <c r="D396" s="111" t="s">
        <v>3</v>
      </c>
      <c r="E396" s="111" t="s">
        <v>3</v>
      </c>
      <c r="F396" s="111" t="s">
        <v>3</v>
      </c>
      <c r="G396" s="115"/>
      <c r="H396" s="111" t="s">
        <v>3</v>
      </c>
      <c r="O396" s="2">
        <f>O392+O393-O395</f>
        <v>4625000</v>
      </c>
    </row>
    <row r="397" spans="1:11" s="55" customFormat="1" ht="15" customHeight="1">
      <c r="A397" s="51"/>
      <c r="B397" s="52" t="s">
        <v>82</v>
      </c>
      <c r="C397" s="157">
        <f>SUM(C386)</f>
        <v>26820</v>
      </c>
      <c r="D397" s="157">
        <f>SUM(D386)</f>
        <v>37864</v>
      </c>
      <c r="E397" s="157">
        <f>SUM(E386)</f>
        <v>47942</v>
      </c>
      <c r="F397" s="157">
        <f>SUM(F386)</f>
        <v>0</v>
      </c>
      <c r="G397" s="115">
        <f>F397/E397</f>
        <v>0</v>
      </c>
      <c r="H397" s="157">
        <f>SUM(H386)</f>
        <v>0</v>
      </c>
      <c r="K397" s="201">
        <f>E395+E389</f>
        <v>43343</v>
      </c>
    </row>
    <row r="398" spans="1:8" s="2" customFormat="1" ht="12">
      <c r="A398" s="20"/>
      <c r="B398" s="27"/>
      <c r="C398" s="111"/>
      <c r="D398" s="111"/>
      <c r="E398" s="111"/>
      <c r="F398" s="111"/>
      <c r="G398" s="115"/>
      <c r="H398" s="111"/>
    </row>
    <row r="399" spans="1:8" s="2" customFormat="1" ht="12">
      <c r="A399" s="20"/>
      <c r="B399" s="27"/>
      <c r="C399" s="111"/>
      <c r="D399" s="111"/>
      <c r="E399" s="111"/>
      <c r="F399" s="111"/>
      <c r="G399" s="115"/>
      <c r="H399" s="111"/>
    </row>
    <row r="400" spans="1:8" s="6" customFormat="1" ht="12.75">
      <c r="A400" s="35" t="s">
        <v>3</v>
      </c>
      <c r="B400" s="48" t="s">
        <v>3</v>
      </c>
      <c r="C400" s="142" t="s">
        <v>3</v>
      </c>
      <c r="D400" s="142" t="s">
        <v>3</v>
      </c>
      <c r="E400" s="142" t="s">
        <v>3</v>
      </c>
      <c r="F400" s="142" t="s">
        <v>3</v>
      </c>
      <c r="G400" s="115"/>
      <c r="H400" s="142" t="s">
        <v>3</v>
      </c>
    </row>
    <row r="401" spans="1:8" s="2" customFormat="1" ht="12">
      <c r="A401" s="20"/>
      <c r="B401" s="27"/>
      <c r="C401" s="111"/>
      <c r="D401" s="111"/>
      <c r="E401" s="111"/>
      <c r="F401" s="111"/>
      <c r="G401" s="115"/>
      <c r="H401" s="111"/>
    </row>
    <row r="402" spans="1:8" s="2" customFormat="1" ht="12">
      <c r="A402" s="20"/>
      <c r="B402" s="27"/>
      <c r="C402" s="111"/>
      <c r="D402" s="111"/>
      <c r="E402" s="111"/>
      <c r="F402" s="111"/>
      <c r="G402" s="115"/>
      <c r="H402" s="111"/>
    </row>
    <row r="403" spans="1:8" s="106" customFormat="1" ht="15" customHeight="1">
      <c r="A403" s="104"/>
      <c r="B403" s="105" t="s">
        <v>274</v>
      </c>
      <c r="C403" s="132">
        <f>C173+C255+C280+C366+C397+C381+C344</f>
        <v>187011</v>
      </c>
      <c r="D403" s="132">
        <f>D173+D255+D280+D366+D397+D381+D344</f>
        <v>198943</v>
      </c>
      <c r="E403" s="132">
        <f>E173+E255+E280+E366+E397+E381+E344</f>
        <v>305329</v>
      </c>
      <c r="F403" s="132" t="e">
        <f>F173+F255+F280+F366+F397+F381+F344</f>
        <v>#REF!</v>
      </c>
      <c r="G403" s="115" t="e">
        <f>F403/E403</f>
        <v>#REF!</v>
      </c>
      <c r="H403" s="132" t="e">
        <f>H173+H255+H280+H366+H397+H381+H344</f>
        <v>#REF!</v>
      </c>
    </row>
    <row r="404" spans="1:8" s="2" customFormat="1" ht="12">
      <c r="A404" s="1"/>
      <c r="C404" s="133"/>
      <c r="D404" s="133"/>
      <c r="E404" s="133"/>
      <c r="F404" s="133"/>
      <c r="G404" s="112"/>
      <c r="H404" s="133"/>
    </row>
    <row r="405" spans="1:8" s="2" customFormat="1" ht="12">
      <c r="A405" s="1"/>
      <c r="C405" s="133"/>
      <c r="D405" s="133"/>
      <c r="E405" s="133"/>
      <c r="F405" s="133"/>
      <c r="G405" s="112"/>
      <c r="H405" s="133"/>
    </row>
    <row r="406" spans="1:8" s="2" customFormat="1" ht="12">
      <c r="A406" s="1"/>
      <c r="C406" s="133"/>
      <c r="D406" s="133"/>
      <c r="E406" s="133"/>
      <c r="F406" s="133"/>
      <c r="G406" s="112"/>
      <c r="H406" s="133"/>
    </row>
    <row r="407" spans="1:8" s="2" customFormat="1" ht="12">
      <c r="A407" s="1"/>
      <c r="C407" s="133"/>
      <c r="D407" s="133"/>
      <c r="E407" s="133"/>
      <c r="F407" s="133"/>
      <c r="G407" s="112"/>
      <c r="H407" s="133"/>
    </row>
    <row r="408" spans="1:8" s="2" customFormat="1" ht="12">
      <c r="A408" s="1"/>
      <c r="C408" s="133"/>
      <c r="D408" s="133"/>
      <c r="E408" s="133">
        <v>2397</v>
      </c>
      <c r="F408" s="133"/>
      <c r="G408" s="112"/>
      <c r="H408" s="133"/>
    </row>
    <row r="409" spans="1:8" s="2" customFormat="1" ht="12">
      <c r="A409" s="1"/>
      <c r="C409" s="133"/>
      <c r="D409" s="133"/>
      <c r="E409" s="133">
        <v>2202</v>
      </c>
      <c r="F409" s="133"/>
      <c r="G409" s="112"/>
      <c r="H409" s="133"/>
    </row>
    <row r="410" spans="1:8" s="2" customFormat="1" ht="12">
      <c r="A410" s="1"/>
      <c r="C410" s="133"/>
      <c r="D410" s="133"/>
      <c r="E410" s="133">
        <v>6318</v>
      </c>
      <c r="F410" s="133"/>
      <c r="G410" s="112"/>
      <c r="H410" s="133"/>
    </row>
    <row r="411" spans="1:8" s="2" customFormat="1" ht="12">
      <c r="A411" s="1"/>
      <c r="C411" s="133"/>
      <c r="D411" s="133"/>
      <c r="E411" s="133">
        <f>SUM(E408:E410)</f>
        <v>10917</v>
      </c>
      <c r="F411" s="133"/>
      <c r="G411" s="112"/>
      <c r="H411" s="133"/>
    </row>
    <row r="412" spans="1:8" s="2" customFormat="1" ht="12">
      <c r="A412" s="1"/>
      <c r="C412" s="133"/>
      <c r="D412" s="133"/>
      <c r="E412" s="133">
        <f>E403-E411</f>
        <v>294412</v>
      </c>
      <c r="F412" s="133"/>
      <c r="G412" s="112"/>
      <c r="H412" s="133"/>
    </row>
    <row r="413" spans="1:8" s="2" customFormat="1" ht="12">
      <c r="A413" s="1"/>
      <c r="C413" s="133"/>
      <c r="D413" s="133"/>
      <c r="E413" s="133">
        <v>-91996</v>
      </c>
      <c r="F413" s="133"/>
      <c r="G413" s="112"/>
      <c r="H413" s="133"/>
    </row>
    <row r="414" spans="1:8" s="2" customFormat="1" ht="12">
      <c r="A414" s="1"/>
      <c r="C414" s="133"/>
      <c r="D414" s="133"/>
      <c r="E414" s="133">
        <f>SUM(E412:E413)</f>
        <v>202416</v>
      </c>
      <c r="F414" s="133"/>
      <c r="G414" s="112"/>
      <c r="H414" s="133"/>
    </row>
    <row r="415" spans="1:8" s="2" customFormat="1" ht="12">
      <c r="A415" s="1"/>
      <c r="C415" s="133"/>
      <c r="D415" s="133"/>
      <c r="E415" s="133"/>
      <c r="F415" s="133"/>
      <c r="G415" s="112"/>
      <c r="H415" s="133"/>
    </row>
    <row r="416" spans="1:8" s="2" customFormat="1" ht="12">
      <c r="A416" s="1"/>
      <c r="C416" s="133"/>
      <c r="D416" s="133"/>
      <c r="E416" s="133"/>
      <c r="F416" s="133"/>
      <c r="G416" s="112"/>
      <c r="H416" s="133"/>
    </row>
    <row r="417" spans="1:8" s="2" customFormat="1" ht="12">
      <c r="A417" s="1"/>
      <c r="C417" s="133"/>
      <c r="D417" s="133"/>
      <c r="E417" s="133"/>
      <c r="F417" s="133"/>
      <c r="G417" s="112"/>
      <c r="H417" s="133"/>
    </row>
    <row r="418" spans="1:8" s="2" customFormat="1" ht="12">
      <c r="A418" s="1"/>
      <c r="C418" s="133"/>
      <c r="D418" s="133"/>
      <c r="E418" s="133"/>
      <c r="F418" s="133"/>
      <c r="G418" s="112"/>
      <c r="H418" s="133"/>
    </row>
    <row r="419" spans="1:8" s="2" customFormat="1" ht="12">
      <c r="A419" s="1"/>
      <c r="C419" s="133"/>
      <c r="D419" s="133"/>
      <c r="E419" s="133"/>
      <c r="F419" s="133"/>
      <c r="G419" s="112"/>
      <c r="H419" s="133"/>
    </row>
    <row r="420" spans="1:8" s="2" customFormat="1" ht="12">
      <c r="A420" s="1"/>
      <c r="C420" s="133"/>
      <c r="D420" s="133"/>
      <c r="E420" s="133"/>
      <c r="F420" s="133"/>
      <c r="G420" s="112"/>
      <c r="H420" s="133"/>
    </row>
  </sheetData>
  <sheetProtection/>
  <printOptions gridLines="1"/>
  <pageMargins left="0.56" right="0.2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&amp;R2.sz. melléklet
&amp;P.oldal</oddHeader>
  </headerFooter>
  <rowBreaks count="5" manualBreakCount="5">
    <brk id="74" max="7" man="1"/>
    <brk id="138" max="255" man="1"/>
    <brk id="179" max="7" man="1"/>
    <brk id="257" max="255" man="1"/>
    <brk id="3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9"/>
  <sheetViews>
    <sheetView zoomScalePageLayoutView="0" workbookViewId="0" topLeftCell="A13">
      <selection activeCell="I395" sqref="I395"/>
    </sheetView>
  </sheetViews>
  <sheetFormatPr defaultColWidth="9.140625" defaultRowHeight="12.75"/>
  <cols>
    <col min="2" max="2" width="50.7109375" style="0" customWidth="1"/>
    <col min="3" max="4" width="10.57421875" style="158" customWidth="1"/>
    <col min="5" max="5" width="10.28125" style="0" hidden="1" customWidth="1"/>
    <col min="6" max="6" width="10.28125" style="158" hidden="1" customWidth="1"/>
    <col min="7" max="7" width="12.7109375" style="114" hidden="1" customWidth="1"/>
    <col min="8" max="8" width="10.28125" style="158" hidden="1" customWidth="1"/>
    <col min="9" max="9" width="10.57421875" style="158" customWidth="1"/>
    <col min="10" max="10" width="10.421875" style="158" customWidth="1"/>
    <col min="11" max="11" width="9.140625" style="0" hidden="1" customWidth="1"/>
    <col min="12" max="12" width="14.00390625" style="0" hidden="1" customWidth="1"/>
  </cols>
  <sheetData>
    <row r="1" spans="1:11" s="2" customFormat="1" ht="12.75">
      <c r="A1" s="176"/>
      <c r="B1" s="177" t="s">
        <v>0</v>
      </c>
      <c r="C1" s="178"/>
      <c r="D1" s="178"/>
      <c r="E1" s="179"/>
      <c r="F1" s="180" t="s">
        <v>1</v>
      </c>
      <c r="G1" s="181"/>
      <c r="H1" s="180" t="s">
        <v>1</v>
      </c>
      <c r="I1" s="178"/>
      <c r="J1" s="182"/>
      <c r="K1" s="183"/>
    </row>
    <row r="2" spans="1:11" s="6" customFormat="1" ht="12.75" customHeight="1">
      <c r="A2" s="184"/>
      <c r="B2" s="36" t="s">
        <v>2</v>
      </c>
      <c r="C2" s="164"/>
      <c r="D2" s="164"/>
      <c r="E2" s="163"/>
      <c r="F2" s="164" t="s">
        <v>4</v>
      </c>
      <c r="G2" s="166"/>
      <c r="H2" s="164" t="s">
        <v>4</v>
      </c>
      <c r="I2" s="164"/>
      <c r="J2" s="170"/>
      <c r="K2" s="185"/>
    </row>
    <row r="3" spans="1:11" s="6" customFormat="1" ht="12.75">
      <c r="A3" s="184"/>
      <c r="B3" s="36" t="s">
        <v>275</v>
      </c>
      <c r="C3" s="168"/>
      <c r="D3" s="168"/>
      <c r="E3" s="169"/>
      <c r="F3" s="168"/>
      <c r="G3" s="166"/>
      <c r="H3" s="168"/>
      <c r="I3" s="168"/>
      <c r="J3" s="142"/>
      <c r="K3" s="185"/>
    </row>
    <row r="4" spans="1:11" s="6" customFormat="1" ht="12" customHeight="1">
      <c r="A4" s="184"/>
      <c r="B4" s="203" t="s">
        <v>257</v>
      </c>
      <c r="C4" s="204"/>
      <c r="D4" s="204"/>
      <c r="E4" s="204"/>
      <c r="F4" s="204"/>
      <c r="G4" s="204"/>
      <c r="H4" s="204"/>
      <c r="I4" s="204"/>
      <c r="J4" s="204"/>
      <c r="K4" s="205"/>
    </row>
    <row r="5" spans="1:11" s="2" customFormat="1" ht="12.75" thickBot="1">
      <c r="A5" s="186"/>
      <c r="B5" s="187"/>
      <c r="C5" s="188"/>
      <c r="D5" s="188"/>
      <c r="E5" s="189"/>
      <c r="F5" s="190" t="s">
        <v>5</v>
      </c>
      <c r="G5" s="191"/>
      <c r="H5" s="190" t="s">
        <v>5</v>
      </c>
      <c r="I5" s="188"/>
      <c r="J5" s="192"/>
      <c r="K5" s="193"/>
    </row>
    <row r="6" spans="1:12" s="2" customFormat="1" ht="12">
      <c r="A6" s="10" t="s">
        <v>6</v>
      </c>
      <c r="B6" s="11" t="s">
        <v>3</v>
      </c>
      <c r="C6" s="134" t="s">
        <v>276</v>
      </c>
      <c r="D6" s="134" t="s">
        <v>276</v>
      </c>
      <c r="E6" s="12" t="s">
        <v>7</v>
      </c>
      <c r="F6" s="134" t="s">
        <v>7</v>
      </c>
      <c r="G6" s="165"/>
      <c r="H6" s="134" t="s">
        <v>7</v>
      </c>
      <c r="I6" s="134" t="s">
        <v>276</v>
      </c>
      <c r="J6" s="134" t="s">
        <v>276</v>
      </c>
      <c r="K6" s="65"/>
      <c r="L6" s="2" t="s">
        <v>259</v>
      </c>
    </row>
    <row r="7" spans="1:11" s="2" customFormat="1" ht="12">
      <c r="A7" s="10"/>
      <c r="B7" s="11"/>
      <c r="C7" s="134" t="s">
        <v>251</v>
      </c>
      <c r="D7" s="134" t="s">
        <v>252</v>
      </c>
      <c r="E7" s="12"/>
      <c r="F7" s="134"/>
      <c r="G7" s="165"/>
      <c r="H7" s="134"/>
      <c r="I7" s="134" t="s">
        <v>253</v>
      </c>
      <c r="J7" s="134" t="s">
        <v>254</v>
      </c>
      <c r="K7" s="65"/>
    </row>
    <row r="8" spans="1:11" s="2" customFormat="1" ht="12">
      <c r="A8" s="15" t="s">
        <v>8</v>
      </c>
      <c r="B8" s="11" t="s">
        <v>9</v>
      </c>
      <c r="C8" s="120"/>
      <c r="D8" s="120" t="s">
        <v>255</v>
      </c>
      <c r="E8" s="14" t="s">
        <v>193</v>
      </c>
      <c r="F8" s="120" t="s">
        <v>206</v>
      </c>
      <c r="G8" s="165"/>
      <c r="H8" s="120" t="s">
        <v>207</v>
      </c>
      <c r="I8" s="120" t="s">
        <v>256</v>
      </c>
      <c r="J8" s="120" t="s">
        <v>255</v>
      </c>
      <c r="K8" s="65"/>
    </row>
    <row r="9" spans="1:11" s="2" customFormat="1" ht="13.5" customHeight="1">
      <c r="A9" s="7"/>
      <c r="B9" s="107"/>
      <c r="C9" s="110"/>
      <c r="D9" s="110"/>
      <c r="E9" s="17"/>
      <c r="F9" s="110"/>
      <c r="G9" s="165"/>
      <c r="H9" s="110"/>
      <c r="I9" s="110"/>
      <c r="J9" s="110"/>
      <c r="K9" s="65"/>
    </row>
    <row r="10" spans="1:12" s="2" customFormat="1" ht="12">
      <c r="A10" s="20"/>
      <c r="B10" s="21" t="s">
        <v>12</v>
      </c>
      <c r="C10" s="121">
        <f>SUM(C12:C17)</f>
        <v>19710</v>
      </c>
      <c r="D10" s="121">
        <f>SUM(D12:D17)</f>
        <v>19278</v>
      </c>
      <c r="E10" s="19">
        <f>SUM(E12:E17)</f>
        <v>20482</v>
      </c>
      <c r="F10" s="121">
        <f>SUM(F12:F17)</f>
        <v>10163</v>
      </c>
      <c r="G10" s="171">
        <f>F10/E10</f>
        <v>0.4961917781466654</v>
      </c>
      <c r="H10" s="121">
        <f>SUM(H12:H17)</f>
        <v>14206</v>
      </c>
      <c r="I10" s="121">
        <f>SUM(I12:I17)</f>
        <v>318</v>
      </c>
      <c r="J10" s="121">
        <f>SUM(J12:J17)</f>
        <v>114</v>
      </c>
      <c r="K10" s="65"/>
      <c r="L10" s="4"/>
    </row>
    <row r="11" spans="1:12" s="2" customFormat="1" ht="12" customHeight="1">
      <c r="A11" s="20"/>
      <c r="B11" s="21"/>
      <c r="C11" s="110"/>
      <c r="D11" s="110"/>
      <c r="E11" s="17"/>
      <c r="F11" s="110"/>
      <c r="G11" s="171"/>
      <c r="H11" s="110"/>
      <c r="I11" s="110"/>
      <c r="J11" s="110"/>
      <c r="K11" s="65"/>
      <c r="L11" s="4"/>
    </row>
    <row r="12" spans="1:12" s="24" customFormat="1" ht="12">
      <c r="A12" s="20" t="s">
        <v>13</v>
      </c>
      <c r="B12" s="21" t="s">
        <v>14</v>
      </c>
      <c r="C12" s="122">
        <v>30</v>
      </c>
      <c r="D12" s="122">
        <f aca="true" t="shared" si="0" ref="D12:D17">C12-I12-J12</f>
        <v>30</v>
      </c>
      <c r="E12" s="23">
        <f>E83</f>
        <v>30</v>
      </c>
      <c r="F12" s="122">
        <f>F83</f>
        <v>19</v>
      </c>
      <c r="G12" s="171">
        <f aca="true" t="shared" si="1" ref="G12:G70">F12/E12</f>
        <v>0.6333333333333333</v>
      </c>
      <c r="H12" s="122">
        <f>H83</f>
        <v>30</v>
      </c>
      <c r="I12" s="122">
        <v>0</v>
      </c>
      <c r="J12" s="122">
        <v>0</v>
      </c>
      <c r="K12" s="172"/>
      <c r="L12" s="4"/>
    </row>
    <row r="13" spans="1:12" s="2" customFormat="1" ht="12">
      <c r="A13" s="20" t="s">
        <v>15</v>
      </c>
      <c r="B13" s="25" t="s">
        <v>16</v>
      </c>
      <c r="C13" s="123">
        <v>90</v>
      </c>
      <c r="D13" s="122">
        <f t="shared" si="0"/>
        <v>0</v>
      </c>
      <c r="E13" s="26">
        <f>E86</f>
        <v>0</v>
      </c>
      <c r="F13" s="123">
        <f>F86</f>
        <v>132</v>
      </c>
      <c r="G13" s="171"/>
      <c r="H13" s="123">
        <f>H86</f>
        <v>155</v>
      </c>
      <c r="I13" s="123"/>
      <c r="J13" s="123">
        <v>90</v>
      </c>
      <c r="K13" s="65"/>
      <c r="L13" s="4">
        <f>D13+I13+J13</f>
        <v>90</v>
      </c>
    </row>
    <row r="14" spans="1:12" s="2" customFormat="1" ht="12">
      <c r="A14" s="20" t="s">
        <v>17</v>
      </c>
      <c r="B14" s="25" t="s">
        <v>18</v>
      </c>
      <c r="C14" s="123">
        <v>11083</v>
      </c>
      <c r="D14" s="122">
        <f t="shared" si="0"/>
        <v>11083</v>
      </c>
      <c r="E14" s="26">
        <f>E90</f>
        <v>9794</v>
      </c>
      <c r="F14" s="123">
        <f>F90</f>
        <v>3855</v>
      </c>
      <c r="G14" s="171">
        <f t="shared" si="1"/>
        <v>0.3936083316316112</v>
      </c>
      <c r="H14" s="123">
        <f>H90</f>
        <v>5558</v>
      </c>
      <c r="I14" s="123">
        <v>0</v>
      </c>
      <c r="J14" s="123">
        <v>0</v>
      </c>
      <c r="K14" s="65"/>
      <c r="L14" s="4">
        <f aca="true" t="shared" si="2" ref="L14:L70">D14+I14+J14</f>
        <v>11083</v>
      </c>
    </row>
    <row r="15" spans="1:12" s="24" customFormat="1" ht="12" customHeight="1">
      <c r="A15" s="20" t="s">
        <v>19</v>
      </c>
      <c r="B15" s="21" t="s">
        <v>20</v>
      </c>
      <c r="C15" s="122">
        <v>250</v>
      </c>
      <c r="D15" s="122">
        <f t="shared" si="0"/>
        <v>0</v>
      </c>
      <c r="E15" s="23">
        <f>E118</f>
        <v>200</v>
      </c>
      <c r="F15" s="122">
        <f>F118</f>
        <v>109</v>
      </c>
      <c r="G15" s="171">
        <f t="shared" si="1"/>
        <v>0.545</v>
      </c>
      <c r="H15" s="122">
        <f>H118</f>
        <v>216</v>
      </c>
      <c r="I15" s="122">
        <v>250</v>
      </c>
      <c r="J15" s="122">
        <v>0</v>
      </c>
      <c r="K15" s="172"/>
      <c r="L15" s="4">
        <f t="shared" si="2"/>
        <v>250</v>
      </c>
    </row>
    <row r="16" spans="1:12" s="24" customFormat="1" ht="12">
      <c r="A16" s="20" t="s">
        <v>21</v>
      </c>
      <c r="B16" s="21" t="s">
        <v>22</v>
      </c>
      <c r="C16" s="122">
        <v>7757</v>
      </c>
      <c r="D16" s="122">
        <f t="shared" si="0"/>
        <v>7665</v>
      </c>
      <c r="E16" s="23">
        <f>E122</f>
        <v>9958</v>
      </c>
      <c r="F16" s="122">
        <f>F122</f>
        <v>6033</v>
      </c>
      <c r="G16" s="171">
        <f t="shared" si="1"/>
        <v>0.6058445470978108</v>
      </c>
      <c r="H16" s="122">
        <f>H122</f>
        <v>7530</v>
      </c>
      <c r="I16" s="122">
        <v>68</v>
      </c>
      <c r="J16" s="122">
        <v>24</v>
      </c>
      <c r="K16" s="172"/>
      <c r="L16" s="4">
        <f t="shared" si="2"/>
        <v>7757</v>
      </c>
    </row>
    <row r="17" spans="1:12" s="24" customFormat="1" ht="11.25" customHeight="1">
      <c r="A17" s="20" t="s">
        <v>23</v>
      </c>
      <c r="B17" s="21" t="s">
        <v>24</v>
      </c>
      <c r="C17" s="122">
        <v>500</v>
      </c>
      <c r="D17" s="122">
        <f t="shared" si="0"/>
        <v>500</v>
      </c>
      <c r="E17" s="23">
        <f>E125</f>
        <v>500</v>
      </c>
      <c r="F17" s="122">
        <f>F125</f>
        <v>15</v>
      </c>
      <c r="G17" s="171">
        <f t="shared" si="1"/>
        <v>0.03</v>
      </c>
      <c r="H17" s="122">
        <f>H125</f>
        <v>717</v>
      </c>
      <c r="I17" s="122">
        <v>0</v>
      </c>
      <c r="J17" s="122">
        <v>0</v>
      </c>
      <c r="K17" s="172"/>
      <c r="L17" s="4">
        <f t="shared" si="2"/>
        <v>500</v>
      </c>
    </row>
    <row r="18" spans="1:12" s="24" customFormat="1" ht="11.25" customHeight="1">
      <c r="A18" s="20"/>
      <c r="B18" s="21"/>
      <c r="C18" s="122"/>
      <c r="D18" s="122"/>
      <c r="E18" s="23"/>
      <c r="F18" s="122"/>
      <c r="G18" s="171"/>
      <c r="H18" s="122"/>
      <c r="I18" s="122"/>
      <c r="J18" s="122"/>
      <c r="K18" s="172"/>
      <c r="L18" s="4">
        <f t="shared" si="2"/>
        <v>0</v>
      </c>
    </row>
    <row r="19" spans="1:12" s="24" customFormat="1" ht="12">
      <c r="A19" s="20"/>
      <c r="B19" s="28" t="s">
        <v>25</v>
      </c>
      <c r="C19" s="121">
        <f>SUM(C20:C21)+C24</f>
        <v>35407</v>
      </c>
      <c r="D19" s="121">
        <f>SUM(D20:D21)+D24</f>
        <v>34567</v>
      </c>
      <c r="E19" s="19">
        <f>SUM(E20:E21)+E24</f>
        <v>100273</v>
      </c>
      <c r="F19" s="121">
        <f>SUM(F20:F21)+F24</f>
        <v>57716</v>
      </c>
      <c r="G19" s="171">
        <f t="shared" si="1"/>
        <v>0.5755886430045974</v>
      </c>
      <c r="H19" s="121">
        <f>SUM(H20:H21)+H24</f>
        <v>90118</v>
      </c>
      <c r="I19" s="121">
        <f>SUM(I20:I21)+I24</f>
        <v>840</v>
      </c>
      <c r="J19" s="121">
        <f>SUM(J20:J21)+J24</f>
        <v>0</v>
      </c>
      <c r="K19" s="172"/>
      <c r="L19" s="4">
        <f t="shared" si="2"/>
        <v>35407</v>
      </c>
    </row>
    <row r="20" spans="1:12" s="24" customFormat="1" ht="12">
      <c r="A20" s="20" t="s">
        <v>26</v>
      </c>
      <c r="B20" s="21" t="s">
        <v>27</v>
      </c>
      <c r="C20" s="122">
        <v>28717</v>
      </c>
      <c r="D20" s="122">
        <f>C20-I20-J20</f>
        <v>28717</v>
      </c>
      <c r="E20" s="23">
        <f>E147</f>
        <v>15500</v>
      </c>
      <c r="F20" s="122">
        <f>F147</f>
        <v>11552</v>
      </c>
      <c r="G20" s="171">
        <f t="shared" si="1"/>
        <v>0.7452903225806452</v>
      </c>
      <c r="H20" s="122">
        <f>H147</f>
        <v>21228</v>
      </c>
      <c r="I20" s="122">
        <v>0</v>
      </c>
      <c r="J20" s="122">
        <v>0</v>
      </c>
      <c r="K20" s="172"/>
      <c r="L20" s="4">
        <f t="shared" si="2"/>
        <v>28717</v>
      </c>
    </row>
    <row r="21" spans="1:12" s="24" customFormat="1" ht="12">
      <c r="A21" s="20" t="s">
        <v>28</v>
      </c>
      <c r="B21" s="21" t="s">
        <v>29</v>
      </c>
      <c r="C21" s="124">
        <f>C153</f>
        <v>5650</v>
      </c>
      <c r="D21" s="122">
        <f>C21-I21-J21</f>
        <v>5650</v>
      </c>
      <c r="E21" s="22">
        <f>E153</f>
        <v>84273</v>
      </c>
      <c r="F21" s="124">
        <f>F153</f>
        <v>45652</v>
      </c>
      <c r="G21" s="171">
        <f t="shared" si="1"/>
        <v>0.5417156147283234</v>
      </c>
      <c r="H21" s="124">
        <f>H153</f>
        <v>68013</v>
      </c>
      <c r="I21" s="124">
        <v>0</v>
      </c>
      <c r="J21" s="124">
        <v>0</v>
      </c>
      <c r="K21" s="172"/>
      <c r="L21" s="4">
        <f t="shared" si="2"/>
        <v>5650</v>
      </c>
    </row>
    <row r="22" spans="1:12" s="2" customFormat="1" ht="12">
      <c r="A22" s="20"/>
      <c r="B22" s="27" t="s">
        <v>30</v>
      </c>
      <c r="C22" s="110">
        <f>C155+C156</f>
        <v>0</v>
      </c>
      <c r="D22" s="154">
        <f>C22-I22-J22</f>
        <v>0</v>
      </c>
      <c r="E22" s="17">
        <f>E155+E156</f>
        <v>71773</v>
      </c>
      <c r="F22" s="110">
        <f>F155+F156</f>
        <v>37535</v>
      </c>
      <c r="G22" s="171">
        <f t="shared" si="1"/>
        <v>0.5229682471124238</v>
      </c>
      <c r="H22" s="110">
        <f>H155+H156</f>
        <v>54329</v>
      </c>
      <c r="I22" s="110">
        <f>I155+I156</f>
        <v>0</v>
      </c>
      <c r="J22" s="110">
        <f>J155+J156</f>
        <v>0</v>
      </c>
      <c r="K22" s="65"/>
      <c r="L22" s="4">
        <f t="shared" si="2"/>
        <v>0</v>
      </c>
    </row>
    <row r="23" spans="1:12" s="2" customFormat="1" ht="12">
      <c r="A23" s="20"/>
      <c r="B23" s="27" t="s">
        <v>31</v>
      </c>
      <c r="C23" s="110">
        <f>C157</f>
        <v>5600</v>
      </c>
      <c r="D23" s="154">
        <f>C23-I23-J23</f>
        <v>5600</v>
      </c>
      <c r="E23" s="17">
        <f>E157</f>
        <v>12500</v>
      </c>
      <c r="F23" s="110">
        <f>F157</f>
        <v>8117</v>
      </c>
      <c r="G23" s="171">
        <f t="shared" si="1"/>
        <v>0.64936</v>
      </c>
      <c r="H23" s="110">
        <f>H157</f>
        <v>13684</v>
      </c>
      <c r="I23" s="110">
        <v>0</v>
      </c>
      <c r="J23" s="110">
        <v>0</v>
      </c>
      <c r="K23" s="65"/>
      <c r="L23" s="4">
        <f t="shared" si="2"/>
        <v>5600</v>
      </c>
    </row>
    <row r="24" spans="1:12" s="24" customFormat="1" ht="11.25" customHeight="1">
      <c r="A24" s="20" t="s">
        <v>32</v>
      </c>
      <c r="B24" s="21" t="s">
        <v>33</v>
      </c>
      <c r="C24" s="122">
        <v>1040</v>
      </c>
      <c r="D24" s="122">
        <f>C24-I24-J24</f>
        <v>200</v>
      </c>
      <c r="E24" s="23">
        <f>E160</f>
        <v>500</v>
      </c>
      <c r="F24" s="122">
        <f>F160</f>
        <v>512</v>
      </c>
      <c r="G24" s="171">
        <f t="shared" si="1"/>
        <v>1.024</v>
      </c>
      <c r="H24" s="122">
        <f>H160</f>
        <v>877</v>
      </c>
      <c r="I24" s="122">
        <v>840</v>
      </c>
      <c r="J24" s="122">
        <v>0</v>
      </c>
      <c r="K24" s="172"/>
      <c r="L24" s="4">
        <f t="shared" si="2"/>
        <v>1040</v>
      </c>
    </row>
    <row r="25" spans="1:12" s="24" customFormat="1" ht="12.75" customHeight="1">
      <c r="A25" s="29"/>
      <c r="B25" s="30" t="s">
        <v>34</v>
      </c>
      <c r="C25" s="125">
        <f>+C12+C13+C14+C15+C16+C17+C20+C21+C24</f>
        <v>55117</v>
      </c>
      <c r="D25" s="125">
        <f>+D12+D13+D14+D15+D16+D17+D20+D21+D24</f>
        <v>53845</v>
      </c>
      <c r="E25" s="31">
        <f>+E12+E13+E14+E15+E16+E17+E20+E21+E24</f>
        <v>120755</v>
      </c>
      <c r="F25" s="125">
        <f>+F12+F13+F14+F15+F16+F17+F20+F21+F24</f>
        <v>67879</v>
      </c>
      <c r="G25" s="171">
        <f t="shared" si="1"/>
        <v>0.5621216512773798</v>
      </c>
      <c r="H25" s="125">
        <f>+H12+H13+H14+H15+H16+H17+H20+H21+H24</f>
        <v>104324</v>
      </c>
      <c r="I25" s="125">
        <f>+I12+I13+I14+I15+I16+I17+I20+I21+I24</f>
        <v>1158</v>
      </c>
      <c r="J25" s="125">
        <f>+J12+J13+J14+J15+J16+J17+J20+J21+J24</f>
        <v>114</v>
      </c>
      <c r="K25" s="172"/>
      <c r="L25" s="4">
        <f t="shared" si="2"/>
        <v>55117</v>
      </c>
    </row>
    <row r="26" spans="1:12" s="24" customFormat="1" ht="12">
      <c r="A26" s="20"/>
      <c r="B26" s="21"/>
      <c r="C26" s="122"/>
      <c r="D26" s="122"/>
      <c r="E26" s="23"/>
      <c r="F26" s="122"/>
      <c r="G26" s="171"/>
      <c r="H26" s="122"/>
      <c r="I26" s="122"/>
      <c r="J26" s="122"/>
      <c r="K26" s="172"/>
      <c r="L26" s="4">
        <f t="shared" si="2"/>
        <v>0</v>
      </c>
    </row>
    <row r="27" spans="1:12" s="24" customFormat="1" ht="12">
      <c r="A27" s="20" t="s">
        <v>35</v>
      </c>
      <c r="B27" s="21" t="s">
        <v>243</v>
      </c>
      <c r="C27" s="122">
        <v>120122</v>
      </c>
      <c r="D27" s="122">
        <f aca="true" t="shared" si="3" ref="D27:D34">C27-I27-J27</f>
        <v>120122</v>
      </c>
      <c r="E27" s="23" t="e">
        <f>E185</f>
        <v>#REF!</v>
      </c>
      <c r="F27" s="122" t="e">
        <f>F185</f>
        <v>#REF!</v>
      </c>
      <c r="G27" s="171" t="e">
        <f t="shared" si="1"/>
        <v>#REF!</v>
      </c>
      <c r="H27" s="122" t="e">
        <f>H185</f>
        <v>#REF!</v>
      </c>
      <c r="I27" s="122">
        <v>0</v>
      </c>
      <c r="J27" s="122">
        <v>0</v>
      </c>
      <c r="K27" s="172"/>
      <c r="L27" s="4">
        <f t="shared" si="2"/>
        <v>120122</v>
      </c>
    </row>
    <row r="28" spans="1:12" s="24" customFormat="1" ht="12" hidden="1">
      <c r="A28" s="20"/>
      <c r="B28" s="21" t="s">
        <v>36</v>
      </c>
      <c r="C28" s="110"/>
      <c r="D28" s="122">
        <f t="shared" si="3"/>
        <v>0</v>
      </c>
      <c r="E28" s="17">
        <f>E187</f>
        <v>6183</v>
      </c>
      <c r="F28" s="110">
        <f>F187</f>
        <v>3233</v>
      </c>
      <c r="G28" s="171">
        <f t="shared" si="1"/>
        <v>0.5228853307455927</v>
      </c>
      <c r="H28" s="110">
        <f>H187</f>
        <v>4680</v>
      </c>
      <c r="I28" s="122">
        <v>0</v>
      </c>
      <c r="J28" s="122">
        <v>0</v>
      </c>
      <c r="K28" s="172"/>
      <c r="L28" s="4">
        <f t="shared" si="2"/>
        <v>0</v>
      </c>
    </row>
    <row r="29" spans="1:12" s="24" customFormat="1" ht="12" hidden="1">
      <c r="A29" s="20"/>
      <c r="B29" s="21" t="s">
        <v>37</v>
      </c>
      <c r="C29" s="110"/>
      <c r="D29" s="122">
        <f t="shared" si="3"/>
        <v>0</v>
      </c>
      <c r="E29" s="17">
        <f>E196</f>
        <v>55352</v>
      </c>
      <c r="F29" s="110">
        <f>F196</f>
        <v>33603</v>
      </c>
      <c r="G29" s="171">
        <f t="shared" si="1"/>
        <v>0.6070783350195115</v>
      </c>
      <c r="H29" s="110">
        <f>H196</f>
        <v>48383</v>
      </c>
      <c r="I29" s="122">
        <v>0</v>
      </c>
      <c r="J29" s="122">
        <v>0</v>
      </c>
      <c r="K29" s="172"/>
      <c r="L29" s="4">
        <f t="shared" si="2"/>
        <v>0</v>
      </c>
    </row>
    <row r="30" spans="1:12" s="24" customFormat="1" ht="12">
      <c r="A30" s="20" t="s">
        <v>38</v>
      </c>
      <c r="B30" s="21" t="s">
        <v>39</v>
      </c>
      <c r="C30" s="122">
        <v>316</v>
      </c>
      <c r="D30" s="122">
        <f t="shared" si="3"/>
        <v>316</v>
      </c>
      <c r="E30" s="23">
        <f>E217</f>
        <v>527</v>
      </c>
      <c r="F30" s="122">
        <f>F217</f>
        <v>0</v>
      </c>
      <c r="G30" s="171">
        <f t="shared" si="1"/>
        <v>0</v>
      </c>
      <c r="H30" s="122">
        <f>H217</f>
        <v>76</v>
      </c>
      <c r="I30" s="122">
        <v>0</v>
      </c>
      <c r="J30" s="122">
        <v>0</v>
      </c>
      <c r="K30" s="172"/>
      <c r="L30" s="4">
        <f t="shared" si="2"/>
        <v>316</v>
      </c>
    </row>
    <row r="31" spans="1:12" s="24" customFormat="1" ht="12">
      <c r="A31" s="20" t="s">
        <v>40</v>
      </c>
      <c r="B31" s="21" t="s">
        <v>41</v>
      </c>
      <c r="C31" s="122">
        <f>C222</f>
        <v>600</v>
      </c>
      <c r="D31" s="122">
        <f t="shared" si="3"/>
        <v>600</v>
      </c>
      <c r="E31" s="23">
        <f>E222</f>
        <v>2367</v>
      </c>
      <c r="F31" s="122">
        <f>F222</f>
        <v>2178</v>
      </c>
      <c r="G31" s="171">
        <f t="shared" si="1"/>
        <v>0.9201520912547528</v>
      </c>
      <c r="H31" s="122">
        <f>H222</f>
        <v>3105</v>
      </c>
      <c r="I31" s="122">
        <v>0</v>
      </c>
      <c r="J31" s="122">
        <v>0</v>
      </c>
      <c r="K31" s="172"/>
      <c r="L31" s="4">
        <f t="shared" si="2"/>
        <v>600</v>
      </c>
    </row>
    <row r="32" spans="1:12" s="24" customFormat="1" ht="12">
      <c r="A32" s="20"/>
      <c r="B32" s="21" t="s">
        <v>42</v>
      </c>
      <c r="C32" s="110">
        <f>C224</f>
        <v>0</v>
      </c>
      <c r="D32" s="110">
        <f t="shared" si="3"/>
        <v>0</v>
      </c>
      <c r="E32" s="17">
        <f>E224</f>
        <v>397</v>
      </c>
      <c r="F32" s="110">
        <f>F224</f>
        <v>208</v>
      </c>
      <c r="G32" s="171">
        <f t="shared" si="1"/>
        <v>0.5239294710327456</v>
      </c>
      <c r="H32" s="110">
        <f>H224</f>
        <v>301</v>
      </c>
      <c r="I32" s="122">
        <v>0</v>
      </c>
      <c r="J32" s="122">
        <v>0</v>
      </c>
      <c r="K32" s="172"/>
      <c r="L32" s="4">
        <f t="shared" si="2"/>
        <v>0</v>
      </c>
    </row>
    <row r="33" spans="1:12" s="24" customFormat="1" ht="11.25" customHeight="1">
      <c r="A33" s="20"/>
      <c r="B33" s="27" t="s">
        <v>43</v>
      </c>
      <c r="C33" s="110">
        <f>C233</f>
        <v>600</v>
      </c>
      <c r="D33" s="110">
        <f t="shared" si="3"/>
        <v>600</v>
      </c>
      <c r="E33" s="17">
        <f>E233</f>
        <v>1970</v>
      </c>
      <c r="F33" s="110">
        <f>F233</f>
        <v>1970</v>
      </c>
      <c r="G33" s="171">
        <f t="shared" si="1"/>
        <v>1</v>
      </c>
      <c r="H33" s="110">
        <f>H233</f>
        <v>2804</v>
      </c>
      <c r="I33" s="122">
        <v>0</v>
      </c>
      <c r="J33" s="122">
        <v>0</v>
      </c>
      <c r="K33" s="172"/>
      <c r="L33" s="4">
        <f t="shared" si="2"/>
        <v>600</v>
      </c>
    </row>
    <row r="34" spans="1:12" s="24" customFormat="1" ht="11.25" customHeight="1">
      <c r="A34" s="20" t="s">
        <v>44</v>
      </c>
      <c r="B34" s="21" t="s">
        <v>45</v>
      </c>
      <c r="C34" s="122">
        <f>C241</f>
        <v>0</v>
      </c>
      <c r="D34" s="110">
        <f t="shared" si="3"/>
        <v>0</v>
      </c>
      <c r="E34" s="23">
        <f>E241</f>
        <v>0</v>
      </c>
      <c r="F34" s="122">
        <f>F241</f>
        <v>527</v>
      </c>
      <c r="G34" s="171"/>
      <c r="H34" s="122">
        <f>H241</f>
        <v>720</v>
      </c>
      <c r="I34" s="122">
        <v>0</v>
      </c>
      <c r="J34" s="122">
        <v>0</v>
      </c>
      <c r="K34" s="172"/>
      <c r="L34" s="4">
        <f t="shared" si="2"/>
        <v>0</v>
      </c>
    </row>
    <row r="35" spans="1:12" s="24" customFormat="1" ht="12">
      <c r="A35" s="32"/>
      <c r="B35" s="33" t="s">
        <v>46</v>
      </c>
      <c r="C35" s="126">
        <f>+C27+C30+C31</f>
        <v>121038</v>
      </c>
      <c r="D35" s="126">
        <f>+D27+D30+D31</f>
        <v>121038</v>
      </c>
      <c r="E35" s="34" t="e">
        <f>+E27+E30+E31</f>
        <v>#REF!</v>
      </c>
      <c r="F35" s="126" t="e">
        <f>+F27+F30+F31+F34</f>
        <v>#REF!</v>
      </c>
      <c r="G35" s="171" t="e">
        <f t="shared" si="1"/>
        <v>#REF!</v>
      </c>
      <c r="H35" s="126" t="e">
        <f>+H27+H30+H31+H34</f>
        <v>#REF!</v>
      </c>
      <c r="I35" s="125">
        <v>0</v>
      </c>
      <c r="J35" s="126">
        <f>+J27+J30+J31</f>
        <v>0</v>
      </c>
      <c r="K35" s="172"/>
      <c r="L35" s="4">
        <f t="shared" si="2"/>
        <v>121038</v>
      </c>
    </row>
    <row r="36" spans="1:12" s="24" customFormat="1" ht="12">
      <c r="A36" s="20"/>
      <c r="B36" s="21"/>
      <c r="C36" s="110"/>
      <c r="D36" s="110"/>
      <c r="E36" s="17"/>
      <c r="F36" s="110"/>
      <c r="G36" s="171"/>
      <c r="H36" s="110"/>
      <c r="I36" s="110"/>
      <c r="J36" s="110"/>
      <c r="K36" s="172"/>
      <c r="L36" s="4">
        <f t="shared" si="2"/>
        <v>0</v>
      </c>
    </row>
    <row r="37" spans="1:12" s="24" customFormat="1" ht="12">
      <c r="A37" s="20" t="s">
        <v>47</v>
      </c>
      <c r="B37" s="21" t="s">
        <v>48</v>
      </c>
      <c r="C37" s="122">
        <v>0</v>
      </c>
      <c r="D37" s="122">
        <f>C37-I37-J37</f>
        <v>0</v>
      </c>
      <c r="E37" s="23">
        <f>E257</f>
        <v>0</v>
      </c>
      <c r="F37" s="122">
        <f>F257</f>
        <v>0</v>
      </c>
      <c r="G37" s="171"/>
      <c r="H37" s="122">
        <f>H257</f>
        <v>0</v>
      </c>
      <c r="I37" s="122">
        <v>0</v>
      </c>
      <c r="J37" s="122">
        <v>0</v>
      </c>
      <c r="K37" s="172"/>
      <c r="L37" s="4">
        <f t="shared" si="2"/>
        <v>0</v>
      </c>
    </row>
    <row r="38" spans="1:12" s="24" customFormat="1" ht="12.75" customHeight="1">
      <c r="A38" s="20" t="s">
        <v>49</v>
      </c>
      <c r="B38" s="21" t="s">
        <v>50</v>
      </c>
      <c r="C38" s="122">
        <v>0</v>
      </c>
      <c r="D38" s="122">
        <f>C38-I38-J38</f>
        <v>0</v>
      </c>
      <c r="E38" s="23">
        <f>E259</f>
        <v>0</v>
      </c>
      <c r="F38" s="122">
        <f>F259</f>
        <v>0</v>
      </c>
      <c r="G38" s="171"/>
      <c r="H38" s="122">
        <f>H259</f>
        <v>0</v>
      </c>
      <c r="I38" s="122">
        <v>0</v>
      </c>
      <c r="J38" s="122">
        <v>0</v>
      </c>
      <c r="K38" s="172"/>
      <c r="L38" s="4">
        <f t="shared" si="2"/>
        <v>0</v>
      </c>
    </row>
    <row r="39" spans="1:12" s="2" customFormat="1" ht="12">
      <c r="A39" s="20" t="s">
        <v>3</v>
      </c>
      <c r="B39" s="27" t="s">
        <v>51</v>
      </c>
      <c r="C39" s="110">
        <f>C261</f>
        <v>0</v>
      </c>
      <c r="D39" s="122">
        <f>C39-I39-J39</f>
        <v>0</v>
      </c>
      <c r="E39" s="17">
        <f>E261</f>
        <v>0</v>
      </c>
      <c r="F39" s="110">
        <f>F261</f>
        <v>0</v>
      </c>
      <c r="G39" s="171"/>
      <c r="H39" s="110">
        <f>H261</f>
        <v>0</v>
      </c>
      <c r="I39" s="110">
        <f>I261</f>
        <v>0</v>
      </c>
      <c r="J39" s="110">
        <f>J261</f>
        <v>0</v>
      </c>
      <c r="K39" s="65"/>
      <c r="L39" s="4">
        <f t="shared" si="2"/>
        <v>0</v>
      </c>
    </row>
    <row r="40" spans="1:12" s="24" customFormat="1" ht="12" customHeight="1">
      <c r="A40" s="20" t="s">
        <v>52</v>
      </c>
      <c r="B40" s="21" t="s">
        <v>53</v>
      </c>
      <c r="C40" s="122">
        <f>C264</f>
        <v>0</v>
      </c>
      <c r="D40" s="122">
        <f>C40-I40-J40</f>
        <v>0</v>
      </c>
      <c r="E40" s="23">
        <f>E264</f>
        <v>0</v>
      </c>
      <c r="F40" s="122">
        <f>F264</f>
        <v>521</v>
      </c>
      <c r="G40" s="171"/>
      <c r="H40" s="122">
        <f>H264</f>
        <v>521</v>
      </c>
      <c r="I40" s="122">
        <f>I264</f>
        <v>0</v>
      </c>
      <c r="J40" s="122">
        <f>J264</f>
        <v>0</v>
      </c>
      <c r="K40" s="172"/>
      <c r="L40" s="4">
        <f t="shared" si="2"/>
        <v>0</v>
      </c>
    </row>
    <row r="41" spans="1:12" s="2" customFormat="1" ht="11.25" customHeight="1">
      <c r="A41" s="20" t="s">
        <v>54</v>
      </c>
      <c r="B41" s="25" t="s">
        <v>55</v>
      </c>
      <c r="C41" s="123">
        <v>17304</v>
      </c>
      <c r="D41" s="122">
        <f>C41-I41-J41</f>
        <v>17304</v>
      </c>
      <c r="E41" s="26">
        <f>E266</f>
        <v>16606</v>
      </c>
      <c r="F41" s="123">
        <f>F266</f>
        <v>9579</v>
      </c>
      <c r="G41" s="171">
        <f t="shared" si="1"/>
        <v>0.5768396964952427</v>
      </c>
      <c r="H41" s="123">
        <f>H266</f>
        <v>13731</v>
      </c>
      <c r="I41" s="123">
        <v>0</v>
      </c>
      <c r="J41" s="123">
        <v>0</v>
      </c>
      <c r="K41" s="65"/>
      <c r="L41" s="4">
        <f t="shared" si="2"/>
        <v>17304</v>
      </c>
    </row>
    <row r="42" spans="1:12" s="44" customFormat="1" ht="12.75">
      <c r="A42" s="41"/>
      <c r="B42" s="42" t="s">
        <v>258</v>
      </c>
      <c r="C42" s="127">
        <f>+C37+C38+C40+C41</f>
        <v>17304</v>
      </c>
      <c r="D42" s="127">
        <f>+D37+D38+D40+D41</f>
        <v>17304</v>
      </c>
      <c r="E42" s="43">
        <f>+E37+E38+E40+E41</f>
        <v>16606</v>
      </c>
      <c r="F42" s="127">
        <f>+F37+F38+F40+F41</f>
        <v>10100</v>
      </c>
      <c r="G42" s="171">
        <f t="shared" si="1"/>
        <v>0.6082138985908707</v>
      </c>
      <c r="H42" s="127">
        <f>+H37+H38+H40+H41</f>
        <v>14252</v>
      </c>
      <c r="I42" s="127">
        <f>+I37+I38+I40+I41</f>
        <v>0</v>
      </c>
      <c r="J42" s="127">
        <f>+J37+J38+J40+J41</f>
        <v>0</v>
      </c>
      <c r="K42" s="173"/>
      <c r="L42" s="4">
        <f t="shared" si="2"/>
        <v>17304</v>
      </c>
    </row>
    <row r="43" spans="1:12" s="2" customFormat="1" ht="12">
      <c r="A43" s="20"/>
      <c r="B43" s="27"/>
      <c r="C43" s="110"/>
      <c r="D43" s="110"/>
      <c r="E43" s="17"/>
      <c r="F43" s="110"/>
      <c r="G43" s="171"/>
      <c r="H43" s="110"/>
      <c r="I43" s="110"/>
      <c r="J43" s="110"/>
      <c r="K43" s="65"/>
      <c r="L43" s="4">
        <f t="shared" si="2"/>
        <v>0</v>
      </c>
    </row>
    <row r="44" spans="1:12" s="24" customFormat="1" ht="12.75" customHeight="1">
      <c r="A44" s="20" t="s">
        <v>56</v>
      </c>
      <c r="B44" s="21" t="s">
        <v>57</v>
      </c>
      <c r="C44" s="122">
        <f>C274</f>
        <v>0</v>
      </c>
      <c r="D44" s="122">
        <f>C44-I44-J44</f>
        <v>0</v>
      </c>
      <c r="E44" s="23">
        <f>E274</f>
        <v>0</v>
      </c>
      <c r="F44" s="122">
        <f>F274</f>
        <v>0</v>
      </c>
      <c r="G44" s="171"/>
      <c r="H44" s="122">
        <f>H274</f>
        <v>0</v>
      </c>
      <c r="I44" s="122">
        <f>I274</f>
        <v>0</v>
      </c>
      <c r="J44" s="122">
        <f>J274</f>
        <v>0</v>
      </c>
      <c r="K44" s="172"/>
      <c r="L44" s="4">
        <f t="shared" si="2"/>
        <v>0</v>
      </c>
    </row>
    <row r="45" spans="1:12" s="24" customFormat="1" ht="12.75" customHeight="1">
      <c r="A45" s="20" t="s">
        <v>58</v>
      </c>
      <c r="B45" s="21" t="s">
        <v>59</v>
      </c>
      <c r="C45" s="122">
        <v>11672</v>
      </c>
      <c r="D45" s="122">
        <f>C45-I45-J45</f>
        <v>11672</v>
      </c>
      <c r="E45" s="23" t="e">
        <f>E277</f>
        <v>#REF!</v>
      </c>
      <c r="F45" s="122" t="e">
        <f>F277</f>
        <v>#REF!</v>
      </c>
      <c r="G45" s="171" t="e">
        <f t="shared" si="1"/>
        <v>#REF!</v>
      </c>
      <c r="H45" s="122" t="e">
        <f>H277</f>
        <v>#REF!</v>
      </c>
      <c r="I45" s="122">
        <v>0</v>
      </c>
      <c r="J45" s="122">
        <v>0</v>
      </c>
      <c r="K45" s="172"/>
      <c r="L45" s="4">
        <f t="shared" si="2"/>
        <v>11672</v>
      </c>
    </row>
    <row r="46" spans="1:12" s="2" customFormat="1" ht="12">
      <c r="A46" s="20"/>
      <c r="B46" s="27" t="s">
        <v>60</v>
      </c>
      <c r="C46" s="110">
        <v>4172</v>
      </c>
      <c r="D46" s="154">
        <f>C46-I46-J46</f>
        <v>4172</v>
      </c>
      <c r="E46" s="17">
        <f>E296</f>
        <v>2600</v>
      </c>
      <c r="F46" s="110">
        <f>F296</f>
        <v>1704</v>
      </c>
      <c r="G46" s="171">
        <f t="shared" si="1"/>
        <v>0.6553846153846153</v>
      </c>
      <c r="H46" s="110">
        <f>H296</f>
        <v>2555</v>
      </c>
      <c r="I46" s="110">
        <v>0</v>
      </c>
      <c r="J46" s="110">
        <v>0</v>
      </c>
      <c r="K46" s="65"/>
      <c r="L46" s="4">
        <f t="shared" si="2"/>
        <v>4172</v>
      </c>
    </row>
    <row r="47" spans="1:12" s="24" customFormat="1" ht="12.75" customHeight="1">
      <c r="A47" s="20" t="s">
        <v>61</v>
      </c>
      <c r="B47" s="21" t="s">
        <v>62</v>
      </c>
      <c r="C47" s="122">
        <v>51706</v>
      </c>
      <c r="D47" s="122">
        <f>C47-I47-J47</f>
        <v>51706</v>
      </c>
      <c r="E47" s="23">
        <f>E317</f>
        <v>98763</v>
      </c>
      <c r="F47" s="122">
        <f>F317</f>
        <v>53299</v>
      </c>
      <c r="G47" s="171">
        <f t="shared" si="1"/>
        <v>0.5396656642669826</v>
      </c>
      <c r="H47" s="122">
        <f>H317</f>
        <v>88748</v>
      </c>
      <c r="I47" s="122">
        <v>0</v>
      </c>
      <c r="J47" s="122">
        <v>0</v>
      </c>
      <c r="K47" s="172"/>
      <c r="L47" s="4">
        <f t="shared" si="2"/>
        <v>51706</v>
      </c>
    </row>
    <row r="48" spans="1:12" s="24" customFormat="1" ht="12" hidden="1">
      <c r="A48" s="20"/>
      <c r="B48" s="21"/>
      <c r="C48" s="122"/>
      <c r="D48" s="122"/>
      <c r="E48" s="23"/>
      <c r="F48" s="122"/>
      <c r="G48" s="171" t="e">
        <f t="shared" si="1"/>
        <v>#DIV/0!</v>
      </c>
      <c r="H48" s="122"/>
      <c r="I48" s="122"/>
      <c r="J48" s="122"/>
      <c r="K48" s="172"/>
      <c r="L48" s="4">
        <f t="shared" si="2"/>
        <v>0</v>
      </c>
    </row>
    <row r="49" spans="1:12" s="24" customFormat="1" ht="12">
      <c r="A49" s="29"/>
      <c r="B49" s="30" t="s">
        <v>63</v>
      </c>
      <c r="C49" s="125">
        <f>C44+C45+C47</f>
        <v>63378</v>
      </c>
      <c r="D49" s="125">
        <f>D44+D45+D47</f>
        <v>63378</v>
      </c>
      <c r="E49" s="31" t="e">
        <f>E45+E47+E44</f>
        <v>#REF!</v>
      </c>
      <c r="F49" s="125" t="e">
        <f>F45+F47+F44</f>
        <v>#REF!</v>
      </c>
      <c r="G49" s="171" t="e">
        <f t="shared" si="1"/>
        <v>#REF!</v>
      </c>
      <c r="H49" s="125" t="e">
        <f>H45+H47+H44</f>
        <v>#REF!</v>
      </c>
      <c r="I49" s="125">
        <f>I44+I45+I47</f>
        <v>0</v>
      </c>
      <c r="J49" s="125">
        <f>J44+J45+J47</f>
        <v>0</v>
      </c>
      <c r="K49" s="172"/>
      <c r="L49" s="4">
        <f t="shared" si="2"/>
        <v>63378</v>
      </c>
    </row>
    <row r="50" spans="1:12" s="24" customFormat="1" ht="12.75" customHeight="1">
      <c r="A50" s="20"/>
      <c r="B50" s="27" t="s">
        <v>3</v>
      </c>
      <c r="C50" s="122" t="s">
        <v>3</v>
      </c>
      <c r="D50" s="122" t="s">
        <v>3</v>
      </c>
      <c r="E50" s="23" t="s">
        <v>3</v>
      </c>
      <c r="F50" s="122" t="s">
        <v>3</v>
      </c>
      <c r="G50" s="171"/>
      <c r="H50" s="122" t="s">
        <v>3</v>
      </c>
      <c r="I50" s="122" t="s">
        <v>3</v>
      </c>
      <c r="J50" s="122" t="s">
        <v>3</v>
      </c>
      <c r="K50" s="172"/>
      <c r="L50" s="4" t="e">
        <f t="shared" si="2"/>
        <v>#VALUE!</v>
      </c>
    </row>
    <row r="51" spans="1:12" s="24" customFormat="1" ht="12">
      <c r="A51" s="20" t="s">
        <v>64</v>
      </c>
      <c r="B51" s="21" t="s">
        <v>65</v>
      </c>
      <c r="C51" s="122">
        <v>550</v>
      </c>
      <c r="D51" s="122">
        <f>C51-I51-J51</f>
        <v>0</v>
      </c>
      <c r="E51" s="23">
        <f>E346</f>
        <v>500</v>
      </c>
      <c r="F51" s="122">
        <f>F346</f>
        <v>145</v>
      </c>
      <c r="G51" s="171">
        <f t="shared" si="1"/>
        <v>0.29</v>
      </c>
      <c r="H51" s="122">
        <f>H346</f>
        <v>180</v>
      </c>
      <c r="I51" s="122">
        <v>550</v>
      </c>
      <c r="J51" s="122">
        <v>0</v>
      </c>
      <c r="K51" s="172"/>
      <c r="L51" s="4">
        <f t="shared" si="2"/>
        <v>550</v>
      </c>
    </row>
    <row r="52" spans="1:12" s="24" customFormat="1" ht="11.25" customHeight="1">
      <c r="A52" s="20" t="s">
        <v>66</v>
      </c>
      <c r="B52" s="21" t="s">
        <v>67</v>
      </c>
      <c r="C52" s="122">
        <f>C351</f>
        <v>0</v>
      </c>
      <c r="D52" s="122">
        <f>C52-I52-J52</f>
        <v>0</v>
      </c>
      <c r="E52" s="23">
        <f>E351</f>
        <v>0</v>
      </c>
      <c r="F52" s="122">
        <f>F351</f>
        <v>400</v>
      </c>
      <c r="G52" s="171"/>
      <c r="H52" s="122">
        <f>H351</f>
        <v>500</v>
      </c>
      <c r="I52" s="122">
        <f>I351</f>
        <v>0</v>
      </c>
      <c r="J52" s="122">
        <f>J351</f>
        <v>0</v>
      </c>
      <c r="K52" s="172"/>
      <c r="L52" s="4">
        <f t="shared" si="2"/>
        <v>0</v>
      </c>
    </row>
    <row r="53" spans="1:12" s="24" customFormat="1" ht="12">
      <c r="A53" s="32"/>
      <c r="B53" s="33" t="s">
        <v>68</v>
      </c>
      <c r="C53" s="126">
        <f>SUM(C50:C52)</f>
        <v>550</v>
      </c>
      <c r="D53" s="126">
        <f>SUM(D50:D52)</f>
        <v>0</v>
      </c>
      <c r="E53" s="34">
        <f>SUM(E50:E52)</f>
        <v>500</v>
      </c>
      <c r="F53" s="126">
        <f>SUM(F50:F52)</f>
        <v>545</v>
      </c>
      <c r="G53" s="171">
        <f t="shared" si="1"/>
        <v>1.09</v>
      </c>
      <c r="H53" s="126">
        <f>SUM(H50:H52)</f>
        <v>680</v>
      </c>
      <c r="I53" s="126">
        <f>SUM(I50:I52)</f>
        <v>550</v>
      </c>
      <c r="J53" s="126">
        <f>SUM(J50:J52)</f>
        <v>0</v>
      </c>
      <c r="K53" s="172"/>
      <c r="L53" s="4">
        <f t="shared" si="2"/>
        <v>550</v>
      </c>
    </row>
    <row r="54" spans="1:12" s="24" customFormat="1" ht="12">
      <c r="A54" s="39"/>
      <c r="B54" s="25"/>
      <c r="C54" s="123"/>
      <c r="D54" s="123"/>
      <c r="E54" s="26"/>
      <c r="F54" s="123"/>
      <c r="G54" s="171"/>
      <c r="H54" s="123"/>
      <c r="I54" s="123"/>
      <c r="J54" s="123"/>
      <c r="K54" s="172"/>
      <c r="L54" s="4">
        <f t="shared" si="2"/>
        <v>0</v>
      </c>
    </row>
    <row r="55" spans="1:12" s="24" customFormat="1" ht="13.5" customHeight="1">
      <c r="A55" s="39" t="s">
        <v>69</v>
      </c>
      <c r="B55" s="25" t="s">
        <v>70</v>
      </c>
      <c r="C55" s="123">
        <f>C359</f>
        <v>0</v>
      </c>
      <c r="D55" s="122">
        <f>C55-I55-J55</f>
        <v>0</v>
      </c>
      <c r="E55" s="26">
        <f>E359</f>
        <v>0</v>
      </c>
      <c r="F55" s="123">
        <f>F359</f>
        <v>0</v>
      </c>
      <c r="G55" s="171"/>
      <c r="H55" s="123">
        <f>H359</f>
        <v>0</v>
      </c>
      <c r="I55" s="123">
        <f>I359</f>
        <v>0</v>
      </c>
      <c r="J55" s="123">
        <f>J359</f>
        <v>0</v>
      </c>
      <c r="K55" s="172"/>
      <c r="L55" s="4">
        <f t="shared" si="2"/>
        <v>0</v>
      </c>
    </row>
    <row r="56" spans="1:12" s="24" customFormat="1" ht="13.5" customHeight="1">
      <c r="A56" s="39" t="s">
        <v>71</v>
      </c>
      <c r="B56" s="25" t="s">
        <v>72</v>
      </c>
      <c r="C56" s="123">
        <f>C363</f>
        <v>0</v>
      </c>
      <c r="D56" s="122">
        <f>C56-I56-J56</f>
        <v>0</v>
      </c>
      <c r="E56" s="26">
        <f>E363</f>
        <v>15000</v>
      </c>
      <c r="F56" s="123">
        <f>F363</f>
        <v>0</v>
      </c>
      <c r="G56" s="171">
        <f t="shared" si="1"/>
        <v>0</v>
      </c>
      <c r="H56" s="123">
        <f>H363</f>
        <v>0</v>
      </c>
      <c r="I56" s="123">
        <f>I363</f>
        <v>0</v>
      </c>
      <c r="J56" s="123">
        <f>J363</f>
        <v>0</v>
      </c>
      <c r="K56" s="172"/>
      <c r="L56" s="4">
        <f t="shared" si="2"/>
        <v>0</v>
      </c>
    </row>
    <row r="57" spans="1:12" s="24" customFormat="1" ht="13.5" customHeight="1">
      <c r="A57" s="39" t="s">
        <v>73</v>
      </c>
      <c r="B57" s="25" t="s">
        <v>74</v>
      </c>
      <c r="C57" s="123">
        <f>C368</f>
        <v>0</v>
      </c>
      <c r="D57" s="122">
        <f>C57-I57-J57</f>
        <v>0</v>
      </c>
      <c r="E57" s="26">
        <f>E368</f>
        <v>0</v>
      </c>
      <c r="F57" s="123">
        <f>F368</f>
        <v>0</v>
      </c>
      <c r="G57" s="171"/>
      <c r="H57" s="123">
        <f>H368</f>
        <v>0</v>
      </c>
      <c r="I57" s="123">
        <f>I368</f>
        <v>0</v>
      </c>
      <c r="J57" s="123">
        <f>J368</f>
        <v>0</v>
      </c>
      <c r="K57" s="172"/>
      <c r="L57" s="4">
        <f t="shared" si="2"/>
        <v>0</v>
      </c>
    </row>
    <row r="58" spans="1:12" s="24" customFormat="1" ht="13.5" customHeight="1">
      <c r="A58" s="29"/>
      <c r="B58" s="30" t="s">
        <v>75</v>
      </c>
      <c r="C58" s="125">
        <f>SUM(C55:C57)</f>
        <v>0</v>
      </c>
      <c r="D58" s="125">
        <f>SUM(D55:D57)</f>
        <v>0</v>
      </c>
      <c r="E58" s="31">
        <f>SUM(E55:E57)</f>
        <v>15000</v>
      </c>
      <c r="F58" s="125">
        <f>SUM(F55:F57)</f>
        <v>0</v>
      </c>
      <c r="G58" s="171">
        <f t="shared" si="1"/>
        <v>0</v>
      </c>
      <c r="H58" s="125">
        <f>SUM(H55:H57)</f>
        <v>0</v>
      </c>
      <c r="I58" s="125">
        <f>SUM(I55:I57)</f>
        <v>0</v>
      </c>
      <c r="J58" s="125">
        <f>SUM(J55:J57)</f>
        <v>0</v>
      </c>
      <c r="K58" s="172"/>
      <c r="L58" s="4">
        <f t="shared" si="2"/>
        <v>0</v>
      </c>
    </row>
    <row r="59" spans="1:12" s="24" customFormat="1" ht="12">
      <c r="A59" s="20"/>
      <c r="B59" s="21"/>
      <c r="C59" s="110"/>
      <c r="D59" s="110"/>
      <c r="E59" s="17"/>
      <c r="F59" s="110"/>
      <c r="G59" s="171"/>
      <c r="H59" s="110"/>
      <c r="I59" s="110"/>
      <c r="J59" s="110"/>
      <c r="K59" s="172"/>
      <c r="L59" s="4">
        <f t="shared" si="2"/>
        <v>0</v>
      </c>
    </row>
    <row r="60" spans="1:12" s="24" customFormat="1" ht="12">
      <c r="A60" s="20" t="s">
        <v>76</v>
      </c>
      <c r="B60" s="21" t="s">
        <v>77</v>
      </c>
      <c r="C60" s="122">
        <v>47942</v>
      </c>
      <c r="D60" s="122">
        <f aca="true" t="shared" si="4" ref="D60:D67">C60-I60-J60</f>
        <v>47942</v>
      </c>
      <c r="E60" s="23">
        <f>E376</f>
        <v>17286</v>
      </c>
      <c r="F60" s="122">
        <f>F376</f>
        <v>0</v>
      </c>
      <c r="G60" s="171">
        <f t="shared" si="1"/>
        <v>0</v>
      </c>
      <c r="H60" s="122">
        <f>H376</f>
        <v>0</v>
      </c>
      <c r="I60" s="122">
        <v>0</v>
      </c>
      <c r="J60" s="122">
        <v>0</v>
      </c>
      <c r="K60" s="172"/>
      <c r="L60" s="4">
        <f t="shared" si="2"/>
        <v>47942</v>
      </c>
    </row>
    <row r="61" spans="1:12" s="2" customFormat="1" ht="12">
      <c r="A61" s="20"/>
      <c r="B61" s="27" t="s">
        <v>78</v>
      </c>
      <c r="C61" s="123">
        <v>9224</v>
      </c>
      <c r="D61" s="122">
        <f t="shared" si="4"/>
        <v>9224</v>
      </c>
      <c r="E61" s="26">
        <f aca="true" t="shared" si="5" ref="E61:F63">E378</f>
        <v>208</v>
      </c>
      <c r="F61" s="123">
        <f t="shared" si="5"/>
        <v>0</v>
      </c>
      <c r="G61" s="171">
        <f t="shared" si="1"/>
        <v>0</v>
      </c>
      <c r="H61" s="123">
        <f>H378</f>
        <v>0</v>
      </c>
      <c r="I61" s="122">
        <v>0</v>
      </c>
      <c r="J61" s="122">
        <v>0</v>
      </c>
      <c r="K61" s="65"/>
      <c r="L61" s="4">
        <f t="shared" si="2"/>
        <v>9224</v>
      </c>
    </row>
    <row r="62" spans="1:12" s="44" customFormat="1" ht="12.75" hidden="1">
      <c r="A62" s="45" t="s">
        <v>3</v>
      </c>
      <c r="B62" s="46" t="s">
        <v>79</v>
      </c>
      <c r="C62" s="128">
        <f>C379</f>
        <v>10532</v>
      </c>
      <c r="D62" s="122">
        <f t="shared" si="4"/>
        <v>10532</v>
      </c>
      <c r="E62" s="38">
        <f t="shared" si="5"/>
        <v>0</v>
      </c>
      <c r="F62" s="128">
        <f t="shared" si="5"/>
        <v>0</v>
      </c>
      <c r="G62" s="171"/>
      <c r="H62" s="128">
        <f>H379</f>
        <v>0</v>
      </c>
      <c r="I62" s="122">
        <v>0</v>
      </c>
      <c r="J62" s="122">
        <v>0</v>
      </c>
      <c r="K62" s="173"/>
      <c r="L62" s="4">
        <f t="shared" si="2"/>
        <v>10532</v>
      </c>
    </row>
    <row r="63" spans="1:12" s="44" customFormat="1" ht="13.5" customHeight="1" hidden="1">
      <c r="A63" s="45" t="s">
        <v>3</v>
      </c>
      <c r="B63" s="46"/>
      <c r="C63" s="129">
        <f>C380</f>
        <v>0</v>
      </c>
      <c r="D63" s="122">
        <f t="shared" si="4"/>
        <v>0</v>
      </c>
      <c r="E63" s="47">
        <f t="shared" si="5"/>
        <v>208</v>
      </c>
      <c r="F63" s="129">
        <f t="shared" si="5"/>
        <v>0</v>
      </c>
      <c r="G63" s="171">
        <f t="shared" si="1"/>
        <v>0</v>
      </c>
      <c r="H63" s="129">
        <f>H380</f>
        <v>0</v>
      </c>
      <c r="I63" s="122">
        <v>0</v>
      </c>
      <c r="J63" s="122">
        <v>0</v>
      </c>
      <c r="K63" s="173"/>
      <c r="L63" s="4">
        <f t="shared" si="2"/>
        <v>0</v>
      </c>
    </row>
    <row r="64" spans="1:12" s="6" customFormat="1" ht="13.5" customHeight="1">
      <c r="A64" s="35"/>
      <c r="B64" s="48"/>
      <c r="C64" s="130"/>
      <c r="D64" s="130"/>
      <c r="E64" s="49"/>
      <c r="F64" s="130"/>
      <c r="G64" s="171"/>
      <c r="H64" s="130"/>
      <c r="I64" s="122">
        <v>0</v>
      </c>
      <c r="J64" s="122">
        <v>0</v>
      </c>
      <c r="K64" s="167"/>
      <c r="L64" s="4">
        <f t="shared" si="2"/>
        <v>0</v>
      </c>
    </row>
    <row r="65" spans="1:12" s="6" customFormat="1" ht="12.75">
      <c r="A65" s="35"/>
      <c r="B65" s="48" t="s">
        <v>80</v>
      </c>
      <c r="C65" s="130">
        <v>38718</v>
      </c>
      <c r="D65" s="122">
        <f t="shared" si="4"/>
        <v>38718</v>
      </c>
      <c r="E65" s="49">
        <f aca="true" t="shared" si="6" ref="E65:F67">E382</f>
        <v>17078</v>
      </c>
      <c r="F65" s="130">
        <f t="shared" si="6"/>
        <v>0</v>
      </c>
      <c r="G65" s="171">
        <f t="shared" si="1"/>
        <v>0</v>
      </c>
      <c r="H65" s="130">
        <f>H382</f>
        <v>0</v>
      </c>
      <c r="I65" s="122">
        <v>0</v>
      </c>
      <c r="J65" s="122">
        <v>0</v>
      </c>
      <c r="K65" s="167"/>
      <c r="L65" s="4">
        <f t="shared" si="2"/>
        <v>38718</v>
      </c>
    </row>
    <row r="66" spans="1:12" s="6" customFormat="1" ht="12.75" hidden="1">
      <c r="A66" s="35"/>
      <c r="B66" s="48" t="s">
        <v>81</v>
      </c>
      <c r="C66" s="131">
        <f>C383</f>
        <v>0</v>
      </c>
      <c r="D66" s="122">
        <f t="shared" si="4"/>
        <v>0</v>
      </c>
      <c r="E66" s="50">
        <f t="shared" si="6"/>
        <v>0</v>
      </c>
      <c r="F66" s="131">
        <f t="shared" si="6"/>
        <v>0</v>
      </c>
      <c r="G66" s="171" t="e">
        <f t="shared" si="1"/>
        <v>#DIV/0!</v>
      </c>
      <c r="H66" s="131">
        <f>H383</f>
        <v>0</v>
      </c>
      <c r="I66" s="122">
        <v>0</v>
      </c>
      <c r="J66" s="122">
        <v>0</v>
      </c>
      <c r="K66" s="167"/>
      <c r="L66" s="4">
        <f t="shared" si="2"/>
        <v>0</v>
      </c>
    </row>
    <row r="67" spans="1:12" s="6" customFormat="1" ht="12.75" customHeight="1">
      <c r="A67" s="35"/>
      <c r="B67" s="48" t="s">
        <v>188</v>
      </c>
      <c r="C67" s="131">
        <v>38718</v>
      </c>
      <c r="D67" s="154">
        <f t="shared" si="4"/>
        <v>38718</v>
      </c>
      <c r="E67" s="50">
        <f t="shared" si="6"/>
        <v>17078</v>
      </c>
      <c r="F67" s="131">
        <f t="shared" si="6"/>
        <v>0</v>
      </c>
      <c r="G67" s="171">
        <f t="shared" si="1"/>
        <v>0</v>
      </c>
      <c r="H67" s="131">
        <f>H384</f>
        <v>0</v>
      </c>
      <c r="I67" s="122">
        <v>0</v>
      </c>
      <c r="J67" s="122">
        <v>0</v>
      </c>
      <c r="K67" s="167"/>
      <c r="L67" s="4">
        <f t="shared" si="2"/>
        <v>38718</v>
      </c>
    </row>
    <row r="68" spans="1:12" s="6" customFormat="1" ht="12.75">
      <c r="A68" s="41"/>
      <c r="B68" s="42" t="s">
        <v>82</v>
      </c>
      <c r="C68" s="127">
        <f>SUM(C60)</f>
        <v>47942</v>
      </c>
      <c r="D68" s="127">
        <f>SUM(D60)</f>
        <v>47942</v>
      </c>
      <c r="E68" s="43">
        <f>SUM(E60)</f>
        <v>17286</v>
      </c>
      <c r="F68" s="127">
        <f>SUM(F60)</f>
        <v>0</v>
      </c>
      <c r="G68" s="171">
        <f t="shared" si="1"/>
        <v>0</v>
      </c>
      <c r="H68" s="127">
        <f>SUM(H60)</f>
        <v>0</v>
      </c>
      <c r="I68" s="127">
        <f>SUM(I60)</f>
        <v>0</v>
      </c>
      <c r="J68" s="125">
        <v>0</v>
      </c>
      <c r="K68" s="167"/>
      <c r="L68" s="4">
        <f t="shared" si="2"/>
        <v>47942</v>
      </c>
    </row>
    <row r="69" spans="1:12" s="2" customFormat="1" ht="13.5" customHeight="1">
      <c r="A69" s="20"/>
      <c r="B69" s="27"/>
      <c r="C69" s="110"/>
      <c r="D69" s="110"/>
      <c r="E69" s="17"/>
      <c r="F69" s="110"/>
      <c r="G69" s="171"/>
      <c r="H69" s="110"/>
      <c r="I69" s="110"/>
      <c r="J69" s="110"/>
      <c r="K69" s="65"/>
      <c r="L69" s="4">
        <f t="shared" si="2"/>
        <v>0</v>
      </c>
    </row>
    <row r="70" spans="1:12" s="55" customFormat="1" ht="13.5" customHeight="1">
      <c r="A70" s="51" t="s">
        <v>3</v>
      </c>
      <c r="B70" s="52" t="s">
        <v>83</v>
      </c>
      <c r="C70" s="132">
        <f>+C25+C35+C42+C53+C68+C58+C49</f>
        <v>305329</v>
      </c>
      <c r="D70" s="132">
        <f>+D25+D35+D42+D53+D68+D58+D49</f>
        <v>303507</v>
      </c>
      <c r="E70" s="54" t="e">
        <f>+E25+E35+E42+E53+E68+E58+E49</f>
        <v>#REF!</v>
      </c>
      <c r="F70" s="132" t="e">
        <f>+F25+F35+F42+F53+F68+F58+F49</f>
        <v>#REF!</v>
      </c>
      <c r="G70" s="174" t="e">
        <f t="shared" si="1"/>
        <v>#REF!</v>
      </c>
      <c r="H70" s="132" t="e">
        <f>+H25+H35+H42+H53+H68+H58+H49</f>
        <v>#REF!</v>
      </c>
      <c r="I70" s="132">
        <f>+I25+I35+I42+I53+I68+I58+I49</f>
        <v>1708</v>
      </c>
      <c r="J70" s="132">
        <f>+J25+J35+J42+J53+J68+J58+J49</f>
        <v>114</v>
      </c>
      <c r="K70" s="175"/>
      <c r="L70" s="4">
        <f t="shared" si="2"/>
        <v>305329</v>
      </c>
    </row>
    <row r="71" spans="1:10" s="2" customFormat="1" ht="12" hidden="1">
      <c r="A71" s="1"/>
      <c r="C71" s="133"/>
      <c r="D71" s="133"/>
      <c r="E71" s="4"/>
      <c r="F71" s="133"/>
      <c r="G71" s="115"/>
      <c r="H71" s="133"/>
      <c r="I71" s="133"/>
      <c r="J71" s="133"/>
    </row>
    <row r="72" spans="1:10" s="2" customFormat="1" ht="12" hidden="1">
      <c r="A72" s="1"/>
      <c r="C72" s="133"/>
      <c r="D72" s="133"/>
      <c r="E72" s="4"/>
      <c r="F72" s="133"/>
      <c r="G72" s="115"/>
      <c r="H72" s="133"/>
      <c r="I72" s="133"/>
      <c r="J72" s="133"/>
    </row>
    <row r="73" spans="1:10" s="2" customFormat="1" ht="12.75" hidden="1">
      <c r="A73" s="1"/>
      <c r="B73" s="11" t="s">
        <v>84</v>
      </c>
      <c r="C73" s="133"/>
      <c r="D73" s="133"/>
      <c r="E73" s="3"/>
      <c r="F73" s="116" t="s">
        <v>1</v>
      </c>
      <c r="G73" s="115"/>
      <c r="H73" s="116" t="s">
        <v>1</v>
      </c>
      <c r="I73" s="133"/>
      <c r="J73" s="133"/>
    </row>
    <row r="74" spans="1:10" s="2" customFormat="1" ht="12" customHeight="1" hidden="1">
      <c r="A74" s="5"/>
      <c r="B74" s="36" t="s">
        <v>85</v>
      </c>
      <c r="C74" s="116"/>
      <c r="D74" s="116"/>
      <c r="E74" s="3"/>
      <c r="F74" s="116" t="s">
        <v>86</v>
      </c>
      <c r="G74" s="115"/>
      <c r="H74" s="116" t="s">
        <v>86</v>
      </c>
      <c r="I74" s="116"/>
      <c r="J74" s="116"/>
    </row>
    <row r="75" spans="1:10" s="2" customFormat="1" ht="12.75" customHeight="1" hidden="1">
      <c r="A75" s="5"/>
      <c r="B75" s="36" t="s">
        <v>246</v>
      </c>
      <c r="C75" s="133"/>
      <c r="D75" s="133"/>
      <c r="E75" s="4"/>
      <c r="F75" s="133"/>
      <c r="G75" s="115"/>
      <c r="H75" s="133"/>
      <c r="I75" s="133"/>
      <c r="J75" s="133"/>
    </row>
    <row r="76" spans="1:10" s="2" customFormat="1" ht="12" customHeight="1" hidden="1">
      <c r="A76" s="5"/>
      <c r="B76" s="36"/>
      <c r="C76" s="133"/>
      <c r="D76" s="133"/>
      <c r="E76" s="4"/>
      <c r="F76" s="133"/>
      <c r="G76" s="115"/>
      <c r="H76" s="133"/>
      <c r="I76" s="133"/>
      <c r="J76" s="133"/>
    </row>
    <row r="77" spans="1:10" s="2" customFormat="1" ht="10.5" customHeight="1" hidden="1">
      <c r="A77" s="1"/>
      <c r="B77" s="11"/>
      <c r="C77" s="160"/>
      <c r="D77" s="160"/>
      <c r="E77" s="108"/>
      <c r="F77" s="118" t="s">
        <v>87</v>
      </c>
      <c r="G77" s="115"/>
      <c r="H77" s="118" t="s">
        <v>87</v>
      </c>
      <c r="I77" s="160"/>
      <c r="J77" s="160"/>
    </row>
    <row r="78" spans="1:10" s="2" customFormat="1" ht="12" hidden="1">
      <c r="A78" s="18" t="s">
        <v>3</v>
      </c>
      <c r="B78" s="57" t="s">
        <v>3</v>
      </c>
      <c r="C78" s="119" t="s">
        <v>245</v>
      </c>
      <c r="D78" s="119" t="s">
        <v>245</v>
      </c>
      <c r="E78" s="9" t="s">
        <v>88</v>
      </c>
      <c r="F78" s="119" t="s">
        <v>88</v>
      </c>
      <c r="G78" s="115"/>
      <c r="H78" s="119" t="s">
        <v>88</v>
      </c>
      <c r="I78" s="119" t="s">
        <v>245</v>
      </c>
      <c r="J78" s="119" t="s">
        <v>245</v>
      </c>
    </row>
    <row r="79" spans="1:10" s="2" customFormat="1" ht="12" hidden="1">
      <c r="A79" s="20" t="s">
        <v>89</v>
      </c>
      <c r="B79" s="27" t="s">
        <v>9</v>
      </c>
      <c r="C79" s="134" t="s">
        <v>11</v>
      </c>
      <c r="D79" s="134" t="s">
        <v>11</v>
      </c>
      <c r="E79" s="12" t="s">
        <v>193</v>
      </c>
      <c r="F79" s="134" t="s">
        <v>206</v>
      </c>
      <c r="G79" s="115"/>
      <c r="H79" s="134" t="s">
        <v>207</v>
      </c>
      <c r="I79" s="134" t="s">
        <v>11</v>
      </c>
      <c r="J79" s="134" t="s">
        <v>11</v>
      </c>
    </row>
    <row r="80" spans="1:10" s="2" customFormat="1" ht="12" hidden="1">
      <c r="A80" s="59"/>
      <c r="B80" s="60"/>
      <c r="C80" s="120"/>
      <c r="D80" s="120"/>
      <c r="E80" s="14"/>
      <c r="F80" s="120"/>
      <c r="G80" s="115"/>
      <c r="H80" s="120"/>
      <c r="I80" s="120"/>
      <c r="J80" s="120"/>
    </row>
    <row r="81" spans="1:10" s="2" customFormat="1" ht="14.25" hidden="1">
      <c r="A81" s="20" t="s">
        <v>3</v>
      </c>
      <c r="B81" s="62" t="s">
        <v>90</v>
      </c>
      <c r="C81" s="135">
        <f>+C83+C86+C90+C122+C125+C118</f>
        <v>16556</v>
      </c>
      <c r="D81" s="135">
        <f>+D83+D86+D90+D122+D125+D118</f>
        <v>16556</v>
      </c>
      <c r="E81" s="63">
        <f>+E83+E86+E90+E122+E125+E118</f>
        <v>20482</v>
      </c>
      <c r="F81" s="135">
        <f>+F83+F86+F90+F122+F125+F118</f>
        <v>10163</v>
      </c>
      <c r="G81" s="115">
        <f>F81/E81</f>
        <v>0.4961917781466654</v>
      </c>
      <c r="H81" s="135">
        <f>+H83+H86+H90+H122+H125+H118</f>
        <v>14206</v>
      </c>
      <c r="I81" s="135">
        <f>+I83+I86+I90+I122+I125+I118</f>
        <v>16556</v>
      </c>
      <c r="J81" s="135">
        <f>+J83+J86+J90+J122+J125+J118</f>
        <v>16556</v>
      </c>
    </row>
    <row r="82" spans="1:10" s="2" customFormat="1" ht="12.75" customHeight="1" hidden="1">
      <c r="A82" s="64"/>
      <c r="B82" s="27"/>
      <c r="C82" s="136"/>
      <c r="D82" s="136"/>
      <c r="E82" s="65"/>
      <c r="F82" s="136"/>
      <c r="G82" s="115"/>
      <c r="H82" s="136"/>
      <c r="I82" s="136"/>
      <c r="J82" s="136"/>
    </row>
    <row r="83" spans="1:10" s="40" customFormat="1" ht="12" hidden="1">
      <c r="A83" s="39" t="s">
        <v>13</v>
      </c>
      <c r="B83" s="25" t="s">
        <v>91</v>
      </c>
      <c r="C83" s="137">
        <f>SUM(C84)</f>
        <v>0</v>
      </c>
      <c r="D83" s="137">
        <f>SUM(D84)</f>
        <v>0</v>
      </c>
      <c r="E83" s="66">
        <f>SUM(E84)</f>
        <v>30</v>
      </c>
      <c r="F83" s="137">
        <f>SUM(F84)</f>
        <v>19</v>
      </c>
      <c r="G83" s="115">
        <f>F83/E83</f>
        <v>0.6333333333333333</v>
      </c>
      <c r="H83" s="137">
        <f>SUM(H84)</f>
        <v>30</v>
      </c>
      <c r="I83" s="137">
        <f>SUM(I84)</f>
        <v>0</v>
      </c>
      <c r="J83" s="137">
        <f>SUM(J84)</f>
        <v>0</v>
      </c>
    </row>
    <row r="84" spans="1:10" s="2" customFormat="1" ht="11.25" customHeight="1" hidden="1">
      <c r="A84" s="20"/>
      <c r="B84" s="27" t="s">
        <v>197</v>
      </c>
      <c r="C84" s="111">
        <v>0</v>
      </c>
      <c r="D84" s="111">
        <v>0</v>
      </c>
      <c r="E84" s="67">
        <v>30</v>
      </c>
      <c r="F84" s="111">
        <v>19</v>
      </c>
      <c r="G84" s="115">
        <f>F84/E84</f>
        <v>0.6333333333333333</v>
      </c>
      <c r="H84" s="111">
        <v>30</v>
      </c>
      <c r="I84" s="111">
        <v>0</v>
      </c>
      <c r="J84" s="111">
        <v>0</v>
      </c>
    </row>
    <row r="85" spans="1:10" s="2" customFormat="1" ht="12" hidden="1">
      <c r="A85" s="20"/>
      <c r="B85" s="27"/>
      <c r="C85" s="111"/>
      <c r="D85" s="111"/>
      <c r="E85" s="67"/>
      <c r="F85" s="111"/>
      <c r="G85" s="115"/>
      <c r="H85" s="111"/>
      <c r="I85" s="111"/>
      <c r="J85" s="111"/>
    </row>
    <row r="86" spans="1:10" s="44" customFormat="1" ht="12.75" hidden="1">
      <c r="A86" s="45" t="s">
        <v>15</v>
      </c>
      <c r="B86" s="46" t="s">
        <v>92</v>
      </c>
      <c r="C86" s="138">
        <f>SUM(C88)</f>
        <v>200</v>
      </c>
      <c r="D86" s="138">
        <f>SUM(D88)</f>
        <v>200</v>
      </c>
      <c r="E86" s="69">
        <v>0</v>
      </c>
      <c r="F86" s="138">
        <f>F87+F88</f>
        <v>132</v>
      </c>
      <c r="G86" s="115"/>
      <c r="H86" s="138">
        <f>H87+H88</f>
        <v>155</v>
      </c>
      <c r="I86" s="138">
        <f>SUM(I88)</f>
        <v>200</v>
      </c>
      <c r="J86" s="138">
        <f>SUM(J88)</f>
        <v>200</v>
      </c>
    </row>
    <row r="87" spans="1:10" s="2" customFormat="1" ht="12" hidden="1">
      <c r="A87" s="20"/>
      <c r="B87" s="27" t="s">
        <v>198</v>
      </c>
      <c r="C87" s="111"/>
      <c r="D87" s="111"/>
      <c r="E87" s="67"/>
      <c r="F87" s="111">
        <v>108</v>
      </c>
      <c r="G87" s="115"/>
      <c r="H87" s="111">
        <v>108</v>
      </c>
      <c r="I87" s="111"/>
      <c r="J87" s="111"/>
    </row>
    <row r="88" spans="1:10" s="2" customFormat="1" ht="12" hidden="1">
      <c r="A88" s="20"/>
      <c r="B88" s="27" t="s">
        <v>250</v>
      </c>
      <c r="C88" s="111">
        <v>200</v>
      </c>
      <c r="D88" s="111">
        <v>200</v>
      </c>
      <c r="E88" s="67"/>
      <c r="F88" s="111">
        <v>24</v>
      </c>
      <c r="G88" s="115"/>
      <c r="H88" s="111">
        <v>47</v>
      </c>
      <c r="I88" s="111">
        <v>200</v>
      </c>
      <c r="J88" s="111">
        <v>200</v>
      </c>
    </row>
    <row r="89" spans="1:10" s="2" customFormat="1" ht="12" hidden="1">
      <c r="A89" s="20"/>
      <c r="B89" s="27"/>
      <c r="C89" s="111"/>
      <c r="D89" s="111"/>
      <c r="E89" s="67"/>
      <c r="F89" s="111"/>
      <c r="G89" s="115"/>
      <c r="H89" s="111"/>
      <c r="I89" s="111"/>
      <c r="J89" s="111"/>
    </row>
    <row r="90" spans="1:10" s="6" customFormat="1" ht="12.75" hidden="1">
      <c r="A90" s="35" t="s">
        <v>17</v>
      </c>
      <c r="B90" s="48" t="s">
        <v>18</v>
      </c>
      <c r="C90" s="139">
        <f>+C92+C101+C116</f>
        <v>8384</v>
      </c>
      <c r="D90" s="139">
        <f>+D92+D101+D116</f>
        <v>8384</v>
      </c>
      <c r="E90" s="71">
        <f>+E92+E101+E116</f>
        <v>9794</v>
      </c>
      <c r="F90" s="139">
        <f>+F92+F101+F116+F108</f>
        <v>3855</v>
      </c>
      <c r="G90" s="115">
        <f>F90/E90</f>
        <v>0.3936083316316112</v>
      </c>
      <c r="H90" s="139">
        <f>+H92+H101+H116+H108</f>
        <v>5558</v>
      </c>
      <c r="I90" s="139">
        <f>+I92+I101+I116</f>
        <v>8384</v>
      </c>
      <c r="J90" s="139">
        <f>+J92+J101+J116</f>
        <v>8384</v>
      </c>
    </row>
    <row r="91" spans="1:10" s="6" customFormat="1" ht="12.75" hidden="1">
      <c r="A91" s="35"/>
      <c r="B91" s="48"/>
      <c r="C91" s="139"/>
      <c r="D91" s="139"/>
      <c r="E91" s="71"/>
      <c r="F91" s="139"/>
      <c r="G91" s="115"/>
      <c r="H91" s="139"/>
      <c r="I91" s="139"/>
      <c r="J91" s="139"/>
    </row>
    <row r="92" spans="1:10" s="24" customFormat="1" ht="12" hidden="1">
      <c r="A92" s="20"/>
      <c r="B92" s="21" t="s">
        <v>93</v>
      </c>
      <c r="C92" s="140">
        <f>SUM(C93:C100)</f>
        <v>2324</v>
      </c>
      <c r="D92" s="140">
        <f>SUM(D93:D100)</f>
        <v>2324</v>
      </c>
      <c r="E92" s="72">
        <f>SUM(E93:E100)</f>
        <v>1634</v>
      </c>
      <c r="F92" s="140">
        <f>SUM(F93:F100)</f>
        <v>556</v>
      </c>
      <c r="G92" s="115">
        <f aca="true" t="shared" si="7" ref="G92:G99">F92/E92</f>
        <v>0.3402692778457772</v>
      </c>
      <c r="H92" s="140">
        <f>SUM(H93:H100)</f>
        <v>1387</v>
      </c>
      <c r="I92" s="140">
        <f>SUM(I93:I100)</f>
        <v>2324</v>
      </c>
      <c r="J92" s="140">
        <f>SUM(J93:J100)</f>
        <v>2324</v>
      </c>
    </row>
    <row r="93" spans="1:10" s="2" customFormat="1" ht="12" hidden="1">
      <c r="A93" s="20"/>
      <c r="B93" s="27" t="s">
        <v>94</v>
      </c>
      <c r="C93" s="111">
        <v>72</v>
      </c>
      <c r="D93" s="111">
        <v>72</v>
      </c>
      <c r="E93" s="67">
        <v>72</v>
      </c>
      <c r="F93" s="111">
        <v>11</v>
      </c>
      <c r="G93" s="115">
        <f t="shared" si="7"/>
        <v>0.1527777777777778</v>
      </c>
      <c r="H93" s="111">
        <v>68</v>
      </c>
      <c r="I93" s="111">
        <v>72</v>
      </c>
      <c r="J93" s="111">
        <v>72</v>
      </c>
    </row>
    <row r="94" spans="1:10" s="2" customFormat="1" ht="11.25" customHeight="1" hidden="1">
      <c r="A94" s="20"/>
      <c r="B94" s="27" t="s">
        <v>95</v>
      </c>
      <c r="C94" s="111">
        <v>72</v>
      </c>
      <c r="D94" s="111">
        <v>72</v>
      </c>
      <c r="E94" s="67">
        <v>72</v>
      </c>
      <c r="F94" s="111">
        <v>25</v>
      </c>
      <c r="G94" s="115">
        <f t="shared" si="7"/>
        <v>0.3472222222222222</v>
      </c>
      <c r="H94" s="111">
        <v>38</v>
      </c>
      <c r="I94" s="111">
        <v>72</v>
      </c>
      <c r="J94" s="111">
        <v>72</v>
      </c>
    </row>
    <row r="95" spans="1:10" s="2" customFormat="1" ht="12" hidden="1">
      <c r="A95" s="20"/>
      <c r="B95" s="27" t="s">
        <v>96</v>
      </c>
      <c r="C95" s="111">
        <v>600</v>
      </c>
      <c r="D95" s="111">
        <v>600</v>
      </c>
      <c r="E95" s="67">
        <v>100</v>
      </c>
      <c r="F95" s="111">
        <v>112</v>
      </c>
      <c r="G95" s="115">
        <f t="shared" si="7"/>
        <v>1.12</v>
      </c>
      <c r="H95" s="111">
        <v>412</v>
      </c>
      <c r="I95" s="111">
        <v>600</v>
      </c>
      <c r="J95" s="111">
        <v>600</v>
      </c>
    </row>
    <row r="96" spans="1:10" s="2" customFormat="1" ht="12" hidden="1">
      <c r="A96" s="20"/>
      <c r="B96" s="27" t="s">
        <v>97</v>
      </c>
      <c r="C96" s="111">
        <v>200</v>
      </c>
      <c r="D96" s="111">
        <v>200</v>
      </c>
      <c r="E96" s="67">
        <v>200</v>
      </c>
      <c r="F96" s="111">
        <v>28</v>
      </c>
      <c r="G96" s="115">
        <f t="shared" si="7"/>
        <v>0.14</v>
      </c>
      <c r="H96" s="111">
        <v>44</v>
      </c>
      <c r="I96" s="111">
        <v>200</v>
      </c>
      <c r="J96" s="111">
        <v>200</v>
      </c>
    </row>
    <row r="97" spans="1:10" s="2" customFormat="1" ht="12" hidden="1">
      <c r="A97" s="20"/>
      <c r="B97" s="27" t="s">
        <v>98</v>
      </c>
      <c r="C97" s="111">
        <v>300</v>
      </c>
      <c r="D97" s="111">
        <v>300</v>
      </c>
      <c r="E97" s="67">
        <v>320</v>
      </c>
      <c r="F97" s="111">
        <v>0</v>
      </c>
      <c r="G97" s="115">
        <f t="shared" si="7"/>
        <v>0</v>
      </c>
      <c r="H97" s="111">
        <v>205</v>
      </c>
      <c r="I97" s="111">
        <v>300</v>
      </c>
      <c r="J97" s="111">
        <v>300</v>
      </c>
    </row>
    <row r="98" spans="1:10" s="2" customFormat="1" ht="12" hidden="1">
      <c r="A98" s="20"/>
      <c r="B98" s="27" t="s">
        <v>99</v>
      </c>
      <c r="C98" s="111"/>
      <c r="D98" s="111"/>
      <c r="E98" s="67">
        <v>150</v>
      </c>
      <c r="F98" s="111">
        <v>80</v>
      </c>
      <c r="G98" s="115">
        <f t="shared" si="7"/>
        <v>0.5333333333333333</v>
      </c>
      <c r="H98" s="111">
        <v>80</v>
      </c>
      <c r="I98" s="111"/>
      <c r="J98" s="111"/>
    </row>
    <row r="99" spans="1:10" s="2" customFormat="1" ht="12" hidden="1">
      <c r="A99" s="20"/>
      <c r="B99" s="27" t="s">
        <v>222</v>
      </c>
      <c r="C99" s="111">
        <v>1080</v>
      </c>
      <c r="D99" s="111">
        <v>1080</v>
      </c>
      <c r="E99" s="67">
        <v>720</v>
      </c>
      <c r="F99" s="111">
        <v>300</v>
      </c>
      <c r="G99" s="115">
        <f t="shared" si="7"/>
        <v>0.4166666666666667</v>
      </c>
      <c r="H99" s="111">
        <v>540</v>
      </c>
      <c r="I99" s="111">
        <v>1080</v>
      </c>
      <c r="J99" s="111">
        <v>1080</v>
      </c>
    </row>
    <row r="100" spans="1:10" s="2" customFormat="1" ht="12" hidden="1">
      <c r="A100" s="20"/>
      <c r="B100" s="27" t="s">
        <v>3</v>
      </c>
      <c r="C100" s="111" t="s">
        <v>3</v>
      </c>
      <c r="D100" s="111" t="s">
        <v>3</v>
      </c>
      <c r="E100" s="67" t="s">
        <v>3</v>
      </c>
      <c r="F100" s="111" t="s">
        <v>3</v>
      </c>
      <c r="G100" s="115"/>
      <c r="H100" s="111" t="s">
        <v>3</v>
      </c>
      <c r="I100" s="111" t="s">
        <v>3</v>
      </c>
      <c r="J100" s="111" t="s">
        <v>3</v>
      </c>
    </row>
    <row r="101" spans="1:10" s="24" customFormat="1" ht="11.25" customHeight="1" hidden="1">
      <c r="A101" s="20"/>
      <c r="B101" s="21" t="s">
        <v>100</v>
      </c>
      <c r="C101" s="140">
        <f>SUM(C102:C106)</f>
        <v>6060</v>
      </c>
      <c r="D101" s="140">
        <f>SUM(D102:D106)</f>
        <v>6060</v>
      </c>
      <c r="E101" s="72">
        <f>SUM(E102:E106)</f>
        <v>7560</v>
      </c>
      <c r="F101" s="140">
        <f>SUM(F102:F106)</f>
        <v>3096</v>
      </c>
      <c r="G101" s="115">
        <f>F101/E101</f>
        <v>0.4095238095238095</v>
      </c>
      <c r="H101" s="140">
        <f>SUM(H102:H106)</f>
        <v>3968</v>
      </c>
      <c r="I101" s="140">
        <f>SUM(I102:I106)</f>
        <v>6060</v>
      </c>
      <c r="J101" s="140">
        <f>SUM(J102:J106)</f>
        <v>6060</v>
      </c>
    </row>
    <row r="102" spans="1:10" s="2" customFormat="1" ht="12" hidden="1">
      <c r="A102" s="20"/>
      <c r="B102" s="27" t="s">
        <v>101</v>
      </c>
      <c r="C102" s="111">
        <v>3500</v>
      </c>
      <c r="D102" s="111">
        <v>3500</v>
      </c>
      <c r="E102" s="67">
        <v>4000</v>
      </c>
      <c r="F102" s="111">
        <v>1935</v>
      </c>
      <c r="G102" s="115">
        <f>F102/E102</f>
        <v>0.48375</v>
      </c>
      <c r="H102" s="111">
        <v>2471</v>
      </c>
      <c r="I102" s="111">
        <v>3500</v>
      </c>
      <c r="J102" s="111">
        <v>3500</v>
      </c>
    </row>
    <row r="103" spans="1:10" s="2" customFormat="1" ht="12" hidden="1">
      <c r="A103" s="20"/>
      <c r="B103" s="27" t="s">
        <v>3</v>
      </c>
      <c r="C103" s="111"/>
      <c r="D103" s="111"/>
      <c r="E103" s="67"/>
      <c r="F103" s="111"/>
      <c r="G103" s="115"/>
      <c r="H103" s="111"/>
      <c r="I103" s="111"/>
      <c r="J103" s="111"/>
    </row>
    <row r="104" spans="1:10" s="2" customFormat="1" ht="12" hidden="1">
      <c r="A104" s="20"/>
      <c r="B104" s="27" t="s">
        <v>102</v>
      </c>
      <c r="C104" s="111">
        <v>2500</v>
      </c>
      <c r="D104" s="111">
        <v>2500</v>
      </c>
      <c r="E104" s="67">
        <v>3500</v>
      </c>
      <c r="F104" s="111">
        <v>1159</v>
      </c>
      <c r="G104" s="115">
        <f>F104/E104</f>
        <v>0.3311428571428571</v>
      </c>
      <c r="H104" s="111">
        <v>1495</v>
      </c>
      <c r="I104" s="111">
        <v>2500</v>
      </c>
      <c r="J104" s="111">
        <v>2500</v>
      </c>
    </row>
    <row r="105" spans="1:10" s="2" customFormat="1" ht="12" hidden="1">
      <c r="A105" s="20"/>
      <c r="B105" s="27" t="s">
        <v>3</v>
      </c>
      <c r="C105" s="111"/>
      <c r="D105" s="111"/>
      <c r="E105" s="67"/>
      <c r="F105" s="111"/>
      <c r="G105" s="115"/>
      <c r="H105" s="111"/>
      <c r="I105" s="111"/>
      <c r="J105" s="111"/>
    </row>
    <row r="106" spans="1:10" s="2" customFormat="1" ht="12" hidden="1">
      <c r="A106" s="20"/>
      <c r="B106" s="27" t="s">
        <v>103</v>
      </c>
      <c r="C106" s="111">
        <v>60</v>
      </c>
      <c r="D106" s="111">
        <v>60</v>
      </c>
      <c r="E106" s="67">
        <v>60</v>
      </c>
      <c r="F106" s="111">
        <v>2</v>
      </c>
      <c r="G106" s="115">
        <f>F106/E106</f>
        <v>0.03333333333333333</v>
      </c>
      <c r="H106" s="111">
        <v>2</v>
      </c>
      <c r="I106" s="111">
        <v>60</v>
      </c>
      <c r="J106" s="111">
        <v>60</v>
      </c>
    </row>
    <row r="107" spans="1:10" s="24" customFormat="1" ht="12" hidden="1">
      <c r="A107" s="20"/>
      <c r="B107" s="21" t="s">
        <v>3</v>
      </c>
      <c r="C107" s="140" t="s">
        <v>3</v>
      </c>
      <c r="D107" s="140" t="s">
        <v>3</v>
      </c>
      <c r="E107" s="72" t="s">
        <v>3</v>
      </c>
      <c r="F107" s="140" t="s">
        <v>3</v>
      </c>
      <c r="G107" s="115"/>
      <c r="H107" s="140" t="s">
        <v>3</v>
      </c>
      <c r="I107" s="140" t="s">
        <v>3</v>
      </c>
      <c r="J107" s="140" t="s">
        <v>3</v>
      </c>
    </row>
    <row r="108" spans="1:10" s="2" customFormat="1" ht="12" hidden="1">
      <c r="A108" s="20"/>
      <c r="B108" s="21" t="s">
        <v>200</v>
      </c>
      <c r="C108" s="111" t="s">
        <v>3</v>
      </c>
      <c r="D108" s="111" t="s">
        <v>3</v>
      </c>
      <c r="E108" s="67" t="s">
        <v>3</v>
      </c>
      <c r="F108" s="141">
        <v>60</v>
      </c>
      <c r="G108" s="115"/>
      <c r="H108" s="141">
        <v>60</v>
      </c>
      <c r="I108" s="111" t="s">
        <v>3</v>
      </c>
      <c r="J108" s="111" t="s">
        <v>3</v>
      </c>
    </row>
    <row r="109" spans="1:10" s="2" customFormat="1" ht="12" hidden="1">
      <c r="A109" s="20"/>
      <c r="B109" s="27" t="s">
        <v>3</v>
      </c>
      <c r="C109" s="111" t="s">
        <v>3</v>
      </c>
      <c r="D109" s="111" t="s">
        <v>3</v>
      </c>
      <c r="E109" s="67" t="s">
        <v>3</v>
      </c>
      <c r="F109" s="111" t="s">
        <v>3</v>
      </c>
      <c r="G109" s="115"/>
      <c r="H109" s="111" t="s">
        <v>3</v>
      </c>
      <c r="I109" s="111" t="s">
        <v>3</v>
      </c>
      <c r="J109" s="111" t="s">
        <v>3</v>
      </c>
    </row>
    <row r="110" spans="1:10" s="2" customFormat="1" ht="12" hidden="1">
      <c r="A110" s="20"/>
      <c r="B110" s="25" t="s">
        <v>3</v>
      </c>
      <c r="C110" s="137" t="s">
        <v>3</v>
      </c>
      <c r="D110" s="137" t="s">
        <v>3</v>
      </c>
      <c r="E110" s="66" t="s">
        <v>3</v>
      </c>
      <c r="F110" s="137" t="s">
        <v>3</v>
      </c>
      <c r="G110" s="115" t="e">
        <f aca="true" t="shared" si="8" ref="G110:G116">F110/E110</f>
        <v>#VALUE!</v>
      </c>
      <c r="H110" s="137" t="s">
        <v>3</v>
      </c>
      <c r="I110" s="137" t="s">
        <v>3</v>
      </c>
      <c r="J110" s="137" t="s">
        <v>3</v>
      </c>
    </row>
    <row r="111" spans="1:10" s="2" customFormat="1" ht="12" hidden="1">
      <c r="A111" s="20"/>
      <c r="B111" s="27" t="s">
        <v>3</v>
      </c>
      <c r="C111" s="111" t="s">
        <v>3</v>
      </c>
      <c r="D111" s="111" t="s">
        <v>3</v>
      </c>
      <c r="E111" s="67" t="s">
        <v>3</v>
      </c>
      <c r="F111" s="111" t="s">
        <v>3</v>
      </c>
      <c r="G111" s="115" t="e">
        <f t="shared" si="8"/>
        <v>#VALUE!</v>
      </c>
      <c r="H111" s="111" t="s">
        <v>3</v>
      </c>
      <c r="I111" s="111" t="s">
        <v>3</v>
      </c>
      <c r="J111" s="111" t="s">
        <v>3</v>
      </c>
    </row>
    <row r="112" spans="1:10" s="2" customFormat="1" ht="12" hidden="1">
      <c r="A112" s="20"/>
      <c r="B112" s="27"/>
      <c r="C112" s="111"/>
      <c r="D112" s="111"/>
      <c r="E112" s="67"/>
      <c r="F112" s="111"/>
      <c r="G112" s="115" t="e">
        <f t="shared" si="8"/>
        <v>#DIV/0!</v>
      </c>
      <c r="H112" s="111"/>
      <c r="I112" s="111"/>
      <c r="J112" s="111"/>
    </row>
    <row r="113" spans="1:10" s="2" customFormat="1" ht="12" hidden="1">
      <c r="A113" s="20"/>
      <c r="B113" s="27" t="s">
        <v>3</v>
      </c>
      <c r="C113" s="111" t="s">
        <v>3</v>
      </c>
      <c r="D113" s="111" t="s">
        <v>3</v>
      </c>
      <c r="E113" s="67" t="s">
        <v>3</v>
      </c>
      <c r="F113" s="111" t="s">
        <v>3</v>
      </c>
      <c r="G113" s="115" t="e">
        <f t="shared" si="8"/>
        <v>#VALUE!</v>
      </c>
      <c r="H113" s="111" t="s">
        <v>3</v>
      </c>
      <c r="I113" s="111" t="s">
        <v>3</v>
      </c>
      <c r="J113" s="111" t="s">
        <v>3</v>
      </c>
    </row>
    <row r="114" spans="1:10" s="2" customFormat="1" ht="12" hidden="1">
      <c r="A114" s="20"/>
      <c r="B114" s="27" t="s">
        <v>3</v>
      </c>
      <c r="C114" s="111"/>
      <c r="D114" s="111"/>
      <c r="E114" s="67"/>
      <c r="F114" s="111"/>
      <c r="G114" s="115" t="e">
        <f t="shared" si="8"/>
        <v>#DIV/0!</v>
      </c>
      <c r="H114" s="111"/>
      <c r="I114" s="111"/>
      <c r="J114" s="111"/>
    </row>
    <row r="115" spans="1:10" s="2" customFormat="1" ht="12" hidden="1">
      <c r="A115" s="20"/>
      <c r="B115" s="27"/>
      <c r="C115" s="111"/>
      <c r="D115" s="111"/>
      <c r="E115" s="67"/>
      <c r="F115" s="111"/>
      <c r="G115" s="115" t="e">
        <f t="shared" si="8"/>
        <v>#DIV/0!</v>
      </c>
      <c r="H115" s="111"/>
      <c r="I115" s="111"/>
      <c r="J115" s="111"/>
    </row>
    <row r="116" spans="1:10" s="2" customFormat="1" ht="12" hidden="1">
      <c r="A116" s="20"/>
      <c r="B116" s="25" t="s">
        <v>199</v>
      </c>
      <c r="C116" s="141"/>
      <c r="D116" s="141"/>
      <c r="E116" s="68">
        <v>600</v>
      </c>
      <c r="F116" s="141">
        <v>143</v>
      </c>
      <c r="G116" s="115">
        <f t="shared" si="8"/>
        <v>0.23833333333333334</v>
      </c>
      <c r="H116" s="141">
        <v>143</v>
      </c>
      <c r="I116" s="141"/>
      <c r="J116" s="141"/>
    </row>
    <row r="117" spans="1:10" s="2" customFormat="1" ht="12" hidden="1">
      <c r="A117" s="20"/>
      <c r="B117" s="25"/>
      <c r="C117" s="111"/>
      <c r="D117" s="111"/>
      <c r="E117" s="67"/>
      <c r="F117" s="111"/>
      <c r="G117" s="115"/>
      <c r="H117" s="111"/>
      <c r="I117" s="111"/>
      <c r="J117" s="111"/>
    </row>
    <row r="118" spans="1:10" s="24" customFormat="1" ht="12" hidden="1">
      <c r="A118" s="20" t="s">
        <v>19</v>
      </c>
      <c r="B118" s="21" t="s">
        <v>104</v>
      </c>
      <c r="C118" s="141">
        <f>SUM(C119:C120)</f>
        <v>300</v>
      </c>
      <c r="D118" s="141">
        <f>SUM(D119:D120)</f>
        <v>300</v>
      </c>
      <c r="E118" s="68">
        <f>SUM(E119:E120)</f>
        <v>200</v>
      </c>
      <c r="F118" s="141">
        <f>SUM(F119:F120)</f>
        <v>109</v>
      </c>
      <c r="G118" s="115">
        <f>F118/E118</f>
        <v>0.545</v>
      </c>
      <c r="H118" s="141">
        <f>SUM(H119:H120)</f>
        <v>216</v>
      </c>
      <c r="I118" s="141">
        <f>SUM(I119:I120)</f>
        <v>300</v>
      </c>
      <c r="J118" s="141">
        <f>SUM(J119:J120)</f>
        <v>300</v>
      </c>
    </row>
    <row r="119" spans="1:10" s="77" customFormat="1" ht="12" hidden="1">
      <c r="A119" s="73"/>
      <c r="B119" s="74" t="s">
        <v>105</v>
      </c>
      <c r="C119" s="109">
        <v>300</v>
      </c>
      <c r="D119" s="109">
        <v>300</v>
      </c>
      <c r="E119" s="75">
        <v>200</v>
      </c>
      <c r="F119" s="109">
        <v>109</v>
      </c>
      <c r="G119" s="115">
        <f>F119/E119</f>
        <v>0.545</v>
      </c>
      <c r="H119" s="109">
        <v>216</v>
      </c>
      <c r="I119" s="109">
        <v>300</v>
      </c>
      <c r="J119" s="109">
        <v>300</v>
      </c>
    </row>
    <row r="120" spans="1:10" s="77" customFormat="1" ht="12" hidden="1">
      <c r="A120" s="73"/>
      <c r="B120" s="74"/>
      <c r="C120" s="109"/>
      <c r="D120" s="109"/>
      <c r="E120" s="75"/>
      <c r="F120" s="109"/>
      <c r="G120" s="115"/>
      <c r="H120" s="109"/>
      <c r="I120" s="109"/>
      <c r="J120" s="109"/>
    </row>
    <row r="121" spans="1:10" s="2" customFormat="1" ht="12" hidden="1">
      <c r="A121" s="20"/>
      <c r="B121" s="27"/>
      <c r="C121" s="111"/>
      <c r="D121" s="111"/>
      <c r="E121" s="67"/>
      <c r="F121" s="111"/>
      <c r="G121" s="115"/>
      <c r="H121" s="111"/>
      <c r="I121" s="111"/>
      <c r="J121" s="111"/>
    </row>
    <row r="122" spans="1:10" s="44" customFormat="1" ht="12.75" hidden="1">
      <c r="A122" s="45" t="s">
        <v>21</v>
      </c>
      <c r="B122" s="46" t="s">
        <v>106</v>
      </c>
      <c r="C122" s="138">
        <v>7392</v>
      </c>
      <c r="D122" s="138">
        <v>7392</v>
      </c>
      <c r="E122" s="69">
        <v>9958</v>
      </c>
      <c r="F122" s="138">
        <v>6033</v>
      </c>
      <c r="G122" s="115">
        <f>F122/E122</f>
        <v>0.6058445470978108</v>
      </c>
      <c r="H122" s="138">
        <v>7530</v>
      </c>
      <c r="I122" s="138">
        <v>7392</v>
      </c>
      <c r="J122" s="138">
        <v>7392</v>
      </c>
    </row>
    <row r="123" spans="1:10" s="24" customFormat="1" ht="12" hidden="1">
      <c r="A123" s="20"/>
      <c r="B123" s="21" t="s">
        <v>228</v>
      </c>
      <c r="C123" s="141" t="s">
        <v>3</v>
      </c>
      <c r="D123" s="141" t="s">
        <v>3</v>
      </c>
      <c r="E123" s="68" t="s">
        <v>3</v>
      </c>
      <c r="F123" s="141" t="s">
        <v>3</v>
      </c>
      <c r="G123" s="115"/>
      <c r="H123" s="141" t="s">
        <v>3</v>
      </c>
      <c r="I123" s="141" t="s">
        <v>3</v>
      </c>
      <c r="J123" s="141" t="s">
        <v>3</v>
      </c>
    </row>
    <row r="124" spans="1:10" s="2" customFormat="1" ht="12" hidden="1">
      <c r="A124" s="20"/>
      <c r="B124" s="27"/>
      <c r="C124" s="111" t="s">
        <v>3</v>
      </c>
      <c r="D124" s="111" t="s">
        <v>3</v>
      </c>
      <c r="E124" s="67" t="s">
        <v>3</v>
      </c>
      <c r="F124" s="111" t="s">
        <v>3</v>
      </c>
      <c r="G124" s="115"/>
      <c r="H124" s="111" t="s">
        <v>3</v>
      </c>
      <c r="I124" s="111" t="s">
        <v>3</v>
      </c>
      <c r="J124" s="111" t="s">
        <v>3</v>
      </c>
    </row>
    <row r="125" spans="1:10" s="6" customFormat="1" ht="12.75" hidden="1">
      <c r="A125" s="35" t="s">
        <v>23</v>
      </c>
      <c r="B125" s="48" t="s">
        <v>24</v>
      </c>
      <c r="C125" s="142">
        <f>SUM(C126:C127)</f>
        <v>280</v>
      </c>
      <c r="D125" s="142">
        <f>SUM(D126:D127)</f>
        <v>280</v>
      </c>
      <c r="E125" s="78">
        <f>SUM(E126:E127)</f>
        <v>500</v>
      </c>
      <c r="F125" s="142">
        <f>SUM(F126:F127)</f>
        <v>15</v>
      </c>
      <c r="G125" s="115">
        <f>F125/E125</f>
        <v>0.03</v>
      </c>
      <c r="H125" s="142">
        <f>SUM(H126:H127)</f>
        <v>717</v>
      </c>
      <c r="I125" s="142">
        <f>SUM(I126:I127)</f>
        <v>280</v>
      </c>
      <c r="J125" s="142">
        <f>SUM(J126:J127)</f>
        <v>280</v>
      </c>
    </row>
    <row r="126" spans="1:10" s="2" customFormat="1" ht="12" hidden="1">
      <c r="A126" s="20"/>
      <c r="B126" s="27" t="s">
        <v>107</v>
      </c>
      <c r="C126" s="111">
        <v>280</v>
      </c>
      <c r="D126" s="111">
        <v>280</v>
      </c>
      <c r="E126" s="67">
        <v>500</v>
      </c>
      <c r="F126" s="111">
        <v>15</v>
      </c>
      <c r="G126" s="115">
        <f>F126/E126</f>
        <v>0.03</v>
      </c>
      <c r="H126" s="111">
        <v>717</v>
      </c>
      <c r="I126" s="111">
        <v>280</v>
      </c>
      <c r="J126" s="111">
        <v>280</v>
      </c>
    </row>
    <row r="127" spans="1:10" s="2" customFormat="1" ht="12" hidden="1">
      <c r="A127" s="20"/>
      <c r="B127" s="27" t="s">
        <v>108</v>
      </c>
      <c r="C127" s="111">
        <v>0</v>
      </c>
      <c r="D127" s="111">
        <v>0</v>
      </c>
      <c r="E127" s="67">
        <v>0</v>
      </c>
      <c r="F127" s="111">
        <v>0</v>
      </c>
      <c r="G127" s="115"/>
      <c r="H127" s="111">
        <v>0</v>
      </c>
      <c r="I127" s="111">
        <v>0</v>
      </c>
      <c r="J127" s="111">
        <v>0</v>
      </c>
    </row>
    <row r="128" spans="1:10" s="2" customFormat="1" ht="12" customHeight="1" hidden="1">
      <c r="A128" s="59"/>
      <c r="B128" s="60"/>
      <c r="C128" s="143"/>
      <c r="D128" s="143"/>
      <c r="E128" s="79"/>
      <c r="F128" s="143"/>
      <c r="G128" s="115"/>
      <c r="H128" s="143"/>
      <c r="I128" s="143"/>
      <c r="J128" s="143"/>
    </row>
    <row r="129" spans="1:10" s="55" customFormat="1" ht="12" customHeight="1" hidden="1">
      <c r="A129" s="51"/>
      <c r="B129" s="52" t="s">
        <v>191</v>
      </c>
      <c r="C129" s="144">
        <f>+C83+C86+C90+C122+C125+C118</f>
        <v>16556</v>
      </c>
      <c r="D129" s="144">
        <f>+D83+D86+D90+D122+D125+D118</f>
        <v>16556</v>
      </c>
      <c r="E129" s="81">
        <f>+E83+E86+E90+E122+E118+E125</f>
        <v>20482</v>
      </c>
      <c r="F129" s="144">
        <f>+F83+F86+F90+F122+F118+F125</f>
        <v>10163</v>
      </c>
      <c r="G129" s="115">
        <f>F129/E129</f>
        <v>0.4961917781466654</v>
      </c>
      <c r="H129" s="144">
        <f>+H83+H86+H90+H122+H118+H125</f>
        <v>14206</v>
      </c>
      <c r="I129" s="144">
        <f>+I83+I86+I90+I122+I125+I118</f>
        <v>16556</v>
      </c>
      <c r="J129" s="144">
        <f>+J83+J86+J90+J122+J125+J118</f>
        <v>16556</v>
      </c>
    </row>
    <row r="130" spans="1:10" s="2" customFormat="1" ht="15" customHeight="1" hidden="1">
      <c r="A130" s="1"/>
      <c r="C130" s="133"/>
      <c r="D130" s="133"/>
      <c r="E130" s="4"/>
      <c r="F130" s="133"/>
      <c r="G130" s="115"/>
      <c r="H130" s="133"/>
      <c r="I130" s="133"/>
      <c r="J130" s="133"/>
    </row>
    <row r="131" spans="1:10" s="2" customFormat="1" ht="12.75" customHeight="1" hidden="1">
      <c r="A131" s="1"/>
      <c r="C131" s="133"/>
      <c r="D131" s="133"/>
      <c r="E131" s="4"/>
      <c r="F131" s="133"/>
      <c r="G131" s="115"/>
      <c r="H131" s="133"/>
      <c r="I131" s="133"/>
      <c r="J131" s="133"/>
    </row>
    <row r="132" spans="1:10" s="2" customFormat="1" ht="12.75" customHeight="1" hidden="1">
      <c r="A132" s="1"/>
      <c r="C132" s="133"/>
      <c r="D132" s="133"/>
      <c r="E132" s="4"/>
      <c r="F132" s="133"/>
      <c r="G132" s="115"/>
      <c r="H132" s="133"/>
      <c r="I132" s="133"/>
      <c r="J132" s="133"/>
    </row>
    <row r="133" spans="1:10" s="2" customFormat="1" ht="12.75" customHeight="1" hidden="1">
      <c r="A133" s="1"/>
      <c r="C133" s="133"/>
      <c r="D133" s="133"/>
      <c r="E133" s="4"/>
      <c r="F133" s="133"/>
      <c r="G133" s="115"/>
      <c r="H133" s="133"/>
      <c r="I133" s="133"/>
      <c r="J133" s="133"/>
    </row>
    <row r="134" spans="1:10" s="2" customFormat="1" ht="12.75" customHeight="1" hidden="1">
      <c r="A134" s="1"/>
      <c r="C134" s="133"/>
      <c r="D134" s="133"/>
      <c r="E134" s="4"/>
      <c r="F134" s="133"/>
      <c r="G134" s="115"/>
      <c r="H134" s="133"/>
      <c r="I134" s="133"/>
      <c r="J134" s="133"/>
    </row>
    <row r="135" spans="1:10" s="2" customFormat="1" ht="13.5" customHeight="1" hidden="1">
      <c r="A135" s="1"/>
      <c r="C135" s="133"/>
      <c r="D135" s="133"/>
      <c r="E135" s="4"/>
      <c r="F135" s="133"/>
      <c r="G135" s="115"/>
      <c r="H135" s="133"/>
      <c r="I135" s="133"/>
      <c r="J135" s="133"/>
    </row>
    <row r="136" spans="1:10" s="2" customFormat="1" ht="12.75" hidden="1">
      <c r="A136" s="1"/>
      <c r="B136" s="2" t="s">
        <v>109</v>
      </c>
      <c r="C136" s="133"/>
      <c r="D136" s="133"/>
      <c r="E136" s="3"/>
      <c r="F136" s="116" t="s">
        <v>1</v>
      </c>
      <c r="G136" s="115"/>
      <c r="H136" s="116" t="s">
        <v>1</v>
      </c>
      <c r="I136" s="133"/>
      <c r="J136" s="133"/>
    </row>
    <row r="137" spans="1:10" s="2" customFormat="1" ht="12" customHeight="1" hidden="1">
      <c r="A137" s="5"/>
      <c r="B137" s="6" t="s">
        <v>85</v>
      </c>
      <c r="C137" s="116"/>
      <c r="D137" s="116"/>
      <c r="E137" s="3"/>
      <c r="F137" s="116" t="s">
        <v>110</v>
      </c>
      <c r="G137" s="115"/>
      <c r="H137" s="116" t="s">
        <v>110</v>
      </c>
      <c r="I137" s="116"/>
      <c r="J137" s="116"/>
    </row>
    <row r="138" spans="1:10" s="2" customFormat="1" ht="12" customHeight="1" hidden="1">
      <c r="A138" s="5"/>
      <c r="B138" s="6" t="s">
        <v>246</v>
      </c>
      <c r="C138" s="133"/>
      <c r="D138" s="133"/>
      <c r="E138" s="4"/>
      <c r="F138" s="133"/>
      <c r="G138" s="115"/>
      <c r="H138" s="133"/>
      <c r="I138" s="133"/>
      <c r="J138" s="133"/>
    </row>
    <row r="139" spans="1:10" s="2" customFormat="1" ht="11.25" customHeight="1" hidden="1">
      <c r="A139" s="5"/>
      <c r="B139" s="6"/>
      <c r="C139" s="133"/>
      <c r="D139" s="133"/>
      <c r="E139" s="4"/>
      <c r="F139" s="133"/>
      <c r="G139" s="115"/>
      <c r="H139" s="133"/>
      <c r="I139" s="133"/>
      <c r="J139" s="133"/>
    </row>
    <row r="140" spans="1:10" s="2" customFormat="1" ht="12.75" customHeight="1" hidden="1">
      <c r="A140" s="5"/>
      <c r="B140" s="6"/>
      <c r="C140" s="133"/>
      <c r="D140" s="133"/>
      <c r="E140" s="4"/>
      <c r="F140" s="133"/>
      <c r="G140" s="115"/>
      <c r="H140" s="133"/>
      <c r="I140" s="133"/>
      <c r="J140" s="133"/>
    </row>
    <row r="141" spans="1:10" s="2" customFormat="1" ht="12" customHeight="1" hidden="1">
      <c r="A141" s="1"/>
      <c r="C141" s="133"/>
      <c r="D141" s="133"/>
      <c r="E141" s="3"/>
      <c r="F141" s="116" t="s">
        <v>111</v>
      </c>
      <c r="G141" s="115"/>
      <c r="H141" s="116" t="s">
        <v>111</v>
      </c>
      <c r="I141" s="133"/>
      <c r="J141" s="133"/>
    </row>
    <row r="142" spans="1:10" s="2" customFormat="1" ht="12" hidden="1">
      <c r="A142" s="18" t="s">
        <v>89</v>
      </c>
      <c r="B142" s="57" t="s">
        <v>112</v>
      </c>
      <c r="C142" s="119" t="s">
        <v>245</v>
      </c>
      <c r="D142" s="119" t="s">
        <v>245</v>
      </c>
      <c r="E142" s="9" t="s">
        <v>88</v>
      </c>
      <c r="F142" s="119" t="s">
        <v>88</v>
      </c>
      <c r="G142" s="115"/>
      <c r="H142" s="119" t="s">
        <v>88</v>
      </c>
      <c r="I142" s="119" t="s">
        <v>245</v>
      </c>
      <c r="J142" s="119" t="s">
        <v>245</v>
      </c>
    </row>
    <row r="143" spans="1:10" s="2" customFormat="1" ht="12" customHeight="1" hidden="1">
      <c r="A143" s="59"/>
      <c r="B143" s="27"/>
      <c r="C143" s="120" t="s">
        <v>11</v>
      </c>
      <c r="D143" s="120" t="s">
        <v>11</v>
      </c>
      <c r="E143" s="14" t="s">
        <v>193</v>
      </c>
      <c r="F143" s="120" t="s">
        <v>206</v>
      </c>
      <c r="G143" s="115"/>
      <c r="H143" s="120" t="s">
        <v>207</v>
      </c>
      <c r="I143" s="120" t="s">
        <v>11</v>
      </c>
      <c r="J143" s="120" t="s">
        <v>11</v>
      </c>
    </row>
    <row r="144" spans="1:10" s="44" customFormat="1" ht="12.75" hidden="1">
      <c r="A144" s="45" t="s">
        <v>3</v>
      </c>
      <c r="B144" s="82" t="s">
        <v>113</v>
      </c>
      <c r="C144" s="139">
        <f>+C147+C153+C160</f>
        <v>35110</v>
      </c>
      <c r="D144" s="139">
        <f>+D147+D153+D160</f>
        <v>35110</v>
      </c>
      <c r="E144" s="71">
        <f>+E147+E153+E160</f>
        <v>100273</v>
      </c>
      <c r="F144" s="139">
        <f>+F147+F153+F160</f>
        <v>57716</v>
      </c>
      <c r="G144" s="115">
        <f>F144/E144</f>
        <v>0.5755886430045974</v>
      </c>
      <c r="H144" s="139">
        <f>+H147+H153+H160</f>
        <v>90118</v>
      </c>
      <c r="I144" s="139">
        <f>+I147+I153+I160</f>
        <v>35110</v>
      </c>
      <c r="J144" s="139">
        <f>+J147+J153+J160</f>
        <v>35110</v>
      </c>
    </row>
    <row r="145" spans="1:10" s="44" customFormat="1" ht="12.75" hidden="1">
      <c r="A145" s="45"/>
      <c r="B145" s="46"/>
      <c r="C145" s="139"/>
      <c r="D145" s="139"/>
      <c r="E145" s="71"/>
      <c r="F145" s="139"/>
      <c r="G145" s="115"/>
      <c r="H145" s="139"/>
      <c r="I145" s="139"/>
      <c r="J145" s="139"/>
    </row>
    <row r="146" spans="1:10" s="44" customFormat="1" ht="12.75" hidden="1">
      <c r="A146" s="45"/>
      <c r="B146" s="46"/>
      <c r="C146" s="139"/>
      <c r="D146" s="139"/>
      <c r="E146" s="71"/>
      <c r="F146" s="139"/>
      <c r="G146" s="115"/>
      <c r="H146" s="139"/>
      <c r="I146" s="139"/>
      <c r="J146" s="139"/>
    </row>
    <row r="147" spans="1:10" s="24" customFormat="1" ht="12" hidden="1">
      <c r="A147" s="20" t="s">
        <v>26</v>
      </c>
      <c r="B147" s="21" t="s">
        <v>27</v>
      </c>
      <c r="C147" s="140">
        <f>SUM(C149:C151)</f>
        <v>28300</v>
      </c>
      <c r="D147" s="140">
        <f>SUM(D149:D151)</f>
        <v>28300</v>
      </c>
      <c r="E147" s="72">
        <f>SUM(E149:E151)</f>
        <v>15500</v>
      </c>
      <c r="F147" s="140">
        <f>SUM(F149:F151)</f>
        <v>11552</v>
      </c>
      <c r="G147" s="115">
        <f>F147/E147</f>
        <v>0.7452903225806452</v>
      </c>
      <c r="H147" s="140">
        <f>SUM(H149:H151)</f>
        <v>21228</v>
      </c>
      <c r="I147" s="140">
        <f>SUM(I149:I151)</f>
        <v>28300</v>
      </c>
      <c r="J147" s="140">
        <f>SUM(J149:J151)</f>
        <v>28300</v>
      </c>
    </row>
    <row r="148" spans="1:10" s="24" customFormat="1" ht="12" hidden="1">
      <c r="A148" s="20"/>
      <c r="B148" s="21"/>
      <c r="C148" s="140"/>
      <c r="D148" s="140"/>
      <c r="E148" s="72"/>
      <c r="F148" s="140"/>
      <c r="G148" s="115"/>
      <c r="H148" s="140"/>
      <c r="I148" s="140"/>
      <c r="J148" s="140"/>
    </row>
    <row r="149" spans="1:10" s="2" customFormat="1" ht="12" hidden="1">
      <c r="A149" s="20"/>
      <c r="B149" s="27" t="s">
        <v>227</v>
      </c>
      <c r="C149" s="111">
        <v>300</v>
      </c>
      <c r="D149" s="111">
        <v>300</v>
      </c>
      <c r="E149" s="67"/>
      <c r="F149" s="111">
        <v>53</v>
      </c>
      <c r="G149" s="115"/>
      <c r="H149" s="111">
        <v>84</v>
      </c>
      <c r="I149" s="111">
        <v>300</v>
      </c>
      <c r="J149" s="111">
        <v>300</v>
      </c>
    </row>
    <row r="150" spans="1:10" s="2" customFormat="1" ht="11.25" customHeight="1" hidden="1">
      <c r="A150" s="20"/>
      <c r="B150" s="27" t="s">
        <v>114</v>
      </c>
      <c r="C150" s="111">
        <v>15000</v>
      </c>
      <c r="D150" s="111">
        <v>15000</v>
      </c>
      <c r="E150" s="67">
        <v>10500</v>
      </c>
      <c r="F150" s="111">
        <v>8322</v>
      </c>
      <c r="G150" s="115">
        <f>F150/E150</f>
        <v>0.7925714285714286</v>
      </c>
      <c r="H150" s="111">
        <v>15916</v>
      </c>
      <c r="I150" s="111">
        <v>15000</v>
      </c>
      <c r="J150" s="111">
        <v>15000</v>
      </c>
    </row>
    <row r="151" spans="1:10" s="2" customFormat="1" ht="12.75" customHeight="1" hidden="1">
      <c r="A151" s="20"/>
      <c r="B151" s="27" t="s">
        <v>115</v>
      </c>
      <c r="C151" s="111">
        <v>13000</v>
      </c>
      <c r="D151" s="111">
        <v>13000</v>
      </c>
      <c r="E151" s="67">
        <v>5000</v>
      </c>
      <c r="F151" s="111">
        <v>3177</v>
      </c>
      <c r="G151" s="115">
        <f>F151/E151</f>
        <v>0.6354</v>
      </c>
      <c r="H151" s="111">
        <v>5228</v>
      </c>
      <c r="I151" s="111">
        <v>13000</v>
      </c>
      <c r="J151" s="111">
        <v>13000</v>
      </c>
    </row>
    <row r="152" spans="1:10" s="2" customFormat="1" ht="11.25" customHeight="1" hidden="1">
      <c r="A152" s="20"/>
      <c r="B152" s="27"/>
      <c r="C152" s="111"/>
      <c r="D152" s="111"/>
      <c r="E152" s="67"/>
      <c r="F152" s="111"/>
      <c r="G152" s="115"/>
      <c r="H152" s="111"/>
      <c r="I152" s="111"/>
      <c r="J152" s="111"/>
    </row>
    <row r="153" spans="1:10" s="24" customFormat="1" ht="12" hidden="1">
      <c r="A153" s="20" t="s">
        <v>28</v>
      </c>
      <c r="B153" s="21" t="s">
        <v>29</v>
      </c>
      <c r="C153" s="140">
        <f>SUM(C155:C158)</f>
        <v>5650</v>
      </c>
      <c r="D153" s="140">
        <f>SUM(D155:D158)</f>
        <v>5650</v>
      </c>
      <c r="E153" s="72">
        <f>SUM(E155:E158)</f>
        <v>84273</v>
      </c>
      <c r="F153" s="140">
        <f>SUM(F155:F158)</f>
        <v>45652</v>
      </c>
      <c r="G153" s="115">
        <f>F153/E153</f>
        <v>0.5417156147283234</v>
      </c>
      <c r="H153" s="140">
        <f>SUM(H155:H158)</f>
        <v>68013</v>
      </c>
      <c r="I153" s="140">
        <f>SUM(I155:I158)</f>
        <v>5650</v>
      </c>
      <c r="J153" s="140">
        <f>SUM(J155:J158)</f>
        <v>5650</v>
      </c>
    </row>
    <row r="154" spans="1:10" s="24" customFormat="1" ht="12" hidden="1">
      <c r="A154" s="20"/>
      <c r="B154" s="21"/>
      <c r="C154" s="140"/>
      <c r="D154" s="140"/>
      <c r="E154" s="72"/>
      <c r="F154" s="140"/>
      <c r="G154" s="115"/>
      <c r="H154" s="140"/>
      <c r="I154" s="140"/>
      <c r="J154" s="140"/>
    </row>
    <row r="155" spans="1:10" s="2" customFormat="1" ht="14.25" customHeight="1" hidden="1">
      <c r="A155" s="20"/>
      <c r="B155" s="27" t="s">
        <v>116</v>
      </c>
      <c r="C155" s="111"/>
      <c r="D155" s="111"/>
      <c r="E155" s="67">
        <v>18710</v>
      </c>
      <c r="F155" s="111">
        <v>9786</v>
      </c>
      <c r="G155" s="115">
        <f>F155/E155</f>
        <v>0.5230358097274185</v>
      </c>
      <c r="H155" s="111">
        <v>14164</v>
      </c>
      <c r="I155" s="111"/>
      <c r="J155" s="111"/>
    </row>
    <row r="156" spans="1:10" s="2" customFormat="1" ht="13.5" customHeight="1" hidden="1">
      <c r="A156" s="20"/>
      <c r="B156" s="27" t="s">
        <v>117</v>
      </c>
      <c r="C156" s="111"/>
      <c r="D156" s="111"/>
      <c r="E156" s="67">
        <v>53063</v>
      </c>
      <c r="F156" s="111">
        <v>27749</v>
      </c>
      <c r="G156" s="115">
        <f>F156/E156</f>
        <v>0.5229444245519477</v>
      </c>
      <c r="H156" s="111">
        <v>40165</v>
      </c>
      <c r="I156" s="111"/>
      <c r="J156" s="111"/>
    </row>
    <row r="157" spans="1:10" s="2" customFormat="1" ht="12" hidden="1">
      <c r="A157" s="20"/>
      <c r="B157" s="27" t="s">
        <v>224</v>
      </c>
      <c r="C157" s="111">
        <v>5600</v>
      </c>
      <c r="D157" s="111">
        <v>5600</v>
      </c>
      <c r="E157" s="67">
        <v>12500</v>
      </c>
      <c r="F157" s="111">
        <v>8117</v>
      </c>
      <c r="G157" s="115">
        <f>F157/E157</f>
        <v>0.64936</v>
      </c>
      <c r="H157" s="111">
        <v>13684</v>
      </c>
      <c r="I157" s="111">
        <v>5600</v>
      </c>
      <c r="J157" s="111">
        <v>5600</v>
      </c>
    </row>
    <row r="158" spans="1:10" s="2" customFormat="1" ht="12" hidden="1">
      <c r="A158" s="20"/>
      <c r="B158" s="27" t="s">
        <v>223</v>
      </c>
      <c r="C158" s="111">
        <v>50</v>
      </c>
      <c r="D158" s="111">
        <v>50</v>
      </c>
      <c r="E158" s="67" t="s">
        <v>3</v>
      </c>
      <c r="F158" s="111" t="s">
        <v>3</v>
      </c>
      <c r="G158" s="115"/>
      <c r="H158" s="111" t="s">
        <v>3</v>
      </c>
      <c r="I158" s="111">
        <v>50</v>
      </c>
      <c r="J158" s="111">
        <v>50</v>
      </c>
    </row>
    <row r="159" spans="1:10" s="2" customFormat="1" ht="12" customHeight="1" hidden="1">
      <c r="A159" s="20"/>
      <c r="B159" s="27" t="s">
        <v>118</v>
      </c>
      <c r="C159" s="111"/>
      <c r="D159" s="111"/>
      <c r="E159" s="67"/>
      <c r="F159" s="111"/>
      <c r="G159" s="115"/>
      <c r="H159" s="111"/>
      <c r="I159" s="111"/>
      <c r="J159" s="111"/>
    </row>
    <row r="160" spans="1:10" s="24" customFormat="1" ht="12" hidden="1">
      <c r="A160" s="20" t="s">
        <v>32</v>
      </c>
      <c r="B160" s="21" t="s">
        <v>33</v>
      </c>
      <c r="C160" s="141">
        <f>SUM(C162:C165)</f>
        <v>1160</v>
      </c>
      <c r="D160" s="141">
        <f>SUM(D162:D165)</f>
        <v>1160</v>
      </c>
      <c r="E160" s="68">
        <f>SUM(E162:E165)</f>
        <v>500</v>
      </c>
      <c r="F160" s="141">
        <f>SUM(F162:F165)</f>
        <v>512</v>
      </c>
      <c r="G160" s="115">
        <f>F160/E160</f>
        <v>1.024</v>
      </c>
      <c r="H160" s="141">
        <f>SUM(H162:H165)</f>
        <v>877</v>
      </c>
      <c r="I160" s="141">
        <f>SUM(I162:I165)</f>
        <v>1160</v>
      </c>
      <c r="J160" s="141">
        <f>SUM(J162:J165)</f>
        <v>1160</v>
      </c>
    </row>
    <row r="161" spans="1:10" s="24" customFormat="1" ht="12" hidden="1">
      <c r="A161" s="20"/>
      <c r="B161" s="21"/>
      <c r="C161" s="141"/>
      <c r="D161" s="141"/>
      <c r="E161" s="68"/>
      <c r="F161" s="141"/>
      <c r="G161" s="115"/>
      <c r="H161" s="141"/>
      <c r="I161" s="141"/>
      <c r="J161" s="141"/>
    </row>
    <row r="162" spans="1:10" s="24" customFormat="1" ht="12" hidden="1">
      <c r="A162" s="20"/>
      <c r="B162" s="21" t="s">
        <v>119</v>
      </c>
      <c r="C162" s="111">
        <v>100</v>
      </c>
      <c r="D162" s="111">
        <v>100</v>
      </c>
      <c r="E162" s="67">
        <v>50</v>
      </c>
      <c r="F162" s="111">
        <v>296</v>
      </c>
      <c r="G162" s="115">
        <f>F162/E162</f>
        <v>5.92</v>
      </c>
      <c r="H162" s="111">
        <v>373</v>
      </c>
      <c r="I162" s="111">
        <v>100</v>
      </c>
      <c r="J162" s="111">
        <v>100</v>
      </c>
    </row>
    <row r="163" spans="1:10" s="2" customFormat="1" ht="12" customHeight="1" hidden="1">
      <c r="A163" s="20"/>
      <c r="B163" s="27" t="s">
        <v>120</v>
      </c>
      <c r="C163" s="111">
        <v>100</v>
      </c>
      <c r="D163" s="111">
        <v>100</v>
      </c>
      <c r="E163" s="67">
        <v>50</v>
      </c>
      <c r="F163" s="111">
        <v>42</v>
      </c>
      <c r="G163" s="115">
        <f>F163/E163</f>
        <v>0.84</v>
      </c>
      <c r="H163" s="111">
        <v>240</v>
      </c>
      <c r="I163" s="111">
        <v>100</v>
      </c>
      <c r="J163" s="111">
        <v>100</v>
      </c>
    </row>
    <row r="164" spans="1:10" s="2" customFormat="1" ht="12" customHeight="1" hidden="1">
      <c r="A164" s="20"/>
      <c r="B164" s="27" t="s">
        <v>121</v>
      </c>
      <c r="C164" s="111">
        <v>960</v>
      </c>
      <c r="D164" s="111">
        <v>960</v>
      </c>
      <c r="E164" s="67">
        <v>400</v>
      </c>
      <c r="F164" s="111">
        <v>174</v>
      </c>
      <c r="G164" s="115">
        <f>F164/E164</f>
        <v>0.435</v>
      </c>
      <c r="H164" s="111">
        <v>264</v>
      </c>
      <c r="I164" s="111">
        <v>960</v>
      </c>
      <c r="J164" s="111">
        <v>960</v>
      </c>
    </row>
    <row r="165" spans="1:10" s="2" customFormat="1" ht="11.25" customHeight="1" hidden="1">
      <c r="A165" s="20"/>
      <c r="B165" s="27" t="s">
        <v>189</v>
      </c>
      <c r="C165" s="111" t="s">
        <v>3</v>
      </c>
      <c r="D165" s="111" t="s">
        <v>3</v>
      </c>
      <c r="E165" s="67" t="s">
        <v>3</v>
      </c>
      <c r="F165" s="111" t="s">
        <v>3</v>
      </c>
      <c r="G165" s="115"/>
      <c r="H165" s="111" t="s">
        <v>3</v>
      </c>
      <c r="I165" s="111" t="s">
        <v>3</v>
      </c>
      <c r="J165" s="111" t="s">
        <v>3</v>
      </c>
    </row>
    <row r="166" spans="1:10" s="2" customFormat="1" ht="11.25" customHeight="1" hidden="1">
      <c r="A166" s="20"/>
      <c r="B166" s="27"/>
      <c r="C166" s="111"/>
      <c r="D166" s="111"/>
      <c r="E166" s="67"/>
      <c r="F166" s="111"/>
      <c r="G166" s="115"/>
      <c r="H166" s="111"/>
      <c r="I166" s="111"/>
      <c r="J166" s="111"/>
    </row>
    <row r="167" spans="1:10" s="2" customFormat="1" ht="11.25" customHeight="1" hidden="1">
      <c r="A167" s="20"/>
      <c r="B167" s="27" t="s">
        <v>3</v>
      </c>
      <c r="C167" s="111"/>
      <c r="D167" s="111"/>
      <c r="E167" s="67"/>
      <c r="F167" s="111"/>
      <c r="G167" s="115"/>
      <c r="H167" s="111"/>
      <c r="I167" s="111"/>
      <c r="J167" s="111"/>
    </row>
    <row r="168" spans="1:10" s="2" customFormat="1" ht="12" hidden="1">
      <c r="A168" s="20"/>
      <c r="B168" s="27"/>
      <c r="C168" s="111"/>
      <c r="D168" s="111"/>
      <c r="E168" s="67"/>
      <c r="F168" s="111"/>
      <c r="G168" s="115"/>
      <c r="H168" s="111"/>
      <c r="I168" s="111"/>
      <c r="J168" s="111"/>
    </row>
    <row r="169" spans="1:10" s="55" customFormat="1" ht="14.25" hidden="1">
      <c r="A169" s="51"/>
      <c r="B169" s="52" t="s">
        <v>34</v>
      </c>
      <c r="C169" s="145">
        <f>+C81+C144</f>
        <v>51666</v>
      </c>
      <c r="D169" s="145">
        <f>+D81+D144</f>
        <v>51666</v>
      </c>
      <c r="E169" s="83">
        <f>+E81+E144</f>
        <v>120755</v>
      </c>
      <c r="F169" s="145">
        <f>+F81+F144</f>
        <v>67879</v>
      </c>
      <c r="G169" s="115">
        <f>F169/E169</f>
        <v>0.5621216512773798</v>
      </c>
      <c r="H169" s="145">
        <f>+H81+H144</f>
        <v>104324</v>
      </c>
      <c r="I169" s="145">
        <f>+I81+I144</f>
        <v>51666</v>
      </c>
      <c r="J169" s="145">
        <f>+J81+J144</f>
        <v>51666</v>
      </c>
    </row>
    <row r="170" spans="1:10" s="2" customFormat="1" ht="12" hidden="1">
      <c r="A170" s="1"/>
      <c r="C170" s="133"/>
      <c r="D170" s="133"/>
      <c r="E170" s="4"/>
      <c r="F170" s="133"/>
      <c r="G170" s="115"/>
      <c r="H170" s="133"/>
      <c r="I170" s="133"/>
      <c r="J170" s="133"/>
    </row>
    <row r="171" spans="1:10" s="2" customFormat="1" ht="11.25" customHeight="1" hidden="1">
      <c r="A171" s="1"/>
      <c r="C171" s="133"/>
      <c r="D171" s="133"/>
      <c r="E171" s="4"/>
      <c r="F171" s="133"/>
      <c r="G171" s="115"/>
      <c r="H171" s="133"/>
      <c r="I171" s="133"/>
      <c r="J171" s="133"/>
    </row>
    <row r="172" spans="1:10" s="2" customFormat="1" ht="11.25" customHeight="1" hidden="1">
      <c r="A172" s="1"/>
      <c r="C172" s="133"/>
      <c r="D172" s="133"/>
      <c r="E172" s="4"/>
      <c r="F172" s="133"/>
      <c r="G172" s="115"/>
      <c r="H172" s="133"/>
      <c r="I172" s="133"/>
      <c r="J172" s="133"/>
    </row>
    <row r="173" spans="1:10" s="2" customFormat="1" ht="12" hidden="1">
      <c r="A173" s="1"/>
      <c r="C173" s="133"/>
      <c r="D173" s="133"/>
      <c r="E173" s="4"/>
      <c r="F173" s="133"/>
      <c r="G173" s="115"/>
      <c r="H173" s="133"/>
      <c r="I173" s="133"/>
      <c r="J173" s="133"/>
    </row>
    <row r="174" spans="1:10" s="2" customFormat="1" ht="12" hidden="1">
      <c r="A174" s="1"/>
      <c r="C174" s="133"/>
      <c r="D174" s="133"/>
      <c r="E174" s="4"/>
      <c r="F174" s="133"/>
      <c r="G174" s="115"/>
      <c r="H174" s="133"/>
      <c r="I174" s="133"/>
      <c r="J174" s="133"/>
    </row>
    <row r="175" spans="1:10" s="2" customFormat="1" ht="12" hidden="1">
      <c r="A175" s="1"/>
      <c r="C175" s="133"/>
      <c r="D175" s="133"/>
      <c r="E175" s="4"/>
      <c r="F175" s="133"/>
      <c r="G175" s="115"/>
      <c r="H175" s="133"/>
      <c r="I175" s="133"/>
      <c r="J175" s="133"/>
    </row>
    <row r="176" spans="1:10" s="2" customFormat="1" ht="12.75" hidden="1">
      <c r="A176" s="1"/>
      <c r="B176" s="2" t="s">
        <v>109</v>
      </c>
      <c r="C176" s="133"/>
      <c r="D176" s="133"/>
      <c r="E176" s="3"/>
      <c r="F176" s="116" t="s">
        <v>1</v>
      </c>
      <c r="G176" s="115"/>
      <c r="H176" s="116" t="s">
        <v>1</v>
      </c>
      <c r="I176" s="133"/>
      <c r="J176" s="133"/>
    </row>
    <row r="177" spans="1:10" s="2" customFormat="1" ht="12" customHeight="1" hidden="1">
      <c r="A177" s="5"/>
      <c r="B177" s="6" t="s">
        <v>122</v>
      </c>
      <c r="C177" s="116"/>
      <c r="D177" s="116"/>
      <c r="E177" s="3"/>
      <c r="F177" s="116" t="s">
        <v>123</v>
      </c>
      <c r="G177" s="115"/>
      <c r="H177" s="116" t="s">
        <v>123</v>
      </c>
      <c r="I177" s="116"/>
      <c r="J177" s="116"/>
    </row>
    <row r="178" spans="1:10" s="2" customFormat="1" ht="11.25" customHeight="1" hidden="1">
      <c r="A178" s="5"/>
      <c r="B178" s="6" t="s">
        <v>249</v>
      </c>
      <c r="C178" s="133"/>
      <c r="D178" s="133"/>
      <c r="E178" s="4"/>
      <c r="F178" s="133"/>
      <c r="G178" s="115"/>
      <c r="H178" s="133"/>
      <c r="I178" s="133"/>
      <c r="J178" s="133"/>
    </row>
    <row r="179" spans="1:10" s="2" customFormat="1" ht="12.75" customHeight="1" hidden="1">
      <c r="A179" s="5"/>
      <c r="B179" s="6"/>
      <c r="C179" s="133"/>
      <c r="D179" s="133"/>
      <c r="E179" s="4"/>
      <c r="F179" s="133"/>
      <c r="G179" s="115"/>
      <c r="H179" s="133"/>
      <c r="I179" s="133"/>
      <c r="J179" s="133"/>
    </row>
    <row r="180" spans="1:10" s="2" customFormat="1" ht="12.75" customHeight="1" hidden="1">
      <c r="A180" s="1"/>
      <c r="C180" s="133"/>
      <c r="D180" s="133"/>
      <c r="E180" s="3"/>
      <c r="F180" s="116" t="s">
        <v>111</v>
      </c>
      <c r="G180" s="115"/>
      <c r="H180" s="116" t="s">
        <v>111</v>
      </c>
      <c r="I180" s="133"/>
      <c r="J180" s="133"/>
    </row>
    <row r="181" spans="1:10" s="2" customFormat="1" ht="12" hidden="1">
      <c r="A181" s="18" t="s">
        <v>3</v>
      </c>
      <c r="B181" s="57" t="s">
        <v>3</v>
      </c>
      <c r="C181" s="146" t="s">
        <v>245</v>
      </c>
      <c r="D181" s="146" t="s">
        <v>245</v>
      </c>
      <c r="E181" s="58" t="s">
        <v>88</v>
      </c>
      <c r="F181" s="146" t="s">
        <v>88</v>
      </c>
      <c r="G181" s="115"/>
      <c r="H181" s="146" t="s">
        <v>88</v>
      </c>
      <c r="I181" s="146" t="s">
        <v>245</v>
      </c>
      <c r="J181" s="146" t="s">
        <v>245</v>
      </c>
    </row>
    <row r="182" spans="1:10" s="2" customFormat="1" ht="12" hidden="1">
      <c r="A182" s="59" t="s">
        <v>89</v>
      </c>
      <c r="B182" s="60" t="s">
        <v>9</v>
      </c>
      <c r="C182" s="147" t="s">
        <v>10</v>
      </c>
      <c r="D182" s="147" t="s">
        <v>10</v>
      </c>
      <c r="E182" s="61" t="s">
        <v>193</v>
      </c>
      <c r="F182" s="147" t="s">
        <v>206</v>
      </c>
      <c r="G182" s="115"/>
      <c r="H182" s="147" t="s">
        <v>207</v>
      </c>
      <c r="I182" s="147" t="s">
        <v>10</v>
      </c>
      <c r="J182" s="147" t="s">
        <v>10</v>
      </c>
    </row>
    <row r="183" spans="1:10" s="2" customFormat="1" ht="12" hidden="1">
      <c r="A183" s="20"/>
      <c r="B183" s="27"/>
      <c r="C183" s="111"/>
      <c r="D183" s="111"/>
      <c r="E183" s="67"/>
      <c r="F183" s="111"/>
      <c r="G183" s="115"/>
      <c r="H183" s="111"/>
      <c r="I183" s="111"/>
      <c r="J183" s="111"/>
    </row>
    <row r="184" spans="1:10" s="2" customFormat="1" ht="13.5" customHeight="1" hidden="1">
      <c r="A184" s="20"/>
      <c r="B184" s="27"/>
      <c r="C184" s="111"/>
      <c r="D184" s="111"/>
      <c r="E184" s="67"/>
      <c r="F184" s="111"/>
      <c r="G184" s="115"/>
      <c r="H184" s="111"/>
      <c r="I184" s="111"/>
      <c r="J184" s="111"/>
    </row>
    <row r="185" spans="1:10" s="44" customFormat="1" ht="13.5" customHeight="1" hidden="1">
      <c r="A185" s="45" t="s">
        <v>35</v>
      </c>
      <c r="B185" s="46" t="s">
        <v>124</v>
      </c>
      <c r="C185" s="148">
        <f>+C187+C196+C204+C206</f>
        <v>76450</v>
      </c>
      <c r="D185" s="148">
        <f>+D187+D196+D204+D206</f>
        <v>76450</v>
      </c>
      <c r="E185" s="37" t="e">
        <f>+E187+E196+#REF!</f>
        <v>#REF!</v>
      </c>
      <c r="F185" s="148" t="e">
        <f>+F187+F196+#REF!</f>
        <v>#REF!</v>
      </c>
      <c r="G185" s="115" t="e">
        <f>F185/E185</f>
        <v>#REF!</v>
      </c>
      <c r="H185" s="148" t="e">
        <f>+H187+H196+#REF!</f>
        <v>#REF!</v>
      </c>
      <c r="I185" s="148">
        <f>+I187+I196+I204+I206</f>
        <v>76450</v>
      </c>
      <c r="J185" s="148">
        <f>+J187+J196+J204+J206</f>
        <v>76450</v>
      </c>
    </row>
    <row r="186" spans="1:10" s="44" customFormat="1" ht="12.75" customHeight="1" hidden="1">
      <c r="A186" s="45"/>
      <c r="B186" s="46"/>
      <c r="C186" s="139"/>
      <c r="D186" s="139"/>
      <c r="E186" s="71"/>
      <c r="F186" s="139"/>
      <c r="G186" s="115"/>
      <c r="H186" s="139"/>
      <c r="I186" s="139"/>
      <c r="J186" s="139"/>
    </row>
    <row r="187" spans="1:10" s="24" customFormat="1" ht="13.5" customHeight="1" hidden="1">
      <c r="A187" s="20"/>
      <c r="B187" s="21" t="s">
        <v>230</v>
      </c>
      <c r="C187" s="140">
        <f>SUM(C188:C194)</f>
        <v>34490</v>
      </c>
      <c r="D187" s="140">
        <f>SUM(D188:D194)</f>
        <v>34490</v>
      </c>
      <c r="E187" s="72">
        <f>E188+E189</f>
        <v>6183</v>
      </c>
      <c r="F187" s="140">
        <v>3233</v>
      </c>
      <c r="G187" s="115">
        <f>F187/E187</f>
        <v>0.5228853307455927</v>
      </c>
      <c r="H187" s="140">
        <v>4680</v>
      </c>
      <c r="I187" s="140">
        <f>SUM(I188:I194)</f>
        <v>34490</v>
      </c>
      <c r="J187" s="140">
        <f>SUM(J188:J194)</f>
        <v>34490</v>
      </c>
    </row>
    <row r="188" spans="1:10" s="2" customFormat="1" ht="12" hidden="1">
      <c r="A188" s="20"/>
      <c r="B188" s="27" t="s">
        <v>231</v>
      </c>
      <c r="C188" s="111">
        <v>25969</v>
      </c>
      <c r="D188" s="111">
        <v>25969</v>
      </c>
      <c r="E188" s="67">
        <v>5854</v>
      </c>
      <c r="F188" s="111"/>
      <c r="G188" s="115">
        <f>F188/E188</f>
        <v>0</v>
      </c>
      <c r="H188" s="111"/>
      <c r="I188" s="111">
        <v>25969</v>
      </c>
      <c r="J188" s="111">
        <v>25969</v>
      </c>
    </row>
    <row r="189" spans="1:10" s="2" customFormat="1" ht="12" hidden="1">
      <c r="A189" s="20"/>
      <c r="B189" s="27" t="s">
        <v>232</v>
      </c>
      <c r="C189" s="111">
        <v>3016</v>
      </c>
      <c r="D189" s="111">
        <v>3016</v>
      </c>
      <c r="E189" s="67">
        <v>329</v>
      </c>
      <c r="F189" s="111"/>
      <c r="G189" s="115">
        <f>F189/E189</f>
        <v>0</v>
      </c>
      <c r="H189" s="111"/>
      <c r="I189" s="111">
        <v>3016</v>
      </c>
      <c r="J189" s="111">
        <v>3016</v>
      </c>
    </row>
    <row r="190" spans="1:10" s="2" customFormat="1" ht="12" hidden="1">
      <c r="A190" s="20"/>
      <c r="B190" s="27" t="s">
        <v>233</v>
      </c>
      <c r="C190" s="111">
        <v>3012</v>
      </c>
      <c r="D190" s="111">
        <v>3012</v>
      </c>
      <c r="E190" s="67"/>
      <c r="F190" s="111"/>
      <c r="G190" s="115"/>
      <c r="H190" s="111"/>
      <c r="I190" s="111">
        <v>3012</v>
      </c>
      <c r="J190" s="111">
        <v>3012</v>
      </c>
    </row>
    <row r="191" spans="1:10" s="2" customFormat="1" ht="12" hidden="1">
      <c r="A191" s="20"/>
      <c r="B191" s="27" t="s">
        <v>234</v>
      </c>
      <c r="C191" s="111">
        <v>327</v>
      </c>
      <c r="D191" s="111">
        <v>327</v>
      </c>
      <c r="E191" s="67"/>
      <c r="F191" s="111"/>
      <c r="G191" s="115"/>
      <c r="H191" s="111"/>
      <c r="I191" s="111">
        <v>327</v>
      </c>
      <c r="J191" s="111">
        <v>327</v>
      </c>
    </row>
    <row r="192" spans="1:10" s="2" customFormat="1" ht="12" hidden="1">
      <c r="A192" s="20"/>
      <c r="B192" s="27" t="s">
        <v>235</v>
      </c>
      <c r="C192" s="111">
        <v>1136</v>
      </c>
      <c r="D192" s="111">
        <v>1136</v>
      </c>
      <c r="E192" s="67"/>
      <c r="F192" s="111"/>
      <c r="G192" s="115"/>
      <c r="H192" s="111"/>
      <c r="I192" s="111">
        <v>1136</v>
      </c>
      <c r="J192" s="111">
        <v>1136</v>
      </c>
    </row>
    <row r="193" spans="1:10" s="2" customFormat="1" ht="12" hidden="1">
      <c r="A193" s="20"/>
      <c r="B193" s="27" t="s">
        <v>236</v>
      </c>
      <c r="C193" s="111">
        <v>-4710</v>
      </c>
      <c r="D193" s="111">
        <v>-4710</v>
      </c>
      <c r="E193" s="67"/>
      <c r="F193" s="111"/>
      <c r="G193" s="115"/>
      <c r="H193" s="111"/>
      <c r="I193" s="111">
        <v>-4710</v>
      </c>
      <c r="J193" s="111">
        <v>-4710</v>
      </c>
    </row>
    <row r="194" spans="1:10" s="2" customFormat="1" ht="12" hidden="1">
      <c r="A194" s="20"/>
      <c r="B194" s="27" t="s">
        <v>241</v>
      </c>
      <c r="C194" s="111">
        <v>5740</v>
      </c>
      <c r="D194" s="111">
        <v>5740</v>
      </c>
      <c r="E194" s="67"/>
      <c r="F194" s="111"/>
      <c r="G194" s="115"/>
      <c r="H194" s="111"/>
      <c r="I194" s="111">
        <v>5740</v>
      </c>
      <c r="J194" s="111">
        <v>5740</v>
      </c>
    </row>
    <row r="195" spans="1:10" s="2" customFormat="1" ht="12" hidden="1">
      <c r="A195" s="20"/>
      <c r="B195" s="27" t="s">
        <v>3</v>
      </c>
      <c r="C195" s="111" t="s">
        <v>3</v>
      </c>
      <c r="D195" s="111" t="s">
        <v>3</v>
      </c>
      <c r="E195" s="67" t="s">
        <v>3</v>
      </c>
      <c r="F195" s="111" t="s">
        <v>3</v>
      </c>
      <c r="G195" s="115"/>
      <c r="H195" s="111" t="s">
        <v>3</v>
      </c>
      <c r="I195" s="111" t="s">
        <v>3</v>
      </c>
      <c r="J195" s="111" t="s">
        <v>3</v>
      </c>
    </row>
    <row r="196" spans="1:10" s="24" customFormat="1" ht="12" hidden="1">
      <c r="A196" s="20"/>
      <c r="B196" s="21" t="s">
        <v>237</v>
      </c>
      <c r="C196" s="140">
        <f>SUM(C197:C202)</f>
        <v>37410</v>
      </c>
      <c r="D196" s="140">
        <f>SUM(D197:D202)</f>
        <v>37410</v>
      </c>
      <c r="E196" s="72">
        <f>SUM(E198:E212)</f>
        <v>55352</v>
      </c>
      <c r="F196" s="140">
        <v>33603</v>
      </c>
      <c r="G196" s="115">
        <f>F196/E196</f>
        <v>0.6070783350195115</v>
      </c>
      <c r="H196" s="140">
        <v>48383</v>
      </c>
      <c r="I196" s="140">
        <f>SUM(I197:I202)</f>
        <v>37410</v>
      </c>
      <c r="J196" s="140">
        <f>SUM(J197:J202)</f>
        <v>37410</v>
      </c>
    </row>
    <row r="197" spans="1:10" s="2" customFormat="1" ht="12" hidden="1">
      <c r="A197" s="20"/>
      <c r="B197" s="27" t="s">
        <v>238</v>
      </c>
      <c r="C197" s="111">
        <v>22656</v>
      </c>
      <c r="D197" s="111">
        <v>22656</v>
      </c>
      <c r="E197" s="67" t="s">
        <v>3</v>
      </c>
      <c r="F197" s="111" t="s">
        <v>3</v>
      </c>
      <c r="G197" s="115"/>
      <c r="H197" s="111" t="s">
        <v>3</v>
      </c>
      <c r="I197" s="111">
        <v>22656</v>
      </c>
      <c r="J197" s="111">
        <v>22656</v>
      </c>
    </row>
    <row r="198" spans="1:10" s="2" customFormat="1" ht="12" hidden="1">
      <c r="A198" s="20"/>
      <c r="B198" s="27" t="s">
        <v>239</v>
      </c>
      <c r="C198" s="111">
        <v>6528</v>
      </c>
      <c r="D198" s="111">
        <v>6528</v>
      </c>
      <c r="E198" s="67">
        <v>17782</v>
      </c>
      <c r="F198" s="111"/>
      <c r="G198" s="115"/>
      <c r="H198" s="111"/>
      <c r="I198" s="111">
        <v>6528</v>
      </c>
      <c r="J198" s="111">
        <v>6528</v>
      </c>
    </row>
    <row r="199" spans="1:10" s="2" customFormat="1" ht="13.5" customHeight="1" hidden="1">
      <c r="A199" s="20"/>
      <c r="B199" s="27" t="s">
        <v>240</v>
      </c>
      <c r="C199" s="111">
        <v>4860</v>
      </c>
      <c r="D199" s="111">
        <v>4860</v>
      </c>
      <c r="E199" s="67">
        <v>19113</v>
      </c>
      <c r="F199" s="111"/>
      <c r="G199" s="115"/>
      <c r="H199" s="111"/>
      <c r="I199" s="111">
        <v>4860</v>
      </c>
      <c r="J199" s="111">
        <v>4860</v>
      </c>
    </row>
    <row r="200" spans="1:10" s="2" customFormat="1" ht="12.75" customHeight="1" hidden="1">
      <c r="A200" s="20"/>
      <c r="B200" s="74" t="s">
        <v>219</v>
      </c>
      <c r="C200" s="111"/>
      <c r="D200" s="111"/>
      <c r="E200" s="67">
        <v>1493</v>
      </c>
      <c r="F200" s="111"/>
      <c r="G200" s="115"/>
      <c r="H200" s="111"/>
      <c r="I200" s="111"/>
      <c r="J200" s="111"/>
    </row>
    <row r="201" spans="1:10" s="2" customFormat="1" ht="12" customHeight="1" hidden="1">
      <c r="A201" s="20"/>
      <c r="B201" s="74" t="s">
        <v>220</v>
      </c>
      <c r="C201" s="111">
        <v>1530</v>
      </c>
      <c r="D201" s="111">
        <v>1530</v>
      </c>
      <c r="E201" s="67">
        <v>2193</v>
      </c>
      <c r="F201" s="111"/>
      <c r="G201" s="115"/>
      <c r="H201" s="111"/>
      <c r="I201" s="111">
        <v>1530</v>
      </c>
      <c r="J201" s="111">
        <v>1530</v>
      </c>
    </row>
    <row r="202" spans="1:10" s="2" customFormat="1" ht="12" hidden="1">
      <c r="A202" s="20"/>
      <c r="B202" s="27" t="s">
        <v>221</v>
      </c>
      <c r="C202" s="111">
        <v>1836</v>
      </c>
      <c r="D202" s="111">
        <v>1836</v>
      </c>
      <c r="E202" s="67">
        <v>940</v>
      </c>
      <c r="F202" s="111"/>
      <c r="G202" s="115"/>
      <c r="H202" s="111"/>
      <c r="I202" s="111">
        <v>1836</v>
      </c>
      <c r="J202" s="111">
        <v>1836</v>
      </c>
    </row>
    <row r="203" spans="1:10" s="2" customFormat="1" ht="12" hidden="1">
      <c r="A203" s="20"/>
      <c r="B203" s="27"/>
      <c r="C203" s="111"/>
      <c r="D203" s="111"/>
      <c r="E203" s="67"/>
      <c r="F203" s="111"/>
      <c r="G203" s="115"/>
      <c r="H203" s="111"/>
      <c r="I203" s="111"/>
      <c r="J203" s="111"/>
    </row>
    <row r="204" spans="1:10" s="2" customFormat="1" ht="12.75" customHeight="1" hidden="1">
      <c r="A204" s="20"/>
      <c r="B204" s="21" t="s">
        <v>125</v>
      </c>
      <c r="C204" s="141">
        <v>2126</v>
      </c>
      <c r="D204" s="141">
        <v>2126</v>
      </c>
      <c r="E204" s="67">
        <v>3733</v>
      </c>
      <c r="F204" s="111"/>
      <c r="G204" s="115"/>
      <c r="H204" s="111"/>
      <c r="I204" s="141">
        <v>2126</v>
      </c>
      <c r="J204" s="141">
        <v>2126</v>
      </c>
    </row>
    <row r="205" spans="1:10" s="2" customFormat="1" ht="12.75" customHeight="1" hidden="1">
      <c r="A205" s="64"/>
      <c r="B205" s="27"/>
      <c r="C205" s="111"/>
      <c r="D205" s="111"/>
      <c r="E205" s="67">
        <v>5014</v>
      </c>
      <c r="F205" s="111"/>
      <c r="G205" s="115"/>
      <c r="H205" s="111"/>
      <c r="I205" s="111"/>
      <c r="J205" s="111"/>
    </row>
    <row r="206" spans="1:10" s="2" customFormat="1" ht="12" hidden="1">
      <c r="A206" s="20"/>
      <c r="B206" s="21" t="s">
        <v>242</v>
      </c>
      <c r="C206" s="141">
        <v>2424</v>
      </c>
      <c r="D206" s="141">
        <v>2424</v>
      </c>
      <c r="E206" s="67"/>
      <c r="F206" s="111"/>
      <c r="G206" s="115"/>
      <c r="H206" s="111"/>
      <c r="I206" s="141">
        <v>2424</v>
      </c>
      <c r="J206" s="141">
        <v>2424</v>
      </c>
    </row>
    <row r="207" spans="1:10" s="2" customFormat="1" ht="12" hidden="1">
      <c r="A207" s="20"/>
      <c r="B207" s="27"/>
      <c r="C207" s="111"/>
      <c r="D207" s="111"/>
      <c r="E207" s="67">
        <v>1496</v>
      </c>
      <c r="F207" s="111"/>
      <c r="G207" s="115"/>
      <c r="H207" s="111"/>
      <c r="I207" s="111"/>
      <c r="J207" s="111"/>
    </row>
    <row r="208" spans="1:10" s="2" customFormat="1" ht="13.5" customHeight="1" hidden="1">
      <c r="A208" s="20"/>
      <c r="B208" s="27"/>
      <c r="C208" s="111"/>
      <c r="D208" s="111"/>
      <c r="E208" s="67">
        <v>1904</v>
      </c>
      <c r="F208" s="111"/>
      <c r="G208" s="115"/>
      <c r="H208" s="111"/>
      <c r="I208" s="111"/>
      <c r="J208" s="111"/>
    </row>
    <row r="209" spans="1:10" s="2" customFormat="1" ht="11.25" customHeight="1" hidden="1">
      <c r="A209" s="20"/>
      <c r="B209" s="27"/>
      <c r="C209" s="111"/>
      <c r="D209" s="111"/>
      <c r="E209" s="67"/>
      <c r="F209" s="111"/>
      <c r="G209" s="115"/>
      <c r="H209" s="111"/>
      <c r="I209" s="111"/>
      <c r="J209" s="111"/>
    </row>
    <row r="210" spans="1:10" s="2" customFormat="1" ht="12" hidden="1">
      <c r="A210" s="20"/>
      <c r="B210" s="27"/>
      <c r="C210" s="111"/>
      <c r="D210" s="111"/>
      <c r="E210" s="67">
        <v>893</v>
      </c>
      <c r="F210" s="111"/>
      <c r="G210" s="115"/>
      <c r="H210" s="111"/>
      <c r="I210" s="111"/>
      <c r="J210" s="111"/>
    </row>
    <row r="211" spans="1:10" s="2" customFormat="1" ht="12" hidden="1">
      <c r="A211" s="20"/>
      <c r="B211" s="27"/>
      <c r="C211" s="111"/>
      <c r="D211" s="111"/>
      <c r="E211" s="67">
        <v>215</v>
      </c>
      <c r="F211" s="111"/>
      <c r="G211" s="115"/>
      <c r="H211" s="111"/>
      <c r="I211" s="111"/>
      <c r="J211" s="111"/>
    </row>
    <row r="212" spans="1:10" s="2" customFormat="1" ht="12" hidden="1">
      <c r="A212" s="20"/>
      <c r="B212" s="27"/>
      <c r="C212" s="111"/>
      <c r="D212" s="111"/>
      <c r="E212" s="67">
        <v>576</v>
      </c>
      <c r="F212" s="111"/>
      <c r="G212" s="115"/>
      <c r="H212" s="111"/>
      <c r="I212" s="111"/>
      <c r="J212" s="111"/>
    </row>
    <row r="213" spans="1:10" s="2" customFormat="1" ht="12" hidden="1">
      <c r="A213" s="64"/>
      <c r="B213" s="27"/>
      <c r="C213" s="136"/>
      <c r="D213" s="136"/>
      <c r="E213" s="65"/>
      <c r="F213" s="136"/>
      <c r="G213" s="115"/>
      <c r="H213" s="136"/>
      <c r="I213" s="136"/>
      <c r="J213" s="136"/>
    </row>
    <row r="214" spans="1:10" s="2" customFormat="1" ht="12" customHeight="1" hidden="1">
      <c r="A214" s="20"/>
      <c r="B214" s="27"/>
      <c r="C214" s="111" t="s">
        <v>3</v>
      </c>
      <c r="D214" s="111" t="s">
        <v>3</v>
      </c>
      <c r="E214" s="67" t="s">
        <v>3</v>
      </c>
      <c r="F214" s="111" t="s">
        <v>3</v>
      </c>
      <c r="G214" s="115"/>
      <c r="H214" s="111" t="s">
        <v>3</v>
      </c>
      <c r="I214" s="111" t="s">
        <v>3</v>
      </c>
      <c r="J214" s="111" t="s">
        <v>3</v>
      </c>
    </row>
    <row r="215" spans="1:10" s="2" customFormat="1" ht="12" hidden="1">
      <c r="A215" s="20"/>
      <c r="B215" s="27"/>
      <c r="C215" s="111"/>
      <c r="D215" s="111"/>
      <c r="E215" s="67"/>
      <c r="F215" s="111"/>
      <c r="G215" s="115"/>
      <c r="H215" s="111"/>
      <c r="I215" s="111"/>
      <c r="J215" s="111"/>
    </row>
    <row r="216" spans="1:10" s="2" customFormat="1" ht="12" hidden="1">
      <c r="A216" s="20"/>
      <c r="B216" s="27"/>
      <c r="C216" s="111"/>
      <c r="D216" s="111"/>
      <c r="E216" s="67"/>
      <c r="F216" s="111"/>
      <c r="G216" s="115"/>
      <c r="H216" s="111"/>
      <c r="I216" s="111"/>
      <c r="J216" s="111"/>
    </row>
    <row r="217" spans="1:10" s="6" customFormat="1" ht="12" customHeight="1" hidden="1">
      <c r="A217" s="85" t="s">
        <v>38</v>
      </c>
      <c r="B217" s="48" t="s">
        <v>39</v>
      </c>
      <c r="C217" s="142">
        <f>SUM(C218:C219)</f>
        <v>0</v>
      </c>
      <c r="D217" s="142">
        <f>SUM(D218:D219)</f>
        <v>0</v>
      </c>
      <c r="E217" s="78">
        <f>SUM(E218:E219)</f>
        <v>527</v>
      </c>
      <c r="F217" s="142">
        <f>SUM(F218:F219)</f>
        <v>0</v>
      </c>
      <c r="G217" s="115"/>
      <c r="H217" s="142">
        <f>SUM(H219:H220)</f>
        <v>76</v>
      </c>
      <c r="I217" s="142">
        <f>SUM(I218:I219)</f>
        <v>0</v>
      </c>
      <c r="J217" s="142">
        <f>SUM(J218:J219)</f>
        <v>0</v>
      </c>
    </row>
    <row r="218" spans="1:10" s="2" customFormat="1" ht="12" hidden="1">
      <c r="A218" s="20"/>
      <c r="B218" s="27" t="s">
        <v>190</v>
      </c>
      <c r="C218" s="111"/>
      <c r="D218" s="111"/>
      <c r="E218" s="67"/>
      <c r="F218" s="111"/>
      <c r="G218" s="115"/>
      <c r="H218" s="111"/>
      <c r="I218" s="111"/>
      <c r="J218" s="111"/>
    </row>
    <row r="219" spans="1:10" s="77" customFormat="1" ht="12" customHeight="1" hidden="1">
      <c r="A219" s="73"/>
      <c r="B219" s="74" t="s">
        <v>187</v>
      </c>
      <c r="C219" s="109"/>
      <c r="D219" s="109"/>
      <c r="E219" s="109">
        <v>527</v>
      </c>
      <c r="F219" s="109"/>
      <c r="G219" s="115"/>
      <c r="H219" s="109"/>
      <c r="I219" s="109"/>
      <c r="J219" s="109"/>
    </row>
    <row r="220" spans="1:10" s="77" customFormat="1" ht="12" customHeight="1" hidden="1">
      <c r="A220" s="73"/>
      <c r="B220" s="74" t="s">
        <v>208</v>
      </c>
      <c r="C220" s="109"/>
      <c r="D220" s="109"/>
      <c r="E220" s="109"/>
      <c r="F220" s="109"/>
      <c r="G220" s="115"/>
      <c r="H220" s="109">
        <v>76</v>
      </c>
      <c r="I220" s="109"/>
      <c r="J220" s="109"/>
    </row>
    <row r="221" spans="1:10" s="2" customFormat="1" ht="12" customHeight="1" hidden="1">
      <c r="A221" s="20"/>
      <c r="B221" s="25" t="s">
        <v>118</v>
      </c>
      <c r="C221" s="111"/>
      <c r="D221" s="111"/>
      <c r="E221" s="67"/>
      <c r="F221" s="111"/>
      <c r="G221" s="115"/>
      <c r="H221" s="111"/>
      <c r="I221" s="111"/>
      <c r="J221" s="111"/>
    </row>
    <row r="222" spans="1:10" s="6" customFormat="1" ht="12" customHeight="1" hidden="1">
      <c r="A222" s="35" t="s">
        <v>40</v>
      </c>
      <c r="B222" s="25" t="s">
        <v>41</v>
      </c>
      <c r="C222" s="148">
        <f>+C224+C233</f>
        <v>600</v>
      </c>
      <c r="D222" s="148">
        <f>+D224+D233</f>
        <v>600</v>
      </c>
      <c r="E222" s="37">
        <f>+E224+E233</f>
        <v>2367</v>
      </c>
      <c r="F222" s="148">
        <f>+F224+F233</f>
        <v>2178</v>
      </c>
      <c r="G222" s="115">
        <f>F222/E222</f>
        <v>0.9201520912547528</v>
      </c>
      <c r="H222" s="148">
        <f>+H224+H233</f>
        <v>3105</v>
      </c>
      <c r="I222" s="148">
        <f>+I224+I233</f>
        <v>600</v>
      </c>
      <c r="J222" s="148">
        <f>+J224+J233</f>
        <v>600</v>
      </c>
    </row>
    <row r="223" spans="1:10" s="2" customFormat="1" ht="12" customHeight="1" hidden="1">
      <c r="A223" s="20"/>
      <c r="B223" s="27"/>
      <c r="C223" s="111"/>
      <c r="D223" s="111"/>
      <c r="E223" s="67"/>
      <c r="F223" s="111"/>
      <c r="G223" s="115"/>
      <c r="H223" s="111"/>
      <c r="I223" s="111"/>
      <c r="J223" s="111"/>
    </row>
    <row r="224" spans="1:10" s="2" customFormat="1" ht="12" hidden="1">
      <c r="A224" s="20"/>
      <c r="B224" s="25" t="s">
        <v>126</v>
      </c>
      <c r="C224" s="137">
        <f>SUM(C225:C231)</f>
        <v>0</v>
      </c>
      <c r="D224" s="137">
        <f>SUM(D225:D231)</f>
        <v>0</v>
      </c>
      <c r="E224" s="66">
        <f>E225+E226</f>
        <v>397</v>
      </c>
      <c r="F224" s="137">
        <f>F225+F226</f>
        <v>208</v>
      </c>
      <c r="G224" s="115">
        <f>F224/E224</f>
        <v>0.5239294710327456</v>
      </c>
      <c r="H224" s="137">
        <f>H225+H226</f>
        <v>301</v>
      </c>
      <c r="I224" s="137">
        <f>SUM(I225:I231)</f>
        <v>0</v>
      </c>
      <c r="J224" s="137">
        <f>SUM(J225:J231)</f>
        <v>0</v>
      </c>
    </row>
    <row r="225" spans="1:10" s="2" customFormat="1" ht="12" hidden="1">
      <c r="A225" s="20"/>
      <c r="B225" s="27" t="s">
        <v>182</v>
      </c>
      <c r="C225" s="109"/>
      <c r="D225" s="109"/>
      <c r="E225" s="75">
        <v>189</v>
      </c>
      <c r="F225" s="109">
        <v>99</v>
      </c>
      <c r="G225" s="115">
        <f>F225/E225</f>
        <v>0.5238095238095238</v>
      </c>
      <c r="H225" s="109">
        <v>143</v>
      </c>
      <c r="I225" s="109"/>
      <c r="J225" s="109"/>
    </row>
    <row r="226" spans="1:10" s="2" customFormat="1" ht="12" customHeight="1" hidden="1">
      <c r="A226" s="86"/>
      <c r="B226" s="74" t="s">
        <v>183</v>
      </c>
      <c r="C226" s="111"/>
      <c r="D226" s="111"/>
      <c r="E226" s="67">
        <v>208</v>
      </c>
      <c r="F226" s="111">
        <v>109</v>
      </c>
      <c r="G226" s="115">
        <f>F226/E226</f>
        <v>0.5240384615384616</v>
      </c>
      <c r="H226" s="111">
        <v>158</v>
      </c>
      <c r="I226" s="111"/>
      <c r="J226" s="111"/>
    </row>
    <row r="227" spans="1:10" s="2" customFormat="1" ht="12" customHeight="1" hidden="1">
      <c r="A227" s="86"/>
      <c r="B227" s="74" t="s">
        <v>217</v>
      </c>
      <c r="C227" s="111"/>
      <c r="D227" s="111"/>
      <c r="E227" s="67"/>
      <c r="F227" s="111"/>
      <c r="G227" s="115"/>
      <c r="H227" s="111"/>
      <c r="I227" s="111"/>
      <c r="J227" s="111"/>
    </row>
    <row r="228" spans="1:10" s="2" customFormat="1" ht="12" customHeight="1" hidden="1">
      <c r="A228" s="86"/>
      <c r="B228" s="74" t="s">
        <v>218</v>
      </c>
      <c r="C228" s="111"/>
      <c r="D228" s="111"/>
      <c r="E228" s="67"/>
      <c r="F228" s="111"/>
      <c r="G228" s="115"/>
      <c r="H228" s="111"/>
      <c r="I228" s="111"/>
      <c r="J228" s="111"/>
    </row>
    <row r="229" spans="1:10" s="2" customFormat="1" ht="12" customHeight="1" hidden="1">
      <c r="A229" s="86"/>
      <c r="B229" s="74" t="s">
        <v>219</v>
      </c>
      <c r="C229" s="111"/>
      <c r="D229" s="111"/>
      <c r="E229" s="67"/>
      <c r="F229" s="111"/>
      <c r="G229" s="115"/>
      <c r="H229" s="111"/>
      <c r="I229" s="111"/>
      <c r="J229" s="111"/>
    </row>
    <row r="230" spans="1:10" s="2" customFormat="1" ht="12" customHeight="1" hidden="1">
      <c r="A230" s="86"/>
      <c r="B230" s="74" t="s">
        <v>220</v>
      </c>
      <c r="C230" s="111"/>
      <c r="D230" s="111"/>
      <c r="E230" s="67"/>
      <c r="F230" s="111"/>
      <c r="G230" s="115"/>
      <c r="H230" s="111"/>
      <c r="I230" s="111"/>
      <c r="J230" s="111"/>
    </row>
    <row r="231" spans="1:10" s="2" customFormat="1" ht="12" hidden="1">
      <c r="A231" s="20"/>
      <c r="B231" s="27" t="s">
        <v>221</v>
      </c>
      <c r="C231" s="111"/>
      <c r="D231" s="111"/>
      <c r="E231" s="67"/>
      <c r="F231" s="111"/>
      <c r="G231" s="115"/>
      <c r="H231" s="111"/>
      <c r="I231" s="111"/>
      <c r="J231" s="111"/>
    </row>
    <row r="232" spans="1:10" s="2" customFormat="1" ht="12.75" customHeight="1" hidden="1">
      <c r="A232" s="20"/>
      <c r="B232" s="27" t="s">
        <v>3</v>
      </c>
      <c r="C232" s="111"/>
      <c r="D232" s="111"/>
      <c r="E232" s="67"/>
      <c r="F232" s="111"/>
      <c r="G232" s="115"/>
      <c r="H232" s="111"/>
      <c r="I232" s="111"/>
      <c r="J232" s="111"/>
    </row>
    <row r="233" spans="1:10" s="44" customFormat="1" ht="12" customHeight="1" hidden="1">
      <c r="A233" s="45" t="s">
        <v>3</v>
      </c>
      <c r="B233" s="46" t="s">
        <v>127</v>
      </c>
      <c r="C233" s="149">
        <f>SUM(C234:C238)</f>
        <v>600</v>
      </c>
      <c r="D233" s="149">
        <f>SUM(D234:D238)</f>
        <v>600</v>
      </c>
      <c r="E233" s="70">
        <f>SUM(E234:E239)</f>
        <v>1970</v>
      </c>
      <c r="F233" s="149">
        <f>SUM(F234:F239)</f>
        <v>1970</v>
      </c>
      <c r="G233" s="115">
        <f>F233/E233</f>
        <v>1</v>
      </c>
      <c r="H233" s="149">
        <f>SUM(H234:H239)</f>
        <v>2804</v>
      </c>
      <c r="I233" s="149">
        <f>SUM(I234:I238)</f>
        <v>600</v>
      </c>
      <c r="J233" s="149">
        <f>SUM(J234:J238)</f>
        <v>600</v>
      </c>
    </row>
    <row r="234" spans="1:10" s="2" customFormat="1" ht="12" hidden="1">
      <c r="A234" s="20"/>
      <c r="B234" s="27" t="s">
        <v>128</v>
      </c>
      <c r="C234" s="111">
        <v>200</v>
      </c>
      <c r="D234" s="111">
        <v>200</v>
      </c>
      <c r="E234" s="67" t="s">
        <v>3</v>
      </c>
      <c r="F234" s="111" t="s">
        <v>3</v>
      </c>
      <c r="G234" s="115"/>
      <c r="H234" s="111" t="s">
        <v>3</v>
      </c>
      <c r="I234" s="111">
        <v>200</v>
      </c>
      <c r="J234" s="111">
        <v>200</v>
      </c>
    </row>
    <row r="235" spans="1:10" s="2" customFormat="1" ht="12" hidden="1">
      <c r="A235" s="20"/>
      <c r="B235" s="27" t="s">
        <v>129</v>
      </c>
      <c r="C235" s="111"/>
      <c r="D235" s="111"/>
      <c r="E235" s="67">
        <v>190</v>
      </c>
      <c r="F235" s="111">
        <v>190</v>
      </c>
      <c r="G235" s="115">
        <f>F235/E235</f>
        <v>1</v>
      </c>
      <c r="H235" s="111">
        <v>306</v>
      </c>
      <c r="I235" s="111"/>
      <c r="J235" s="111"/>
    </row>
    <row r="236" spans="1:10" s="2" customFormat="1" ht="12" customHeight="1" hidden="1">
      <c r="A236" s="20"/>
      <c r="B236" s="27" t="s">
        <v>229</v>
      </c>
      <c r="C236" s="111">
        <v>200</v>
      </c>
      <c r="D236" s="111">
        <v>200</v>
      </c>
      <c r="E236" s="67">
        <v>394</v>
      </c>
      <c r="F236" s="111">
        <v>394</v>
      </c>
      <c r="G236" s="115">
        <f>F236/E236</f>
        <v>1</v>
      </c>
      <c r="H236" s="111">
        <v>593</v>
      </c>
      <c r="I236" s="111">
        <v>200</v>
      </c>
      <c r="J236" s="111">
        <v>200</v>
      </c>
    </row>
    <row r="237" spans="1:10" s="2" customFormat="1" ht="12" customHeight="1" hidden="1">
      <c r="A237" s="20"/>
      <c r="B237" s="27" t="s">
        <v>130</v>
      </c>
      <c r="C237" s="111">
        <v>200</v>
      </c>
      <c r="D237" s="111">
        <v>200</v>
      </c>
      <c r="E237" s="67">
        <v>1204</v>
      </c>
      <c r="F237" s="111">
        <v>1204</v>
      </c>
      <c r="G237" s="115">
        <f>F237/E237</f>
        <v>1</v>
      </c>
      <c r="H237" s="111">
        <v>1723</v>
      </c>
      <c r="I237" s="111">
        <v>200</v>
      </c>
      <c r="J237" s="111">
        <v>200</v>
      </c>
    </row>
    <row r="238" spans="1:10" s="2" customFormat="1" ht="13.5" customHeight="1" hidden="1">
      <c r="A238" s="20"/>
      <c r="B238" s="27" t="s">
        <v>184</v>
      </c>
      <c r="C238" s="111"/>
      <c r="D238" s="111"/>
      <c r="E238" s="67">
        <v>91</v>
      </c>
      <c r="F238" s="111">
        <v>91</v>
      </c>
      <c r="G238" s="115">
        <f>F238/E238</f>
        <v>1</v>
      </c>
      <c r="H238" s="111">
        <v>91</v>
      </c>
      <c r="I238" s="111"/>
      <c r="J238" s="111"/>
    </row>
    <row r="239" spans="1:10" s="2" customFormat="1" ht="13.5" customHeight="1" hidden="1">
      <c r="A239" s="20"/>
      <c r="B239" s="27" t="s">
        <v>195</v>
      </c>
      <c r="C239" s="111"/>
      <c r="D239" s="111"/>
      <c r="E239" s="67">
        <v>91</v>
      </c>
      <c r="F239" s="111">
        <v>91</v>
      </c>
      <c r="G239" s="115">
        <f>F239/E239</f>
        <v>1</v>
      </c>
      <c r="H239" s="111">
        <v>91</v>
      </c>
      <c r="I239" s="111"/>
      <c r="J239" s="111"/>
    </row>
    <row r="240" spans="1:10" s="2" customFormat="1" ht="13.5" customHeight="1" hidden="1">
      <c r="A240" s="20"/>
      <c r="B240" s="27"/>
      <c r="C240" s="111"/>
      <c r="D240" s="111"/>
      <c r="E240" s="67"/>
      <c r="F240" s="111"/>
      <c r="G240" s="115"/>
      <c r="H240" s="111"/>
      <c r="I240" s="111"/>
      <c r="J240" s="111"/>
    </row>
    <row r="241" spans="1:10" s="24" customFormat="1" ht="13.5" customHeight="1" hidden="1">
      <c r="A241" s="20" t="s">
        <v>44</v>
      </c>
      <c r="B241" s="21" t="s">
        <v>45</v>
      </c>
      <c r="C241" s="141">
        <v>0</v>
      </c>
      <c r="D241" s="141">
        <v>0</v>
      </c>
      <c r="E241" s="68">
        <v>0</v>
      </c>
      <c r="F241" s="141">
        <f>F242</f>
        <v>527</v>
      </c>
      <c r="G241" s="115"/>
      <c r="H241" s="141">
        <f>H242</f>
        <v>720</v>
      </c>
      <c r="I241" s="141">
        <v>0</v>
      </c>
      <c r="J241" s="141">
        <v>0</v>
      </c>
    </row>
    <row r="242" spans="1:10" s="77" customFormat="1" ht="12" customHeight="1" hidden="1">
      <c r="A242" s="73"/>
      <c r="B242" s="74" t="s">
        <v>187</v>
      </c>
      <c r="C242" s="109"/>
      <c r="D242" s="109"/>
      <c r="E242" s="109">
        <v>0</v>
      </c>
      <c r="F242" s="109">
        <v>527</v>
      </c>
      <c r="G242" s="115"/>
      <c r="H242" s="109">
        <v>720</v>
      </c>
      <c r="I242" s="109"/>
      <c r="J242" s="109"/>
    </row>
    <row r="243" spans="1:10" s="2" customFormat="1" ht="12" hidden="1">
      <c r="A243" s="20"/>
      <c r="B243" s="27" t="s">
        <v>3</v>
      </c>
      <c r="C243" s="111"/>
      <c r="D243" s="111"/>
      <c r="E243" s="67"/>
      <c r="F243" s="111"/>
      <c r="G243" s="115"/>
      <c r="H243" s="111"/>
      <c r="I243" s="111"/>
      <c r="J243" s="111"/>
    </row>
    <row r="244" spans="1:10" s="2" customFormat="1" ht="13.5" customHeight="1" hidden="1">
      <c r="A244" s="20"/>
      <c r="B244" s="27" t="s">
        <v>3</v>
      </c>
      <c r="C244" s="111" t="s">
        <v>3</v>
      </c>
      <c r="D244" s="111" t="s">
        <v>3</v>
      </c>
      <c r="E244" s="67" t="s">
        <v>3</v>
      </c>
      <c r="F244" s="111" t="s">
        <v>3</v>
      </c>
      <c r="G244" s="115"/>
      <c r="H244" s="111" t="s">
        <v>3</v>
      </c>
      <c r="I244" s="111" t="s">
        <v>3</v>
      </c>
      <c r="J244" s="111" t="s">
        <v>3</v>
      </c>
    </row>
    <row r="245" spans="1:10" s="87" customFormat="1" ht="15.75" customHeight="1" hidden="1">
      <c r="A245" s="51"/>
      <c r="B245" s="52" t="s">
        <v>131</v>
      </c>
      <c r="C245" s="150">
        <f>+C185+C217+C222</f>
        <v>77050</v>
      </c>
      <c r="D245" s="150">
        <f>+D185+D217+D222</f>
        <v>77050</v>
      </c>
      <c r="E245" s="84" t="e">
        <f>+E185+E217+E222+E241</f>
        <v>#REF!</v>
      </c>
      <c r="F245" s="150" t="e">
        <f>+F185+F217+F222+F241</f>
        <v>#REF!</v>
      </c>
      <c r="G245" s="115" t="e">
        <f>F245/E245</f>
        <v>#REF!</v>
      </c>
      <c r="H245" s="150" t="e">
        <f>+H185+H217+H222+H241</f>
        <v>#REF!</v>
      </c>
      <c r="I245" s="150">
        <f>+I185+I217+I222</f>
        <v>77050</v>
      </c>
      <c r="J245" s="150">
        <f>+J185+J217+J222</f>
        <v>77050</v>
      </c>
    </row>
    <row r="246" spans="1:10" s="87" customFormat="1" ht="15.75" customHeight="1" hidden="1">
      <c r="A246" s="88"/>
      <c r="B246" s="89"/>
      <c r="C246" s="151"/>
      <c r="D246" s="151"/>
      <c r="E246" s="90"/>
      <c r="F246" s="151"/>
      <c r="G246" s="115"/>
      <c r="H246" s="151"/>
      <c r="I246" s="151"/>
      <c r="J246" s="151"/>
    </row>
    <row r="247" spans="1:10" s="87" customFormat="1" ht="12" customHeight="1" hidden="1">
      <c r="A247" s="88"/>
      <c r="B247" s="89"/>
      <c r="C247" s="151"/>
      <c r="D247" s="151"/>
      <c r="E247" s="90"/>
      <c r="F247" s="151"/>
      <c r="G247" s="115"/>
      <c r="H247" s="151"/>
      <c r="I247" s="151"/>
      <c r="J247" s="151"/>
    </row>
    <row r="248" spans="1:10" s="2" customFormat="1" ht="12.75" hidden="1">
      <c r="A248" s="1"/>
      <c r="B248" s="2" t="s">
        <v>132</v>
      </c>
      <c r="C248" s="133"/>
      <c r="D248" s="133"/>
      <c r="E248" s="3"/>
      <c r="F248" s="116" t="s">
        <v>1</v>
      </c>
      <c r="G248" s="115"/>
      <c r="H248" s="116" t="s">
        <v>1</v>
      </c>
      <c r="I248" s="133"/>
      <c r="J248" s="133"/>
    </row>
    <row r="249" spans="1:10" s="2" customFormat="1" ht="12" customHeight="1" hidden="1">
      <c r="A249" s="5"/>
      <c r="B249" s="6" t="s">
        <v>133</v>
      </c>
      <c r="C249" s="116"/>
      <c r="D249" s="116"/>
      <c r="E249" s="3"/>
      <c r="F249" s="116" t="s">
        <v>134</v>
      </c>
      <c r="G249" s="115"/>
      <c r="H249" s="116" t="s">
        <v>134</v>
      </c>
      <c r="I249" s="116"/>
      <c r="J249" s="116"/>
    </row>
    <row r="250" spans="1:10" s="2" customFormat="1" ht="12.75" customHeight="1" hidden="1">
      <c r="A250" s="5"/>
      <c r="B250" s="6" t="s">
        <v>248</v>
      </c>
      <c r="C250" s="133"/>
      <c r="D250" s="133"/>
      <c r="E250" s="4"/>
      <c r="F250" s="133"/>
      <c r="G250" s="115"/>
      <c r="H250" s="133"/>
      <c r="I250" s="133"/>
      <c r="J250" s="133"/>
    </row>
    <row r="251" spans="1:10" s="2" customFormat="1" ht="12.75" hidden="1">
      <c r="A251" s="5"/>
      <c r="B251" s="6"/>
      <c r="C251" s="133"/>
      <c r="D251" s="133"/>
      <c r="E251" s="4"/>
      <c r="F251" s="133"/>
      <c r="G251" s="115"/>
      <c r="H251" s="133"/>
      <c r="I251" s="133"/>
      <c r="J251" s="133"/>
    </row>
    <row r="252" spans="1:10" s="2" customFormat="1" ht="12" hidden="1">
      <c r="A252" s="7" t="s">
        <v>3</v>
      </c>
      <c r="B252" s="8" t="s">
        <v>3</v>
      </c>
      <c r="C252" s="161" t="s">
        <v>245</v>
      </c>
      <c r="D252" s="161" t="s">
        <v>245</v>
      </c>
      <c r="E252" s="9" t="s">
        <v>88</v>
      </c>
      <c r="F252" s="119" t="s">
        <v>88</v>
      </c>
      <c r="G252" s="115"/>
      <c r="H252" s="119" t="s">
        <v>88</v>
      </c>
      <c r="I252" s="161" t="s">
        <v>245</v>
      </c>
      <c r="J252" s="161" t="s">
        <v>245</v>
      </c>
    </row>
    <row r="253" spans="1:10" s="2" customFormat="1" ht="12" hidden="1">
      <c r="A253" s="15" t="s">
        <v>89</v>
      </c>
      <c r="B253" s="159" t="s">
        <v>9</v>
      </c>
      <c r="C253" s="162" t="s">
        <v>10</v>
      </c>
      <c r="D253" s="162" t="s">
        <v>10</v>
      </c>
      <c r="E253" s="12" t="s">
        <v>193</v>
      </c>
      <c r="F253" s="134" t="s">
        <v>206</v>
      </c>
      <c r="G253" s="115"/>
      <c r="H253" s="134" t="s">
        <v>207</v>
      </c>
      <c r="I253" s="162" t="s">
        <v>10</v>
      </c>
      <c r="J253" s="162" t="s">
        <v>10</v>
      </c>
    </row>
    <row r="254" spans="1:10" s="2" customFormat="1" ht="12" customHeight="1" hidden="1">
      <c r="A254" s="39"/>
      <c r="B254" s="25"/>
      <c r="C254" s="152"/>
      <c r="D254" s="152"/>
      <c r="E254" s="91"/>
      <c r="F254" s="152"/>
      <c r="G254" s="115"/>
      <c r="H254" s="152"/>
      <c r="I254" s="152"/>
      <c r="J254" s="152"/>
    </row>
    <row r="255" spans="1:10" s="55" customFormat="1" ht="12" customHeight="1" hidden="1">
      <c r="A255" s="92" t="s">
        <v>3</v>
      </c>
      <c r="B255" s="62" t="s">
        <v>135</v>
      </c>
      <c r="C255" s="153"/>
      <c r="D255" s="153"/>
      <c r="E255" s="56"/>
      <c r="F255" s="153"/>
      <c r="G255" s="115"/>
      <c r="H255" s="153"/>
      <c r="I255" s="153"/>
      <c r="J255" s="153"/>
    </row>
    <row r="256" spans="1:10" s="44" customFormat="1" ht="12" customHeight="1" hidden="1">
      <c r="A256" s="45"/>
      <c r="B256" s="46"/>
      <c r="C256" s="149"/>
      <c r="D256" s="149"/>
      <c r="E256" s="70"/>
      <c r="F256" s="149"/>
      <c r="G256" s="115"/>
      <c r="H256" s="149"/>
      <c r="I256" s="149"/>
      <c r="J256" s="149"/>
    </row>
    <row r="257" spans="1:10" s="44" customFormat="1" ht="12" customHeight="1" hidden="1">
      <c r="A257" s="45" t="s">
        <v>47</v>
      </c>
      <c r="B257" s="46" t="s">
        <v>48</v>
      </c>
      <c r="C257" s="149">
        <f>SUM(C258:C258)</f>
        <v>0</v>
      </c>
      <c r="D257" s="149">
        <f>SUM(D258:D258)</f>
        <v>0</v>
      </c>
      <c r="E257" s="70">
        <f>SUM(E258:E258)</f>
        <v>0</v>
      </c>
      <c r="F257" s="149">
        <f>SUM(F258:F258)</f>
        <v>0</v>
      </c>
      <c r="G257" s="115"/>
      <c r="H257" s="149">
        <f>SUM(H258:H258)</f>
        <v>0</v>
      </c>
      <c r="I257" s="149">
        <f>SUM(I258:I258)</f>
        <v>0</v>
      </c>
      <c r="J257" s="149">
        <f>SUM(J258:J258)</f>
        <v>0</v>
      </c>
    </row>
    <row r="258" spans="1:10" s="44" customFormat="1" ht="11.25" customHeight="1" hidden="1">
      <c r="A258" s="45"/>
      <c r="B258" s="46"/>
      <c r="C258" s="149"/>
      <c r="D258" s="149"/>
      <c r="E258" s="70"/>
      <c r="F258" s="149"/>
      <c r="G258" s="115"/>
      <c r="H258" s="149"/>
      <c r="I258" s="149"/>
      <c r="J258" s="149"/>
    </row>
    <row r="259" spans="1:10" s="44" customFormat="1" ht="11.25" customHeight="1" hidden="1">
      <c r="A259" s="45" t="s">
        <v>49</v>
      </c>
      <c r="B259" s="46" t="s">
        <v>50</v>
      </c>
      <c r="C259" s="149">
        <f>SUM(C261)</f>
        <v>0</v>
      </c>
      <c r="D259" s="149">
        <f>SUM(D261)</f>
        <v>0</v>
      </c>
      <c r="E259" s="70">
        <f>SUM(E261)</f>
        <v>0</v>
      </c>
      <c r="F259" s="149">
        <f>SUM(F261)</f>
        <v>0</v>
      </c>
      <c r="G259" s="115"/>
      <c r="H259" s="149">
        <f>SUM(H261)</f>
        <v>0</v>
      </c>
      <c r="I259" s="149">
        <f>SUM(I261)</f>
        <v>0</v>
      </c>
      <c r="J259" s="149">
        <f>SUM(J261)</f>
        <v>0</v>
      </c>
    </row>
    <row r="260" spans="1:10" s="44" customFormat="1" ht="11.25" customHeight="1" hidden="1">
      <c r="A260" s="45"/>
      <c r="B260" s="46"/>
      <c r="C260" s="149"/>
      <c r="D260" s="149"/>
      <c r="E260" s="70"/>
      <c r="F260" s="149"/>
      <c r="G260" s="115"/>
      <c r="H260" s="149"/>
      <c r="I260" s="149"/>
      <c r="J260" s="149"/>
    </row>
    <row r="261" spans="1:10" s="24" customFormat="1" ht="12" hidden="1">
      <c r="A261" s="20"/>
      <c r="B261" s="21" t="s">
        <v>136</v>
      </c>
      <c r="C261" s="122">
        <f>C262</f>
        <v>0</v>
      </c>
      <c r="D261" s="122">
        <f>D262</f>
        <v>0</v>
      </c>
      <c r="E261" s="23">
        <f>E262</f>
        <v>0</v>
      </c>
      <c r="F261" s="122">
        <f>F262</f>
        <v>0</v>
      </c>
      <c r="G261" s="115"/>
      <c r="H261" s="122">
        <f>H262</f>
        <v>0</v>
      </c>
      <c r="I261" s="122">
        <f>I262</f>
        <v>0</v>
      </c>
      <c r="J261" s="122">
        <f>J262</f>
        <v>0</v>
      </c>
    </row>
    <row r="262" spans="1:10" s="24" customFormat="1" ht="12" hidden="1">
      <c r="A262" s="20"/>
      <c r="B262" s="21" t="s">
        <v>137</v>
      </c>
      <c r="C262" s="110"/>
      <c r="D262" s="110"/>
      <c r="E262" s="17"/>
      <c r="F262" s="110"/>
      <c r="G262" s="115"/>
      <c r="H262" s="110"/>
      <c r="I262" s="110"/>
      <c r="J262" s="110"/>
    </row>
    <row r="263" spans="1:10" s="24" customFormat="1" ht="12.75" customHeight="1" hidden="1">
      <c r="A263" s="20"/>
      <c r="B263" s="21"/>
      <c r="C263" s="122" t="s">
        <v>3</v>
      </c>
      <c r="D263" s="122" t="s">
        <v>3</v>
      </c>
      <c r="E263" s="23" t="s">
        <v>3</v>
      </c>
      <c r="F263" s="122" t="s">
        <v>3</v>
      </c>
      <c r="G263" s="115"/>
      <c r="H263" s="122" t="s">
        <v>3</v>
      </c>
      <c r="I263" s="122" t="s">
        <v>3</v>
      </c>
      <c r="J263" s="122" t="s">
        <v>3</v>
      </c>
    </row>
    <row r="264" spans="1:10" s="24" customFormat="1" ht="12.75" customHeight="1" hidden="1">
      <c r="A264" s="20" t="s">
        <v>52</v>
      </c>
      <c r="B264" s="21" t="s">
        <v>201</v>
      </c>
      <c r="C264" s="122">
        <f>SUM(C265)</f>
        <v>0</v>
      </c>
      <c r="D264" s="122">
        <f>SUM(D265)</f>
        <v>0</v>
      </c>
      <c r="E264" s="23">
        <f>SUM(E265)</f>
        <v>0</v>
      </c>
      <c r="F264" s="122">
        <v>521</v>
      </c>
      <c r="G264" s="115"/>
      <c r="H264" s="122">
        <v>521</v>
      </c>
      <c r="I264" s="122">
        <f>SUM(I265)</f>
        <v>0</v>
      </c>
      <c r="J264" s="122">
        <f>SUM(J265)</f>
        <v>0</v>
      </c>
    </row>
    <row r="265" spans="1:10" s="2" customFormat="1" ht="12" customHeight="1" hidden="1">
      <c r="A265" s="20"/>
      <c r="B265" s="21" t="s">
        <v>3</v>
      </c>
      <c r="C265" s="122" t="s">
        <v>3</v>
      </c>
      <c r="D265" s="122" t="s">
        <v>3</v>
      </c>
      <c r="E265" s="23" t="s">
        <v>3</v>
      </c>
      <c r="F265" s="122" t="s">
        <v>3</v>
      </c>
      <c r="G265" s="115"/>
      <c r="H265" s="122" t="s">
        <v>3</v>
      </c>
      <c r="I265" s="122" t="s">
        <v>3</v>
      </c>
      <c r="J265" s="122" t="s">
        <v>3</v>
      </c>
    </row>
    <row r="266" spans="1:10" s="2" customFormat="1" ht="12" customHeight="1" hidden="1">
      <c r="A266" s="20" t="s">
        <v>54</v>
      </c>
      <c r="B266" s="21" t="s">
        <v>55</v>
      </c>
      <c r="C266" s="122">
        <f>SUM(C267:C268)</f>
        <v>18654</v>
      </c>
      <c r="D266" s="122">
        <f>SUM(D267:D268)</f>
        <v>18654</v>
      </c>
      <c r="E266" s="23">
        <f>SUM(E267:E268)</f>
        <v>16606</v>
      </c>
      <c r="F266" s="122">
        <f>SUM(F267:F268)</f>
        <v>9579</v>
      </c>
      <c r="G266" s="115">
        <f>F266/E266</f>
        <v>0.5768396964952427</v>
      </c>
      <c r="H266" s="122">
        <f>SUM(H267:H268)</f>
        <v>13731</v>
      </c>
      <c r="I266" s="122">
        <f>SUM(I267:I268)</f>
        <v>18654</v>
      </c>
      <c r="J266" s="122">
        <f>SUM(J267:J268)</f>
        <v>18654</v>
      </c>
    </row>
    <row r="267" spans="1:10" s="2" customFormat="1" ht="12" customHeight="1" hidden="1">
      <c r="A267" s="20"/>
      <c r="B267" s="27" t="s">
        <v>138</v>
      </c>
      <c r="C267" s="110">
        <v>6218</v>
      </c>
      <c r="D267" s="110">
        <v>6218</v>
      </c>
      <c r="E267" s="110">
        <v>5535</v>
      </c>
      <c r="F267" s="110">
        <v>2262</v>
      </c>
      <c r="G267" s="115">
        <f>F267/E267</f>
        <v>0.4086720867208672</v>
      </c>
      <c r="H267" s="110">
        <v>3092</v>
      </c>
      <c r="I267" s="110">
        <v>6218</v>
      </c>
      <c r="J267" s="110">
        <v>6218</v>
      </c>
    </row>
    <row r="268" spans="1:10" s="2" customFormat="1" ht="12" customHeight="1" hidden="1">
      <c r="A268" s="20"/>
      <c r="B268" s="27" t="s">
        <v>139</v>
      </c>
      <c r="C268" s="110">
        <v>12436</v>
      </c>
      <c r="D268" s="110">
        <v>12436</v>
      </c>
      <c r="E268" s="110">
        <v>11071</v>
      </c>
      <c r="F268" s="110">
        <v>7317</v>
      </c>
      <c r="G268" s="115">
        <f>F268/E268</f>
        <v>0.6609159064221841</v>
      </c>
      <c r="H268" s="110">
        <v>10639</v>
      </c>
      <c r="I268" s="110">
        <v>12436</v>
      </c>
      <c r="J268" s="110">
        <v>12436</v>
      </c>
    </row>
    <row r="269" spans="1:10" s="2" customFormat="1" ht="13.5" customHeight="1" hidden="1">
      <c r="A269" s="20"/>
      <c r="B269" s="27"/>
      <c r="C269" s="110"/>
      <c r="D269" s="110"/>
      <c r="E269" s="17"/>
      <c r="F269" s="110"/>
      <c r="G269" s="115"/>
      <c r="H269" s="110"/>
      <c r="I269" s="110"/>
      <c r="J269" s="110"/>
    </row>
    <row r="270" spans="1:10" s="87" customFormat="1" ht="14.25" customHeight="1" hidden="1">
      <c r="A270" s="51"/>
      <c r="B270" s="52" t="s">
        <v>140</v>
      </c>
      <c r="C270" s="150">
        <f>+C257+C259+C266</f>
        <v>18654</v>
      </c>
      <c r="D270" s="150">
        <f>+D257+D259+D266</f>
        <v>18654</v>
      </c>
      <c r="E270" s="84">
        <f>+E257+E259+E266</f>
        <v>16606</v>
      </c>
      <c r="F270" s="150">
        <f>+F257+F259+F266+F264</f>
        <v>10100</v>
      </c>
      <c r="G270" s="115">
        <f>F270/E270</f>
        <v>0.6082138985908707</v>
      </c>
      <c r="H270" s="150">
        <f>+H257+H259+H266+H264</f>
        <v>14252</v>
      </c>
      <c r="I270" s="150">
        <f>+I257+I259+I266</f>
        <v>18654</v>
      </c>
      <c r="J270" s="150">
        <f>+J257+J259+J266</f>
        <v>18654</v>
      </c>
    </row>
    <row r="271" spans="1:10" s="2" customFormat="1" ht="14.25" customHeight="1" hidden="1">
      <c r="A271" s="20"/>
      <c r="B271" s="57"/>
      <c r="C271" s="110"/>
      <c r="D271" s="110"/>
      <c r="E271" s="17"/>
      <c r="F271" s="110"/>
      <c r="G271" s="115"/>
      <c r="H271" s="110"/>
      <c r="I271" s="110"/>
      <c r="J271" s="110"/>
    </row>
    <row r="272" spans="1:10" s="2" customFormat="1" ht="13.5" customHeight="1" hidden="1">
      <c r="A272" s="20"/>
      <c r="B272" s="62" t="s">
        <v>141</v>
      </c>
      <c r="C272" s="110"/>
      <c r="D272" s="110"/>
      <c r="E272" s="17"/>
      <c r="F272" s="110"/>
      <c r="G272" s="115"/>
      <c r="H272" s="110"/>
      <c r="I272" s="110"/>
      <c r="J272" s="110"/>
    </row>
    <row r="273" spans="1:10" s="2" customFormat="1" ht="13.5" customHeight="1" hidden="1">
      <c r="A273" s="20"/>
      <c r="B273" s="62"/>
      <c r="C273" s="110"/>
      <c r="D273" s="110"/>
      <c r="E273" s="17"/>
      <c r="F273" s="110"/>
      <c r="G273" s="115"/>
      <c r="H273" s="110"/>
      <c r="I273" s="110"/>
      <c r="J273" s="110"/>
    </row>
    <row r="274" spans="1:10" s="2" customFormat="1" ht="13.5" customHeight="1" hidden="1">
      <c r="A274" s="20" t="s">
        <v>56</v>
      </c>
      <c r="B274" s="62" t="s">
        <v>57</v>
      </c>
      <c r="C274" s="123">
        <v>0</v>
      </c>
      <c r="D274" s="123">
        <v>0</v>
      </c>
      <c r="E274" s="26">
        <v>0</v>
      </c>
      <c r="F274" s="123">
        <v>0</v>
      </c>
      <c r="G274" s="115"/>
      <c r="H274" s="123">
        <v>0</v>
      </c>
      <c r="I274" s="123">
        <v>0</v>
      </c>
      <c r="J274" s="123">
        <v>0</v>
      </c>
    </row>
    <row r="275" spans="1:10" s="2" customFormat="1" ht="13.5" customHeight="1" hidden="1">
      <c r="A275" s="20"/>
      <c r="B275" s="27" t="s">
        <v>3</v>
      </c>
      <c r="C275" s="110"/>
      <c r="D275" s="110"/>
      <c r="E275" s="17"/>
      <c r="F275" s="110"/>
      <c r="G275" s="115"/>
      <c r="H275" s="110"/>
      <c r="I275" s="110"/>
      <c r="J275" s="110"/>
    </row>
    <row r="276" spans="1:10" s="2" customFormat="1" ht="12" hidden="1">
      <c r="A276" s="20"/>
      <c r="B276" s="27"/>
      <c r="C276" s="110" t="s">
        <v>3</v>
      </c>
      <c r="D276" s="110" t="s">
        <v>3</v>
      </c>
      <c r="E276" s="17" t="s">
        <v>3</v>
      </c>
      <c r="F276" s="110" t="s">
        <v>3</v>
      </c>
      <c r="G276" s="115"/>
      <c r="H276" s="110" t="s">
        <v>3</v>
      </c>
      <c r="I276" s="110" t="s">
        <v>3</v>
      </c>
      <c r="J276" s="110" t="s">
        <v>3</v>
      </c>
    </row>
    <row r="277" spans="1:10" s="6" customFormat="1" ht="14.25" hidden="1">
      <c r="A277" s="35" t="s">
        <v>58</v>
      </c>
      <c r="B277" s="62" t="s">
        <v>142</v>
      </c>
      <c r="C277" s="130">
        <f>+C279+C296+C300+C311+C293</f>
        <v>4209</v>
      </c>
      <c r="D277" s="130">
        <f>+D279+D296+D300+D311+D293</f>
        <v>4209</v>
      </c>
      <c r="E277" s="49" t="e">
        <f>+E279+E296+E300+E311+E293</f>
        <v>#REF!</v>
      </c>
      <c r="F277" s="130" t="e">
        <f>+F279+F296+F300+F311+F293+F314</f>
        <v>#REF!</v>
      </c>
      <c r="G277" s="115" t="e">
        <f aca="true" t="shared" si="9" ref="G277:G334">F277/E277</f>
        <v>#REF!</v>
      </c>
      <c r="H277" s="130" t="e">
        <f>+H279+H296+H300+H311+H293+H314</f>
        <v>#REF!</v>
      </c>
      <c r="I277" s="130">
        <f>+I279+I296+I300+I311+I293</f>
        <v>4209</v>
      </c>
      <c r="J277" s="130">
        <f>+J279+J296+J300+J311+J293</f>
        <v>4209</v>
      </c>
    </row>
    <row r="278" spans="1:10" s="6" customFormat="1" ht="14.25" hidden="1">
      <c r="A278" s="35"/>
      <c r="B278" s="62"/>
      <c r="C278" s="130"/>
      <c r="D278" s="130"/>
      <c r="E278" s="49"/>
      <c r="F278" s="130"/>
      <c r="G278" s="115"/>
      <c r="H278" s="130"/>
      <c r="I278" s="130"/>
      <c r="J278" s="130"/>
    </row>
    <row r="279" spans="1:10" s="24" customFormat="1" ht="13.5" customHeight="1" hidden="1">
      <c r="A279" s="20"/>
      <c r="B279" s="21" t="s">
        <v>143</v>
      </c>
      <c r="C279" s="122">
        <f>SUM(C280:C288)</f>
        <v>0</v>
      </c>
      <c r="D279" s="122">
        <f>SUM(D280:D288)</f>
        <v>0</v>
      </c>
      <c r="E279" s="23">
        <f>E289</f>
        <v>410</v>
      </c>
      <c r="F279" s="122">
        <f>SUM(F287:F289)</f>
        <v>1080</v>
      </c>
      <c r="G279" s="115">
        <f t="shared" si="9"/>
        <v>2.6341463414634148</v>
      </c>
      <c r="H279" s="122">
        <f>SUM(H287:H291)</f>
        <v>2006</v>
      </c>
      <c r="I279" s="122">
        <f>SUM(I280:I288)</f>
        <v>0</v>
      </c>
      <c r="J279" s="122">
        <f>SUM(J280:J288)</f>
        <v>0</v>
      </c>
    </row>
    <row r="280" spans="1:10" s="2" customFormat="1" ht="12" hidden="1">
      <c r="A280" s="20"/>
      <c r="B280" s="27" t="s">
        <v>144</v>
      </c>
      <c r="C280" s="110" t="s">
        <v>3</v>
      </c>
      <c r="D280" s="110" t="s">
        <v>3</v>
      </c>
      <c r="E280" s="17" t="s">
        <v>3</v>
      </c>
      <c r="F280" s="110" t="s">
        <v>3</v>
      </c>
      <c r="G280" s="115" t="e">
        <f t="shared" si="9"/>
        <v>#VALUE!</v>
      </c>
      <c r="H280" s="110" t="s">
        <v>3</v>
      </c>
      <c r="I280" s="110" t="s">
        <v>3</v>
      </c>
      <c r="J280" s="110" t="s">
        <v>3</v>
      </c>
    </row>
    <row r="281" spans="1:10" s="2" customFormat="1" ht="12" hidden="1">
      <c r="A281" s="20"/>
      <c r="B281" s="27" t="s">
        <v>145</v>
      </c>
      <c r="C281" s="110" t="s">
        <v>3</v>
      </c>
      <c r="D281" s="110" t="s">
        <v>3</v>
      </c>
      <c r="E281" s="17" t="s">
        <v>3</v>
      </c>
      <c r="F281" s="110" t="s">
        <v>3</v>
      </c>
      <c r="G281" s="115" t="e">
        <f t="shared" si="9"/>
        <v>#VALUE!</v>
      </c>
      <c r="H281" s="110" t="s">
        <v>3</v>
      </c>
      <c r="I281" s="110" t="s">
        <v>3</v>
      </c>
      <c r="J281" s="110" t="s">
        <v>3</v>
      </c>
    </row>
    <row r="282" spans="1:10" s="2" customFormat="1" ht="12" hidden="1">
      <c r="A282" s="20"/>
      <c r="B282" s="27" t="s">
        <v>146</v>
      </c>
      <c r="C282" s="110" t="s">
        <v>3</v>
      </c>
      <c r="D282" s="110" t="s">
        <v>3</v>
      </c>
      <c r="E282" s="17" t="s">
        <v>3</v>
      </c>
      <c r="F282" s="110" t="s">
        <v>3</v>
      </c>
      <c r="G282" s="115" t="e">
        <f t="shared" si="9"/>
        <v>#VALUE!</v>
      </c>
      <c r="H282" s="110" t="s">
        <v>3</v>
      </c>
      <c r="I282" s="110" t="s">
        <v>3</v>
      </c>
      <c r="J282" s="110" t="s">
        <v>3</v>
      </c>
    </row>
    <row r="283" spans="1:10" s="2" customFormat="1" ht="11.25" customHeight="1" hidden="1">
      <c r="A283" s="20"/>
      <c r="B283" s="27" t="s">
        <v>147</v>
      </c>
      <c r="C283" s="110"/>
      <c r="D283" s="110"/>
      <c r="E283" s="17"/>
      <c r="F283" s="110"/>
      <c r="G283" s="115" t="e">
        <f t="shared" si="9"/>
        <v>#DIV/0!</v>
      </c>
      <c r="H283" s="110"/>
      <c r="I283" s="110"/>
      <c r="J283" s="110"/>
    </row>
    <row r="284" spans="1:10" s="2" customFormat="1" ht="12" hidden="1">
      <c r="A284" s="20"/>
      <c r="B284" s="27" t="s">
        <v>148</v>
      </c>
      <c r="C284" s="110"/>
      <c r="D284" s="110"/>
      <c r="E284" s="17"/>
      <c r="F284" s="110"/>
      <c r="G284" s="115" t="e">
        <f t="shared" si="9"/>
        <v>#DIV/0!</v>
      </c>
      <c r="H284" s="110"/>
      <c r="I284" s="110"/>
      <c r="J284" s="110"/>
    </row>
    <row r="285" spans="1:10" s="2" customFormat="1" ht="12" hidden="1">
      <c r="A285" s="20"/>
      <c r="B285" s="27" t="s">
        <v>149</v>
      </c>
      <c r="C285" s="110"/>
      <c r="D285" s="110"/>
      <c r="E285" s="17"/>
      <c r="F285" s="110"/>
      <c r="G285" s="115" t="e">
        <f t="shared" si="9"/>
        <v>#DIV/0!</v>
      </c>
      <c r="H285" s="110"/>
      <c r="I285" s="110"/>
      <c r="J285" s="110"/>
    </row>
    <row r="286" spans="1:10" s="2" customFormat="1" ht="12" hidden="1">
      <c r="A286" s="20"/>
      <c r="B286" s="27" t="s">
        <v>150</v>
      </c>
      <c r="C286" s="110" t="s">
        <v>3</v>
      </c>
      <c r="D286" s="110" t="s">
        <v>3</v>
      </c>
      <c r="E286" s="17" t="s">
        <v>3</v>
      </c>
      <c r="F286" s="110" t="s">
        <v>3</v>
      </c>
      <c r="G286" s="115" t="e">
        <f t="shared" si="9"/>
        <v>#VALUE!</v>
      </c>
      <c r="H286" s="110" t="s">
        <v>3</v>
      </c>
      <c r="I286" s="110" t="s">
        <v>3</v>
      </c>
      <c r="J286" s="110" t="s">
        <v>3</v>
      </c>
    </row>
    <row r="287" spans="1:10" s="2" customFormat="1" ht="13.5" customHeight="1" hidden="1">
      <c r="A287" s="20"/>
      <c r="B287" s="27" t="s">
        <v>202</v>
      </c>
      <c r="C287" s="110" t="s">
        <v>3</v>
      </c>
      <c r="D287" s="110" t="s">
        <v>3</v>
      </c>
      <c r="E287" s="17" t="s">
        <v>3</v>
      </c>
      <c r="F287" s="110">
        <v>856</v>
      </c>
      <c r="G287" s="115"/>
      <c r="H287" s="110">
        <v>856</v>
      </c>
      <c r="I287" s="110" t="s">
        <v>3</v>
      </c>
      <c r="J287" s="110" t="s">
        <v>3</v>
      </c>
    </row>
    <row r="288" spans="1:10" s="2" customFormat="1" ht="13.5" customHeight="1" hidden="1">
      <c r="A288" s="20"/>
      <c r="B288" s="27" t="s">
        <v>152</v>
      </c>
      <c r="C288" s="110" t="s">
        <v>3</v>
      </c>
      <c r="D288" s="110" t="s">
        <v>3</v>
      </c>
      <c r="E288" s="17" t="s">
        <v>3</v>
      </c>
      <c r="F288" s="110">
        <v>14</v>
      </c>
      <c r="G288" s="115"/>
      <c r="H288" s="110">
        <v>14</v>
      </c>
      <c r="I288" s="110" t="s">
        <v>3</v>
      </c>
      <c r="J288" s="110" t="s">
        <v>3</v>
      </c>
    </row>
    <row r="289" spans="1:10" s="2" customFormat="1" ht="13.5" customHeight="1" hidden="1">
      <c r="A289" s="20"/>
      <c r="B289" s="27" t="s">
        <v>153</v>
      </c>
      <c r="C289" s="110"/>
      <c r="D289" s="110"/>
      <c r="E289" s="17">
        <v>410</v>
      </c>
      <c r="F289" s="110">
        <v>210</v>
      </c>
      <c r="G289" s="115">
        <f t="shared" si="9"/>
        <v>0.5121951219512195</v>
      </c>
      <c r="H289" s="110">
        <v>210</v>
      </c>
      <c r="I289" s="110"/>
      <c r="J289" s="110"/>
    </row>
    <row r="290" spans="1:10" s="2" customFormat="1" ht="13.5" customHeight="1" hidden="1">
      <c r="A290" s="20"/>
      <c r="B290" s="27" t="s">
        <v>209</v>
      </c>
      <c r="C290" s="110"/>
      <c r="D290" s="110"/>
      <c r="E290" s="17"/>
      <c r="F290" s="110"/>
      <c r="G290" s="115"/>
      <c r="H290" s="110">
        <v>897</v>
      </c>
      <c r="I290" s="110"/>
      <c r="J290" s="110"/>
    </row>
    <row r="291" spans="1:10" s="2" customFormat="1" ht="13.5" customHeight="1" hidden="1">
      <c r="A291" s="20"/>
      <c r="B291" s="27" t="s">
        <v>210</v>
      </c>
      <c r="C291" s="110"/>
      <c r="D291" s="110"/>
      <c r="E291" s="17"/>
      <c r="F291" s="110"/>
      <c r="G291" s="115"/>
      <c r="H291" s="110">
        <v>29</v>
      </c>
      <c r="I291" s="110"/>
      <c r="J291" s="110"/>
    </row>
    <row r="292" spans="1:10" s="2" customFormat="1" ht="13.5" customHeight="1" hidden="1">
      <c r="A292" s="20"/>
      <c r="B292" s="27"/>
      <c r="C292" s="110"/>
      <c r="D292" s="110"/>
      <c r="E292" s="17"/>
      <c r="F292" s="110"/>
      <c r="G292" s="115"/>
      <c r="H292" s="110"/>
      <c r="I292" s="110"/>
      <c r="J292" s="110"/>
    </row>
    <row r="293" spans="1:10" s="2" customFormat="1" ht="13.5" customHeight="1" hidden="1">
      <c r="A293" s="20"/>
      <c r="B293" s="21" t="s">
        <v>192</v>
      </c>
      <c r="C293" s="122">
        <f>C294</f>
        <v>0</v>
      </c>
      <c r="D293" s="122">
        <f>D294</f>
        <v>0</v>
      </c>
      <c r="E293" s="23" t="e">
        <f>E294+#REF!</f>
        <v>#REF!</v>
      </c>
      <c r="F293" s="122" t="e">
        <f>F294+#REF!</f>
        <v>#REF!</v>
      </c>
      <c r="G293" s="115" t="e">
        <f t="shared" si="9"/>
        <v>#REF!</v>
      </c>
      <c r="H293" s="122" t="e">
        <f>H294+#REF!</f>
        <v>#REF!</v>
      </c>
      <c r="I293" s="122">
        <f>I294</f>
        <v>0</v>
      </c>
      <c r="J293" s="122">
        <f>J294</f>
        <v>0</v>
      </c>
    </row>
    <row r="294" spans="1:10" s="2" customFormat="1" ht="13.5" customHeight="1" hidden="1">
      <c r="A294" s="20"/>
      <c r="B294" s="27" t="s">
        <v>154</v>
      </c>
      <c r="C294" s="110"/>
      <c r="D294" s="110"/>
      <c r="E294" s="17">
        <v>5000</v>
      </c>
      <c r="F294" s="110">
        <v>0</v>
      </c>
      <c r="G294" s="115">
        <f t="shared" si="9"/>
        <v>0</v>
      </c>
      <c r="H294" s="110">
        <v>2485</v>
      </c>
      <c r="I294" s="110"/>
      <c r="J294" s="110"/>
    </row>
    <row r="295" spans="1:10" s="2" customFormat="1" ht="13.5" customHeight="1" hidden="1">
      <c r="A295" s="20"/>
      <c r="B295" s="27"/>
      <c r="C295" s="110"/>
      <c r="D295" s="110"/>
      <c r="E295" s="17"/>
      <c r="F295" s="110"/>
      <c r="G295" s="115"/>
      <c r="H295" s="110"/>
      <c r="I295" s="110"/>
      <c r="J295" s="110"/>
    </row>
    <row r="296" spans="1:10" s="24" customFormat="1" ht="12" hidden="1">
      <c r="A296" s="20"/>
      <c r="B296" s="21" t="s">
        <v>155</v>
      </c>
      <c r="C296" s="122">
        <f>SUM(C297:C298)</f>
        <v>3709</v>
      </c>
      <c r="D296" s="122">
        <f>SUM(D297:D298)</f>
        <v>3709</v>
      </c>
      <c r="E296" s="23">
        <f>SUM(E297:E298)</f>
        <v>2600</v>
      </c>
      <c r="F296" s="122">
        <f>SUM(F297:F298)</f>
        <v>1704</v>
      </c>
      <c r="G296" s="115">
        <f t="shared" si="9"/>
        <v>0.6553846153846153</v>
      </c>
      <c r="H296" s="122">
        <f>SUM(H297:H298)</f>
        <v>2555</v>
      </c>
      <c r="I296" s="122">
        <f>SUM(I297:I298)</f>
        <v>3709</v>
      </c>
      <c r="J296" s="122">
        <f>SUM(J297:J298)</f>
        <v>3709</v>
      </c>
    </row>
    <row r="297" spans="1:10" s="2" customFormat="1" ht="12" hidden="1">
      <c r="A297" s="20"/>
      <c r="B297" s="27" t="s">
        <v>156</v>
      </c>
      <c r="C297" s="110">
        <v>3599</v>
      </c>
      <c r="D297" s="110">
        <v>3599</v>
      </c>
      <c r="E297" s="17">
        <v>2540</v>
      </c>
      <c r="F297" s="110">
        <v>1654</v>
      </c>
      <c r="G297" s="115">
        <f t="shared" si="9"/>
        <v>0.6511811023622047</v>
      </c>
      <c r="H297" s="110">
        <v>2480</v>
      </c>
      <c r="I297" s="110">
        <v>3599</v>
      </c>
      <c r="J297" s="110">
        <v>3599</v>
      </c>
    </row>
    <row r="298" spans="1:10" s="2" customFormat="1" ht="12" hidden="1">
      <c r="A298" s="20"/>
      <c r="B298" s="27" t="s">
        <v>157</v>
      </c>
      <c r="C298" s="110">
        <v>110</v>
      </c>
      <c r="D298" s="110">
        <v>110</v>
      </c>
      <c r="E298" s="17">
        <v>60</v>
      </c>
      <c r="F298" s="110">
        <v>50</v>
      </c>
      <c r="G298" s="115">
        <f t="shared" si="9"/>
        <v>0.8333333333333334</v>
      </c>
      <c r="H298" s="110">
        <v>75</v>
      </c>
      <c r="I298" s="110">
        <v>110</v>
      </c>
      <c r="J298" s="110">
        <v>110</v>
      </c>
    </row>
    <row r="299" spans="1:10" s="2" customFormat="1" ht="12" hidden="1">
      <c r="A299" s="20"/>
      <c r="B299" s="27"/>
      <c r="C299" s="110"/>
      <c r="D299" s="110"/>
      <c r="E299" s="17"/>
      <c r="F299" s="110"/>
      <c r="G299" s="115"/>
      <c r="H299" s="110"/>
      <c r="I299" s="110"/>
      <c r="J299" s="110"/>
    </row>
    <row r="300" spans="1:10" s="24" customFormat="1" ht="12" hidden="1">
      <c r="A300" s="20"/>
      <c r="B300" s="21" t="s">
        <v>158</v>
      </c>
      <c r="C300" s="124">
        <f>SUM(C301)</f>
        <v>500</v>
      </c>
      <c r="D300" s="124">
        <f>SUM(D301)</f>
        <v>500</v>
      </c>
      <c r="E300" s="22">
        <f>SUM(E301)</f>
        <v>500</v>
      </c>
      <c r="F300" s="124">
        <f>SUM(F301)</f>
        <v>0</v>
      </c>
      <c r="G300" s="115">
        <f t="shared" si="9"/>
        <v>0</v>
      </c>
      <c r="H300" s="124">
        <f>SUM(H301)</f>
        <v>0</v>
      </c>
      <c r="I300" s="124">
        <f>SUM(I301)</f>
        <v>500</v>
      </c>
      <c r="J300" s="124">
        <f>SUM(J301)</f>
        <v>500</v>
      </c>
    </row>
    <row r="301" spans="1:10" s="2" customFormat="1" ht="12" hidden="1">
      <c r="A301" s="20"/>
      <c r="B301" s="27" t="s">
        <v>159</v>
      </c>
      <c r="C301" s="110">
        <v>500</v>
      </c>
      <c r="D301" s="110">
        <v>500</v>
      </c>
      <c r="E301" s="17">
        <v>500</v>
      </c>
      <c r="F301" s="110"/>
      <c r="G301" s="115">
        <f t="shared" si="9"/>
        <v>0</v>
      </c>
      <c r="H301" s="110"/>
      <c r="I301" s="110">
        <v>500</v>
      </c>
      <c r="J301" s="110">
        <v>500</v>
      </c>
    </row>
    <row r="302" spans="1:10" s="2" customFormat="1" ht="12" hidden="1">
      <c r="A302" s="20"/>
      <c r="B302" s="27" t="s">
        <v>145</v>
      </c>
      <c r="C302" s="110" t="s">
        <v>3</v>
      </c>
      <c r="D302" s="110" t="s">
        <v>3</v>
      </c>
      <c r="E302" s="17" t="s">
        <v>3</v>
      </c>
      <c r="F302" s="110" t="s">
        <v>3</v>
      </c>
      <c r="G302" s="115" t="e">
        <f t="shared" si="9"/>
        <v>#VALUE!</v>
      </c>
      <c r="H302" s="110" t="s">
        <v>3</v>
      </c>
      <c r="I302" s="110" t="s">
        <v>3</v>
      </c>
      <c r="J302" s="110" t="s">
        <v>3</v>
      </c>
    </row>
    <row r="303" spans="1:10" s="2" customFormat="1" ht="12" hidden="1">
      <c r="A303" s="20"/>
      <c r="B303" s="27" t="s">
        <v>146</v>
      </c>
      <c r="C303" s="110" t="s">
        <v>3</v>
      </c>
      <c r="D303" s="110" t="s">
        <v>3</v>
      </c>
      <c r="E303" s="17" t="s">
        <v>3</v>
      </c>
      <c r="F303" s="110" t="s">
        <v>3</v>
      </c>
      <c r="G303" s="115" t="e">
        <f t="shared" si="9"/>
        <v>#VALUE!</v>
      </c>
      <c r="H303" s="110" t="s">
        <v>3</v>
      </c>
      <c r="I303" s="110" t="s">
        <v>3</v>
      </c>
      <c r="J303" s="110" t="s">
        <v>3</v>
      </c>
    </row>
    <row r="304" spans="1:10" s="2" customFormat="1" ht="11.25" customHeight="1" hidden="1">
      <c r="A304" s="20"/>
      <c r="B304" s="27" t="s">
        <v>147</v>
      </c>
      <c r="C304" s="110"/>
      <c r="D304" s="110"/>
      <c r="E304" s="17"/>
      <c r="F304" s="110"/>
      <c r="G304" s="115" t="e">
        <f t="shared" si="9"/>
        <v>#DIV/0!</v>
      </c>
      <c r="H304" s="110"/>
      <c r="I304" s="110"/>
      <c r="J304" s="110"/>
    </row>
    <row r="305" spans="1:10" s="2" customFormat="1" ht="12" hidden="1">
      <c r="A305" s="20"/>
      <c r="B305" s="27" t="s">
        <v>148</v>
      </c>
      <c r="C305" s="110"/>
      <c r="D305" s="110"/>
      <c r="E305" s="17"/>
      <c r="F305" s="110"/>
      <c r="G305" s="115" t="e">
        <f t="shared" si="9"/>
        <v>#DIV/0!</v>
      </c>
      <c r="H305" s="110"/>
      <c r="I305" s="110"/>
      <c r="J305" s="110"/>
    </row>
    <row r="306" spans="1:10" s="2" customFormat="1" ht="12" hidden="1">
      <c r="A306" s="20"/>
      <c r="B306" s="27" t="s">
        <v>149</v>
      </c>
      <c r="C306" s="110"/>
      <c r="D306" s="110"/>
      <c r="E306" s="17"/>
      <c r="F306" s="110"/>
      <c r="G306" s="115" t="e">
        <f t="shared" si="9"/>
        <v>#DIV/0!</v>
      </c>
      <c r="H306" s="110"/>
      <c r="I306" s="110"/>
      <c r="J306" s="110"/>
    </row>
    <row r="307" spans="1:10" s="2" customFormat="1" ht="12" hidden="1">
      <c r="A307" s="20"/>
      <c r="B307" s="27" t="s">
        <v>150</v>
      </c>
      <c r="C307" s="110" t="s">
        <v>3</v>
      </c>
      <c r="D307" s="110" t="s">
        <v>3</v>
      </c>
      <c r="E307" s="17" t="s">
        <v>3</v>
      </c>
      <c r="F307" s="110" t="s">
        <v>3</v>
      </c>
      <c r="G307" s="115" t="e">
        <f t="shared" si="9"/>
        <v>#VALUE!</v>
      </c>
      <c r="H307" s="110" t="s">
        <v>3</v>
      </c>
      <c r="I307" s="110" t="s">
        <v>3</v>
      </c>
      <c r="J307" s="110" t="s">
        <v>3</v>
      </c>
    </row>
    <row r="308" spans="1:10" s="2" customFormat="1" ht="13.5" customHeight="1" hidden="1">
      <c r="A308" s="20"/>
      <c r="B308" s="27" t="s">
        <v>151</v>
      </c>
      <c r="C308" s="110" t="s">
        <v>3</v>
      </c>
      <c r="D308" s="110" t="s">
        <v>3</v>
      </c>
      <c r="E308" s="17" t="s">
        <v>3</v>
      </c>
      <c r="F308" s="110" t="s">
        <v>3</v>
      </c>
      <c r="G308" s="115" t="e">
        <f t="shared" si="9"/>
        <v>#VALUE!</v>
      </c>
      <c r="H308" s="110" t="s">
        <v>3</v>
      </c>
      <c r="I308" s="110" t="s">
        <v>3</v>
      </c>
      <c r="J308" s="110" t="s">
        <v>3</v>
      </c>
    </row>
    <row r="309" spans="1:10" s="2" customFormat="1" ht="13.5" customHeight="1" hidden="1">
      <c r="A309" s="20"/>
      <c r="B309" s="27" t="s">
        <v>160</v>
      </c>
      <c r="C309" s="110" t="s">
        <v>3</v>
      </c>
      <c r="D309" s="110" t="s">
        <v>3</v>
      </c>
      <c r="E309" s="17" t="s">
        <v>3</v>
      </c>
      <c r="F309" s="110" t="s">
        <v>3</v>
      </c>
      <c r="G309" s="115" t="e">
        <f t="shared" si="9"/>
        <v>#VALUE!</v>
      </c>
      <c r="H309" s="110" t="s">
        <v>3</v>
      </c>
      <c r="I309" s="110" t="s">
        <v>3</v>
      </c>
      <c r="J309" s="110" t="s">
        <v>3</v>
      </c>
    </row>
    <row r="310" spans="1:10" s="2" customFormat="1" ht="12" hidden="1">
      <c r="A310" s="20"/>
      <c r="B310" s="27"/>
      <c r="C310" s="110"/>
      <c r="D310" s="110"/>
      <c r="E310" s="17"/>
      <c r="F310" s="110"/>
      <c r="G310" s="115"/>
      <c r="H310" s="110"/>
      <c r="I310" s="110"/>
      <c r="J310" s="110"/>
    </row>
    <row r="311" spans="1:10" s="24" customFormat="1" ht="12" hidden="1">
      <c r="A311" s="20"/>
      <c r="B311" s="21" t="s">
        <v>161</v>
      </c>
      <c r="C311" s="124">
        <f>SUM(C312:C316)</f>
        <v>0</v>
      </c>
      <c r="D311" s="124">
        <f>SUM(D312:D316)</f>
        <v>0</v>
      </c>
      <c r="E311" s="22">
        <f>SUM(E312:E316)</f>
        <v>0</v>
      </c>
      <c r="F311" s="124">
        <f>F312</f>
        <v>0</v>
      </c>
      <c r="G311" s="115"/>
      <c r="H311" s="124">
        <f>H312</f>
        <v>0</v>
      </c>
      <c r="I311" s="124">
        <f>SUM(I312:I316)</f>
        <v>0</v>
      </c>
      <c r="J311" s="124">
        <f>SUM(J312:J316)</f>
        <v>0</v>
      </c>
    </row>
    <row r="312" spans="1:10" s="2" customFormat="1" ht="12" hidden="1">
      <c r="A312" s="20"/>
      <c r="B312" s="27" t="s">
        <v>162</v>
      </c>
      <c r="C312" s="110" t="s">
        <v>3</v>
      </c>
      <c r="D312" s="110" t="s">
        <v>3</v>
      </c>
      <c r="E312" s="17" t="s">
        <v>3</v>
      </c>
      <c r="F312" s="110"/>
      <c r="G312" s="115"/>
      <c r="H312" s="110"/>
      <c r="I312" s="110" t="s">
        <v>3</v>
      </c>
      <c r="J312" s="110" t="s">
        <v>3</v>
      </c>
    </row>
    <row r="313" spans="1:10" s="2" customFormat="1" ht="12" hidden="1">
      <c r="A313" s="20"/>
      <c r="B313" s="27"/>
      <c r="C313" s="110"/>
      <c r="D313" s="110"/>
      <c r="E313" s="17"/>
      <c r="F313" s="110"/>
      <c r="G313" s="115"/>
      <c r="H313" s="110"/>
      <c r="I313" s="110"/>
      <c r="J313" s="110"/>
    </row>
    <row r="314" spans="1:10" s="2" customFormat="1" ht="12" hidden="1">
      <c r="A314" s="20"/>
      <c r="B314" s="21" t="s">
        <v>203</v>
      </c>
      <c r="C314" s="110"/>
      <c r="D314" s="110"/>
      <c r="E314" s="17"/>
      <c r="F314" s="122">
        <f>F315</f>
        <v>50</v>
      </c>
      <c r="G314" s="115"/>
      <c r="H314" s="122">
        <f>H315</f>
        <v>50</v>
      </c>
      <c r="I314" s="110"/>
      <c r="J314" s="110"/>
    </row>
    <row r="315" spans="1:10" s="2" customFormat="1" ht="12" hidden="1">
      <c r="A315" s="20"/>
      <c r="B315" s="27" t="s">
        <v>204</v>
      </c>
      <c r="C315" s="110"/>
      <c r="D315" s="110"/>
      <c r="E315" s="17"/>
      <c r="F315" s="110">
        <v>50</v>
      </c>
      <c r="G315" s="115"/>
      <c r="H315" s="110">
        <v>50</v>
      </c>
      <c r="I315" s="110"/>
      <c r="J315" s="110"/>
    </row>
    <row r="316" spans="1:10" s="2" customFormat="1" ht="12" hidden="1">
      <c r="A316" s="20"/>
      <c r="B316" s="27" t="s">
        <v>3</v>
      </c>
      <c r="C316" s="110" t="s">
        <v>3</v>
      </c>
      <c r="D316" s="110" t="s">
        <v>3</v>
      </c>
      <c r="E316" s="17" t="s">
        <v>3</v>
      </c>
      <c r="F316" s="110" t="s">
        <v>3</v>
      </c>
      <c r="G316" s="115"/>
      <c r="H316" s="110" t="s">
        <v>3</v>
      </c>
      <c r="I316" s="110" t="s">
        <v>3</v>
      </c>
      <c r="J316" s="110" t="s">
        <v>3</v>
      </c>
    </row>
    <row r="317" spans="1:10" s="44" customFormat="1" ht="14.25" hidden="1">
      <c r="A317" s="45" t="s">
        <v>61</v>
      </c>
      <c r="B317" s="62" t="s">
        <v>163</v>
      </c>
      <c r="C317" s="149">
        <f>C322+C325</f>
        <v>9000</v>
      </c>
      <c r="D317" s="149">
        <f>D322+D325</f>
        <v>9000</v>
      </c>
      <c r="E317" s="70">
        <f>E322+E325</f>
        <v>98763</v>
      </c>
      <c r="F317" s="149">
        <f>F322+F325</f>
        <v>53299</v>
      </c>
      <c r="G317" s="115">
        <f t="shared" si="9"/>
        <v>0.5396656642669826</v>
      </c>
      <c r="H317" s="149">
        <f>H322+H325+H319+H331</f>
        <v>88748</v>
      </c>
      <c r="I317" s="149">
        <f>I322+I325</f>
        <v>9000</v>
      </c>
      <c r="J317" s="149">
        <f>J322+J325</f>
        <v>9000</v>
      </c>
    </row>
    <row r="318" spans="1:10" s="44" customFormat="1" ht="14.25" hidden="1">
      <c r="A318" s="45"/>
      <c r="B318" s="62"/>
      <c r="C318" s="149"/>
      <c r="D318" s="149"/>
      <c r="E318" s="70"/>
      <c r="F318" s="149"/>
      <c r="G318" s="115"/>
      <c r="H318" s="149"/>
      <c r="I318" s="149"/>
      <c r="J318" s="149"/>
    </row>
    <row r="319" spans="1:10" s="44" customFormat="1" ht="12.75" hidden="1">
      <c r="A319" s="45"/>
      <c r="B319" s="25" t="s">
        <v>213</v>
      </c>
      <c r="C319" s="149"/>
      <c r="D319" s="149"/>
      <c r="E319" s="70"/>
      <c r="F319" s="149"/>
      <c r="G319" s="115"/>
      <c r="H319" s="149">
        <f>H320</f>
        <v>1148</v>
      </c>
      <c r="I319" s="149"/>
      <c r="J319" s="149"/>
    </row>
    <row r="320" spans="1:10" s="44" customFormat="1" ht="12.75" hidden="1">
      <c r="A320" s="45"/>
      <c r="B320" s="74" t="s">
        <v>212</v>
      </c>
      <c r="C320" s="149"/>
      <c r="D320" s="149"/>
      <c r="E320" s="70"/>
      <c r="F320" s="149"/>
      <c r="G320" s="115"/>
      <c r="H320" s="154">
        <v>1148</v>
      </c>
      <c r="I320" s="149"/>
      <c r="J320" s="149"/>
    </row>
    <row r="321" spans="1:10" s="44" customFormat="1" ht="14.25" hidden="1">
      <c r="A321" s="45"/>
      <c r="B321" s="62"/>
      <c r="C321" s="149"/>
      <c r="D321" s="149"/>
      <c r="E321" s="70"/>
      <c r="F321" s="149"/>
      <c r="G321" s="115"/>
      <c r="H321" s="149"/>
      <c r="I321" s="149"/>
      <c r="J321" s="149"/>
    </row>
    <row r="322" spans="1:10" s="40" customFormat="1" ht="12" hidden="1">
      <c r="A322" s="39"/>
      <c r="B322" s="25" t="s">
        <v>214</v>
      </c>
      <c r="C322" s="123">
        <f>C323</f>
        <v>0</v>
      </c>
      <c r="D322" s="123">
        <f>D323</f>
        <v>0</v>
      </c>
      <c r="E322" s="26">
        <f>SUM(E323:E323)</f>
        <v>0</v>
      </c>
      <c r="F322" s="123">
        <f>SUM(F323:F323)</f>
        <v>0</v>
      </c>
      <c r="G322" s="115"/>
      <c r="H322" s="123">
        <f>SUM(H323:H323)</f>
        <v>0</v>
      </c>
      <c r="I322" s="123">
        <f>I323</f>
        <v>0</v>
      </c>
      <c r="J322" s="123">
        <f>J323</f>
        <v>0</v>
      </c>
    </row>
    <row r="323" spans="1:10" s="77" customFormat="1" ht="13.5" customHeight="1" hidden="1">
      <c r="A323" s="73"/>
      <c r="B323" s="74" t="s">
        <v>225</v>
      </c>
      <c r="C323" s="154"/>
      <c r="D323" s="154"/>
      <c r="E323" s="76"/>
      <c r="F323" s="154"/>
      <c r="G323" s="115"/>
      <c r="H323" s="154"/>
      <c r="I323" s="154"/>
      <c r="J323" s="154"/>
    </row>
    <row r="324" spans="1:10" s="24" customFormat="1" ht="13.5" customHeight="1" hidden="1">
      <c r="A324" s="20"/>
      <c r="B324" s="21"/>
      <c r="C324" s="122"/>
      <c r="D324" s="122"/>
      <c r="E324" s="23"/>
      <c r="F324" s="122"/>
      <c r="G324" s="115"/>
      <c r="H324" s="122"/>
      <c r="I324" s="122"/>
      <c r="J324" s="122"/>
    </row>
    <row r="325" spans="1:10" s="24" customFormat="1" ht="12.75" customHeight="1" hidden="1">
      <c r="A325" s="20"/>
      <c r="B325" s="21" t="s">
        <v>215</v>
      </c>
      <c r="C325" s="122">
        <f>SUM(C327)</f>
        <v>9000</v>
      </c>
      <c r="D325" s="122">
        <f>SUM(D327)</f>
        <v>9000</v>
      </c>
      <c r="E325" s="23">
        <f>SUM(E326:E328)</f>
        <v>98763</v>
      </c>
      <c r="F325" s="122">
        <f>SUM(F326:F328)</f>
        <v>53299</v>
      </c>
      <c r="G325" s="115">
        <f t="shared" si="9"/>
        <v>0.5396656642669826</v>
      </c>
      <c r="H325" s="122">
        <f>SUM(H326:H329)</f>
        <v>87313</v>
      </c>
      <c r="I325" s="122">
        <f>SUM(I327)</f>
        <v>9000</v>
      </c>
      <c r="J325" s="122">
        <f>SUM(J327)</f>
        <v>9000</v>
      </c>
    </row>
    <row r="326" spans="1:10" s="24" customFormat="1" ht="12.75" customHeight="1" hidden="1">
      <c r="A326" s="20"/>
      <c r="B326" s="74" t="s">
        <v>164</v>
      </c>
      <c r="C326" s="154"/>
      <c r="D326" s="154"/>
      <c r="E326" s="76">
        <v>12000</v>
      </c>
      <c r="F326" s="154">
        <v>12000</v>
      </c>
      <c r="G326" s="115">
        <f t="shared" si="9"/>
        <v>1</v>
      </c>
      <c r="H326" s="154">
        <v>9956</v>
      </c>
      <c r="I326" s="154"/>
      <c r="J326" s="154"/>
    </row>
    <row r="327" spans="1:10" s="44" customFormat="1" ht="12.75" hidden="1">
      <c r="A327" s="45"/>
      <c r="B327" s="74" t="s">
        <v>165</v>
      </c>
      <c r="C327" s="154">
        <v>9000</v>
      </c>
      <c r="D327" s="154">
        <v>9000</v>
      </c>
      <c r="E327" s="76">
        <v>80000</v>
      </c>
      <c r="F327" s="154">
        <v>34536</v>
      </c>
      <c r="G327" s="115">
        <f t="shared" si="9"/>
        <v>0.4317</v>
      </c>
      <c r="H327" s="154">
        <v>69159</v>
      </c>
      <c r="I327" s="154">
        <v>9000</v>
      </c>
      <c r="J327" s="154">
        <v>9000</v>
      </c>
    </row>
    <row r="328" spans="1:10" s="44" customFormat="1" ht="12.75" hidden="1">
      <c r="A328" s="45"/>
      <c r="B328" s="74" t="s">
        <v>194</v>
      </c>
      <c r="C328" s="154"/>
      <c r="D328" s="154"/>
      <c r="E328" s="76">
        <v>6763</v>
      </c>
      <c r="F328" s="154">
        <v>6763</v>
      </c>
      <c r="G328" s="115">
        <f t="shared" si="9"/>
        <v>1</v>
      </c>
      <c r="H328" s="154">
        <v>6763</v>
      </c>
      <c r="I328" s="154"/>
      <c r="J328" s="154"/>
    </row>
    <row r="329" spans="1:10" s="24" customFormat="1" ht="13.5" customHeight="1" hidden="1">
      <c r="A329" s="20"/>
      <c r="B329" s="62" t="s">
        <v>212</v>
      </c>
      <c r="C329" s="122" t="s">
        <v>3</v>
      </c>
      <c r="D329" s="122" t="s">
        <v>3</v>
      </c>
      <c r="E329" s="23" t="s">
        <v>3</v>
      </c>
      <c r="F329" s="122" t="s">
        <v>3</v>
      </c>
      <c r="G329" s="115"/>
      <c r="H329" s="154">
        <v>1435</v>
      </c>
      <c r="I329" s="122" t="s">
        <v>3</v>
      </c>
      <c r="J329" s="122" t="s">
        <v>3</v>
      </c>
    </row>
    <row r="330" spans="1:10" s="24" customFormat="1" ht="13.5" customHeight="1" hidden="1">
      <c r="A330" s="20"/>
      <c r="B330" s="62"/>
      <c r="C330" s="122"/>
      <c r="D330" s="122"/>
      <c r="E330" s="23"/>
      <c r="F330" s="122"/>
      <c r="G330" s="115"/>
      <c r="H330" s="154"/>
      <c r="I330" s="122"/>
      <c r="J330" s="122"/>
    </row>
    <row r="331" spans="1:10" s="24" customFormat="1" ht="13.5" customHeight="1" hidden="1">
      <c r="A331" s="20"/>
      <c r="B331" s="25" t="s">
        <v>216</v>
      </c>
      <c r="C331" s="122"/>
      <c r="D331" s="122"/>
      <c r="E331" s="23"/>
      <c r="F331" s="122"/>
      <c r="G331" s="115"/>
      <c r="H331" s="122">
        <f>H332</f>
        <v>287</v>
      </c>
      <c r="I331" s="122"/>
      <c r="J331" s="122"/>
    </row>
    <row r="332" spans="1:10" s="24" customFormat="1" ht="13.5" customHeight="1" hidden="1">
      <c r="A332" s="20"/>
      <c r="B332" s="74" t="s">
        <v>212</v>
      </c>
      <c r="C332" s="122"/>
      <c r="D332" s="122"/>
      <c r="E332" s="23"/>
      <c r="F332" s="122"/>
      <c r="G332" s="115"/>
      <c r="H332" s="154">
        <v>287</v>
      </c>
      <c r="I332" s="122"/>
      <c r="J332" s="122"/>
    </row>
    <row r="333" spans="1:10" s="24" customFormat="1" ht="13.5" customHeight="1" hidden="1">
      <c r="A333" s="20"/>
      <c r="B333" s="74"/>
      <c r="C333" s="122"/>
      <c r="D333" s="122"/>
      <c r="E333" s="23"/>
      <c r="F333" s="122"/>
      <c r="G333" s="115"/>
      <c r="H333" s="154"/>
      <c r="I333" s="122"/>
      <c r="J333" s="122"/>
    </row>
    <row r="334" spans="1:10" s="55" customFormat="1" ht="14.25" hidden="1">
      <c r="A334" s="51"/>
      <c r="B334" s="52" t="s">
        <v>63</v>
      </c>
      <c r="C334" s="150">
        <f>C274+C277+C317</f>
        <v>13209</v>
      </c>
      <c r="D334" s="150">
        <f>D274+D277+D317</f>
        <v>13209</v>
      </c>
      <c r="E334" s="84" t="e">
        <f>E274+E277+E317</f>
        <v>#REF!</v>
      </c>
      <c r="F334" s="150" t="e">
        <f>F274+F277+F317</f>
        <v>#REF!</v>
      </c>
      <c r="G334" s="115" t="e">
        <f t="shared" si="9"/>
        <v>#REF!</v>
      </c>
      <c r="H334" s="150" t="e">
        <f>H274+H277+H317</f>
        <v>#REF!</v>
      </c>
      <c r="I334" s="150">
        <f>I274+I277+I317</f>
        <v>13209</v>
      </c>
      <c r="J334" s="150">
        <f>J274+J277+J317</f>
        <v>13209</v>
      </c>
    </row>
    <row r="335" spans="1:10" s="2" customFormat="1" ht="12.75" customHeight="1" hidden="1">
      <c r="A335" s="1"/>
      <c r="C335" s="133"/>
      <c r="D335" s="133"/>
      <c r="E335" s="4"/>
      <c r="F335" s="133"/>
      <c r="G335" s="115"/>
      <c r="H335" s="133"/>
      <c r="I335" s="133"/>
      <c r="J335" s="133"/>
    </row>
    <row r="336" spans="1:10" s="2" customFormat="1" ht="12" customHeight="1" hidden="1">
      <c r="A336" s="1"/>
      <c r="C336" s="133" t="s">
        <v>3</v>
      </c>
      <c r="D336" s="133" t="s">
        <v>3</v>
      </c>
      <c r="E336" s="4" t="s">
        <v>3</v>
      </c>
      <c r="F336" s="133" t="s">
        <v>3</v>
      </c>
      <c r="G336" s="115"/>
      <c r="H336" s="133" t="s">
        <v>3</v>
      </c>
      <c r="I336" s="133" t="s">
        <v>3</v>
      </c>
      <c r="J336" s="133" t="s">
        <v>3</v>
      </c>
    </row>
    <row r="337" spans="1:10" s="2" customFormat="1" ht="12.75" customHeight="1" hidden="1">
      <c r="A337" s="1"/>
      <c r="C337" s="133"/>
      <c r="D337" s="133"/>
      <c r="E337" s="4"/>
      <c r="F337" s="133"/>
      <c r="G337" s="115"/>
      <c r="H337" s="133"/>
      <c r="I337" s="133"/>
      <c r="J337" s="133"/>
    </row>
    <row r="338" spans="1:10" s="2" customFormat="1" ht="14.25" customHeight="1" hidden="1">
      <c r="A338" s="1"/>
      <c r="B338" s="2" t="s">
        <v>166</v>
      </c>
      <c r="C338" s="133"/>
      <c r="D338" s="133"/>
      <c r="E338" s="3"/>
      <c r="F338" s="116" t="s">
        <v>1</v>
      </c>
      <c r="G338" s="115"/>
      <c r="H338" s="116" t="s">
        <v>1</v>
      </c>
      <c r="I338" s="133"/>
      <c r="J338" s="133"/>
    </row>
    <row r="339" spans="1:10" s="2" customFormat="1" ht="12" customHeight="1" hidden="1">
      <c r="A339" s="5"/>
      <c r="B339" s="6" t="s">
        <v>167</v>
      </c>
      <c r="C339" s="116"/>
      <c r="D339" s="116"/>
      <c r="E339" s="3"/>
      <c r="F339" s="116" t="s">
        <v>168</v>
      </c>
      <c r="G339" s="115"/>
      <c r="H339" s="116" t="s">
        <v>168</v>
      </c>
      <c r="I339" s="116"/>
      <c r="J339" s="116"/>
    </row>
    <row r="340" spans="1:10" s="2" customFormat="1" ht="12" customHeight="1" hidden="1">
      <c r="A340" s="5"/>
      <c r="B340" s="6" t="s">
        <v>247</v>
      </c>
      <c r="C340" s="133"/>
      <c r="D340" s="133"/>
      <c r="E340" s="4"/>
      <c r="F340" s="133"/>
      <c r="G340" s="115"/>
      <c r="H340" s="133"/>
      <c r="I340" s="133"/>
      <c r="J340" s="133"/>
    </row>
    <row r="341" spans="1:10" s="2" customFormat="1" ht="12.75" hidden="1">
      <c r="A341" s="5"/>
      <c r="B341" s="6"/>
      <c r="C341" s="133"/>
      <c r="D341" s="133"/>
      <c r="E341" s="4"/>
      <c r="F341" s="133"/>
      <c r="G341" s="115"/>
      <c r="H341" s="133"/>
      <c r="I341" s="133"/>
      <c r="J341" s="133"/>
    </row>
    <row r="342" spans="1:10" s="2" customFormat="1" ht="12" hidden="1">
      <c r="A342" s="1"/>
      <c r="C342" s="133"/>
      <c r="D342" s="133"/>
      <c r="E342" s="3"/>
      <c r="F342" s="116" t="s">
        <v>169</v>
      </c>
      <c r="G342" s="115"/>
      <c r="H342" s="116" t="s">
        <v>169</v>
      </c>
      <c r="I342" s="133"/>
      <c r="J342" s="133"/>
    </row>
    <row r="343" spans="1:10" s="2" customFormat="1" ht="12" hidden="1">
      <c r="A343" s="7" t="s">
        <v>3</v>
      </c>
      <c r="B343" s="8" t="s">
        <v>3</v>
      </c>
      <c r="C343" s="119" t="s">
        <v>245</v>
      </c>
      <c r="D343" s="119" t="s">
        <v>245</v>
      </c>
      <c r="E343" s="9" t="s">
        <v>88</v>
      </c>
      <c r="F343" s="119" t="s">
        <v>88</v>
      </c>
      <c r="G343" s="115"/>
      <c r="H343" s="119" t="s">
        <v>88</v>
      </c>
      <c r="I343" s="119" t="s">
        <v>245</v>
      </c>
      <c r="J343" s="119" t="s">
        <v>245</v>
      </c>
    </row>
    <row r="344" spans="1:10" s="2" customFormat="1" ht="12" hidden="1">
      <c r="A344" s="10" t="s">
        <v>89</v>
      </c>
      <c r="B344" s="11" t="s">
        <v>9</v>
      </c>
      <c r="C344" s="134" t="s">
        <v>10</v>
      </c>
      <c r="D344" s="134" t="s">
        <v>10</v>
      </c>
      <c r="E344" s="12" t="s">
        <v>193</v>
      </c>
      <c r="F344" s="134" t="s">
        <v>206</v>
      </c>
      <c r="G344" s="115"/>
      <c r="H344" s="134" t="s">
        <v>207</v>
      </c>
      <c r="I344" s="134" t="s">
        <v>10</v>
      </c>
      <c r="J344" s="134" t="s">
        <v>10</v>
      </c>
    </row>
    <row r="345" spans="1:10" s="2" customFormat="1" ht="10.5" customHeight="1" hidden="1">
      <c r="A345" s="15"/>
      <c r="B345" s="16"/>
      <c r="C345" s="155"/>
      <c r="D345" s="155"/>
      <c r="E345" s="80"/>
      <c r="F345" s="155"/>
      <c r="G345" s="115"/>
      <c r="H345" s="155"/>
      <c r="I345" s="155"/>
      <c r="J345" s="155"/>
    </row>
    <row r="346" spans="1:10" s="44" customFormat="1" ht="12.75" hidden="1">
      <c r="A346" s="94" t="s">
        <v>64</v>
      </c>
      <c r="B346" s="82" t="s">
        <v>65</v>
      </c>
      <c r="C346" s="138">
        <f>SUM(C347:C348)</f>
        <v>500</v>
      </c>
      <c r="D346" s="138">
        <f>SUM(D347:D348)</f>
        <v>500</v>
      </c>
      <c r="E346" s="69">
        <f>SUM(E347:E348)</f>
        <v>500</v>
      </c>
      <c r="F346" s="138">
        <f>SUM(F347:F348)</f>
        <v>145</v>
      </c>
      <c r="G346" s="115">
        <f>F346/E346</f>
        <v>0.29</v>
      </c>
      <c r="H346" s="138">
        <f>SUM(H347:H349)</f>
        <v>180</v>
      </c>
      <c r="I346" s="138">
        <f>SUM(I347:I348)</f>
        <v>500</v>
      </c>
      <c r="J346" s="138">
        <f>SUM(J347:J348)</f>
        <v>500</v>
      </c>
    </row>
    <row r="347" spans="1:10" s="77" customFormat="1" ht="12" customHeight="1" hidden="1">
      <c r="A347" s="73"/>
      <c r="B347" s="74" t="s">
        <v>170</v>
      </c>
      <c r="C347" s="109">
        <v>500</v>
      </c>
      <c r="D347" s="109">
        <v>500</v>
      </c>
      <c r="E347" s="75">
        <v>500</v>
      </c>
      <c r="F347" s="109">
        <v>105</v>
      </c>
      <c r="G347" s="115">
        <f>F347/E347</f>
        <v>0.21</v>
      </c>
      <c r="H347" s="109">
        <v>105</v>
      </c>
      <c r="I347" s="109">
        <v>500</v>
      </c>
      <c r="J347" s="109">
        <v>500</v>
      </c>
    </row>
    <row r="348" spans="1:10" s="2" customFormat="1" ht="12" customHeight="1" hidden="1">
      <c r="A348" s="20"/>
      <c r="B348" s="27" t="s">
        <v>205</v>
      </c>
      <c r="C348" s="111"/>
      <c r="D348" s="111"/>
      <c r="E348" s="67"/>
      <c r="F348" s="111">
        <v>40</v>
      </c>
      <c r="G348" s="115"/>
      <c r="H348" s="111">
        <v>60</v>
      </c>
      <c r="I348" s="111"/>
      <c r="J348" s="111"/>
    </row>
    <row r="349" spans="1:10" s="2" customFormat="1" ht="12" customHeight="1" hidden="1">
      <c r="A349" s="20"/>
      <c r="B349" s="27" t="s">
        <v>211</v>
      </c>
      <c r="C349" s="111"/>
      <c r="D349" s="111"/>
      <c r="E349" s="67"/>
      <c r="F349" s="111"/>
      <c r="G349" s="115"/>
      <c r="H349" s="111">
        <v>15</v>
      </c>
      <c r="I349" s="111"/>
      <c r="J349" s="111"/>
    </row>
    <row r="350" spans="1:10" s="2" customFormat="1" ht="12" hidden="1">
      <c r="A350" s="20"/>
      <c r="B350" s="27" t="s">
        <v>3</v>
      </c>
      <c r="C350" s="111" t="s">
        <v>3</v>
      </c>
      <c r="D350" s="111" t="s">
        <v>3</v>
      </c>
      <c r="E350" s="67" t="s">
        <v>3</v>
      </c>
      <c r="F350" s="111" t="s">
        <v>3</v>
      </c>
      <c r="G350" s="115"/>
      <c r="H350" s="111" t="s">
        <v>3</v>
      </c>
      <c r="I350" s="111" t="s">
        <v>3</v>
      </c>
      <c r="J350" s="111" t="s">
        <v>3</v>
      </c>
    </row>
    <row r="351" spans="1:10" s="93" customFormat="1" ht="12.75" hidden="1">
      <c r="A351" s="45" t="s">
        <v>66</v>
      </c>
      <c r="B351" s="46" t="s">
        <v>67</v>
      </c>
      <c r="C351" s="138">
        <f>SUM(C354:C355)</f>
        <v>0</v>
      </c>
      <c r="D351" s="138">
        <f>SUM(D354:D355)</f>
        <v>0</v>
      </c>
      <c r="E351" s="69">
        <f>SUM(E354:E355)</f>
        <v>0</v>
      </c>
      <c r="F351" s="138">
        <f>F352</f>
        <v>400</v>
      </c>
      <c r="G351" s="115"/>
      <c r="H351" s="138">
        <f>SUM(H352:H353)</f>
        <v>500</v>
      </c>
      <c r="I351" s="138">
        <f>SUM(I354:I355)</f>
        <v>0</v>
      </c>
      <c r="J351" s="138">
        <f>SUM(J354:J355)</f>
        <v>0</v>
      </c>
    </row>
    <row r="352" spans="1:10" s="2" customFormat="1" ht="12" hidden="1">
      <c r="A352" s="20"/>
      <c r="B352" s="27" t="s">
        <v>226</v>
      </c>
      <c r="C352" s="111"/>
      <c r="D352" s="111"/>
      <c r="E352" s="67"/>
      <c r="F352" s="111">
        <v>400</v>
      </c>
      <c r="G352" s="115"/>
      <c r="H352" s="111">
        <v>400</v>
      </c>
      <c r="I352" s="111"/>
      <c r="J352" s="111"/>
    </row>
    <row r="353" spans="1:10" s="2" customFormat="1" ht="12" hidden="1">
      <c r="A353" s="20"/>
      <c r="B353" s="27" t="s">
        <v>226</v>
      </c>
      <c r="C353" s="111"/>
      <c r="D353" s="111"/>
      <c r="E353" s="67"/>
      <c r="F353" s="111"/>
      <c r="G353" s="115"/>
      <c r="H353" s="111">
        <v>100</v>
      </c>
      <c r="I353" s="111"/>
      <c r="J353" s="111"/>
    </row>
    <row r="354" spans="1:10" s="2" customFormat="1" ht="12" hidden="1">
      <c r="A354" s="20"/>
      <c r="B354" s="27" t="s">
        <v>3</v>
      </c>
      <c r="C354" s="111" t="s">
        <v>3</v>
      </c>
      <c r="D354" s="111" t="s">
        <v>3</v>
      </c>
      <c r="E354" s="67" t="s">
        <v>3</v>
      </c>
      <c r="F354" s="111" t="s">
        <v>3</v>
      </c>
      <c r="G354" s="115"/>
      <c r="H354" s="111" t="s">
        <v>3</v>
      </c>
      <c r="I354" s="111" t="s">
        <v>3</v>
      </c>
      <c r="J354" s="111" t="s">
        <v>3</v>
      </c>
    </row>
    <row r="355" spans="1:10" s="2" customFormat="1" ht="12" hidden="1">
      <c r="A355" s="20"/>
      <c r="B355" s="27"/>
      <c r="C355" s="111" t="s">
        <v>3</v>
      </c>
      <c r="D355" s="111" t="s">
        <v>3</v>
      </c>
      <c r="E355" s="67" t="s">
        <v>3</v>
      </c>
      <c r="F355" s="111" t="s">
        <v>3</v>
      </c>
      <c r="G355" s="115"/>
      <c r="H355" s="111" t="s">
        <v>3</v>
      </c>
      <c r="I355" s="111" t="s">
        <v>3</v>
      </c>
      <c r="J355" s="111" t="s">
        <v>3</v>
      </c>
    </row>
    <row r="356" spans="1:10" s="55" customFormat="1" ht="14.25" hidden="1">
      <c r="A356" s="51"/>
      <c r="B356" s="52" t="s">
        <v>68</v>
      </c>
      <c r="C356" s="150">
        <f>C346+C351</f>
        <v>500</v>
      </c>
      <c r="D356" s="150">
        <f>D346+D351</f>
        <v>500</v>
      </c>
      <c r="E356" s="84">
        <f>E346+E351</f>
        <v>500</v>
      </c>
      <c r="F356" s="150">
        <f>F346+F351</f>
        <v>545</v>
      </c>
      <c r="G356" s="115">
        <f>F356/E356</f>
        <v>1.09</v>
      </c>
      <c r="H356" s="150">
        <f>H346+H351</f>
        <v>680</v>
      </c>
      <c r="I356" s="150">
        <f>I346+I351</f>
        <v>500</v>
      </c>
      <c r="J356" s="150">
        <f>J346+J351</f>
        <v>500</v>
      </c>
    </row>
    <row r="357" spans="1:10" s="2" customFormat="1" ht="12" hidden="1">
      <c r="A357" s="7"/>
      <c r="B357" s="65"/>
      <c r="C357" s="111"/>
      <c r="D357" s="111"/>
      <c r="E357" s="67"/>
      <c r="F357" s="111"/>
      <c r="G357" s="115"/>
      <c r="H357" s="111"/>
      <c r="I357" s="111"/>
      <c r="J357" s="111"/>
    </row>
    <row r="358" spans="1:10" s="2" customFormat="1" ht="13.5" customHeight="1" hidden="1">
      <c r="A358" s="10" t="s">
        <v>3</v>
      </c>
      <c r="B358" s="95" t="s">
        <v>3</v>
      </c>
      <c r="C358" s="111"/>
      <c r="D358" s="111"/>
      <c r="E358" s="67"/>
      <c r="F358" s="111"/>
      <c r="G358" s="115"/>
      <c r="H358" s="111"/>
      <c r="I358" s="111"/>
      <c r="J358" s="111"/>
    </row>
    <row r="359" spans="1:10" s="2" customFormat="1" ht="13.5" customHeight="1" hidden="1">
      <c r="A359" s="10" t="s">
        <v>69</v>
      </c>
      <c r="B359" s="95" t="s">
        <v>70</v>
      </c>
      <c r="C359" s="137">
        <f>SUM(C360:C361)</f>
        <v>0</v>
      </c>
      <c r="D359" s="137">
        <f>SUM(D360:D361)</f>
        <v>0</v>
      </c>
      <c r="E359" s="66">
        <f>SUM(E360:E361)</f>
        <v>0</v>
      </c>
      <c r="F359" s="137">
        <f>SUM(F360:F361)</f>
        <v>0</v>
      </c>
      <c r="G359" s="115"/>
      <c r="H359" s="137">
        <f>SUM(H360:H361)</f>
        <v>0</v>
      </c>
      <c r="I359" s="137">
        <f>SUM(I360:I361)</f>
        <v>0</v>
      </c>
      <c r="J359" s="137">
        <f>SUM(J360:J361)</f>
        <v>0</v>
      </c>
    </row>
    <row r="360" spans="1:10" s="2" customFormat="1" ht="12" customHeight="1" hidden="1">
      <c r="A360" s="10"/>
      <c r="B360" s="95" t="s">
        <v>3</v>
      </c>
      <c r="C360" s="111" t="s">
        <v>3</v>
      </c>
      <c r="D360" s="111" t="s">
        <v>3</v>
      </c>
      <c r="E360" s="67" t="s">
        <v>3</v>
      </c>
      <c r="F360" s="111" t="s">
        <v>3</v>
      </c>
      <c r="G360" s="115"/>
      <c r="H360" s="111" t="s">
        <v>3</v>
      </c>
      <c r="I360" s="111" t="s">
        <v>3</v>
      </c>
      <c r="J360" s="111" t="s">
        <v>3</v>
      </c>
    </row>
    <row r="361" spans="1:10" s="2" customFormat="1" ht="13.5" customHeight="1" hidden="1">
      <c r="A361" s="10"/>
      <c r="B361" s="95" t="s">
        <v>3</v>
      </c>
      <c r="C361" s="111" t="s">
        <v>3</v>
      </c>
      <c r="D361" s="111" t="s">
        <v>3</v>
      </c>
      <c r="E361" s="67" t="s">
        <v>3</v>
      </c>
      <c r="F361" s="111" t="s">
        <v>3</v>
      </c>
      <c r="G361" s="115" t="e">
        <f aca="true" t="shared" si="10" ref="G361:G366">F361/E361</f>
        <v>#VALUE!</v>
      </c>
      <c r="H361" s="111" t="s">
        <v>3</v>
      </c>
      <c r="I361" s="111" t="s">
        <v>3</v>
      </c>
      <c r="J361" s="111" t="s">
        <v>3</v>
      </c>
    </row>
    <row r="362" spans="1:10" s="2" customFormat="1" ht="13.5" customHeight="1" hidden="1">
      <c r="A362" s="10"/>
      <c r="B362" s="95"/>
      <c r="C362" s="111"/>
      <c r="D362" s="111"/>
      <c r="E362" s="67"/>
      <c r="F362" s="111"/>
      <c r="G362" s="115" t="e">
        <f t="shared" si="10"/>
        <v>#DIV/0!</v>
      </c>
      <c r="H362" s="111"/>
      <c r="I362" s="111"/>
      <c r="J362" s="111"/>
    </row>
    <row r="363" spans="1:10" s="2" customFormat="1" ht="13.5" customHeight="1" hidden="1">
      <c r="A363" s="10" t="s">
        <v>71</v>
      </c>
      <c r="B363" s="95" t="s">
        <v>171</v>
      </c>
      <c r="C363" s="141">
        <f>SUM(C364)</f>
        <v>0</v>
      </c>
      <c r="D363" s="141">
        <f>SUM(D364)</f>
        <v>0</v>
      </c>
      <c r="E363" s="68">
        <f>E364+E366</f>
        <v>15000</v>
      </c>
      <c r="F363" s="141">
        <f>F364+F366</f>
        <v>0</v>
      </c>
      <c r="G363" s="115">
        <f t="shared" si="10"/>
        <v>0</v>
      </c>
      <c r="H363" s="141">
        <f>H364+H366</f>
        <v>0</v>
      </c>
      <c r="I363" s="141">
        <f>SUM(I364)</f>
        <v>0</v>
      </c>
      <c r="J363" s="141">
        <f>SUM(J364)</f>
        <v>0</v>
      </c>
    </row>
    <row r="364" spans="1:10" s="2" customFormat="1" ht="13.5" customHeight="1" hidden="1">
      <c r="A364" s="10"/>
      <c r="B364" s="95" t="s">
        <v>172</v>
      </c>
      <c r="C364" s="111"/>
      <c r="D364" s="111"/>
      <c r="E364" s="67">
        <v>4000</v>
      </c>
      <c r="F364" s="111">
        <v>0</v>
      </c>
      <c r="G364" s="115">
        <f t="shared" si="10"/>
        <v>0</v>
      </c>
      <c r="H364" s="111">
        <v>0</v>
      </c>
      <c r="I364" s="111"/>
      <c r="J364" s="111"/>
    </row>
    <row r="365" spans="1:10" s="2" customFormat="1" ht="13.5" customHeight="1" hidden="1">
      <c r="A365" s="10"/>
      <c r="B365" s="95" t="s">
        <v>185</v>
      </c>
      <c r="C365" s="111"/>
      <c r="D365" s="111"/>
      <c r="E365" s="67">
        <v>2273</v>
      </c>
      <c r="F365" s="111">
        <v>2273</v>
      </c>
      <c r="G365" s="115">
        <f t="shared" si="10"/>
        <v>1</v>
      </c>
      <c r="H365" s="111">
        <v>2273</v>
      </c>
      <c r="I365" s="111"/>
      <c r="J365" s="111"/>
    </row>
    <row r="366" spans="1:10" s="2" customFormat="1" ht="13.5" customHeight="1" hidden="1">
      <c r="A366" s="10"/>
      <c r="B366" s="103" t="s">
        <v>196</v>
      </c>
      <c r="C366" s="111"/>
      <c r="D366" s="111"/>
      <c r="E366" s="67">
        <v>11000</v>
      </c>
      <c r="F366" s="111">
        <v>0</v>
      </c>
      <c r="G366" s="115">
        <f t="shared" si="10"/>
        <v>0</v>
      </c>
      <c r="H366" s="111">
        <v>0</v>
      </c>
      <c r="I366" s="111"/>
      <c r="J366" s="111"/>
    </row>
    <row r="367" spans="1:10" s="2" customFormat="1" ht="13.5" customHeight="1" hidden="1">
      <c r="A367" s="10"/>
      <c r="B367" s="95"/>
      <c r="C367" s="111"/>
      <c r="D367" s="111"/>
      <c r="E367" s="67"/>
      <c r="F367" s="111"/>
      <c r="G367" s="115"/>
      <c r="H367" s="111"/>
      <c r="I367" s="111"/>
      <c r="J367" s="111"/>
    </row>
    <row r="368" spans="1:10" s="2" customFormat="1" ht="13.5" customHeight="1" hidden="1">
      <c r="A368" s="10" t="s">
        <v>73</v>
      </c>
      <c r="B368" s="95" t="s">
        <v>74</v>
      </c>
      <c r="C368" s="111"/>
      <c r="D368" s="111"/>
      <c r="E368" s="67"/>
      <c r="F368" s="111"/>
      <c r="G368" s="115"/>
      <c r="H368" s="111"/>
      <c r="I368" s="111"/>
      <c r="J368" s="111"/>
    </row>
    <row r="369" spans="1:10" s="2" customFormat="1" ht="13.5" customHeight="1" hidden="1">
      <c r="A369" s="10"/>
      <c r="B369" s="95" t="s">
        <v>173</v>
      </c>
      <c r="C369" s="111"/>
      <c r="D369" s="111"/>
      <c r="E369" s="67"/>
      <c r="F369" s="111"/>
      <c r="G369" s="115"/>
      <c r="H369" s="111"/>
      <c r="I369" s="111"/>
      <c r="J369" s="111"/>
    </row>
    <row r="370" spans="1:10" s="2" customFormat="1" ht="13.5" customHeight="1" hidden="1">
      <c r="A370" s="10"/>
      <c r="B370" s="65"/>
      <c r="C370" s="111"/>
      <c r="D370" s="111"/>
      <c r="E370" s="67"/>
      <c r="F370" s="111"/>
      <c r="G370" s="115"/>
      <c r="H370" s="111"/>
      <c r="I370" s="111"/>
      <c r="J370" s="111"/>
    </row>
    <row r="371" spans="1:10" s="2" customFormat="1" ht="12" customHeight="1" hidden="1">
      <c r="A371" s="96"/>
      <c r="B371" s="97" t="s">
        <v>174</v>
      </c>
      <c r="C371" s="145">
        <f>C359+C363+C6368</f>
        <v>0</v>
      </c>
      <c r="D371" s="145">
        <f>D359+D363+D6368</f>
        <v>0</v>
      </c>
      <c r="E371" s="83">
        <f>E359+E363+E6368</f>
        <v>15000</v>
      </c>
      <c r="F371" s="145">
        <f>F359+F363+F6368</f>
        <v>0</v>
      </c>
      <c r="G371" s="115">
        <f>F371/E371</f>
        <v>0</v>
      </c>
      <c r="H371" s="145">
        <f>H359+H363+H6368</f>
        <v>0</v>
      </c>
      <c r="I371" s="145">
        <f>I359+I363+I6368</f>
        <v>0</v>
      </c>
      <c r="J371" s="145">
        <f>J359+J363+J6368</f>
        <v>0</v>
      </c>
    </row>
    <row r="372" spans="1:10" s="2" customFormat="1" ht="12" customHeight="1" hidden="1">
      <c r="A372" s="10"/>
      <c r="B372" s="65"/>
      <c r="C372" s="111"/>
      <c r="D372" s="111"/>
      <c r="E372" s="67"/>
      <c r="F372" s="111"/>
      <c r="G372" s="115"/>
      <c r="H372" s="111"/>
      <c r="I372" s="111"/>
      <c r="J372" s="111"/>
    </row>
    <row r="373" spans="1:10" s="2" customFormat="1" ht="12" hidden="1">
      <c r="A373" s="13"/>
      <c r="B373" s="65"/>
      <c r="C373" s="111"/>
      <c r="D373" s="111"/>
      <c r="E373" s="67"/>
      <c r="F373" s="111"/>
      <c r="G373" s="115"/>
      <c r="H373" s="111"/>
      <c r="I373" s="111"/>
      <c r="J373" s="111"/>
    </row>
    <row r="374" spans="1:10" s="87" customFormat="1" ht="15" hidden="1">
      <c r="A374" s="98"/>
      <c r="B374" s="99" t="s">
        <v>175</v>
      </c>
      <c r="C374" s="156"/>
      <c r="D374" s="156"/>
      <c r="E374" s="100"/>
      <c r="F374" s="156"/>
      <c r="G374" s="115"/>
      <c r="H374" s="156"/>
      <c r="I374" s="156"/>
      <c r="J374" s="156"/>
    </row>
    <row r="375" spans="1:10" s="2" customFormat="1" ht="12" hidden="1">
      <c r="A375" s="10"/>
      <c r="B375" s="65"/>
      <c r="C375" s="111"/>
      <c r="D375" s="111"/>
      <c r="E375" s="67"/>
      <c r="F375" s="111"/>
      <c r="G375" s="115"/>
      <c r="H375" s="111"/>
      <c r="I375" s="111"/>
      <c r="J375" s="111"/>
    </row>
    <row r="376" spans="1:10" s="6" customFormat="1" ht="12.75" hidden="1">
      <c r="A376" s="101" t="s">
        <v>76</v>
      </c>
      <c r="B376" s="6" t="s">
        <v>77</v>
      </c>
      <c r="C376" s="130">
        <f>+C378+C382</f>
        <v>37864</v>
      </c>
      <c r="D376" s="130">
        <f>+D378+D382</f>
        <v>37864</v>
      </c>
      <c r="E376" s="49">
        <f>+E378+E382</f>
        <v>17286</v>
      </c>
      <c r="F376" s="130">
        <f>+F378+F382</f>
        <v>0</v>
      </c>
      <c r="G376" s="115">
        <f>F376/E376</f>
        <v>0</v>
      </c>
      <c r="H376" s="130">
        <f>+H378+H382</f>
        <v>0</v>
      </c>
      <c r="I376" s="130">
        <f>+I378+I382</f>
        <v>37864</v>
      </c>
      <c r="J376" s="130">
        <f>+J378+J382</f>
        <v>37864</v>
      </c>
    </row>
    <row r="377" spans="1:10" s="6" customFormat="1" ht="12.75" hidden="1">
      <c r="A377" s="101"/>
      <c r="C377" s="130"/>
      <c r="D377" s="130"/>
      <c r="E377" s="49"/>
      <c r="F377" s="130"/>
      <c r="G377" s="115"/>
      <c r="H377" s="130"/>
      <c r="I377" s="130"/>
      <c r="J377" s="130"/>
    </row>
    <row r="378" spans="1:10" s="40" customFormat="1" ht="12" hidden="1">
      <c r="A378" s="102"/>
      <c r="B378" s="95" t="s">
        <v>176</v>
      </c>
      <c r="C378" s="123">
        <f>SUM(C379:C380)</f>
        <v>10532</v>
      </c>
      <c r="D378" s="123">
        <f>SUM(D379:D380)</f>
        <v>10532</v>
      </c>
      <c r="E378" s="26">
        <f>SUM(E379:E380)</f>
        <v>208</v>
      </c>
      <c r="F378" s="123">
        <f>SUM(F379:F380)</f>
        <v>0</v>
      </c>
      <c r="G378" s="115">
        <f>F378/E378</f>
        <v>0</v>
      </c>
      <c r="H378" s="123">
        <f>SUM(H379:H380)</f>
        <v>0</v>
      </c>
      <c r="I378" s="123">
        <f>SUM(I379:I380)</f>
        <v>10532</v>
      </c>
      <c r="J378" s="123">
        <f>SUM(J379:J380)</f>
        <v>10532</v>
      </c>
    </row>
    <row r="379" spans="1:10" s="2" customFormat="1" ht="11.25" customHeight="1" hidden="1">
      <c r="A379" s="10" t="s">
        <v>3</v>
      </c>
      <c r="B379" s="65" t="s">
        <v>177</v>
      </c>
      <c r="C379" s="110">
        <v>10532</v>
      </c>
      <c r="D379" s="110">
        <v>10532</v>
      </c>
      <c r="E379" s="17">
        <v>0</v>
      </c>
      <c r="F379" s="110">
        <v>0</v>
      </c>
      <c r="G379" s="115"/>
      <c r="H379" s="110">
        <v>0</v>
      </c>
      <c r="I379" s="110">
        <v>10532</v>
      </c>
      <c r="J379" s="110">
        <v>10532</v>
      </c>
    </row>
    <row r="380" spans="1:10" s="2" customFormat="1" ht="12" hidden="1">
      <c r="A380" s="10"/>
      <c r="B380" s="65" t="s">
        <v>178</v>
      </c>
      <c r="C380" s="110"/>
      <c r="D380" s="110"/>
      <c r="E380" s="17">
        <v>208</v>
      </c>
      <c r="F380" s="110">
        <v>0</v>
      </c>
      <c r="G380" s="115">
        <f>F380/E380</f>
        <v>0</v>
      </c>
      <c r="H380" s="110">
        <v>0</v>
      </c>
      <c r="I380" s="110"/>
      <c r="J380" s="110"/>
    </row>
    <row r="381" spans="1:10" s="2" customFormat="1" ht="12" hidden="1">
      <c r="A381" s="10"/>
      <c r="B381" s="65"/>
      <c r="C381" s="110" t="s">
        <v>3</v>
      </c>
      <c r="D381" s="110" t="s">
        <v>3</v>
      </c>
      <c r="E381" s="17" t="s">
        <v>3</v>
      </c>
      <c r="F381" s="110" t="s">
        <v>3</v>
      </c>
      <c r="G381" s="115"/>
      <c r="H381" s="110" t="s">
        <v>3</v>
      </c>
      <c r="I381" s="110" t="s">
        <v>3</v>
      </c>
      <c r="J381" s="110" t="s">
        <v>3</v>
      </c>
    </row>
    <row r="382" spans="1:10" s="40" customFormat="1" ht="12" hidden="1">
      <c r="A382" s="102"/>
      <c r="B382" s="95" t="s">
        <v>179</v>
      </c>
      <c r="C382" s="123">
        <f>SUM(C383:C384)</f>
        <v>27332</v>
      </c>
      <c r="D382" s="123">
        <f>SUM(D383:D384)</f>
        <v>27332</v>
      </c>
      <c r="E382" s="26">
        <f>SUM(E383:E384)</f>
        <v>17078</v>
      </c>
      <c r="F382" s="123">
        <f>SUM(F383:F384)</f>
        <v>0</v>
      </c>
      <c r="G382" s="115">
        <f>F382/E382</f>
        <v>0</v>
      </c>
      <c r="H382" s="123">
        <f>SUM(H383:H384)</f>
        <v>0</v>
      </c>
      <c r="I382" s="123">
        <f>SUM(I383:I384)</f>
        <v>27332</v>
      </c>
      <c r="J382" s="123">
        <f>SUM(J383:J384)</f>
        <v>27332</v>
      </c>
    </row>
    <row r="383" spans="1:10" s="40" customFormat="1" ht="12" hidden="1">
      <c r="A383" s="102"/>
      <c r="B383" s="103" t="s">
        <v>180</v>
      </c>
      <c r="C383" s="109"/>
      <c r="D383" s="109"/>
      <c r="E383" s="75"/>
      <c r="F383" s="109"/>
      <c r="G383" s="115" t="e">
        <f>F383/E383</f>
        <v>#DIV/0!</v>
      </c>
      <c r="H383" s="109"/>
      <c r="I383" s="109"/>
      <c r="J383" s="109"/>
    </row>
    <row r="384" spans="1:10" s="2" customFormat="1" ht="12" hidden="1">
      <c r="A384" s="10"/>
      <c r="B384" s="65" t="s">
        <v>186</v>
      </c>
      <c r="C384" s="111">
        <v>27332</v>
      </c>
      <c r="D384" s="111">
        <v>27332</v>
      </c>
      <c r="E384" s="111">
        <v>17078</v>
      </c>
      <c r="F384" s="111">
        <v>0</v>
      </c>
      <c r="G384" s="115">
        <f>F384/E384</f>
        <v>0</v>
      </c>
      <c r="H384" s="111">
        <v>0</v>
      </c>
      <c r="I384" s="111">
        <v>27332</v>
      </c>
      <c r="J384" s="111">
        <v>27332</v>
      </c>
    </row>
    <row r="385" spans="1:10" s="2" customFormat="1" ht="12" hidden="1">
      <c r="A385" s="15"/>
      <c r="B385" s="65"/>
      <c r="C385" s="111" t="s">
        <v>3</v>
      </c>
      <c r="D385" s="111" t="s">
        <v>3</v>
      </c>
      <c r="E385" s="67" t="s">
        <v>3</v>
      </c>
      <c r="F385" s="111" t="s">
        <v>3</v>
      </c>
      <c r="G385" s="115"/>
      <c r="H385" s="111" t="s">
        <v>3</v>
      </c>
      <c r="I385" s="111" t="s">
        <v>3</v>
      </c>
      <c r="J385" s="111" t="s">
        <v>3</v>
      </c>
    </row>
    <row r="386" spans="1:10" s="55" customFormat="1" ht="15" customHeight="1" hidden="1">
      <c r="A386" s="51"/>
      <c r="B386" s="52" t="s">
        <v>82</v>
      </c>
      <c r="C386" s="157">
        <f>SUM(C376)</f>
        <v>37864</v>
      </c>
      <c r="D386" s="157">
        <f>SUM(D376)</f>
        <v>37864</v>
      </c>
      <c r="E386" s="53">
        <f>SUM(E376)</f>
        <v>17286</v>
      </c>
      <c r="F386" s="157">
        <f>SUM(F376)</f>
        <v>0</v>
      </c>
      <c r="G386" s="115">
        <f>F386/E386</f>
        <v>0</v>
      </c>
      <c r="H386" s="157">
        <f>SUM(H376)</f>
        <v>0</v>
      </c>
      <c r="I386" s="157">
        <f>SUM(I376)</f>
        <v>37864</v>
      </c>
      <c r="J386" s="157">
        <f>SUM(J376)</f>
        <v>37864</v>
      </c>
    </row>
    <row r="387" spans="1:10" s="2" customFormat="1" ht="12" hidden="1">
      <c r="A387" s="20"/>
      <c r="B387" s="27"/>
      <c r="C387" s="111"/>
      <c r="D387" s="111"/>
      <c r="E387" s="67"/>
      <c r="F387" s="111"/>
      <c r="G387" s="115"/>
      <c r="H387" s="111"/>
      <c r="I387" s="111"/>
      <c r="J387" s="111"/>
    </row>
    <row r="388" spans="1:10" s="2" customFormat="1" ht="12" hidden="1">
      <c r="A388" s="20"/>
      <c r="B388" s="27"/>
      <c r="C388" s="111"/>
      <c r="D388" s="111"/>
      <c r="E388" s="67"/>
      <c r="F388" s="111"/>
      <c r="G388" s="115"/>
      <c r="H388" s="111"/>
      <c r="I388" s="111"/>
      <c r="J388" s="111"/>
    </row>
    <row r="389" spans="1:10" s="6" customFormat="1" ht="12.75" hidden="1">
      <c r="A389" s="35" t="s">
        <v>3</v>
      </c>
      <c r="B389" s="48" t="s">
        <v>3</v>
      </c>
      <c r="C389" s="142" t="s">
        <v>3</v>
      </c>
      <c r="D389" s="142" t="s">
        <v>3</v>
      </c>
      <c r="E389" s="78" t="s">
        <v>3</v>
      </c>
      <c r="F389" s="142" t="s">
        <v>3</v>
      </c>
      <c r="G389" s="115"/>
      <c r="H389" s="142" t="s">
        <v>3</v>
      </c>
      <c r="I389" s="142" t="s">
        <v>3</v>
      </c>
      <c r="J389" s="142" t="s">
        <v>3</v>
      </c>
    </row>
    <row r="390" spans="1:10" s="2" customFormat="1" ht="12" hidden="1">
      <c r="A390" s="20"/>
      <c r="B390" s="27"/>
      <c r="C390" s="111"/>
      <c r="D390" s="111"/>
      <c r="E390" s="67"/>
      <c r="F390" s="111"/>
      <c r="G390" s="115"/>
      <c r="H390" s="111"/>
      <c r="I390" s="111"/>
      <c r="J390" s="111"/>
    </row>
    <row r="391" spans="1:10" s="2" customFormat="1" ht="12" hidden="1">
      <c r="A391" s="20"/>
      <c r="B391" s="27"/>
      <c r="C391" s="111"/>
      <c r="D391" s="111"/>
      <c r="E391" s="67"/>
      <c r="F391" s="111"/>
      <c r="G391" s="115"/>
      <c r="H391" s="111"/>
      <c r="I391" s="111"/>
      <c r="J391" s="111"/>
    </row>
    <row r="392" spans="1:10" s="106" customFormat="1" ht="15" customHeight="1" hidden="1">
      <c r="A392" s="104"/>
      <c r="B392" s="105" t="s">
        <v>181</v>
      </c>
      <c r="C392" s="132">
        <f>C169+C245+C270+C356+C386+C371+C334</f>
        <v>198943</v>
      </c>
      <c r="D392" s="132">
        <f>D169+D245+D270+D356+D386+D371+D334</f>
        <v>198943</v>
      </c>
      <c r="E392" s="54" t="e">
        <f>E169+E245+E270+E356+E386+E371+E334</f>
        <v>#REF!</v>
      </c>
      <c r="F392" s="132" t="e">
        <f>F169+F245+F270+F356+F386+F371+F334</f>
        <v>#REF!</v>
      </c>
      <c r="G392" s="115" t="e">
        <f>F392/E392</f>
        <v>#REF!</v>
      </c>
      <c r="H392" s="132" t="e">
        <f>H169+H245+H270+H356+H386+H371+H334</f>
        <v>#REF!</v>
      </c>
      <c r="I392" s="132">
        <f>I169+I245+I270+I356+I386+I371+I334</f>
        <v>198943</v>
      </c>
      <c r="J392" s="132">
        <f>J169+J245+J270+J356+J386+J371+J334</f>
        <v>198943</v>
      </c>
    </row>
    <row r="393" spans="1:10" s="2" customFormat="1" ht="12">
      <c r="A393" s="1"/>
      <c r="C393" s="133"/>
      <c r="D393" s="133"/>
      <c r="E393" s="4"/>
      <c r="F393" s="133"/>
      <c r="G393" s="112"/>
      <c r="H393" s="133"/>
      <c r="I393" s="133"/>
      <c r="J393" s="133"/>
    </row>
    <row r="394" spans="1:10" s="2" customFormat="1" ht="12">
      <c r="A394" s="1"/>
      <c r="C394" s="133"/>
      <c r="D394" s="133"/>
      <c r="E394" s="4"/>
      <c r="F394" s="133"/>
      <c r="G394" s="112"/>
      <c r="H394" s="133"/>
      <c r="I394" s="133"/>
      <c r="J394" s="133"/>
    </row>
    <row r="395" spans="1:10" s="2" customFormat="1" ht="12">
      <c r="A395" s="1"/>
      <c r="C395" s="133"/>
      <c r="D395" s="133"/>
      <c r="E395" s="4"/>
      <c r="F395" s="133"/>
      <c r="G395" s="112"/>
      <c r="H395" s="133"/>
      <c r="I395" s="133"/>
      <c r="J395" s="133"/>
    </row>
    <row r="396" spans="1:10" s="2" customFormat="1" ht="12">
      <c r="A396" s="1"/>
      <c r="C396" s="133"/>
      <c r="D396" s="133"/>
      <c r="E396" s="4"/>
      <c r="F396" s="133"/>
      <c r="G396" s="112"/>
      <c r="H396" s="133"/>
      <c r="I396" s="133"/>
      <c r="J396" s="133"/>
    </row>
    <row r="397" spans="1:10" s="2" customFormat="1" ht="12">
      <c r="A397" s="1"/>
      <c r="C397" s="133"/>
      <c r="D397" s="133"/>
      <c r="E397" s="4"/>
      <c r="F397" s="133"/>
      <c r="G397" s="112"/>
      <c r="H397" s="133"/>
      <c r="I397" s="133"/>
      <c r="J397" s="133"/>
    </row>
    <row r="398" spans="1:10" s="2" customFormat="1" ht="12">
      <c r="A398" s="1"/>
      <c r="C398" s="133"/>
      <c r="D398" s="133"/>
      <c r="E398" s="4"/>
      <c r="F398" s="133"/>
      <c r="G398" s="112"/>
      <c r="H398" s="133"/>
      <c r="I398" s="133"/>
      <c r="J398" s="133"/>
    </row>
    <row r="399" spans="1:10" s="2" customFormat="1" ht="12">
      <c r="A399" s="1"/>
      <c r="C399" s="133"/>
      <c r="D399" s="133"/>
      <c r="E399" s="4"/>
      <c r="F399" s="133"/>
      <c r="G399" s="112"/>
      <c r="H399" s="133"/>
      <c r="I399" s="133"/>
      <c r="J399" s="133"/>
    </row>
    <row r="400" spans="1:10" s="2" customFormat="1" ht="12">
      <c r="A400" s="1"/>
      <c r="C400" s="133"/>
      <c r="D400" s="133"/>
      <c r="E400" s="4"/>
      <c r="F400" s="133"/>
      <c r="G400" s="112"/>
      <c r="H400" s="133"/>
      <c r="I400" s="133"/>
      <c r="J400" s="133"/>
    </row>
    <row r="401" spans="1:10" s="2" customFormat="1" ht="12">
      <c r="A401" s="1"/>
      <c r="C401" s="133"/>
      <c r="D401" s="133"/>
      <c r="E401" s="4"/>
      <c r="F401" s="133"/>
      <c r="G401" s="112"/>
      <c r="H401" s="133"/>
      <c r="I401" s="133"/>
      <c r="J401" s="133"/>
    </row>
    <row r="402" spans="1:10" s="2" customFormat="1" ht="12">
      <c r="A402" s="1"/>
      <c r="C402" s="133"/>
      <c r="D402" s="133"/>
      <c r="E402" s="4"/>
      <c r="F402" s="133"/>
      <c r="G402" s="112"/>
      <c r="H402" s="133"/>
      <c r="I402" s="133"/>
      <c r="J402" s="133"/>
    </row>
    <row r="403" spans="1:10" s="2" customFormat="1" ht="12">
      <c r="A403" s="1"/>
      <c r="C403" s="133"/>
      <c r="D403" s="133"/>
      <c r="E403" s="4"/>
      <c r="F403" s="133"/>
      <c r="G403" s="112"/>
      <c r="H403" s="133"/>
      <c r="I403" s="133"/>
      <c r="J403" s="133"/>
    </row>
    <row r="404" spans="1:10" s="2" customFormat="1" ht="12">
      <c r="A404" s="1"/>
      <c r="C404" s="133"/>
      <c r="D404" s="133"/>
      <c r="E404" s="4"/>
      <c r="F404" s="133"/>
      <c r="G404" s="112"/>
      <c r="H404" s="133"/>
      <c r="I404" s="133"/>
      <c r="J404" s="133"/>
    </row>
    <row r="405" spans="1:10" s="2" customFormat="1" ht="12">
      <c r="A405" s="1"/>
      <c r="C405" s="133"/>
      <c r="D405" s="133"/>
      <c r="E405" s="4"/>
      <c r="F405" s="133"/>
      <c r="G405" s="112"/>
      <c r="H405" s="133"/>
      <c r="I405" s="133"/>
      <c r="J405" s="133"/>
    </row>
    <row r="406" spans="1:10" s="2" customFormat="1" ht="12">
      <c r="A406" s="1"/>
      <c r="C406" s="133"/>
      <c r="D406" s="133"/>
      <c r="E406" s="4"/>
      <c r="F406" s="133"/>
      <c r="G406" s="112"/>
      <c r="H406" s="133"/>
      <c r="I406" s="133"/>
      <c r="J406" s="133"/>
    </row>
    <row r="407" spans="1:10" s="2" customFormat="1" ht="12">
      <c r="A407" s="1"/>
      <c r="C407" s="133"/>
      <c r="D407" s="133"/>
      <c r="E407" s="4"/>
      <c r="F407" s="133"/>
      <c r="G407" s="112"/>
      <c r="H407" s="133"/>
      <c r="I407" s="133"/>
      <c r="J407" s="133"/>
    </row>
    <row r="408" spans="1:10" s="2" customFormat="1" ht="12">
      <c r="A408" s="1"/>
      <c r="C408" s="133"/>
      <c r="D408" s="133"/>
      <c r="E408" s="4"/>
      <c r="F408" s="133"/>
      <c r="G408" s="112"/>
      <c r="H408" s="133"/>
      <c r="I408" s="133"/>
      <c r="J408" s="133"/>
    </row>
    <row r="409" spans="1:10" s="2" customFormat="1" ht="12">
      <c r="A409" s="1"/>
      <c r="C409" s="133"/>
      <c r="D409" s="133"/>
      <c r="E409" s="4"/>
      <c r="F409" s="133"/>
      <c r="G409" s="112"/>
      <c r="H409" s="133"/>
      <c r="I409" s="133"/>
      <c r="J409" s="133"/>
    </row>
  </sheetData>
  <sheetProtection/>
  <mergeCells count="1">
    <mergeCell ref="B4:K4"/>
  </mergeCells>
  <printOptions/>
  <pageMargins left="0.2" right="0.2" top="0.37" bottom="0.2" header="0.2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2014-01-27T10:15:41Z</cp:lastPrinted>
  <dcterms:created xsi:type="dcterms:W3CDTF">2011-01-17T08:36:11Z</dcterms:created>
  <dcterms:modified xsi:type="dcterms:W3CDTF">2014-02-18T10:49:22Z</dcterms:modified>
  <cp:category/>
  <cp:version/>
  <cp:contentType/>
  <cp:contentStatus/>
</cp:coreProperties>
</file>