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tabRatio="836" firstSheet="1" activeTab="19"/>
  </bookViews>
  <sheets>
    <sheet name="Össz" sheetId="1" state="hidden" r:id="rId1"/>
    <sheet name="1.1.sz.mell." sheetId="2" r:id="rId2"/>
    <sheet name="1.2.sz.mell." sheetId="3" r:id="rId3"/>
    <sheet name="1.3.sz.mell." sheetId="4" r:id="rId4"/>
    <sheet name="1.4.sz.mell." sheetId="5" r:id="rId5"/>
    <sheet name="2.sz.mell  " sheetId="6" r:id="rId6"/>
    <sheet name="3" sheetId="7" r:id="rId7"/>
    <sheet name="4" sheetId="8" r:id="rId8"/>
    <sheet name="5" sheetId="9" r:id="rId9"/>
    <sheet name="6." sheetId="10" r:id="rId10"/>
    <sheet name="7A" sheetId="11" r:id="rId11"/>
    <sheet name="7B" sheetId="12" r:id="rId12"/>
    <sheet name="8." sheetId="13" r:id="rId13"/>
    <sheet name="9." sheetId="14" r:id="rId14"/>
    <sheet name="10." sheetId="15" r:id="rId15"/>
    <sheet name="11" sheetId="16" r:id="rId16"/>
    <sheet name="12" sheetId="17" r:id="rId17"/>
    <sheet name="13" sheetId="18" r:id="rId18"/>
    <sheet name="14.A" sheetId="19" r:id="rId19"/>
    <sheet name="14.B" sheetId="20" r:id="rId20"/>
  </sheets>
  <externalReferences>
    <externalReference r:id="rId23"/>
  </externalReferences>
  <definedNames>
    <definedName name="_xlnm.Print_Area" localSheetId="1">'1.1.sz.mell.'!$A$1:$G$133</definedName>
    <definedName name="_xlnm.Print_Area" localSheetId="2">'1.2.sz.mell.'!$A$1:$G$133</definedName>
    <definedName name="_xlnm.Print_Area" localSheetId="3">'1.3.sz.mell.'!$A$1:$G$133</definedName>
    <definedName name="_xlnm.Print_Area" localSheetId="4">'1.4.sz.mell.'!$A$1:$G$132</definedName>
    <definedName name="_xlnm.Print_Area" localSheetId="15">'11'!$A$1:$D$36</definedName>
    <definedName name="_xlnm.Print_Area" localSheetId="18">'14.A'!$A$1:$H$171</definedName>
    <definedName name="_xlnm.Print_Area" localSheetId="19">'14.B'!$A$1:$H$243</definedName>
    <definedName name="_xlnm.Print_Area" localSheetId="0">'Össz'!$A$1:$D$132</definedName>
  </definedNames>
  <calcPr fullCalcOnLoad="1"/>
</workbook>
</file>

<file path=xl/sharedStrings.xml><?xml version="1.0" encoding="utf-8"?>
<sst xmlns="http://schemas.openxmlformats.org/spreadsheetml/2006/main" count="3594" uniqueCount="1066">
  <si>
    <t>* Amennyiben több projekt megvalósítása történi egy időben akkor azokat külön-külön, projektenként be kell mutatni!</t>
  </si>
  <si>
    <t>Támogatott neve</t>
  </si>
  <si>
    <r>
      <t>EU-s projekt neve, azonosítója:</t>
    </r>
    <r>
      <rPr>
        <sz val="12"/>
        <rFont val="Times New Roman"/>
        <family val="1"/>
      </rPr>
      <t>*</t>
    </r>
  </si>
  <si>
    <t>TÁMOP 5.4.9-11/1 Szociális alapszolgáltatások integrációja Bonyhádon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</si>
  <si>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</si>
  <si>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</si>
  <si>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</si>
  <si>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</si>
  <si>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</si>
  <si>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</si>
  <si>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</si>
  <si>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</si>
  <si>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</si>
  <si>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Eredeti ei.</t>
  </si>
  <si>
    <t>Módosított ei.</t>
  </si>
  <si>
    <t>2014. előtt</t>
  </si>
  <si>
    <t>2014. évi</t>
  </si>
  <si>
    <t>2014. után</t>
  </si>
  <si>
    <t>Teljesítés %-a 2014. XII. 31-ig</t>
  </si>
  <si>
    <t>TÁMOP 6.1.2-11/1-2012-1010  Egészségre nevelő és szemléletformáló életmód programok Bonyhád Város Önkormányzata dolgozói részére</t>
  </si>
  <si>
    <t>KEOP-4.10.0/A/12-2013-0677 Napelemes rendszer telepítése BVÖ fenntartásában levő épületeken Óvodák, Nappali Intézmény</t>
  </si>
  <si>
    <t>KEOP-4.10.0/A/12-2013-0695 Napelemes rendszer telepítése BVÖ fenntartásában levő épületeken Sportcsarnok</t>
  </si>
  <si>
    <t>KEOP-4.10.0/A/12-2013-0735 Napelemes rendszer telepítése BVÖ fenntartásában levő épületeken Széchenyi</t>
  </si>
  <si>
    <t>KEOP-4.10.0/A/12-2013-0679 Napelemes rendszer telepítése BVÖ fenntartásában levő épületeken Vörösmarty</t>
  </si>
  <si>
    <t>KEOP-4.10.0/A/12-2013-0689 Napelemes rendszer telepítése BVÖ fenntartásában levő épületeken Műv.Kp.</t>
  </si>
  <si>
    <t>KEOP 4.10.0/-736 A Napelemes rendszer telepítése BVÖ fenntartásában levő épületeken Gondozási</t>
  </si>
  <si>
    <t>TIOP-3.4.2-11/-2012-0213 Idősek Otthona felújítása</t>
  </si>
  <si>
    <t>TÁMOP 3.1.4.A-11/1-2012-0016 "Olvasás egyenlő tudás"</t>
  </si>
  <si>
    <t>Pénzmaradvány</t>
  </si>
  <si>
    <t>14A.sz.melléklet</t>
  </si>
  <si>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</si>
  <si>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</si>
  <si>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</si>
  <si>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</si>
  <si>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</si>
  <si>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</si>
  <si>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</si>
  <si>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</si>
  <si>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</si>
  <si>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</si>
  <si>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</si>
  <si>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</si>
  <si>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</si>
  <si>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</si>
  <si>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</si>
  <si>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</si>
  <si>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</si>
  <si>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</si>
  <si>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</si>
  <si>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</si>
  <si>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</si>
  <si>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</si>
  <si>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</si>
  <si>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</si>
  <si>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</si>
  <si>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</si>
  <si>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</si>
  <si>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</si>
  <si>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</si>
  <si>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</si>
  <si>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</si>
  <si>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</si>
  <si>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</si>
  <si>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</si>
  <si>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</si>
  <si>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</si>
  <si>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</si>
  <si>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</si>
  <si>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</si>
  <si>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</si>
  <si>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</si>
  <si>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</si>
  <si>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</si>
  <si>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</si>
  <si>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</si>
  <si>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</si>
  <si>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</si>
  <si>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</si>
  <si>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</si>
  <si>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</si>
  <si>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</si>
  <si>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</si>
  <si>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</si>
  <si>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</si>
  <si>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</si>
  <si>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</si>
  <si>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</si>
  <si>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</si>
  <si>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</si>
  <si>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</si>
  <si>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</si>
  <si>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</si>
  <si>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</si>
  <si>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</si>
  <si>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</si>
  <si>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</si>
  <si>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</si>
  <si>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</si>
  <si>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</si>
  <si>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</si>
  <si>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</si>
  <si>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</si>
  <si>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</si>
  <si>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</si>
  <si>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</si>
  <si>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</si>
  <si>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</si>
  <si>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</si>
  <si>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</si>
  <si>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</si>
  <si>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</si>
  <si>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</si>
  <si>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</si>
  <si>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</si>
  <si>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</si>
  <si>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</si>
  <si>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</si>
  <si>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</si>
  <si>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</si>
  <si>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</si>
  <si>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</si>
  <si>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</si>
  <si>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</si>
  <si>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</si>
  <si>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</si>
  <si>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</si>
  <si>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</si>
  <si>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</si>
  <si>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</si>
  <si>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</si>
  <si>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</si>
  <si>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</si>
  <si>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</si>
  <si>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</si>
  <si>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</si>
  <si>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</si>
  <si>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</si>
  <si>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</si>
  <si>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</si>
  <si>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</si>
  <si>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</si>
  <si>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</si>
  <si>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</si>
  <si>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</si>
  <si>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</si>
  <si>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</si>
  <si>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</si>
  <si>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</si>
  <si>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</si>
  <si>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</si>
  <si>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</si>
  <si>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</si>
  <si>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</si>
  <si>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</si>
  <si>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</si>
  <si>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</si>
  <si>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</si>
  <si>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</si>
  <si>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</si>
  <si>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</si>
  <si>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</si>
  <si>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</si>
  <si>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</si>
  <si>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</si>
  <si>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</si>
  <si>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</si>
  <si>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</si>
  <si>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</si>
  <si>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</si>
  <si>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</si>
  <si>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</si>
  <si>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</si>
  <si>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</si>
  <si>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</si>
  <si>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</si>
  <si>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</si>
  <si>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</si>
  <si>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</si>
  <si>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</si>
  <si>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</si>
  <si>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</si>
  <si>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</si>
  <si>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</si>
  <si>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</si>
  <si>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</si>
  <si>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</si>
  <si>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</si>
  <si>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</si>
  <si>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</si>
  <si>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</si>
  <si>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</si>
  <si>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</si>
  <si>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</si>
  <si>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</si>
  <si>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</si>
  <si>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</si>
  <si>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</si>
  <si>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</si>
  <si>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</si>
  <si>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</si>
  <si>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</si>
  <si>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</si>
  <si>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</si>
  <si>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</si>
  <si>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</si>
  <si>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</si>
  <si>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</si>
  <si>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</si>
  <si>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</si>
  <si>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</si>
  <si>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</si>
  <si>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</si>
  <si>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</si>
  <si>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</si>
  <si>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</si>
  <si>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</si>
  <si>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</si>
  <si>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</si>
  <si>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</si>
  <si>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</si>
  <si>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</si>
  <si>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</si>
  <si>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</si>
  <si>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</si>
  <si>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</si>
  <si>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</si>
  <si>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</si>
  <si>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</si>
  <si>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</si>
  <si>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</si>
  <si>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</si>
  <si>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</si>
  <si>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</si>
  <si>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</si>
  <si>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</si>
  <si>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</si>
  <si>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</si>
  <si>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</si>
  <si>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</si>
  <si>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</si>
  <si>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</si>
  <si>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</si>
  <si>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</si>
  <si>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</si>
  <si>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Központi, irányítószervi támogatás folyósítása</t>
  </si>
  <si>
    <t>7.5.</t>
  </si>
  <si>
    <t>Működési célú visszatérítendő támogatások kölcsönök visszatér. ÁH-n kívülről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</si>
  <si>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</si>
  <si>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</si>
  <si>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</si>
  <si>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</si>
  <si>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</si>
  <si>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</si>
  <si>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</si>
  <si>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</si>
  <si>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</si>
  <si>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</si>
  <si>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</si>
  <si>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</si>
  <si>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</si>
  <si>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</si>
  <si>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</si>
  <si>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</si>
  <si>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</si>
  <si>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</si>
  <si>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</si>
  <si>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</si>
  <si>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</si>
  <si>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</si>
  <si>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</si>
  <si>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</si>
  <si>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</si>
  <si>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</si>
  <si>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</si>
  <si>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</si>
  <si>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</si>
  <si>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</si>
  <si>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</si>
  <si>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</si>
  <si>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</si>
  <si>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</si>
  <si>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</si>
  <si>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</si>
  <si>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</si>
  <si>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</si>
  <si>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</si>
  <si>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</si>
  <si>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</si>
  <si>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</si>
  <si>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</si>
  <si>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</si>
  <si>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</si>
  <si>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</si>
  <si>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</si>
  <si>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</si>
  <si>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</si>
  <si>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</si>
  <si>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</si>
  <si>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</si>
  <si>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</si>
  <si>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</si>
  <si>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</si>
  <si>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</si>
  <si>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</si>
  <si>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</si>
  <si>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</si>
  <si>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</si>
  <si>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</si>
  <si>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</si>
  <si>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</si>
  <si>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</si>
  <si>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</si>
  <si>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</si>
  <si>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</si>
  <si>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</si>
  <si>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</si>
  <si>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</si>
  <si>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</si>
  <si>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</si>
  <si>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</si>
  <si>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</si>
  <si>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</si>
  <si>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</si>
  <si>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</si>
  <si>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</si>
  <si>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</si>
  <si>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</si>
  <si>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</si>
  <si>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</si>
  <si>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</si>
  <si>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</si>
  <si>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</si>
  <si>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</si>
  <si>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</si>
  <si>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</si>
  <si>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</si>
  <si>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GESZ</t>
  </si>
  <si>
    <t>Művelődési Központ</t>
  </si>
  <si>
    <t>Völgységi Múzeum</t>
  </si>
  <si>
    <t>Egyéb működési célú támogatások bevételei államháztartáson belülről</t>
  </si>
  <si>
    <t>Egyéb felhalmozási célú támogatások bevételei államháztartáson belülről</t>
  </si>
  <si>
    <t>Felhalmozási célú átvett pénzeszközök</t>
  </si>
  <si>
    <t>Maradvány miatti tartalék</t>
  </si>
  <si>
    <t>ÁFA</t>
  </si>
  <si>
    <t>Járdafelújítások</t>
  </si>
  <si>
    <t>Zeneiskola felújítása</t>
  </si>
  <si>
    <t>Műv.Központ magastető fedés cseréje</t>
  </si>
  <si>
    <t>Idősek Otthonának felújítása (TIOP)</t>
  </si>
  <si>
    <t>Önkormányzati lakások és egyéb helyiségek felújítása</t>
  </si>
  <si>
    <t>KEOP 4.10.0/A Gondozási</t>
  </si>
  <si>
    <t>KEOP 4.10.0/A Óvodák</t>
  </si>
  <si>
    <t>KEOP 4.10.0/A Sportcsarnok</t>
  </si>
  <si>
    <t>KEOP 4.10.0/A Széchenyi</t>
  </si>
  <si>
    <t>KEOP 4.10.0/A Vörösmarty</t>
  </si>
  <si>
    <t>KEOP 4.10.0/A Műv.Központ</t>
  </si>
  <si>
    <t>Köztemető bővítéséhez telekvásárlás</t>
  </si>
  <si>
    <t>Informatikai fejlesztés</t>
  </si>
  <si>
    <t>TÁMOP 5.4.9</t>
  </si>
  <si>
    <t>Tartalék</t>
  </si>
  <si>
    <t>Működési bevételek</t>
  </si>
  <si>
    <t>Finanszírozási bevételek</t>
  </si>
  <si>
    <t>Finanszírozási kiadások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</si>
  <si>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</si>
  <si>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</si>
  <si>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</si>
  <si>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</si>
  <si>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</si>
  <si>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</si>
  <si>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</si>
  <si>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</si>
  <si>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</si>
  <si>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</si>
  <si>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</si>
  <si>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</si>
  <si>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</si>
  <si>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</si>
  <si>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</si>
  <si>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</si>
  <si>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</si>
  <si>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</si>
  <si>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</si>
  <si>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</si>
  <si>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</si>
  <si>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</si>
  <si>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</si>
  <si>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</si>
  <si>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</si>
  <si>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</si>
  <si>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</si>
  <si>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</si>
  <si>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</si>
  <si>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</si>
  <si>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</si>
  <si>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</si>
  <si>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</si>
  <si>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</si>
  <si>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</si>
  <si>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</si>
  <si>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</si>
  <si>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</si>
  <si>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</si>
  <si>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</si>
  <si>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</si>
  <si>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</si>
  <si>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</si>
  <si>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</si>
  <si>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</si>
  <si>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</si>
  <si>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</si>
  <si>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</si>
  <si>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</si>
  <si>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</si>
  <si>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</si>
  <si>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</si>
  <si>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</si>
  <si>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</si>
  <si>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</si>
  <si>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</si>
  <si>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</si>
  <si>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</si>
  <si>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</si>
  <si>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</si>
  <si>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</si>
  <si>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</si>
  <si>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</si>
  <si>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</si>
  <si>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</si>
  <si>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</si>
  <si>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</si>
  <si>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</si>
  <si>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</si>
  <si>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</si>
  <si>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</si>
  <si>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</si>
  <si>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</si>
  <si>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</si>
  <si>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</si>
  <si>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</si>
  <si>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</si>
  <si>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</si>
  <si>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</si>
  <si>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</si>
  <si>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</si>
  <si>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</si>
  <si>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</si>
  <si>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</si>
  <si>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</si>
  <si>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</si>
  <si>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</si>
  <si>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</si>
  <si>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</si>
  <si>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</si>
  <si>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</si>
  <si>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</si>
  <si>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B816</t>
  </si>
  <si>
    <t>B82</t>
  </si>
  <si>
    <t>B821</t>
  </si>
  <si>
    <t>B822</t>
  </si>
  <si>
    <t>B823</t>
  </si>
  <si>
    <t>B824</t>
  </si>
  <si>
    <t>B83</t>
  </si>
  <si>
    <t>BEVÉTELI és KIADÁSI ELŐIRÁNYZATAI</t>
  </si>
  <si>
    <t>címrend szerint</t>
  </si>
  <si>
    <t>KIADÁSOK</t>
  </si>
  <si>
    <t>adatok ezer Ft-ban</t>
  </si>
  <si>
    <t>Cím sz.</t>
  </si>
  <si>
    <t>Al-cím sz.</t>
  </si>
  <si>
    <t>Elő-ir.cs. sz.</t>
  </si>
  <si>
    <t>Ki-em. előir.</t>
  </si>
  <si>
    <t>Cím neve</t>
  </si>
  <si>
    <t>Alcím neve</t>
  </si>
  <si>
    <t>Előir.csop.neve</t>
  </si>
  <si>
    <t>Kiem. előir. neve</t>
  </si>
  <si>
    <t>Gazdasági Ellátó Szervezet</t>
  </si>
  <si>
    <t>M. adókat terhelő járulékok</t>
  </si>
  <si>
    <t>Dologi kiadások</t>
  </si>
  <si>
    <t>1. alcím összesen</t>
  </si>
  <si>
    <t>Varázskapu Óvoda és Bölcsőde</t>
  </si>
  <si>
    <t>M.adókat terhelő járulékok</t>
  </si>
  <si>
    <t>2. alcím összesen:</t>
  </si>
  <si>
    <t>8. alcím összesen:</t>
  </si>
  <si>
    <t>Solymár Imre Városi Könyvtár</t>
  </si>
  <si>
    <t>Személyi juttatás</t>
  </si>
  <si>
    <t>Dologi kiadás</t>
  </si>
  <si>
    <t>10. alcím összesen:</t>
  </si>
  <si>
    <t>11. alcím összesen:</t>
  </si>
  <si>
    <t>102. cím összesen:</t>
  </si>
  <si>
    <t>Bonyhádi Közös Önkormányzati Hivatal</t>
  </si>
  <si>
    <t>103. cím összesen:</t>
  </si>
  <si>
    <t>Önkormányzatoknak</t>
  </si>
  <si>
    <t>Bonyhád Város Önkormányzata</t>
  </si>
  <si>
    <t>104. cím összesen:</t>
  </si>
  <si>
    <t>Tagintézményi elszámolások miatti visszaut.</t>
  </si>
  <si>
    <t>Komló Város Önkormányzata</t>
  </si>
  <si>
    <t>Nemzetiségi Önkormányzatok támogatása</t>
  </si>
  <si>
    <t>Bonyhádi Német Önkormányzat</t>
  </si>
  <si>
    <t>Bonyhád Város Roma Nemzetiségi Önkormányzata</t>
  </si>
  <si>
    <t>374. cím összesen:</t>
  </si>
  <si>
    <t>Média támogatása</t>
  </si>
  <si>
    <t>Sportszervezetek</t>
  </si>
  <si>
    <t>Polgármesteri keret</t>
  </si>
  <si>
    <t>Egyesületek, szervezetek</t>
  </si>
  <si>
    <t>Diáksport támogatása</t>
  </si>
  <si>
    <t>Polgárőrség támogatása</t>
  </si>
  <si>
    <t>OMSZ Alapítvány</t>
  </si>
  <si>
    <t>Foglalkoztatást helyettesítő tám.</t>
  </si>
  <si>
    <t>Ápolási díj</t>
  </si>
  <si>
    <t>Lakásfenntartási támogatás</t>
  </si>
  <si>
    <t>Rendkívüli gyermekvédelmi támogatás</t>
  </si>
  <si>
    <t>Átmeneti segély</t>
  </si>
  <si>
    <t>Gyógyszertámogatás</t>
  </si>
  <si>
    <t>Temetési segély</t>
  </si>
  <si>
    <t>Köztemetés</t>
  </si>
  <si>
    <t>Közgyógyellátás</t>
  </si>
  <si>
    <t>Bursa Hungarica</t>
  </si>
  <si>
    <t>Helyi vállalkozások</t>
  </si>
  <si>
    <t>Praxisfejlesztési támogatás</t>
  </si>
  <si>
    <t>Intézményi felújítások</t>
  </si>
  <si>
    <t>Pályázati tartalék</t>
  </si>
  <si>
    <t>KIADÁS ÖSSZESEN:</t>
  </si>
  <si>
    <t>BEVÉTELEK</t>
  </si>
  <si>
    <t>1. alcím összesen:</t>
  </si>
  <si>
    <t>Vörösmarty M. Művelődési Központ</t>
  </si>
  <si>
    <t>Önkormányzat Izmény</t>
  </si>
  <si>
    <t>Önkormányzat Kismányok</t>
  </si>
  <si>
    <t>Önkormányzat Kisdorog</t>
  </si>
  <si>
    <t>Önkormányzat Kisvejke</t>
  </si>
  <si>
    <t>Önkormányzat Váralja</t>
  </si>
  <si>
    <t>A települési önkormányzatok működésének támogatása</t>
  </si>
  <si>
    <t>A települési önk. köznevelési és gyermekétk.fel. támogatása</t>
  </si>
  <si>
    <t>A települési önk. szoc. és gyermekjóléti fel.támogatása</t>
  </si>
  <si>
    <t>201. cím összesen:</t>
  </si>
  <si>
    <t>Üdülőhelyi feladatok támogatása</t>
  </si>
  <si>
    <t xml:space="preserve">Rendszeres szociális segély </t>
  </si>
  <si>
    <t>Forráshiányos önkormányzatok támogatása</t>
  </si>
  <si>
    <t>Nemzeti Rehabilitációs és Szoc.Hivatal</t>
  </si>
  <si>
    <t>Támogató szolgálat műk. Tám.</t>
  </si>
  <si>
    <t>Tagintézményi kiadásokra</t>
  </si>
  <si>
    <t>Fogászati ellátásra</t>
  </si>
  <si>
    <t>Munkaügyi Központ</t>
  </si>
  <si>
    <t>EU</t>
  </si>
  <si>
    <t>BEVÉTELEK MINDÖSSZESEN:</t>
  </si>
  <si>
    <t>Költségvetési kiadások</t>
  </si>
  <si>
    <t>Egyéb felhalmozási célú kiadások</t>
  </si>
  <si>
    <t>Egyéb felhalmozási célú támogatások államháztartáson kívülre</t>
  </si>
  <si>
    <t>360.cím összesen:</t>
  </si>
  <si>
    <t>Egyéb működési célú támogatások államháztartáson kívülre</t>
  </si>
  <si>
    <t>Együtt Egymásért Alapítvány</t>
  </si>
  <si>
    <t>Egyéb működési célú támogatások államháztartáson belülre</t>
  </si>
  <si>
    <t>Szerver üzemeltetésre</t>
  </si>
  <si>
    <t>BONYCOM Kft.</t>
  </si>
  <si>
    <t>Kisértékű tárgyi eszköz beszerzés</t>
  </si>
  <si>
    <t>Működési célú visszatérítendő támogatások, kölcsönök nyújtása államháztartáson kívülre</t>
  </si>
  <si>
    <t>Tagi kölcsön</t>
  </si>
  <si>
    <t>Mezőgazdasági Kft.</t>
  </si>
  <si>
    <t>Ipari Park Kft.</t>
  </si>
  <si>
    <t>Működésre</t>
  </si>
  <si>
    <t>ÁCSÁO</t>
  </si>
  <si>
    <t>Bonyhádi Gondozási Központ Fenntartója</t>
  </si>
  <si>
    <t>Börzsöny SE</t>
  </si>
  <si>
    <t>Felújításra</t>
  </si>
  <si>
    <t>389.cím összesen:</t>
  </si>
  <si>
    <t>310. cím összesen:</t>
  </si>
  <si>
    <t xml:space="preserve"> Bonyhád Város Önkormányzata 2014. évi</t>
  </si>
  <si>
    <t>2014 évi eredeti előir.</t>
  </si>
  <si>
    <t>388. cím összesen:</t>
  </si>
  <si>
    <t xml:space="preserve"> Bonyhád Városi Önkormányzat 2014. évi</t>
  </si>
  <si>
    <t>OEP</t>
  </si>
  <si>
    <t>Védőnők</t>
  </si>
  <si>
    <t>TÁMOP 6.1.2-11/1</t>
  </si>
  <si>
    <t>TIOP 3.4.2-11/1</t>
  </si>
  <si>
    <t>Téli közfoglalkoztatás</t>
  </si>
  <si>
    <t>Hosszabb időtart.közfoglalk.2014.</t>
  </si>
  <si>
    <t>Belföldi finanszírozás bevételei</t>
  </si>
  <si>
    <t>160. cím összesen:</t>
  </si>
  <si>
    <t xml:space="preserve">Helyi adók </t>
  </si>
  <si>
    <t>Gépjárműadók</t>
  </si>
  <si>
    <t>Egyéb áruhasználati és szolgálati adók</t>
  </si>
  <si>
    <t>225. cím összesen:</t>
  </si>
  <si>
    <t>241. cím összesen:</t>
  </si>
  <si>
    <t>260. cím összesen:</t>
  </si>
  <si>
    <t>A települési önk. kulturális feladatainak támogatása</t>
  </si>
  <si>
    <t xml:space="preserve">Működési célú központosított előirányzatok </t>
  </si>
  <si>
    <t>Helyi önkormányzatok kiegészítő támogatása</t>
  </si>
  <si>
    <t>Települési önk. Köznev. feladatainak egyéb támogatása</t>
  </si>
  <si>
    <t>Működési célú visszatérítendő támogatások, kölcsönök visszatérülése államháztartáson belülről</t>
  </si>
  <si>
    <t>Közös Hivatala bevételei összesen:</t>
  </si>
  <si>
    <t>Völgységi Önkormányzatok Társulása</t>
  </si>
  <si>
    <t>134. cím összesen:</t>
  </si>
  <si>
    <t>Belső ellenőrzés, Szarvas Irén bér</t>
  </si>
  <si>
    <t>Óvodáztatási támogatás</t>
  </si>
  <si>
    <t>Módosított előirányzat</t>
  </si>
  <si>
    <t>Teljesítés</t>
  </si>
  <si>
    <t>Teljesítés %-a</t>
  </si>
  <si>
    <t>Tolna Megyei Önkormányzat</t>
  </si>
  <si>
    <t>307. cím összesen:</t>
  </si>
  <si>
    <t>OTP Bank Nyrt.</t>
  </si>
  <si>
    <t>Választási megbízási díj megtérítése</t>
  </si>
  <si>
    <t>Szociális ösztöndíj</t>
  </si>
  <si>
    <t>Szociális kölcsön</t>
  </si>
  <si>
    <t>Lakosság</t>
  </si>
  <si>
    <t>376.cím összesen:</t>
  </si>
  <si>
    <t>377. cím összesen:</t>
  </si>
  <si>
    <t>380. cím összesen:</t>
  </si>
  <si>
    <t>381. cím összesen:</t>
  </si>
  <si>
    <t xml:space="preserve">Hosszú lejáratú hitelek, kölcsönök törlesztése </t>
  </si>
  <si>
    <t>Rövid lejáratú hitel</t>
  </si>
  <si>
    <t>Hungária Takarék</t>
  </si>
  <si>
    <t xml:space="preserve">Útépítések hitele </t>
  </si>
  <si>
    <t>Ingatlanvásárlás szennyvíztisztító</t>
  </si>
  <si>
    <t>Informatikai eszköz beszerzés</t>
  </si>
  <si>
    <t>Egyéb gép, berendezés beszerzés</t>
  </si>
  <si>
    <t>Működési célú visszatérítendő támogatások, kölcsönök nyújtása államháztartáson belülre</t>
  </si>
  <si>
    <t>Megelőlegező kölcsön</t>
  </si>
  <si>
    <t>Intézmények</t>
  </si>
  <si>
    <t>Elvonások és befizetések</t>
  </si>
  <si>
    <t>Állami támogatás visszafizetés</t>
  </si>
  <si>
    <t>Magyar Államkincstár</t>
  </si>
  <si>
    <t>206. cím összesen:</t>
  </si>
  <si>
    <t>E-útdíj miatti bevételkiesés kompenzálása</t>
  </si>
  <si>
    <t>Nyári gyermekétkeztetés támogatása</t>
  </si>
  <si>
    <t>Könyvtári érdekeltségnövelő támogatás</t>
  </si>
  <si>
    <t>Lakott külterülettel kapcsolatos feladatok támogatása</t>
  </si>
  <si>
    <t>Nemzeti Kulturális Alap</t>
  </si>
  <si>
    <t>Itthon vagy - Magyarország szeretlek program támogatása</t>
  </si>
  <si>
    <t>Kiegészítő gyermekvédelmi támogatás</t>
  </si>
  <si>
    <t>Táborozási kiadásokra</t>
  </si>
  <si>
    <t>Működési célú visszatérítendő támogatások, kölcsönök visszatérülése államháztartáson kívülről</t>
  </si>
  <si>
    <t>Országgyűlési, EP és Önkorm. választások</t>
  </si>
  <si>
    <t>Helyi közösségi közlekedés támogatása</t>
  </si>
  <si>
    <t>2013. 12. havi Kompenzáció</t>
  </si>
  <si>
    <t>Önkormányzatok felhalmozási támogatásai</t>
  </si>
  <si>
    <t xml:space="preserve">Felhalmozási célú központosított előirányzatok </t>
  </si>
  <si>
    <t>221. cím összesen:</t>
  </si>
  <si>
    <t>Hilcz és Fia Kft.</t>
  </si>
  <si>
    <t>Hobasch Kft.</t>
  </si>
  <si>
    <t>Ne váljon áldozattá programra</t>
  </si>
  <si>
    <t>"Gyermekekért" Alapítvány</t>
  </si>
  <si>
    <t>Gemenc Volán állami támogatás átadás</t>
  </si>
  <si>
    <t>Útépítések</t>
  </si>
  <si>
    <t>Idősek Otthonának felújítása prg. Gép, berend. Beszerz.</t>
  </si>
  <si>
    <t>Cikói u. buszöböl kialakítás</t>
  </si>
  <si>
    <t>Képviselői keret</t>
  </si>
  <si>
    <t>Vörösmarty Mihály Általános Iskola tornacsarnok padozat felújítása</t>
  </si>
  <si>
    <t>Vörösmarty Mihály Általános Iskola sportudvar fejlesztése</t>
  </si>
  <si>
    <t xml:space="preserve">Sport utca 5. sportlétesítmény felújítása </t>
  </si>
  <si>
    <t>Árokfelújítási keret</t>
  </si>
  <si>
    <t>Mezőföldvíz víz-és csatornafelújítás</t>
  </si>
  <si>
    <t>Fáy ltp. 11. társasház</t>
  </si>
  <si>
    <t>Hőszigetelés támogatása</t>
  </si>
  <si>
    <t>Maezőgazdasági Kft.</t>
  </si>
  <si>
    <t>Eszközbeszerzésre</t>
  </si>
  <si>
    <t>Letéti számla</t>
  </si>
  <si>
    <t>Letétbe helyezés</t>
  </si>
  <si>
    <t>VÖT normatíva visszatérítés</t>
  </si>
  <si>
    <t>Emlékmű felújítás</t>
  </si>
  <si>
    <t>Központi költségvetési szervtől</t>
  </si>
  <si>
    <t>Természetbeni Erzsébet utalvány</t>
  </si>
  <si>
    <t>Nyári diákmunka</t>
  </si>
  <si>
    <t>Területalapú támogatás előleg</t>
  </si>
  <si>
    <t>KESZ elszámolás</t>
  </si>
  <si>
    <t>Egyéb működési célú átvett pénzeszközök</t>
  </si>
  <si>
    <t>Wernau</t>
  </si>
  <si>
    <t>Adomány</t>
  </si>
  <si>
    <t>244. cím összesen:</t>
  </si>
  <si>
    <t>252. cím összesen:</t>
  </si>
  <si>
    <t>Emlékmű felújításra</t>
  </si>
  <si>
    <t>Egyéb felhalmozási célú átvett pénzeszközök</t>
  </si>
  <si>
    <t>Közép és Kelet Európai Történelem kutató Közal.</t>
  </si>
  <si>
    <t>Közfoglalk. Gép, berendezés beszerzés</t>
  </si>
  <si>
    <t>Sorszám</t>
  </si>
  <si>
    <t>Összesen: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</si>
  <si>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</si>
  <si>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</si>
  <si>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</si>
  <si>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</si>
  <si>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</si>
  <si>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</si>
  <si>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</si>
  <si>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</si>
  <si>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</si>
  <si>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</si>
  <si>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</si>
  <si>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</si>
  <si>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</si>
  <si>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</si>
  <si>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</si>
  <si>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</si>
  <si>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</si>
  <si>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</si>
  <si>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</si>
  <si>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</si>
  <si>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</si>
  <si>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</si>
  <si>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</si>
  <si>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</si>
  <si>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</si>
  <si>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</si>
  <si>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</si>
  <si>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</si>
  <si>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</si>
  <si>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</si>
  <si>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</si>
  <si>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</si>
  <si>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</si>
  <si>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</si>
  <si>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</si>
  <si>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</si>
  <si>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</si>
  <si>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</si>
  <si>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Ezer forintban !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</si>
  <si>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</si>
  <si>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</si>
  <si>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</si>
  <si>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</si>
  <si>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</si>
  <si>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</si>
  <si>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</si>
  <si>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</si>
  <si>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</si>
  <si>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</si>
  <si>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</si>
  <si>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</si>
  <si>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</si>
  <si>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</si>
  <si>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</si>
  <si>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</si>
  <si>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</si>
  <si>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</si>
  <si>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</si>
  <si>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</si>
  <si>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</si>
  <si>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</si>
  <si>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</si>
  <si>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</si>
  <si>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</si>
  <si>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</si>
  <si>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</si>
  <si>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</si>
  <si>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</si>
  <si>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</si>
  <si>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</si>
  <si>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</si>
  <si>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 EGYÉB SAJÁTOS FORRÁSOLDALI ELSZÁMOLÁSOK</t>
  </si>
  <si>
    <t>J)   KINCSTÁRI SZÁMLAVEZETÉSSEL KAPCSOLATOS ELSZÁMOLÁSOK</t>
  </si>
  <si>
    <t>30.</t>
  </si>
  <si>
    <t>K)  PASSZÍV IDŐBELI ELHATÁROLÁSOK</t>
  </si>
  <si>
    <t>31.</t>
  </si>
  <si>
    <t>FORRÁSOK ÖSSZESEN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</si>
  <si>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</si>
  <si>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</si>
  <si>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</si>
  <si>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</si>
  <si>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</si>
  <si>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</si>
  <si>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</si>
  <si>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</si>
  <si>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</si>
  <si>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</si>
  <si>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</si>
  <si>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</si>
  <si>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</si>
  <si>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</si>
  <si>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</si>
  <si>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</si>
  <si>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</si>
  <si>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</si>
  <si>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</si>
  <si>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</si>
  <si>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</si>
  <si>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</si>
  <si>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</si>
  <si>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</si>
  <si>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</si>
  <si>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</si>
  <si>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</si>
  <si>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</si>
  <si>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</si>
  <si>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</si>
  <si>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</si>
  <si>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</si>
  <si>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</si>
  <si>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</si>
  <si>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</si>
  <si>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</si>
  <si>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</si>
  <si>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</si>
  <si>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</si>
  <si>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</si>
  <si>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</si>
  <si>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</si>
  <si>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</si>
  <si>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</si>
  <si>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</si>
  <si>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</si>
  <si>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</si>
  <si>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</si>
  <si>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</si>
  <si>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</si>
  <si>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</si>
  <si>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</si>
  <si>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</si>
  <si>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</si>
  <si>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</si>
  <si>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</si>
  <si>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</si>
  <si>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</si>
  <si>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</si>
  <si>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</si>
  <si>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</si>
  <si>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</si>
  <si>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</si>
  <si>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</si>
  <si>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PÉNZESZKÖZÖK VÁLTOZÁSÁNAK LEVEZETÉSE</t>
  </si>
  <si>
    <t>Sor-szám</t>
  </si>
  <si>
    <t>Összeg  ( E Ft )</t>
  </si>
  <si>
    <t>Bevételek   ( + )</t>
  </si>
  <si>
    <t>Kiadások    ( - )</t>
  </si>
  <si>
    <t>VAGYONKIMUTATÁS
a könyvviteli mérlegben értékkel szereplő eszközökről
2014.</t>
  </si>
  <si>
    <t>Adatok: ezer forintban!</t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</si>
  <si>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</si>
  <si>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</si>
  <si>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</si>
  <si>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</si>
  <si>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</si>
  <si>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</si>
  <si>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</si>
  <si>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</si>
  <si>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</si>
  <si>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</si>
  <si>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</si>
  <si>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</si>
  <si>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</si>
  <si>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</si>
  <si>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</si>
  <si>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</si>
  <si>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</si>
  <si>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</si>
  <si>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</si>
  <si>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</si>
  <si>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</si>
  <si>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</si>
  <si>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</si>
  <si>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</si>
  <si>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</si>
  <si>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</si>
  <si>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</si>
  <si>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</si>
  <si>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</si>
  <si>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</si>
  <si>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</si>
  <si>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</si>
  <si>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</si>
  <si>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</si>
  <si>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</si>
  <si>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</si>
  <si>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</si>
  <si>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</si>
  <si>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</si>
  <si>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</si>
  <si>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</si>
  <si>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</si>
  <si>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</si>
  <si>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</si>
  <si>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</si>
  <si>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</si>
  <si>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</si>
  <si>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</si>
  <si>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</si>
  <si>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</si>
  <si>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</si>
  <si>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</si>
  <si>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</si>
  <si>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</si>
  <si>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</si>
  <si>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</si>
  <si>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</si>
  <si>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</si>
  <si>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</si>
  <si>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</si>
  <si>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</si>
  <si>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</si>
  <si>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</si>
  <si>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</si>
  <si>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</si>
  <si>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</si>
  <si>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</si>
  <si>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</si>
  <si>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</si>
  <si>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</si>
  <si>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</si>
  <si>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</si>
  <si>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</si>
  <si>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</si>
  <si>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</si>
  <si>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</si>
  <si>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</si>
  <si>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</si>
  <si>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</si>
  <si>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</si>
  <si>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</si>
  <si>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</si>
  <si>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</si>
  <si>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</si>
  <si>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</si>
  <si>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</si>
  <si>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</si>
  <si>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</si>
  <si>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</si>
  <si>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</si>
  <si>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</si>
  <si>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</si>
  <si>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</si>
  <si>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</si>
  <si>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</si>
  <si>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</si>
  <si>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</si>
  <si>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</si>
  <si>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</si>
  <si>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</si>
  <si>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</si>
  <si>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</si>
  <si>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</si>
  <si>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</si>
  <si>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</si>
  <si>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</si>
  <si>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</si>
  <si>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2014. év</t>
  </si>
  <si>
    <t>FORRÁSOK</t>
  </si>
  <si>
    <t>állományi 
érték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</si>
  <si>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</si>
  <si>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</si>
  <si>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</si>
  <si>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</si>
  <si>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</si>
  <si>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</si>
  <si>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</si>
  <si>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</si>
  <si>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</si>
  <si>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</si>
  <si>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</si>
  <si>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</si>
  <si>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</si>
  <si>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</si>
  <si>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</si>
  <si>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</si>
  <si>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Kötelezettség
jogcíme</t>
  </si>
  <si>
    <t>Kötelezettség- 
vállalás 
éve</t>
  </si>
  <si>
    <t>Kötelezettségek a következő években</t>
  </si>
  <si>
    <t>2015.</t>
  </si>
  <si>
    <t>2016.</t>
  </si>
  <si>
    <t>2017.</t>
  </si>
  <si>
    <t>2017. 
után</t>
  </si>
  <si>
    <t>10=(6+…+9)</t>
  </si>
  <si>
    <t>Beruházás feladatonként</t>
  </si>
  <si>
    <t>............................</t>
  </si>
  <si>
    <t>Felújítás célonként</t>
  </si>
  <si>
    <t>Egyéb</t>
  </si>
  <si>
    <t>Összesen (1+4+7+9+11)</t>
  </si>
  <si>
    <t>Egyéb kedvezmény</t>
  </si>
  <si>
    <t>Adósság állomány alakulása lejárat, eszközök, bel- és külföldi hitelezők szerinti bontásban 
2014. december 31-én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</si>
  <si>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</si>
  <si>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</si>
  <si>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</si>
  <si>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</si>
  <si>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</si>
  <si>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</si>
  <si>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</si>
  <si>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</si>
  <si>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</si>
  <si>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</si>
  <si>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</si>
  <si>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</si>
  <si>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</si>
  <si>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</si>
  <si>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</si>
  <si>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</si>
  <si>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</si>
  <si>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</si>
  <si>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</si>
  <si>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</si>
  <si>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</si>
  <si>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</si>
  <si>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</si>
  <si>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</si>
  <si>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</si>
  <si>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r>
      <t>Pénzkészlet 2014. január 1-jén
e</t>
    </r>
    <r>
      <rPr>
        <i/>
        <sz val="10"/>
        <rFont val="Times New Roman CE"/>
        <family val="0"/>
      </rPr>
      <t>bből:</t>
    </r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</si>
  <si>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</si>
  <si>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</si>
  <si>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r>
      <t>Záró pénzkészlet 2014. december 31-én
e</t>
    </r>
    <r>
      <rPr>
        <i/>
        <sz val="10"/>
        <rFont val="Times New Roman CE"/>
        <family val="0"/>
      </rPr>
      <t>bből:</t>
    </r>
  </si>
  <si>
    <t>Önkormányzat</t>
  </si>
  <si>
    <t>Közös Hivatal</t>
  </si>
  <si>
    <t>Varázskapu Óvoda</t>
  </si>
  <si>
    <t>Könyvtár</t>
  </si>
  <si>
    <t>Múzeum</t>
  </si>
  <si>
    <t>BONYHÁD VÁROS ÖNKORMÁNYZATA
EGYSZERŰSÍTETT MÉRLEG 2014. ÉV</t>
  </si>
  <si>
    <t>Módosí-tások</t>
  </si>
  <si>
    <t>Önkor-mányzat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</si>
  <si>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</si>
  <si>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</si>
  <si>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</si>
  <si>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</si>
  <si>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</si>
  <si>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</si>
  <si>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</si>
  <si>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</si>
  <si>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</si>
  <si>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</si>
  <si>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</si>
  <si>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</si>
  <si>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</si>
  <si>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</si>
  <si>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</si>
  <si>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</si>
  <si>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</si>
  <si>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kölcsön elengedése</t>
  </si>
  <si>
    <t>Talajterherhelési díj</t>
  </si>
  <si>
    <t>Pótlék</t>
  </si>
  <si>
    <t>Összes vállalt kötelezettség</t>
  </si>
  <si>
    <t>Még fennálló kötelezettség</t>
  </si>
  <si>
    <t>Működési célú
hiteltörlesztés (tőke+kamat)</t>
  </si>
  <si>
    <t>Felhalmozási célú
hiteltörlesztés (tőke+kamat)</t>
  </si>
  <si>
    <t>Útépítések hitele</t>
  </si>
  <si>
    <t>Kötvény</t>
  </si>
  <si>
    <t>2014.
évi
teljesítés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</si>
  <si>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</si>
  <si>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</si>
  <si>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</si>
  <si>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</si>
  <si>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</si>
  <si>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Intézményeknek pályázati támogatás megelőlegező kölcsön</t>
  </si>
  <si>
    <t>folyamatos</t>
  </si>
  <si>
    <t>Hosszú lejáratú</t>
  </si>
  <si>
    <t>Dolgozók lakásépítési/vásárlási kölcsöne</t>
  </si>
  <si>
    <t>Összesen (1+6)</t>
  </si>
  <si>
    <t>Hitel, kölcsön állomány  2014. dec. 31-én</t>
  </si>
  <si>
    <t>2016. után</t>
  </si>
  <si>
    <t>No.</t>
  </si>
  <si>
    <t>Intézmény*</t>
  </si>
  <si>
    <t>Záró engedélyezett létszám</t>
  </si>
  <si>
    <t>Átlagos statisztikai állományi létszám</t>
  </si>
  <si>
    <t>Városi Könyvtár</t>
  </si>
  <si>
    <t>Int</t>
  </si>
  <si>
    <t>KÖH</t>
  </si>
  <si>
    <t>ÖNK</t>
  </si>
  <si>
    <t xml:space="preserve">2014. évi </t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</si>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</sst>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,###.00"/>
    <numFmt numFmtId="168" formatCode="#,###__;\-\ #,###__"/>
    <numFmt numFmtId="169" formatCode="#,###__"/>
    <numFmt numFmtId="170" formatCode="00"/>
    <numFmt numFmtId="171" formatCode="#,###__;\-#,###__"/>
    <numFmt numFmtId="172" formatCode="#,###\ _F_t;\-#,###\ _F_t"/>
    <numFmt numFmtId="173" formatCode="#"/>
    <numFmt numFmtId="174" formatCode="#,##0.0"/>
  </numFmts>
  <fonts count="63">
    <font>
      <sz val="11"/>
      <color indexed="8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 CE"/>
      <family val="0"/>
    </font>
    <font>
      <sz val="8"/>
      <name val="Times New Roman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b/>
      <sz val="12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u val="single"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b/>
      <i/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 CE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22"/>
      </patternFill>
    </fill>
    <fill>
      <patternFill patternType="gray125">
        <bgColor indexed="55"/>
      </patternFill>
    </fill>
    <fill>
      <patternFill patternType="lightHorizontal"/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 style="thin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2" fillId="8" borderId="0" applyNumberFormat="0" applyBorder="0" applyAlignment="0" applyProtection="0"/>
    <xf numFmtId="0" fontId="62" fillId="3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54" fillId="3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8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5" borderId="7" applyNumberFormat="0" applyFont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51" fillId="7" borderId="0" applyNumberFormat="0" applyBorder="0" applyAlignment="0" applyProtection="0"/>
    <xf numFmtId="0" fontId="55" fillId="9" borderId="8" applyNumberFormat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7" borderId="0" applyNumberFormat="0" applyBorder="0" applyAlignment="0" applyProtection="0"/>
    <xf numFmtId="0" fontId="53" fillId="10" borderId="0" applyNumberFormat="0" applyBorder="0" applyAlignment="0" applyProtection="0"/>
    <xf numFmtId="0" fontId="56" fillId="9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2">
    <xf numFmtId="0" fontId="0" fillId="0" borderId="0" xfId="0" applyAlignment="1">
      <alignment/>
    </xf>
    <xf numFmtId="0" fontId="8" fillId="0" borderId="10" xfId="68" applyFont="1" applyFill="1" applyBorder="1" applyAlignment="1" applyProtection="1">
      <alignment horizontal="left" vertical="center" wrapText="1" indent="1"/>
      <protection/>
    </xf>
    <xf numFmtId="0" fontId="8" fillId="0" borderId="11" xfId="68" applyFont="1" applyFill="1" applyBorder="1" applyAlignment="1" applyProtection="1">
      <alignment horizontal="left" vertical="center" wrapText="1" indent="1"/>
      <protection/>
    </xf>
    <xf numFmtId="0" fontId="7" fillId="0" borderId="12" xfId="68" applyFont="1" applyFill="1" applyBorder="1" applyAlignment="1" applyProtection="1">
      <alignment horizontal="left" vertical="center" wrapText="1" indent="1"/>
      <protection/>
    </xf>
    <xf numFmtId="165" fontId="1" fillId="0" borderId="0" xfId="61" applyNumberFormat="1" applyFill="1" applyAlignment="1" applyProtection="1">
      <alignment vertical="center" wrapText="1"/>
      <protection/>
    </xf>
    <xf numFmtId="0" fontId="7" fillId="0" borderId="13" xfId="68" applyFont="1" applyFill="1" applyBorder="1" applyAlignment="1" applyProtection="1">
      <alignment horizontal="center" vertical="center" wrapText="1"/>
      <protection/>
    </xf>
    <xf numFmtId="165" fontId="7" fillId="0" borderId="14" xfId="68" applyNumberFormat="1" applyFont="1" applyFill="1" applyBorder="1" applyAlignment="1" applyProtection="1">
      <alignment horizontal="right" vertical="center" wrapText="1" indent="1"/>
      <protection/>
    </xf>
    <xf numFmtId="165" fontId="8" fillId="0" borderId="15" xfId="6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6" xfId="68" applyFont="1" applyFill="1" applyBorder="1" applyAlignment="1" applyProtection="1">
      <alignment horizontal="left" vertical="center" wrapText="1" indent="1"/>
      <protection/>
    </xf>
    <xf numFmtId="165" fontId="7" fillId="0" borderId="14" xfId="6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8" applyFill="1" applyProtection="1">
      <alignment/>
      <protection/>
    </xf>
    <xf numFmtId="0" fontId="5" fillId="0" borderId="17" xfId="61" applyFont="1" applyFill="1" applyBorder="1" applyAlignment="1" applyProtection="1">
      <alignment horizontal="right" vertical="center"/>
      <protection/>
    </xf>
    <xf numFmtId="0" fontId="3" fillId="0" borderId="13" xfId="68" applyFont="1" applyFill="1" applyBorder="1" applyAlignment="1" applyProtection="1">
      <alignment horizontal="center" vertical="center" wrapText="1"/>
      <protection/>
    </xf>
    <xf numFmtId="0" fontId="3" fillId="0" borderId="12" xfId="68" applyFont="1" applyFill="1" applyBorder="1" applyAlignment="1" applyProtection="1">
      <alignment horizontal="center" vertical="center" wrapText="1"/>
      <protection/>
    </xf>
    <xf numFmtId="0" fontId="3" fillId="0" borderId="14" xfId="68" applyFont="1" applyFill="1" applyBorder="1" applyAlignment="1" applyProtection="1">
      <alignment horizontal="center" vertical="center" wrapText="1"/>
      <protection/>
    </xf>
    <xf numFmtId="0" fontId="7" fillId="0" borderId="18" xfId="68" applyFont="1" applyFill="1" applyBorder="1" applyAlignment="1" applyProtection="1">
      <alignment horizontal="center" vertical="center" wrapText="1"/>
      <protection/>
    </xf>
    <xf numFmtId="0" fontId="7" fillId="0" borderId="19" xfId="68" applyFont="1" applyFill="1" applyBorder="1" applyAlignment="1" applyProtection="1">
      <alignment horizontal="center" vertical="center" wrapText="1"/>
      <protection/>
    </xf>
    <xf numFmtId="0" fontId="7" fillId="0" borderId="20" xfId="68" applyFont="1" applyFill="1" applyBorder="1" applyAlignment="1" applyProtection="1">
      <alignment horizontal="center" vertical="center" wrapText="1"/>
      <protection/>
    </xf>
    <xf numFmtId="0" fontId="8" fillId="0" borderId="0" xfId="68" applyFont="1" applyFill="1" applyProtection="1">
      <alignment/>
      <protection/>
    </xf>
    <xf numFmtId="0" fontId="7" fillId="0" borderId="13" xfId="68" applyFont="1" applyFill="1" applyBorder="1" applyAlignment="1" applyProtection="1">
      <alignment horizontal="left" vertical="center" wrapText="1" indent="1"/>
      <protection/>
    </xf>
    <xf numFmtId="0" fontId="7" fillId="0" borderId="12" xfId="68" applyFont="1" applyFill="1" applyBorder="1" applyAlignment="1" applyProtection="1">
      <alignment horizontal="left" vertical="center" wrapText="1" indent="1"/>
      <protection/>
    </xf>
    <xf numFmtId="0" fontId="1" fillId="0" borderId="0" xfId="68" applyFont="1" applyFill="1" applyProtection="1">
      <alignment/>
      <protection/>
    </xf>
    <xf numFmtId="49" fontId="8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2" fillId="0" borderId="11" xfId="61" applyFont="1" applyBorder="1" applyAlignment="1" applyProtection="1">
      <alignment horizontal="left" wrapText="1" indent="1"/>
      <protection/>
    </xf>
    <xf numFmtId="165" fontId="8" fillId="0" borderId="22" xfId="68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68" applyNumberFormat="1" applyFont="1" applyFill="1" applyBorder="1" applyAlignment="1" applyProtection="1">
      <alignment horizontal="left" vertical="center" wrapText="1" indent="1"/>
      <protection/>
    </xf>
    <xf numFmtId="0" fontId="12" fillId="0" borderId="10" xfId="61" applyFont="1" applyBorder="1" applyAlignment="1" applyProtection="1">
      <alignment horizontal="left" wrapText="1" indent="1"/>
      <protection/>
    </xf>
    <xf numFmtId="165" fontId="8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5" xfId="68" applyNumberFormat="1" applyFont="1" applyFill="1" applyBorder="1" applyAlignment="1" applyProtection="1">
      <alignment horizontal="left" vertical="center" wrapText="1" indent="1"/>
      <protection/>
    </xf>
    <xf numFmtId="0" fontId="12" fillId="0" borderId="26" xfId="61" applyFont="1" applyBorder="1" applyAlignment="1" applyProtection="1">
      <alignment horizontal="left" wrapText="1" indent="1"/>
      <protection/>
    </xf>
    <xf numFmtId="0" fontId="9" fillId="0" borderId="12" xfId="61" applyFont="1" applyBorder="1" applyAlignment="1" applyProtection="1">
      <alignment horizontal="left" vertical="center" wrapText="1" indent="1"/>
      <protection/>
    </xf>
    <xf numFmtId="165" fontId="8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2" xfId="68" applyNumberFormat="1" applyFont="1" applyFill="1" applyBorder="1" applyAlignment="1" applyProtection="1">
      <alignment horizontal="right" vertical="center" wrapText="1" indent="1"/>
      <protection/>
    </xf>
    <xf numFmtId="165" fontId="8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2" xfId="6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61" applyFont="1" applyBorder="1" applyAlignment="1" applyProtection="1">
      <alignment wrapText="1"/>
      <protection/>
    </xf>
    <xf numFmtId="0" fontId="12" fillId="0" borderId="26" xfId="61" applyFont="1" applyBorder="1" applyAlignment="1" applyProtection="1">
      <alignment wrapText="1"/>
      <protection/>
    </xf>
    <xf numFmtId="0" fontId="12" fillId="0" borderId="21" xfId="61" applyFont="1" applyBorder="1" applyAlignment="1" applyProtection="1">
      <alignment wrapText="1"/>
      <protection/>
    </xf>
    <xf numFmtId="0" fontId="12" fillId="0" borderId="23" xfId="61" applyFont="1" applyBorder="1" applyAlignment="1" applyProtection="1">
      <alignment wrapText="1"/>
      <protection/>
    </xf>
    <xf numFmtId="0" fontId="12" fillId="0" borderId="25" xfId="61" applyFont="1" applyBorder="1" applyAlignment="1" applyProtection="1">
      <alignment wrapText="1"/>
      <protection/>
    </xf>
    <xf numFmtId="165" fontId="7" fillId="0" borderId="14" xfId="6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61" applyFont="1" applyBorder="1" applyAlignment="1" applyProtection="1">
      <alignment wrapText="1"/>
      <protection/>
    </xf>
    <xf numFmtId="0" fontId="9" fillId="0" borderId="28" xfId="61" applyFont="1" applyBorder="1" applyAlignment="1" applyProtection="1">
      <alignment wrapText="1"/>
      <protection/>
    </xf>
    <xf numFmtId="0" fontId="9" fillId="0" borderId="29" xfId="61" applyFont="1" applyBorder="1" applyAlignment="1" applyProtection="1">
      <alignment wrapText="1"/>
      <protection/>
    </xf>
    <xf numFmtId="0" fontId="9" fillId="0" borderId="0" xfId="61" applyFont="1" applyBorder="1" applyAlignment="1" applyProtection="1">
      <alignment wrapText="1"/>
      <protection/>
    </xf>
    <xf numFmtId="165" fontId="7" fillId="0" borderId="0" xfId="68" applyNumberFormat="1" applyFont="1" applyFill="1" applyBorder="1" applyAlignment="1" applyProtection="1">
      <alignment horizontal="right" vertical="center" wrapText="1" indent="1"/>
      <protection/>
    </xf>
    <xf numFmtId="0" fontId="5" fillId="0" borderId="17" xfId="61" applyFont="1" applyFill="1" applyBorder="1" applyAlignment="1" applyProtection="1">
      <alignment horizontal="right"/>
      <protection/>
    </xf>
    <xf numFmtId="0" fontId="2" fillId="0" borderId="0" xfId="68" applyFill="1" applyAlignment="1" applyProtection="1">
      <alignment/>
      <protection/>
    </xf>
    <xf numFmtId="0" fontId="7" fillId="0" borderId="12" xfId="68" applyFont="1" applyFill="1" applyBorder="1" applyAlignment="1" applyProtection="1">
      <alignment horizontal="center" vertical="center" wrapText="1"/>
      <protection/>
    </xf>
    <xf numFmtId="0" fontId="7" fillId="0" borderId="14" xfId="68" applyFont="1" applyFill="1" applyBorder="1" applyAlignment="1" applyProtection="1">
      <alignment horizontal="center" vertical="center" wrapText="1"/>
      <protection/>
    </xf>
    <xf numFmtId="0" fontId="7" fillId="0" borderId="18" xfId="68" applyFont="1" applyFill="1" applyBorder="1" applyAlignment="1" applyProtection="1">
      <alignment horizontal="left" vertical="center" wrapText="1" indent="1"/>
      <protection/>
    </xf>
    <xf numFmtId="0" fontId="7" fillId="0" borderId="19" xfId="68" applyFont="1" applyFill="1" applyBorder="1" applyAlignment="1" applyProtection="1">
      <alignment vertical="center" wrapText="1"/>
      <protection/>
    </xf>
    <xf numFmtId="165" fontId="7" fillId="0" borderId="20" xfId="68" applyNumberFormat="1" applyFont="1" applyFill="1" applyBorder="1" applyAlignment="1" applyProtection="1">
      <alignment horizontal="right" vertical="center" wrapText="1" indent="1"/>
      <protection/>
    </xf>
    <xf numFmtId="49" fontId="8" fillId="0" borderId="30" xfId="68" applyNumberFormat="1" applyFont="1" applyFill="1" applyBorder="1" applyAlignment="1" applyProtection="1">
      <alignment horizontal="left" vertical="center" wrapText="1" indent="1"/>
      <protection/>
    </xf>
    <xf numFmtId="0" fontId="8" fillId="0" borderId="31" xfId="68" applyFont="1" applyFill="1" applyBorder="1" applyAlignment="1" applyProtection="1">
      <alignment horizontal="left" vertical="center" wrapText="1" indent="1"/>
      <protection/>
    </xf>
    <xf numFmtId="165" fontId="8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3" xfId="68" applyFont="1" applyFill="1" applyBorder="1" applyAlignment="1" applyProtection="1">
      <alignment horizontal="left" vertical="center" wrapText="1" indent="1"/>
      <protection/>
    </xf>
    <xf numFmtId="0" fontId="8" fillId="0" borderId="0" xfId="68" applyFont="1" applyFill="1" applyBorder="1" applyAlignment="1" applyProtection="1">
      <alignment horizontal="left" vertical="center" wrapText="1" indent="1"/>
      <protection/>
    </xf>
    <xf numFmtId="49" fontId="8" fillId="0" borderId="34" xfId="68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68" applyFont="1" applyFill="1" applyBorder="1" applyAlignment="1" applyProtection="1">
      <alignment vertical="center" wrapText="1"/>
      <protection/>
    </xf>
    <xf numFmtId="0" fontId="8" fillId="0" borderId="26" xfId="68" applyFont="1" applyFill="1" applyBorder="1" applyAlignment="1" applyProtection="1">
      <alignment horizontal="left" vertical="center" wrapText="1" indent="1"/>
      <protection/>
    </xf>
    <xf numFmtId="0" fontId="12" fillId="0" borderId="26" xfId="61" applyFont="1" applyBorder="1" applyAlignment="1" applyProtection="1">
      <alignment horizontal="left" vertical="center" wrapText="1" indent="1"/>
      <protection/>
    </xf>
    <xf numFmtId="165" fontId="9" fillId="0" borderId="14" xfId="61" applyNumberFormat="1" applyFont="1" applyBorder="1" applyAlignment="1" applyProtection="1">
      <alignment horizontal="right" vertical="center" wrapText="1" indent="1"/>
      <protection/>
    </xf>
    <xf numFmtId="165" fontId="10" fillId="0" borderId="14" xfId="61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68" applyFont="1" applyFill="1" applyProtection="1">
      <alignment/>
      <protection/>
    </xf>
    <xf numFmtId="0" fontId="9" fillId="0" borderId="28" xfId="61" applyFont="1" applyBorder="1" applyAlignment="1" applyProtection="1">
      <alignment horizontal="left" vertical="center" wrapText="1" indent="1"/>
      <protection/>
    </xf>
    <xf numFmtId="0" fontId="10" fillId="0" borderId="29" xfId="61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vertical="center" wrapText="1"/>
      <protection/>
    </xf>
    <xf numFmtId="165" fontId="4" fillId="0" borderId="0" xfId="68" applyNumberFormat="1" applyFont="1" applyFill="1" applyBorder="1" applyAlignment="1" applyProtection="1">
      <alignment horizontal="right" vertical="center" wrapText="1" indent="1"/>
      <protection/>
    </xf>
    <xf numFmtId="165" fontId="4" fillId="0" borderId="0" xfId="61" applyNumberFormat="1" applyFont="1" applyFill="1" applyAlignment="1" applyProtection="1">
      <alignment horizontal="centerContinuous" vertical="center" wrapText="1"/>
      <protection/>
    </xf>
    <xf numFmtId="165" fontId="1" fillId="0" borderId="0" xfId="61" applyNumberFormat="1" applyFill="1" applyAlignment="1" applyProtection="1">
      <alignment horizontal="centerContinuous" vertical="center"/>
      <protection/>
    </xf>
    <xf numFmtId="165" fontId="1" fillId="0" borderId="0" xfId="61" applyNumberFormat="1" applyFill="1" applyAlignment="1" applyProtection="1">
      <alignment horizontal="center" vertical="center" wrapText="1"/>
      <protection/>
    </xf>
    <xf numFmtId="165" fontId="5" fillId="0" borderId="0" xfId="61" applyNumberFormat="1" applyFont="1" applyFill="1" applyAlignment="1" applyProtection="1">
      <alignment horizontal="right" vertical="center"/>
      <protection/>
    </xf>
    <xf numFmtId="165" fontId="3" fillId="0" borderId="13" xfId="61" applyNumberFormat="1" applyFont="1" applyFill="1" applyBorder="1" applyAlignment="1" applyProtection="1">
      <alignment horizontal="centerContinuous" vertical="center" wrapText="1"/>
      <protection/>
    </xf>
    <xf numFmtId="165" fontId="3" fillId="0" borderId="12" xfId="61" applyNumberFormat="1" applyFont="1" applyFill="1" applyBorder="1" applyAlignment="1" applyProtection="1">
      <alignment horizontal="centerContinuous" vertical="center" wrapText="1"/>
      <protection/>
    </xf>
    <xf numFmtId="165" fontId="3" fillId="0" borderId="14" xfId="61" applyNumberFormat="1" applyFont="1" applyFill="1" applyBorder="1" applyAlignment="1" applyProtection="1">
      <alignment horizontal="centerContinuous" vertical="center" wrapText="1"/>
      <protection/>
    </xf>
    <xf numFmtId="165" fontId="6" fillId="0" borderId="0" xfId="61" applyNumberFormat="1" applyFont="1" applyFill="1" applyAlignment="1" applyProtection="1">
      <alignment horizontal="center" vertical="center" wrapText="1"/>
      <protection/>
    </xf>
    <xf numFmtId="165" fontId="7" fillId="0" borderId="35" xfId="61" applyNumberFormat="1" applyFont="1" applyFill="1" applyBorder="1" applyAlignment="1" applyProtection="1">
      <alignment horizontal="center" vertical="center" wrapText="1"/>
      <protection/>
    </xf>
    <xf numFmtId="165" fontId="7" fillId="0" borderId="0" xfId="61" applyNumberFormat="1" applyFont="1" applyFill="1" applyAlignment="1" applyProtection="1">
      <alignment horizontal="center" vertical="center" wrapText="1"/>
      <protection/>
    </xf>
    <xf numFmtId="165" fontId="1" fillId="0" borderId="36" xfId="61" applyNumberFormat="1" applyFill="1" applyBorder="1" applyAlignment="1" applyProtection="1">
      <alignment horizontal="left" vertical="center" wrapText="1" indent="1"/>
      <protection/>
    </xf>
    <xf numFmtId="165" fontId="1" fillId="0" borderId="37" xfId="61" applyNumberFormat="1" applyFill="1" applyBorder="1" applyAlignment="1" applyProtection="1">
      <alignment horizontal="left" vertical="center" wrapText="1" indent="1"/>
      <protection/>
    </xf>
    <xf numFmtId="165" fontId="8" fillId="0" borderId="38" xfId="61" applyNumberFormat="1" applyFont="1" applyFill="1" applyBorder="1" applyAlignment="1" applyProtection="1">
      <alignment horizontal="left" vertical="center" wrapText="1" indent="1"/>
      <protection/>
    </xf>
    <xf numFmtId="165" fontId="8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61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35" xfId="61" applyNumberFormat="1" applyFont="1" applyFill="1" applyBorder="1" applyAlignment="1" applyProtection="1">
      <alignment horizontal="left" vertical="center" wrapText="1" indent="1"/>
      <protection/>
    </xf>
    <xf numFmtId="165" fontId="1" fillId="0" borderId="40" xfId="61" applyNumberFormat="1" applyFont="1" applyFill="1" applyBorder="1" applyAlignment="1" applyProtection="1">
      <alignment horizontal="left" vertical="center" wrapText="1" indent="1"/>
      <protection/>
    </xf>
    <xf numFmtId="165" fontId="1" fillId="0" borderId="37" xfId="61" applyNumberFormat="1" applyFont="1" applyFill="1" applyBorder="1" applyAlignment="1" applyProtection="1">
      <alignment horizontal="left" vertical="center" wrapText="1" indent="1"/>
      <protection/>
    </xf>
    <xf numFmtId="165" fontId="1" fillId="0" borderId="40" xfId="61" applyNumberFormat="1" applyFill="1" applyBorder="1" applyAlignment="1" applyProtection="1">
      <alignment horizontal="left" vertical="center" wrapText="1" indent="1"/>
      <protection/>
    </xf>
    <xf numFmtId="0" fontId="3" fillId="0" borderId="41" xfId="68" applyFont="1" applyFill="1" applyBorder="1" applyAlignment="1" applyProtection="1">
      <alignment horizontal="center" vertical="center" wrapText="1"/>
      <protection/>
    </xf>
    <xf numFmtId="165" fontId="7" fillId="0" borderId="35" xfId="61" applyNumberFormat="1" applyFont="1" applyFill="1" applyBorder="1" applyAlignment="1" applyProtection="1">
      <alignment horizontal="right" vertical="center" wrapText="1" indent="1"/>
      <protection/>
    </xf>
    <xf numFmtId="165" fontId="8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0" xfId="68" applyNumberFormat="1" applyFont="1" applyFill="1" applyAlignment="1" applyProtection="1">
      <alignment horizontal="right" vertical="center" indent="1"/>
      <protection/>
    </xf>
    <xf numFmtId="0" fontId="7" fillId="0" borderId="41" xfId="68" applyFont="1" applyFill="1" applyBorder="1" applyAlignment="1" applyProtection="1">
      <alignment horizontal="left" vertical="center" wrapText="1" indent="1"/>
      <protection/>
    </xf>
    <xf numFmtId="49" fontId="8" fillId="0" borderId="43" xfId="68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68" applyNumberFormat="1" applyFont="1" applyFill="1" applyBorder="1" applyAlignment="1" applyProtection="1">
      <alignment horizontal="left" vertical="center" wrapText="1" indent="1"/>
      <protection/>
    </xf>
    <xf numFmtId="49" fontId="8" fillId="0" borderId="44" xfId="68" applyNumberFormat="1" applyFont="1" applyFill="1" applyBorder="1" applyAlignment="1" applyProtection="1">
      <alignment horizontal="left" vertical="center" wrapText="1" indent="1"/>
      <protection/>
    </xf>
    <xf numFmtId="0" fontId="9" fillId="0" borderId="45" xfId="61" applyFont="1" applyBorder="1" applyAlignment="1" applyProtection="1">
      <alignment wrapText="1"/>
      <protection/>
    </xf>
    <xf numFmtId="0" fontId="7" fillId="0" borderId="46" xfId="68" applyFont="1" applyFill="1" applyBorder="1" applyAlignment="1" applyProtection="1">
      <alignment horizontal="left" vertical="center" wrapText="1" indent="1"/>
      <protection/>
    </xf>
    <xf numFmtId="49" fontId="8" fillId="0" borderId="47" xfId="68" applyNumberFormat="1" applyFont="1" applyFill="1" applyBorder="1" applyAlignment="1" applyProtection="1">
      <alignment horizontal="left" vertical="center" wrapText="1" indent="1"/>
      <protection/>
    </xf>
    <xf numFmtId="49" fontId="8" fillId="0" borderId="48" xfId="68" applyNumberFormat="1" applyFont="1" applyFill="1" applyBorder="1" applyAlignment="1" applyProtection="1">
      <alignment horizontal="left" vertical="center" wrapText="1" indent="1"/>
      <protection/>
    </xf>
    <xf numFmtId="0" fontId="9" fillId="0" borderId="45" xfId="61" applyFont="1" applyBorder="1" applyAlignment="1" applyProtection="1">
      <alignment horizontal="left" vertical="center" wrapText="1" indent="1"/>
      <protection/>
    </xf>
    <xf numFmtId="49" fontId="8" fillId="0" borderId="49" xfId="68" applyNumberFormat="1" applyFont="1" applyFill="1" applyBorder="1" applyAlignment="1" applyProtection="1">
      <alignment horizontal="left" vertical="center" wrapText="1" indent="1"/>
      <protection/>
    </xf>
    <xf numFmtId="49" fontId="8" fillId="0" borderId="10" xfId="68" applyNumberFormat="1" applyFont="1" applyFill="1" applyBorder="1" applyAlignment="1" applyProtection="1">
      <alignment horizontal="left" vertical="center" wrapText="1" indent="1"/>
      <protection/>
    </xf>
    <xf numFmtId="0" fontId="8" fillId="0" borderId="50" xfId="68" applyFont="1" applyFill="1" applyBorder="1" applyAlignment="1" applyProtection="1">
      <alignment horizontal="left" vertical="center" wrapText="1" indent="1"/>
      <protection/>
    </xf>
    <xf numFmtId="0" fontId="2" fillId="0" borderId="0" xfId="65" applyFont="1">
      <alignment/>
      <protection/>
    </xf>
    <xf numFmtId="0" fontId="4" fillId="0" borderId="0" xfId="65" applyFont="1" applyFill="1" applyBorder="1" applyAlignment="1">
      <alignment horizontal="center"/>
      <protection/>
    </xf>
    <xf numFmtId="0" fontId="2" fillId="0" borderId="0" xfId="65" applyFont="1" applyFill="1">
      <alignment/>
      <protection/>
    </xf>
    <xf numFmtId="0" fontId="4" fillId="18" borderId="46" xfId="65" applyFont="1" applyFill="1" applyBorder="1" applyAlignment="1">
      <alignment horizontal="center" vertical="top" wrapText="1"/>
      <protection/>
    </xf>
    <xf numFmtId="0" fontId="4" fillId="18" borderId="48" xfId="65" applyFont="1" applyFill="1" applyBorder="1" applyAlignment="1">
      <alignment horizontal="center" vertical="top" wrapText="1"/>
      <protection/>
    </xf>
    <xf numFmtId="166" fontId="2" fillId="0" borderId="0" xfId="45" applyNumberFormat="1" applyFont="1" applyAlignment="1">
      <alignment/>
    </xf>
    <xf numFmtId="0" fontId="4" fillId="18" borderId="45" xfId="65" applyFont="1" applyFill="1" applyBorder="1" applyAlignment="1">
      <alignment horizontal="center" vertical="top" wrapText="1"/>
      <protection/>
    </xf>
    <xf numFmtId="0" fontId="4" fillId="0" borderId="34" xfId="65" applyFont="1" applyBorder="1" applyAlignment="1">
      <alignment horizontal="center" vertical="top" wrapText="1"/>
      <protection/>
    </xf>
    <xf numFmtId="0" fontId="2" fillId="0" borderId="0" xfId="65" applyFont="1" applyBorder="1" applyAlignment="1">
      <alignment horizontal="center" vertical="top" wrapText="1"/>
      <protection/>
    </xf>
    <xf numFmtId="0" fontId="2" fillId="0" borderId="16" xfId="65" applyFont="1" applyBorder="1" applyAlignment="1">
      <alignment horizontal="center" vertical="top" wrapText="1"/>
      <protection/>
    </xf>
    <xf numFmtId="0" fontId="4" fillId="0" borderId="0" xfId="65" applyFont="1" applyBorder="1" applyAlignment="1">
      <alignment vertical="top" wrapText="1"/>
      <protection/>
    </xf>
    <xf numFmtId="166" fontId="2" fillId="0" borderId="42" xfId="45" applyNumberFormat="1" applyFont="1" applyBorder="1" applyAlignment="1">
      <alignment horizontal="center" vertical="top" wrapText="1"/>
    </xf>
    <xf numFmtId="0" fontId="4" fillId="0" borderId="0" xfId="65" applyFont="1" applyBorder="1" applyAlignment="1">
      <alignment horizontal="center" vertical="top" wrapText="1"/>
      <protection/>
    </xf>
    <xf numFmtId="0" fontId="2" fillId="0" borderId="0" xfId="65" applyFont="1" applyBorder="1" applyAlignment="1">
      <alignment vertical="top" wrapText="1"/>
      <protection/>
    </xf>
    <xf numFmtId="166" fontId="2" fillId="0" borderId="0" xfId="65" applyNumberFormat="1" applyFont="1">
      <alignment/>
      <protection/>
    </xf>
    <xf numFmtId="0" fontId="2" fillId="0" borderId="23" xfId="65" applyFont="1" applyBorder="1" applyAlignment="1">
      <alignment horizontal="center" vertical="top" wrapText="1"/>
      <protection/>
    </xf>
    <xf numFmtId="0" fontId="2" fillId="0" borderId="51" xfId="65" applyFont="1" applyBorder="1" applyAlignment="1">
      <alignment horizontal="center" vertical="top" wrapText="1"/>
      <protection/>
    </xf>
    <xf numFmtId="0" fontId="2" fillId="0" borderId="10" xfId="65" applyFont="1" applyBorder="1" applyAlignment="1">
      <alignment horizontal="center" vertical="top" wrapText="1"/>
      <protection/>
    </xf>
    <xf numFmtId="0" fontId="4" fillId="0" borderId="51" xfId="65" applyFont="1" applyBorder="1" applyAlignment="1">
      <alignment vertical="top" wrapText="1"/>
      <protection/>
    </xf>
    <xf numFmtId="166" fontId="4" fillId="0" borderId="24" xfId="45" applyNumberFormat="1" applyFont="1" applyBorder="1" applyAlignment="1">
      <alignment horizontal="center" vertical="top" wrapText="1"/>
    </xf>
    <xf numFmtId="0" fontId="2" fillId="0" borderId="25" xfId="65" applyFont="1" applyBorder="1" applyAlignment="1">
      <alignment horizontal="center" vertical="top" wrapText="1"/>
      <protection/>
    </xf>
    <xf numFmtId="0" fontId="2" fillId="0" borderId="26" xfId="65" applyFont="1" applyBorder="1" applyAlignment="1">
      <alignment horizontal="center" vertical="top" wrapText="1"/>
      <protection/>
    </xf>
    <xf numFmtId="0" fontId="2" fillId="0" borderId="38" xfId="65" applyFont="1" applyBorder="1" applyAlignment="1">
      <alignment horizontal="center" vertical="top" wrapText="1"/>
      <protection/>
    </xf>
    <xf numFmtId="0" fontId="2" fillId="0" borderId="50" xfId="65" applyFont="1" applyBorder="1" applyAlignment="1">
      <alignment horizontal="center" vertical="top" wrapText="1"/>
      <protection/>
    </xf>
    <xf numFmtId="0" fontId="2" fillId="0" borderId="50" xfId="65" applyFont="1" applyBorder="1" applyAlignment="1">
      <alignment vertical="top" wrapText="1"/>
      <protection/>
    </xf>
    <xf numFmtId="166" fontId="2" fillId="0" borderId="22" xfId="45" applyNumberFormat="1" applyFont="1" applyBorder="1" applyAlignment="1">
      <alignment horizontal="center" vertical="top" wrapText="1"/>
    </xf>
    <xf numFmtId="166" fontId="2" fillId="0" borderId="40" xfId="45" applyNumberFormat="1" applyFont="1" applyBorder="1" applyAlignment="1">
      <alignment horizontal="center" vertical="center" wrapText="1"/>
    </xf>
    <xf numFmtId="166" fontId="2" fillId="0" borderId="0" xfId="45" applyNumberFormat="1" applyFont="1" applyBorder="1" applyAlignment="1">
      <alignment horizontal="center" vertical="center" wrapText="1"/>
    </xf>
    <xf numFmtId="0" fontId="2" fillId="0" borderId="0" xfId="61" applyFont="1">
      <alignment/>
      <protection/>
    </xf>
    <xf numFmtId="166" fontId="2" fillId="0" borderId="27" xfId="45" applyNumberFormat="1" applyFont="1" applyBorder="1" applyAlignment="1">
      <alignment horizontal="center" vertical="top" wrapText="1"/>
    </xf>
    <xf numFmtId="0" fontId="2" fillId="0" borderId="52" xfId="65" applyFont="1" applyBorder="1" applyAlignment="1">
      <alignment horizontal="center" vertical="top" wrapText="1"/>
      <protection/>
    </xf>
    <xf numFmtId="0" fontId="2" fillId="0" borderId="53" xfId="65" applyFont="1" applyBorder="1" applyAlignment="1">
      <alignment horizontal="center" vertical="top" wrapText="1"/>
      <protection/>
    </xf>
    <xf numFmtId="0" fontId="4" fillId="0" borderId="53" xfId="65" applyFont="1" applyBorder="1" applyAlignment="1">
      <alignment vertical="top" wrapText="1"/>
      <protection/>
    </xf>
    <xf numFmtId="166" fontId="4" fillId="0" borderId="14" xfId="45" applyNumberFormat="1" applyFont="1" applyBorder="1" applyAlignment="1">
      <alignment horizontal="center" vertical="top" wrapText="1"/>
    </xf>
    <xf numFmtId="166" fontId="2" fillId="0" borderId="54" xfId="65" applyNumberFormat="1" applyFont="1" applyBorder="1" applyAlignment="1">
      <alignment horizontal="center" vertical="top" wrapText="1"/>
      <protection/>
    </xf>
    <xf numFmtId="0" fontId="4" fillId="0" borderId="55" xfId="65" applyFont="1" applyBorder="1" applyAlignment="1">
      <alignment horizontal="center" vertical="top" wrapText="1"/>
      <protection/>
    </xf>
    <xf numFmtId="0" fontId="2" fillId="0" borderId="19" xfId="65" applyFont="1" applyBorder="1" applyAlignment="1">
      <alignment horizontal="center" vertical="top" wrapText="1"/>
      <protection/>
    </xf>
    <xf numFmtId="166" fontId="4" fillId="0" borderId="20" xfId="45" applyNumberFormat="1" applyFont="1" applyBorder="1" applyAlignment="1">
      <alignment horizontal="center" vertical="top" wrapText="1"/>
    </xf>
    <xf numFmtId="0" fontId="16" fillId="0" borderId="50" xfId="61" applyFont="1" applyBorder="1">
      <alignment/>
      <protection/>
    </xf>
    <xf numFmtId="166" fontId="4" fillId="0" borderId="42" xfId="45" applyNumberFormat="1" applyFont="1" applyBorder="1" applyAlignment="1">
      <alignment horizontal="center" vertical="top" wrapText="1"/>
    </xf>
    <xf numFmtId="0" fontId="2" fillId="0" borderId="16" xfId="65" applyFont="1" applyBorder="1" applyAlignment="1">
      <alignment horizontal="center" vertical="top" wrapText="1"/>
      <protection/>
    </xf>
    <xf numFmtId="0" fontId="2" fillId="0" borderId="50" xfId="65" applyFont="1" applyBorder="1" applyAlignment="1">
      <alignment vertical="top" wrapText="1"/>
      <protection/>
    </xf>
    <xf numFmtId="166" fontId="2" fillId="0" borderId="42" xfId="45" applyNumberFormat="1" applyFont="1" applyBorder="1" applyAlignment="1">
      <alignment horizontal="center" vertical="top" wrapText="1"/>
    </xf>
    <xf numFmtId="0" fontId="4" fillId="0" borderId="18" xfId="65" applyFont="1" applyBorder="1" applyAlignment="1">
      <alignment horizontal="center" vertical="top" wrapText="1"/>
      <protection/>
    </xf>
    <xf numFmtId="0" fontId="2" fillId="0" borderId="56" xfId="65" applyFont="1" applyBorder="1" applyAlignment="1">
      <alignment horizontal="center" vertical="top" wrapText="1"/>
      <protection/>
    </xf>
    <xf numFmtId="0" fontId="4" fillId="0" borderId="56" xfId="65" applyFont="1" applyBorder="1" applyAlignment="1">
      <alignment horizontal="left" vertical="center" wrapText="1"/>
      <protection/>
    </xf>
    <xf numFmtId="166" fontId="2" fillId="0" borderId="57" xfId="45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left" vertical="center" wrapText="1"/>
      <protection/>
    </xf>
    <xf numFmtId="166" fontId="4" fillId="0" borderId="35" xfId="45" applyNumberFormat="1" applyFont="1" applyFill="1" applyBorder="1" applyAlignment="1">
      <alignment horizontal="center" vertical="top" wrapText="1"/>
    </xf>
    <xf numFmtId="166" fontId="4" fillId="0" borderId="0" xfId="45" applyNumberFormat="1" applyFont="1" applyFill="1" applyBorder="1" applyAlignment="1">
      <alignment horizontal="center" vertical="top" wrapText="1"/>
    </xf>
    <xf numFmtId="0" fontId="2" fillId="0" borderId="0" xfId="65" applyFont="1" applyBorder="1">
      <alignment/>
      <protection/>
    </xf>
    <xf numFmtId="166" fontId="2" fillId="0" borderId="0" xfId="65" applyNumberFormat="1" applyFont="1" applyBorder="1">
      <alignment/>
      <protection/>
    </xf>
    <xf numFmtId="0" fontId="2" fillId="0" borderId="13" xfId="65" applyFont="1" applyBorder="1" applyAlignment="1">
      <alignment horizontal="center" vertical="top" wrapText="1"/>
      <protection/>
    </xf>
    <xf numFmtId="0" fontId="2" fillId="0" borderId="12" xfId="65" applyFont="1" applyBorder="1" applyAlignment="1">
      <alignment horizontal="center" vertical="top" wrapText="1"/>
      <protection/>
    </xf>
    <xf numFmtId="0" fontId="4" fillId="0" borderId="50" xfId="65" applyFont="1" applyBorder="1" applyAlignment="1">
      <alignment vertical="top" wrapText="1"/>
      <protection/>
    </xf>
    <xf numFmtId="0" fontId="4" fillId="0" borderId="16" xfId="65" applyFont="1" applyBorder="1" applyAlignment="1">
      <alignment vertical="top" wrapText="1"/>
      <protection/>
    </xf>
    <xf numFmtId="0" fontId="2" fillId="0" borderId="29" xfId="65" applyFont="1" applyBorder="1" applyAlignment="1">
      <alignment horizontal="center" vertical="top" wrapText="1"/>
      <protection/>
    </xf>
    <xf numFmtId="166" fontId="2" fillId="0" borderId="58" xfId="45" applyNumberFormat="1" applyFont="1" applyBorder="1" applyAlignment="1">
      <alignment horizontal="center" vertical="top" wrapText="1"/>
    </xf>
    <xf numFmtId="0" fontId="4" fillId="0" borderId="0" xfId="65" applyFont="1" applyBorder="1" applyAlignment="1">
      <alignment horizontal="left" vertical="center" wrapText="1"/>
      <protection/>
    </xf>
    <xf numFmtId="0" fontId="4" fillId="0" borderId="0" xfId="65" applyFont="1" applyBorder="1" applyAlignment="1">
      <alignment vertical="center" wrapText="1"/>
      <protection/>
    </xf>
    <xf numFmtId="166" fontId="4" fillId="0" borderId="42" xfId="45" applyNumberFormat="1" applyFont="1" applyBorder="1" applyAlignment="1">
      <alignment horizontal="center" vertical="center" wrapText="1"/>
    </xf>
    <xf numFmtId="0" fontId="2" fillId="0" borderId="16" xfId="65" applyFont="1" applyBorder="1" applyAlignment="1">
      <alignment vertical="center" wrapText="1"/>
      <protection/>
    </xf>
    <xf numFmtId="166" fontId="2" fillId="0" borderId="42" xfId="45" applyNumberFormat="1" applyFont="1" applyBorder="1" applyAlignment="1">
      <alignment horizontal="center" vertical="center" wrapText="1"/>
    </xf>
    <xf numFmtId="0" fontId="2" fillId="0" borderId="50" xfId="65" applyFont="1" applyBorder="1" applyAlignment="1">
      <alignment vertical="center" wrapText="1"/>
      <protection/>
    </xf>
    <xf numFmtId="0" fontId="4" fillId="0" borderId="18" xfId="65" applyFont="1" applyBorder="1" applyAlignment="1">
      <alignment horizontal="center" vertical="top" wrapText="1"/>
      <protection/>
    </xf>
    <xf numFmtId="0" fontId="4" fillId="0" borderId="19" xfId="65" applyFont="1" applyBorder="1" applyAlignment="1">
      <alignment horizontal="center" vertical="top" wrapText="1"/>
      <protection/>
    </xf>
    <xf numFmtId="0" fontId="4" fillId="0" borderId="46" xfId="65" applyFont="1" applyBorder="1" applyAlignment="1">
      <alignment horizontal="center" vertical="top" wrapText="1"/>
      <protection/>
    </xf>
    <xf numFmtId="0" fontId="4" fillId="0" borderId="19" xfId="65" applyFont="1" applyBorder="1" applyAlignment="1">
      <alignment vertical="top" wrapText="1"/>
      <protection/>
    </xf>
    <xf numFmtId="166" fontId="4" fillId="0" borderId="59" xfId="45" applyNumberFormat="1" applyFont="1" applyBorder="1" applyAlignment="1">
      <alignment horizontal="center" vertical="top" wrapText="1"/>
    </xf>
    <xf numFmtId="0" fontId="4" fillId="0" borderId="0" xfId="65" applyFont="1" applyBorder="1">
      <alignment/>
      <protection/>
    </xf>
    <xf numFmtId="0" fontId="2" fillId="0" borderId="50" xfId="65" applyFont="1" applyBorder="1" applyAlignment="1">
      <alignment horizontal="right" vertical="top" wrapText="1"/>
      <protection/>
    </xf>
    <xf numFmtId="166" fontId="2" fillId="0" borderId="54" xfId="45" applyNumberFormat="1" applyFont="1" applyBorder="1" applyAlignment="1">
      <alignment horizontal="center" vertical="top" wrapText="1"/>
    </xf>
    <xf numFmtId="0" fontId="2" fillId="0" borderId="16" xfId="65" applyFont="1" applyBorder="1" applyAlignment="1">
      <alignment horizontal="right" vertical="top" wrapText="1"/>
      <protection/>
    </xf>
    <xf numFmtId="0" fontId="2" fillId="0" borderId="48" xfId="65" applyFont="1" applyBorder="1" applyAlignment="1">
      <alignment vertical="top" wrapText="1"/>
      <protection/>
    </xf>
    <xf numFmtId="0" fontId="2" fillId="0" borderId="29" xfId="65" applyFont="1" applyBorder="1" applyAlignment="1">
      <alignment horizontal="center" vertical="top" wrapText="1"/>
      <protection/>
    </xf>
    <xf numFmtId="0" fontId="2" fillId="0" borderId="45" xfId="65" applyFont="1" applyBorder="1" applyAlignment="1">
      <alignment vertical="top" wrapText="1"/>
      <protection/>
    </xf>
    <xf numFmtId="166" fontId="2" fillId="0" borderId="60" xfId="45" applyNumberFormat="1" applyFont="1" applyBorder="1" applyAlignment="1">
      <alignment horizontal="center" vertical="top" wrapText="1"/>
    </xf>
    <xf numFmtId="0" fontId="4" fillId="0" borderId="61" xfId="65" applyFont="1" applyBorder="1" applyAlignment="1">
      <alignment vertical="top" wrapText="1"/>
      <protection/>
    </xf>
    <xf numFmtId="0" fontId="2" fillId="0" borderId="34" xfId="65" applyFont="1" applyBorder="1" applyAlignment="1">
      <alignment horizontal="center" vertical="top" wrapText="1"/>
      <protection/>
    </xf>
    <xf numFmtId="0" fontId="2" fillId="0" borderId="50" xfId="65" applyFont="1" applyBorder="1" applyAlignment="1">
      <alignment horizontal="center" vertical="top" wrapText="1"/>
      <protection/>
    </xf>
    <xf numFmtId="166" fontId="2" fillId="0" borderId="20" xfId="45" applyNumberFormat="1" applyFont="1" applyBorder="1" applyAlignment="1">
      <alignment horizontal="center" vertical="center" wrapText="1"/>
    </xf>
    <xf numFmtId="0" fontId="23" fillId="0" borderId="0" xfId="65" applyFont="1" applyBorder="1">
      <alignment/>
      <protection/>
    </xf>
    <xf numFmtId="166" fontId="4" fillId="0" borderId="14" xfId="45" applyNumberFormat="1" applyFont="1" applyFill="1" applyBorder="1" applyAlignment="1">
      <alignment horizontal="center" vertical="top" wrapText="1"/>
    </xf>
    <xf numFmtId="0" fontId="4" fillId="0" borderId="56" xfId="65" applyFont="1" applyBorder="1" applyAlignment="1">
      <alignment vertical="center" wrapText="1"/>
      <protection/>
    </xf>
    <xf numFmtId="0" fontId="2" fillId="0" borderId="16" xfId="65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top" wrapText="1"/>
      <protection/>
    </xf>
    <xf numFmtId="0" fontId="4" fillId="0" borderId="16" xfId="65" applyFont="1" applyBorder="1" applyAlignment="1">
      <alignment horizontal="center" vertical="top" wrapText="1"/>
      <protection/>
    </xf>
    <xf numFmtId="0" fontId="4" fillId="0" borderId="0" xfId="65" applyFont="1" applyBorder="1" applyAlignment="1">
      <alignment vertical="top" wrapText="1"/>
      <protection/>
    </xf>
    <xf numFmtId="0" fontId="4" fillId="0" borderId="53" xfId="65" applyFont="1" applyBorder="1" applyAlignment="1">
      <alignment vertical="top" wrapText="1"/>
      <protection/>
    </xf>
    <xf numFmtId="166" fontId="4" fillId="0" borderId="14" xfId="45" applyNumberFormat="1" applyFont="1" applyBorder="1" applyAlignment="1">
      <alignment horizontal="center" vertical="top" wrapText="1"/>
    </xf>
    <xf numFmtId="166" fontId="4" fillId="0" borderId="0" xfId="45" applyNumberFormat="1" applyFont="1" applyBorder="1" applyAlignment="1">
      <alignment horizontal="center" vertical="top" wrapText="1"/>
    </xf>
    <xf numFmtId="0" fontId="2" fillId="0" borderId="0" xfId="65" applyFont="1" applyAlignment="1">
      <alignment horizontal="center"/>
      <protection/>
    </xf>
    <xf numFmtId="166" fontId="2" fillId="0" borderId="0" xfId="65" applyNumberFormat="1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4" fillId="0" borderId="48" xfId="65" applyFont="1" applyFill="1" applyBorder="1" applyAlignment="1">
      <alignment horizontal="center"/>
      <protection/>
    </xf>
    <xf numFmtId="0" fontId="4" fillId="0" borderId="50" xfId="65" applyFont="1" applyBorder="1" applyAlignment="1">
      <alignment vertical="top" wrapText="1"/>
      <protection/>
    </xf>
    <xf numFmtId="0" fontId="4" fillId="0" borderId="23" xfId="65" applyFont="1" applyBorder="1" applyAlignment="1">
      <alignment horizontal="center" vertical="top" wrapText="1"/>
      <protection/>
    </xf>
    <xf numFmtId="0" fontId="4" fillId="0" borderId="10" xfId="65" applyFont="1" applyBorder="1" applyAlignment="1">
      <alignment horizontal="center" vertical="top" wrapText="1"/>
      <protection/>
    </xf>
    <xf numFmtId="0" fontId="4" fillId="0" borderId="10" xfId="65" applyFont="1" applyBorder="1" applyAlignment="1">
      <alignment horizontal="right" vertical="top" wrapText="1"/>
      <protection/>
    </xf>
    <xf numFmtId="0" fontId="4" fillId="0" borderId="39" xfId="65" applyFont="1" applyBorder="1" applyAlignment="1">
      <alignment vertical="top" wrapText="1"/>
      <protection/>
    </xf>
    <xf numFmtId="0" fontId="4" fillId="0" borderId="0" xfId="65" applyFont="1">
      <alignment/>
      <protection/>
    </xf>
    <xf numFmtId="166" fontId="4" fillId="0" borderId="0" xfId="65" applyNumberFormat="1" applyFont="1">
      <alignment/>
      <protection/>
    </xf>
    <xf numFmtId="0" fontId="4" fillId="0" borderId="25" xfId="65" applyFont="1" applyBorder="1" applyAlignment="1">
      <alignment horizontal="center" vertical="top"/>
      <protection/>
    </xf>
    <xf numFmtId="0" fontId="4" fillId="0" borderId="26" xfId="65" applyFont="1" applyBorder="1" applyAlignment="1">
      <alignment horizontal="center" vertical="top"/>
      <protection/>
    </xf>
    <xf numFmtId="0" fontId="2" fillId="0" borderId="26" xfId="65" applyFont="1" applyBorder="1" applyAlignment="1">
      <alignment horizontal="center" vertical="top"/>
      <protection/>
    </xf>
    <xf numFmtId="0" fontId="2" fillId="0" borderId="26" xfId="65" applyFont="1" applyBorder="1" applyAlignment="1">
      <alignment horizontal="right" vertical="top"/>
      <protection/>
    </xf>
    <xf numFmtId="0" fontId="4" fillId="0" borderId="62" xfId="65" applyFont="1" applyBorder="1" applyAlignment="1">
      <alignment vertical="top"/>
      <protection/>
    </xf>
    <xf numFmtId="166" fontId="2" fillId="0" borderId="27" xfId="45" applyNumberFormat="1" applyFont="1" applyBorder="1" applyAlignment="1">
      <alignment horizontal="center" vertical="top"/>
    </xf>
    <xf numFmtId="0" fontId="2" fillId="0" borderId="0" xfId="65" applyFont="1" applyAlignment="1">
      <alignment/>
      <protection/>
    </xf>
    <xf numFmtId="0" fontId="4" fillId="0" borderId="21" xfId="65" applyFont="1" applyBorder="1" applyAlignment="1">
      <alignment horizontal="center" vertical="top" wrapText="1"/>
      <protection/>
    </xf>
    <xf numFmtId="0" fontId="4" fillId="0" borderId="11" xfId="65" applyFont="1" applyBorder="1" applyAlignment="1">
      <alignment horizontal="center" vertical="top" wrapText="1"/>
      <protection/>
    </xf>
    <xf numFmtId="0" fontId="2" fillId="0" borderId="11" xfId="65" applyFont="1" applyBorder="1" applyAlignment="1">
      <alignment horizontal="right" vertical="top" wrapText="1"/>
      <protection/>
    </xf>
    <xf numFmtId="0" fontId="4" fillId="0" borderId="63" xfId="65" applyFont="1" applyBorder="1" applyAlignment="1">
      <alignment horizontal="center" vertical="top" wrapText="1"/>
      <protection/>
    </xf>
    <xf numFmtId="0" fontId="4" fillId="0" borderId="49" xfId="65" applyFont="1" applyBorder="1" applyAlignment="1">
      <alignment horizontal="center" vertical="top" wrapText="1"/>
      <protection/>
    </xf>
    <xf numFmtId="0" fontId="4" fillId="0" borderId="49" xfId="65" applyFont="1" applyBorder="1" applyAlignment="1">
      <alignment horizontal="right" vertical="top" wrapText="1"/>
      <protection/>
    </xf>
    <xf numFmtId="0" fontId="4" fillId="0" borderId="64" xfId="65" applyFont="1" applyBorder="1" applyAlignment="1">
      <alignment vertical="top" wrapText="1"/>
      <protection/>
    </xf>
    <xf numFmtId="166" fontId="4" fillId="0" borderId="65" xfId="45" applyNumberFormat="1" applyFont="1" applyBorder="1" applyAlignment="1">
      <alignment horizontal="center" vertical="top" wrapText="1"/>
    </xf>
    <xf numFmtId="0" fontId="2" fillId="0" borderId="48" xfId="61" applyFont="1" applyBorder="1" applyAlignment="1">
      <alignment horizontal="right" vertical="top" wrapText="1"/>
      <protection/>
    </xf>
    <xf numFmtId="0" fontId="2" fillId="0" borderId="50" xfId="61" applyFont="1" applyBorder="1" applyAlignment="1">
      <alignment vertical="top" wrapText="1"/>
      <protection/>
    </xf>
    <xf numFmtId="0" fontId="4" fillId="0" borderId="25" xfId="65" applyFont="1" applyBorder="1" applyAlignment="1">
      <alignment horizontal="center" vertical="top" wrapText="1"/>
      <protection/>
    </xf>
    <xf numFmtId="0" fontId="4" fillId="0" borderId="26" xfId="65" applyFont="1" applyBorder="1" applyAlignment="1">
      <alignment horizontal="center" vertical="top" wrapText="1"/>
      <protection/>
    </xf>
    <xf numFmtId="0" fontId="2" fillId="0" borderId="26" xfId="65" applyFont="1" applyBorder="1" applyAlignment="1">
      <alignment horizontal="right" vertical="top" wrapText="1"/>
      <protection/>
    </xf>
    <xf numFmtId="0" fontId="4" fillId="0" borderId="62" xfId="65" applyFont="1" applyBorder="1" applyAlignment="1">
      <alignment vertical="top" wrapText="1"/>
      <protection/>
    </xf>
    <xf numFmtId="0" fontId="4" fillId="0" borderId="34" xfId="61" applyFont="1" applyBorder="1" applyAlignment="1">
      <alignment horizontal="center" vertical="top" wrapText="1"/>
      <protection/>
    </xf>
    <xf numFmtId="0" fontId="4" fillId="0" borderId="48" xfId="61" applyFont="1" applyBorder="1" applyAlignment="1">
      <alignment horizontal="center" vertical="top" wrapText="1"/>
      <protection/>
    </xf>
    <xf numFmtId="166" fontId="2" fillId="0" borderId="42" xfId="61" applyNumberFormat="1" applyFont="1" applyBorder="1" applyAlignment="1">
      <alignment horizontal="center" vertical="top" wrapText="1"/>
      <protection/>
    </xf>
    <xf numFmtId="0" fontId="4" fillId="0" borderId="11" xfId="65" applyFont="1" applyBorder="1" applyAlignment="1">
      <alignment horizontal="right" vertical="top" wrapText="1"/>
      <protection/>
    </xf>
    <xf numFmtId="166" fontId="4" fillId="0" borderId="22" xfId="45" applyNumberFormat="1" applyFont="1" applyBorder="1" applyAlignment="1">
      <alignment horizontal="center" vertical="top" wrapText="1"/>
    </xf>
    <xf numFmtId="0" fontId="4" fillId="0" borderId="16" xfId="65" applyFont="1" applyBorder="1" applyAlignment="1">
      <alignment horizontal="right" vertical="top" wrapText="1"/>
      <protection/>
    </xf>
    <xf numFmtId="0" fontId="4" fillId="0" borderId="53" xfId="65" applyFont="1" applyBorder="1" applyAlignment="1">
      <alignment horizontal="right" vertical="top" wrapText="1"/>
      <protection/>
    </xf>
    <xf numFmtId="0" fontId="2" fillId="0" borderId="61" xfId="65" applyFont="1" applyBorder="1" applyAlignment="1">
      <alignment horizontal="center" vertical="top" wrapText="1"/>
      <protection/>
    </xf>
    <xf numFmtId="0" fontId="2" fillId="0" borderId="61" xfId="65" applyFont="1" applyBorder="1" applyAlignment="1">
      <alignment horizontal="right" vertical="top" wrapText="1"/>
      <protection/>
    </xf>
    <xf numFmtId="166" fontId="2" fillId="0" borderId="20" xfId="45" applyNumberFormat="1" applyFont="1" applyBorder="1" applyAlignment="1">
      <alignment horizontal="center" vertical="top" wrapText="1"/>
    </xf>
    <xf numFmtId="0" fontId="2" fillId="0" borderId="0" xfId="65" applyFont="1">
      <alignment/>
      <protection/>
    </xf>
    <xf numFmtId="0" fontId="2" fillId="0" borderId="38" xfId="65" applyFont="1" applyBorder="1" applyAlignment="1">
      <alignment horizontal="center" vertical="top" wrapText="1"/>
      <protection/>
    </xf>
    <xf numFmtId="0" fontId="2" fillId="0" borderId="50" xfId="65" applyFont="1" applyBorder="1" applyAlignment="1">
      <alignment horizontal="right" vertical="top" wrapText="1"/>
      <protection/>
    </xf>
    <xf numFmtId="0" fontId="2" fillId="0" borderId="16" xfId="65" applyFont="1" applyBorder="1" applyAlignment="1">
      <alignment horizontal="right" vertical="top" wrapText="1"/>
      <protection/>
    </xf>
    <xf numFmtId="166" fontId="2" fillId="0" borderId="50" xfId="45" applyNumberFormat="1" applyFont="1" applyBorder="1" applyAlignment="1">
      <alignment horizontal="center" vertical="top" wrapText="1"/>
    </xf>
    <xf numFmtId="0" fontId="4" fillId="0" borderId="38" xfId="65" applyFont="1" applyBorder="1" applyAlignment="1">
      <alignment horizontal="center" vertical="top" wrapText="1"/>
      <protection/>
    </xf>
    <xf numFmtId="0" fontId="4" fillId="0" borderId="50" xfId="65" applyFont="1" applyBorder="1" applyAlignment="1">
      <alignment horizontal="center" vertical="top" wrapText="1"/>
      <protection/>
    </xf>
    <xf numFmtId="0" fontId="4" fillId="0" borderId="61" xfId="65" applyFont="1" applyBorder="1" applyAlignment="1">
      <alignment horizontal="center" vertical="top" wrapText="1"/>
      <protection/>
    </xf>
    <xf numFmtId="0" fontId="4" fillId="0" borderId="0" xfId="65" applyFont="1" applyBorder="1">
      <alignment/>
      <protection/>
    </xf>
    <xf numFmtId="0" fontId="4" fillId="0" borderId="38" xfId="65" applyFont="1" applyBorder="1" applyAlignment="1">
      <alignment horizontal="center" vertical="top" wrapText="1"/>
      <protection/>
    </xf>
    <xf numFmtId="166" fontId="23" fillId="0" borderId="50" xfId="45" applyNumberFormat="1" applyFont="1" applyBorder="1" applyAlignment="1">
      <alignment horizontal="center" vertical="top" wrapText="1"/>
    </xf>
    <xf numFmtId="166" fontId="23" fillId="0" borderId="0" xfId="45" applyNumberFormat="1" applyFont="1" applyFill="1" applyBorder="1" applyAlignment="1">
      <alignment horizontal="center" vertical="top" wrapText="1"/>
    </xf>
    <xf numFmtId="0" fontId="4" fillId="0" borderId="0" xfId="61" applyFont="1">
      <alignment/>
      <protection/>
    </xf>
    <xf numFmtId="0" fontId="4" fillId="0" borderId="50" xfId="65" applyFont="1" applyBorder="1" applyAlignment="1">
      <alignment horizontal="right" vertical="top" wrapText="1"/>
      <protection/>
    </xf>
    <xf numFmtId="0" fontId="4" fillId="0" borderId="19" xfId="65" applyFont="1" applyBorder="1" applyAlignment="1">
      <alignment horizontal="right" vertical="top" wrapText="1"/>
      <protection/>
    </xf>
    <xf numFmtId="0" fontId="4" fillId="0" borderId="66" xfId="65" applyFont="1" applyBorder="1" applyAlignment="1">
      <alignment vertical="top" wrapText="1"/>
      <protection/>
    </xf>
    <xf numFmtId="0" fontId="4" fillId="0" borderId="66" xfId="65" applyFont="1" applyBorder="1" applyAlignment="1">
      <alignment horizontal="center" vertical="top" wrapText="1"/>
      <protection/>
    </xf>
    <xf numFmtId="0" fontId="4" fillId="0" borderId="66" xfId="65" applyFont="1" applyBorder="1" applyAlignment="1">
      <alignment horizontal="right" vertical="top" wrapText="1"/>
      <protection/>
    </xf>
    <xf numFmtId="0" fontId="2" fillId="0" borderId="0" xfId="65" applyFont="1" applyBorder="1" applyAlignment="1">
      <alignment horizontal="right" vertical="top" wrapText="1"/>
      <protection/>
    </xf>
    <xf numFmtId="166" fontId="2" fillId="0" borderId="48" xfId="45" applyNumberFormat="1" applyFont="1" applyBorder="1" applyAlignment="1">
      <alignment horizontal="center" vertical="top" wrapText="1"/>
    </xf>
    <xf numFmtId="166" fontId="4" fillId="0" borderId="12" xfId="45" applyNumberFormat="1" applyFont="1" applyBorder="1" applyAlignment="1">
      <alignment horizontal="center" vertical="top" wrapText="1"/>
    </xf>
    <xf numFmtId="0" fontId="4" fillId="0" borderId="0" xfId="65" applyFont="1" applyAlignment="1">
      <alignment horizontal="center" wrapText="1"/>
      <protection/>
    </xf>
    <xf numFmtId="0" fontId="2" fillId="0" borderId="0" xfId="65" applyFont="1" applyAlignment="1">
      <alignment wrapText="1"/>
      <protection/>
    </xf>
    <xf numFmtId="166" fontId="2" fillId="0" borderId="0" xfId="45" applyNumberFormat="1" applyFont="1" applyAlignment="1">
      <alignment horizontal="center" wrapText="1"/>
    </xf>
    <xf numFmtId="0" fontId="4" fillId="0" borderId="0" xfId="65" applyFont="1" applyBorder="1" applyAlignment="1">
      <alignment horizontal="center"/>
      <protection/>
    </xf>
    <xf numFmtId="166" fontId="2" fillId="0" borderId="0" xfId="45" applyNumberFormat="1" applyFont="1" applyBorder="1" applyAlignment="1">
      <alignment horizontal="center"/>
    </xf>
    <xf numFmtId="166" fontId="2" fillId="0" borderId="0" xfId="45" applyNumberFormat="1" applyFont="1" applyAlignment="1">
      <alignment horizontal="center"/>
    </xf>
    <xf numFmtId="0" fontId="19" fillId="0" borderId="0" xfId="0" applyFont="1" applyAlignment="1">
      <alignment/>
    </xf>
    <xf numFmtId="0" fontId="18" fillId="0" borderId="34" xfId="0" applyFont="1" applyBorder="1" applyAlignment="1">
      <alignment horizontal="left" vertical="center" wrapText="1"/>
    </xf>
    <xf numFmtId="0" fontId="16" fillId="0" borderId="61" xfId="61" applyFont="1" applyBorder="1" applyAlignment="1">
      <alignment wrapText="1"/>
      <protection/>
    </xf>
    <xf numFmtId="0" fontId="2" fillId="0" borderId="0" xfId="65" applyFont="1" applyBorder="1" applyAlignment="1">
      <alignment horizontal="left" vertical="center" wrapText="1"/>
      <protection/>
    </xf>
    <xf numFmtId="0" fontId="16" fillId="0" borderId="34" xfId="61" applyFont="1" applyBorder="1" applyAlignment="1">
      <alignment horizontal="center" vertical="top" wrapText="1"/>
      <protection/>
    </xf>
    <xf numFmtId="0" fontId="16" fillId="0" borderId="16" xfId="61" applyFont="1" applyBorder="1" applyAlignment="1">
      <alignment horizontal="center" vertical="top" wrapText="1"/>
      <protection/>
    </xf>
    <xf numFmtId="0" fontId="23" fillId="0" borderId="16" xfId="61" applyFont="1" applyBorder="1" applyAlignment="1">
      <alignment horizontal="center" vertical="top" wrapText="1"/>
      <protection/>
    </xf>
    <xf numFmtId="0" fontId="16" fillId="0" borderId="16" xfId="61" applyFont="1" applyBorder="1" applyAlignment="1">
      <alignment horizontal="right" vertical="top" wrapText="1"/>
      <protection/>
    </xf>
    <xf numFmtId="0" fontId="23" fillId="0" borderId="50" xfId="61" applyFont="1" applyBorder="1" applyAlignment="1">
      <alignment vertical="top" wrapText="1"/>
      <protection/>
    </xf>
    <xf numFmtId="0" fontId="4" fillId="0" borderId="50" xfId="65" applyFont="1" applyBorder="1" applyAlignment="1">
      <alignment horizontal="center" vertical="top" wrapText="1"/>
      <protection/>
    </xf>
    <xf numFmtId="0" fontId="23" fillId="0" borderId="16" xfId="65" applyFont="1" applyBorder="1">
      <alignment/>
      <protection/>
    </xf>
    <xf numFmtId="0" fontId="2" fillId="0" borderId="16" xfId="65" applyFont="1" applyBorder="1" applyAlignment="1">
      <alignment vertical="top" wrapText="1"/>
      <protection/>
    </xf>
    <xf numFmtId="0" fontId="22" fillId="0" borderId="50" xfId="65" applyFont="1" applyBorder="1" applyAlignment="1">
      <alignment vertical="top" wrapText="1"/>
      <protection/>
    </xf>
    <xf numFmtId="166" fontId="22" fillId="0" borderId="42" xfId="45" applyNumberFormat="1" applyFont="1" applyBorder="1" applyAlignment="1">
      <alignment horizontal="center" vertical="top" wrapText="1"/>
    </xf>
    <xf numFmtId="166" fontId="4" fillId="0" borderId="42" xfId="45" applyNumberFormat="1" applyFont="1" applyBorder="1" applyAlignment="1">
      <alignment horizontal="center" vertical="top" wrapText="1"/>
    </xf>
    <xf numFmtId="0" fontId="0" fillId="0" borderId="50" xfId="0" applyBorder="1" applyAlignment="1">
      <alignment/>
    </xf>
    <xf numFmtId="0" fontId="19" fillId="0" borderId="16" xfId="0" applyFont="1" applyBorder="1" applyAlignment="1">
      <alignment/>
    </xf>
    <xf numFmtId="0" fontId="4" fillId="0" borderId="34" xfId="65" applyFont="1" applyBorder="1" applyAlignment="1">
      <alignment horizontal="center" vertical="top"/>
      <protection/>
    </xf>
    <xf numFmtId="0" fontId="4" fillId="0" borderId="16" xfId="65" applyFont="1" applyBorder="1" applyAlignment="1">
      <alignment horizontal="center" vertical="top"/>
      <protection/>
    </xf>
    <xf numFmtId="0" fontId="2" fillId="0" borderId="16" xfId="65" applyFont="1" applyBorder="1" applyAlignment="1">
      <alignment horizontal="center" vertical="top"/>
      <protection/>
    </xf>
    <xf numFmtId="0" fontId="2" fillId="0" borderId="16" xfId="65" applyFont="1" applyBorder="1" applyAlignment="1">
      <alignment horizontal="right" vertical="top"/>
      <protection/>
    </xf>
    <xf numFmtId="166" fontId="2" fillId="0" borderId="42" xfId="45" applyNumberFormat="1" applyFont="1" applyBorder="1" applyAlignment="1">
      <alignment horizontal="center" vertical="top"/>
    </xf>
    <xf numFmtId="0" fontId="4" fillId="0" borderId="10" xfId="65" applyFont="1" applyBorder="1" applyAlignment="1">
      <alignment vertical="top" wrapText="1"/>
      <protection/>
    </xf>
    <xf numFmtId="165" fontId="3" fillId="0" borderId="52" xfId="61" applyNumberFormat="1" applyFont="1" applyFill="1" applyBorder="1" applyAlignment="1" applyProtection="1">
      <alignment horizontal="center" vertical="center" wrapText="1"/>
      <protection/>
    </xf>
    <xf numFmtId="165" fontId="3" fillId="0" borderId="41" xfId="61" applyNumberFormat="1" applyFont="1" applyFill="1" applyBorder="1" applyAlignment="1" applyProtection="1">
      <alignment horizontal="centerContinuous" vertical="center" wrapText="1"/>
      <protection/>
    </xf>
    <xf numFmtId="165" fontId="8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53" xfId="61" applyNumberFormat="1" applyFont="1" applyFill="1" applyBorder="1" applyAlignment="1" applyProtection="1">
      <alignment horizontal="right" vertical="center" wrapText="1" indent="1"/>
      <protection/>
    </xf>
    <xf numFmtId="165" fontId="1" fillId="0" borderId="0" xfId="68" applyNumberFormat="1" applyFont="1" applyFill="1" applyProtection="1">
      <alignment/>
      <protection/>
    </xf>
    <xf numFmtId="165" fontId="7" fillId="0" borderId="52" xfId="61" applyNumberFormat="1" applyFont="1" applyFill="1" applyBorder="1" applyAlignment="1" applyProtection="1">
      <alignment horizontal="center" vertical="center" wrapText="1"/>
      <protection/>
    </xf>
    <xf numFmtId="165" fontId="8" fillId="0" borderId="67" xfId="61" applyNumberFormat="1" applyFont="1" applyFill="1" applyBorder="1" applyAlignment="1" applyProtection="1">
      <alignment horizontal="left" vertical="center" wrapText="1" indent="1"/>
      <protection/>
    </xf>
    <xf numFmtId="165" fontId="8" fillId="0" borderId="68" xfId="61" applyNumberFormat="1" applyFont="1" applyFill="1" applyBorder="1" applyAlignment="1" applyProtection="1">
      <alignment horizontal="left" vertical="center" wrapText="1" indent="1"/>
      <protection/>
    </xf>
    <xf numFmtId="165" fontId="8" fillId="0" borderId="68" xfId="61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69" xfId="61" applyNumberFormat="1" applyFont="1" applyFill="1" applyBorder="1" applyAlignment="1" applyProtection="1">
      <alignment horizontal="left" vertical="center" wrapText="1" indent="1"/>
      <protection locked="0"/>
    </xf>
    <xf numFmtId="165" fontId="7" fillId="0" borderId="52" xfId="61" applyNumberFormat="1" applyFont="1" applyFill="1" applyBorder="1" applyAlignment="1" applyProtection="1">
      <alignment horizontal="left" vertical="center" wrapText="1" indent="1"/>
      <protection/>
    </xf>
    <xf numFmtId="165" fontId="8" fillId="0" borderId="38" xfId="61" applyNumberFormat="1" applyFont="1" applyFill="1" applyBorder="1" applyAlignment="1" applyProtection="1">
      <alignment horizontal="left" vertical="center" wrapText="1" indent="1"/>
      <protection/>
    </xf>
    <xf numFmtId="165" fontId="8" fillId="0" borderId="68" xfId="61" applyNumberFormat="1" applyFont="1" applyFill="1" applyBorder="1" applyAlignment="1" applyProtection="1">
      <alignment horizontal="left" vertical="center" wrapText="1" indent="1"/>
      <protection/>
    </xf>
    <xf numFmtId="165" fontId="6" fillId="0" borderId="52" xfId="61" applyNumberFormat="1" applyFont="1" applyFill="1" applyBorder="1" applyAlignment="1" applyProtection="1">
      <alignment horizontal="left" vertical="center" wrapText="1" indent="1"/>
      <protection/>
    </xf>
    <xf numFmtId="0" fontId="3" fillId="0" borderId="35" xfId="68" applyFont="1" applyFill="1" applyBorder="1" applyAlignment="1" applyProtection="1">
      <alignment horizontal="center" vertical="center" wrapText="1"/>
      <protection/>
    </xf>
    <xf numFmtId="165" fontId="8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70" xfId="6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40" xfId="61" applyNumberFormat="1" applyFont="1" applyFill="1" applyBorder="1" applyAlignment="1" applyProtection="1">
      <alignment horizontal="right" vertical="center" wrapText="1" indent="1"/>
      <protection/>
    </xf>
    <xf numFmtId="165" fontId="13" fillId="0" borderId="37" xfId="61" applyNumberFormat="1" applyFont="1" applyFill="1" applyBorder="1" applyAlignment="1" applyProtection="1">
      <alignment horizontal="right" vertical="center" wrapText="1" indent="1"/>
      <protection/>
    </xf>
    <xf numFmtId="165" fontId="6" fillId="0" borderId="35" xfId="61" applyNumberFormat="1" applyFont="1" applyFill="1" applyBorder="1" applyAlignment="1" applyProtection="1">
      <alignment horizontal="right" vertical="center" wrapText="1" indent="1"/>
      <protection/>
    </xf>
    <xf numFmtId="0" fontId="3" fillId="0" borderId="53" xfId="68" applyFont="1" applyFill="1" applyBorder="1" applyAlignment="1" applyProtection="1">
      <alignment horizontal="center" vertical="center" wrapText="1"/>
      <protection/>
    </xf>
    <xf numFmtId="165" fontId="7" fillId="0" borderId="53" xfId="61" applyNumberFormat="1" applyFont="1" applyFill="1" applyBorder="1" applyAlignment="1" applyProtection="1">
      <alignment horizontal="center" vertical="center" wrapText="1"/>
      <protection/>
    </xf>
    <xf numFmtId="165" fontId="8" fillId="0" borderId="71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72" xfId="61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53" xfId="61" applyNumberFormat="1" applyFont="1" applyFill="1" applyBorder="1" applyAlignment="1" applyProtection="1">
      <alignment horizontal="right" vertical="center" wrapText="1" indent="1"/>
      <protection/>
    </xf>
    <xf numFmtId="165" fontId="13" fillId="0" borderId="0" xfId="61" applyNumberFormat="1" applyFont="1" applyFill="1" applyBorder="1" applyAlignment="1" applyProtection="1">
      <alignment horizontal="right" vertical="center" wrapText="1" indent="1"/>
      <protection/>
    </xf>
    <xf numFmtId="165" fontId="8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51" xfId="61" applyNumberFormat="1" applyFont="1" applyFill="1" applyBorder="1" applyAlignment="1" applyProtection="1">
      <alignment horizontal="right" vertical="center" wrapText="1" indent="1"/>
      <protection/>
    </xf>
    <xf numFmtId="0" fontId="3" fillId="0" borderId="66" xfId="68" applyFont="1" applyFill="1" applyBorder="1" applyAlignment="1" applyProtection="1">
      <alignment horizontal="center" vertical="center" wrapText="1"/>
      <protection/>
    </xf>
    <xf numFmtId="165" fontId="8" fillId="0" borderId="73" xfId="61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66" xfId="61" applyNumberFormat="1" applyFont="1" applyFill="1" applyBorder="1" applyAlignment="1" applyProtection="1">
      <alignment horizontal="right" vertical="center" wrapText="1" indent="1"/>
      <protection/>
    </xf>
    <xf numFmtId="165" fontId="8" fillId="0" borderId="67" xfId="61" applyNumberFormat="1" applyFont="1" applyFill="1" applyBorder="1" applyAlignment="1" applyProtection="1">
      <alignment horizontal="left" vertical="center" wrapText="1" indent="1"/>
      <protection/>
    </xf>
    <xf numFmtId="165" fontId="8" fillId="0" borderId="67" xfId="61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67" xfId="61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71" xfId="61" applyNumberFormat="1" applyFont="1" applyFill="1" applyBorder="1" applyAlignment="1" applyProtection="1">
      <alignment horizontal="right" vertical="center" wrapText="1" indent="1"/>
      <protection/>
    </xf>
    <xf numFmtId="165" fontId="8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71" xfId="6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36" xfId="61" applyNumberFormat="1" applyFont="1" applyFill="1" applyBorder="1" applyAlignment="1" applyProtection="1">
      <alignment horizontal="right" vertical="center" wrapText="1" indent="1"/>
      <protection/>
    </xf>
    <xf numFmtId="165" fontId="8" fillId="0" borderId="38" xfId="61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38" xfId="61" applyNumberFormat="1" applyFont="1" applyFill="1" applyBorder="1" applyAlignment="1" applyProtection="1">
      <alignment horizontal="left" vertical="center" wrapText="1" indent="1"/>
      <protection/>
    </xf>
    <xf numFmtId="165" fontId="8" fillId="0" borderId="68" xfId="61" applyNumberFormat="1" applyFont="1" applyFill="1" applyBorder="1" applyAlignment="1" applyProtection="1">
      <alignment horizontal="left" vertical="center" wrapText="1" indent="2"/>
      <protection/>
    </xf>
    <xf numFmtId="165" fontId="8" fillId="0" borderId="39" xfId="61" applyNumberFormat="1" applyFont="1" applyFill="1" applyBorder="1" applyAlignment="1" applyProtection="1">
      <alignment horizontal="left" vertical="center" wrapText="1" indent="2"/>
      <protection/>
    </xf>
    <xf numFmtId="165" fontId="13" fillId="0" borderId="39" xfId="61" applyNumberFormat="1" applyFont="1" applyFill="1" applyBorder="1" applyAlignment="1" applyProtection="1">
      <alignment horizontal="left" vertical="center" wrapText="1" indent="1"/>
      <protection/>
    </xf>
    <xf numFmtId="165" fontId="8" fillId="0" borderId="67" xfId="61" applyNumberFormat="1" applyFont="1" applyFill="1" applyBorder="1" applyAlignment="1" applyProtection="1">
      <alignment horizontal="left" vertical="center" wrapText="1" indent="2"/>
      <protection/>
    </xf>
    <xf numFmtId="165" fontId="8" fillId="0" borderId="69" xfId="61" applyNumberFormat="1" applyFont="1" applyFill="1" applyBorder="1" applyAlignment="1" applyProtection="1">
      <alignment horizontal="left" vertical="center" wrapText="1" indent="2"/>
      <protection/>
    </xf>
    <xf numFmtId="167" fontId="7" fillId="0" borderId="20" xfId="68" applyNumberFormat="1" applyFont="1" applyFill="1" applyBorder="1" applyAlignment="1" applyProtection="1">
      <alignment horizontal="right" vertical="center" wrapText="1" indent="1"/>
      <protection/>
    </xf>
    <xf numFmtId="167" fontId="8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7" fontId="7" fillId="0" borderId="14" xfId="68" applyNumberFormat="1" applyFont="1" applyFill="1" applyBorder="1" applyAlignment="1" applyProtection="1">
      <alignment horizontal="right" vertical="center" wrapText="1" indent="1"/>
      <protection/>
    </xf>
    <xf numFmtId="167" fontId="8" fillId="0" borderId="22" xfId="68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15" xfId="68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7" fontId="7" fillId="0" borderId="14" xfId="68" applyNumberFormat="1" applyFont="1" applyFill="1" applyBorder="1" applyAlignment="1" applyProtection="1">
      <alignment horizontal="right" vertical="center" wrapText="1" indent="1"/>
      <protection/>
    </xf>
    <xf numFmtId="167" fontId="9" fillId="0" borderId="14" xfId="61" applyNumberFormat="1" applyFont="1" applyBorder="1" applyAlignment="1" applyProtection="1">
      <alignment horizontal="right" vertical="center" wrapText="1" indent="1"/>
      <protection/>
    </xf>
    <xf numFmtId="167" fontId="10" fillId="0" borderId="14" xfId="61" applyNumberFormat="1" applyFont="1" applyBorder="1" applyAlignment="1" applyProtection="1" quotePrefix="1">
      <alignment horizontal="right" vertical="center" wrapText="1" indent="1"/>
      <protection/>
    </xf>
    <xf numFmtId="167" fontId="8" fillId="0" borderId="22" xfId="68" applyNumberFormat="1" applyFont="1" applyFill="1" applyBorder="1" applyAlignment="1" applyProtection="1">
      <alignment horizontal="right" vertical="center" wrapText="1" indent="1"/>
      <protection/>
    </xf>
    <xf numFmtId="167" fontId="8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22" xfId="68" applyNumberFormat="1" applyFont="1" applyFill="1" applyBorder="1" applyAlignment="1" applyProtection="1">
      <alignment horizontal="right" vertical="center" wrapText="1" indent="1"/>
      <protection locked="0"/>
    </xf>
    <xf numFmtId="167" fontId="7" fillId="0" borderId="14" xfId="6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74" xfId="65" applyFont="1" applyBorder="1" applyAlignment="1">
      <alignment horizontal="center" vertical="top" wrapText="1"/>
      <protection/>
    </xf>
    <xf numFmtId="0" fontId="2" fillId="0" borderId="74" xfId="65" applyFont="1" applyBorder="1" applyAlignment="1">
      <alignment horizontal="right" vertical="top" wrapText="1"/>
      <protection/>
    </xf>
    <xf numFmtId="0" fontId="2" fillId="0" borderId="74" xfId="65" applyFont="1" applyBorder="1" applyAlignment="1">
      <alignment horizontal="center" vertical="top" wrapText="1"/>
      <protection/>
    </xf>
    <xf numFmtId="0" fontId="4" fillId="0" borderId="50" xfId="65" applyFont="1" applyBorder="1" applyAlignment="1">
      <alignment horizontal="left" vertical="top" wrapText="1"/>
      <protection/>
    </xf>
    <xf numFmtId="0" fontId="2" fillId="0" borderId="74" xfId="65" applyFont="1" applyBorder="1" applyAlignment="1">
      <alignment horizontal="left" vertical="top" wrapText="1"/>
      <protection/>
    </xf>
    <xf numFmtId="0" fontId="22" fillId="0" borderId="16" xfId="65" applyFont="1" applyBorder="1" applyAlignment="1">
      <alignment vertical="top" wrapText="1"/>
      <protection/>
    </xf>
    <xf numFmtId="0" fontId="4" fillId="0" borderId="13" xfId="65" applyFont="1" applyBorder="1" applyAlignment="1">
      <alignment horizontal="center" vertical="top" wrapText="1"/>
      <protection/>
    </xf>
    <xf numFmtId="0" fontId="2" fillId="0" borderId="66" xfId="65" applyFont="1" applyBorder="1" applyAlignment="1">
      <alignment horizontal="center" vertical="top" wrapText="1"/>
      <protection/>
    </xf>
    <xf numFmtId="0" fontId="2" fillId="0" borderId="66" xfId="65" applyFont="1" applyBorder="1" applyAlignment="1">
      <alignment horizontal="right" vertical="top" wrapText="1"/>
      <protection/>
    </xf>
    <xf numFmtId="0" fontId="4" fillId="19" borderId="56" xfId="65" applyFont="1" applyFill="1" applyBorder="1" applyAlignment="1">
      <alignment horizontal="center" vertical="top" wrapText="1"/>
      <protection/>
    </xf>
    <xf numFmtId="0" fontId="4" fillId="19" borderId="0" xfId="65" applyFont="1" applyFill="1" applyBorder="1" applyAlignment="1">
      <alignment horizontal="center" vertical="top" wrapText="1"/>
      <protection/>
    </xf>
    <xf numFmtId="0" fontId="4" fillId="0" borderId="52" xfId="65" applyFont="1" applyBorder="1" applyAlignment="1">
      <alignment horizontal="center" vertical="top" wrapText="1"/>
      <protection/>
    </xf>
    <xf numFmtId="0" fontId="4" fillId="0" borderId="53" xfId="65" applyFont="1" applyBorder="1" applyAlignment="1">
      <alignment horizontal="center" vertical="top" wrapText="1"/>
      <protection/>
    </xf>
    <xf numFmtId="166" fontId="24" fillId="0" borderId="0" xfId="45" applyNumberFormat="1" applyFont="1" applyBorder="1" applyAlignment="1">
      <alignment horizontal="right"/>
    </xf>
    <xf numFmtId="0" fontId="22" fillId="0" borderId="0" xfId="65" applyFont="1" applyBorder="1" applyAlignment="1">
      <alignment horizontal="right"/>
      <protection/>
    </xf>
    <xf numFmtId="0" fontId="22" fillId="0" borderId="48" xfId="65" applyFont="1" applyBorder="1" applyAlignment="1">
      <alignment horizontal="right"/>
      <protection/>
    </xf>
    <xf numFmtId="0" fontId="2" fillId="0" borderId="34" xfId="65" applyFont="1" applyBorder="1" applyAlignment="1">
      <alignment horizontal="center" vertical="top" wrapText="1"/>
      <protection/>
    </xf>
    <xf numFmtId="0" fontId="2" fillId="0" borderId="28" xfId="65" applyFont="1" applyBorder="1" applyAlignment="1">
      <alignment horizontal="center" vertical="top" wrapText="1"/>
      <protection/>
    </xf>
    <xf numFmtId="0" fontId="2" fillId="0" borderId="16" xfId="65" applyFont="1" applyBorder="1" applyAlignment="1">
      <alignment vertical="top" wrapText="1"/>
      <protection/>
    </xf>
    <xf numFmtId="0" fontId="2" fillId="0" borderId="29" xfId="65" applyFont="1" applyBorder="1" applyAlignment="1">
      <alignment vertical="top" wrapText="1"/>
      <protection/>
    </xf>
    <xf numFmtId="0" fontId="19" fillId="0" borderId="29" xfId="0" applyFont="1" applyBorder="1" applyAlignment="1">
      <alignment/>
    </xf>
    <xf numFmtId="0" fontId="18" fillId="0" borderId="16" xfId="66" applyFont="1" applyBorder="1">
      <alignment/>
      <protection/>
    </xf>
    <xf numFmtId="0" fontId="22" fillId="0" borderId="17" xfId="65" applyFont="1" applyBorder="1" applyAlignment="1">
      <alignment horizontal="right"/>
      <protection/>
    </xf>
    <xf numFmtId="166" fontId="2" fillId="0" borderId="61" xfId="45" applyNumberFormat="1" applyFont="1" applyBorder="1" applyAlignment="1">
      <alignment horizontal="center" vertical="top" wrapText="1"/>
    </xf>
    <xf numFmtId="166" fontId="2" fillId="0" borderId="50" xfId="45" applyNumberFormat="1" applyFont="1" applyBorder="1" applyAlignment="1">
      <alignment horizontal="center" vertical="top" wrapText="1"/>
    </xf>
    <xf numFmtId="166" fontId="4" fillId="0" borderId="50" xfId="45" applyNumberFormat="1" applyFont="1" applyBorder="1" applyAlignment="1">
      <alignment horizontal="center" vertical="top" wrapText="1"/>
    </xf>
    <xf numFmtId="166" fontId="2" fillId="0" borderId="59" xfId="45" applyNumberFormat="1" applyFont="1" applyBorder="1" applyAlignment="1">
      <alignment horizontal="center" vertical="top" wrapText="1"/>
    </xf>
    <xf numFmtId="166" fontId="2" fillId="0" borderId="54" xfId="45" applyNumberFormat="1" applyFont="1" applyBorder="1" applyAlignment="1">
      <alignment horizontal="center" vertical="top" wrapText="1"/>
    </xf>
    <xf numFmtId="166" fontId="2" fillId="0" borderId="0" xfId="45" applyNumberFormat="1" applyFont="1" applyBorder="1" applyAlignment="1">
      <alignment horizontal="center" vertical="top" wrapText="1"/>
    </xf>
    <xf numFmtId="166" fontId="23" fillId="0" borderId="0" xfId="45" applyNumberFormat="1" applyFont="1" applyBorder="1" applyAlignment="1">
      <alignment horizontal="center" vertical="top" wrapText="1"/>
    </xf>
    <xf numFmtId="166" fontId="4" fillId="0" borderId="54" xfId="45" applyNumberFormat="1" applyFont="1" applyBorder="1" applyAlignment="1">
      <alignment horizontal="center" vertical="top" wrapText="1"/>
    </xf>
    <xf numFmtId="166" fontId="2" fillId="0" borderId="57" xfId="45" applyNumberFormat="1" applyFont="1" applyBorder="1" applyAlignment="1">
      <alignment horizontal="center" vertical="top" wrapText="1"/>
    </xf>
    <xf numFmtId="166" fontId="2" fillId="0" borderId="40" xfId="45" applyNumberFormat="1" applyFont="1" applyBorder="1" applyAlignment="1">
      <alignment horizontal="center" vertical="top" wrapText="1"/>
    </xf>
    <xf numFmtId="166" fontId="2" fillId="0" borderId="40" xfId="45" applyNumberFormat="1" applyFont="1" applyBorder="1" applyAlignment="1">
      <alignment horizontal="center" vertical="top" wrapText="1"/>
    </xf>
    <xf numFmtId="166" fontId="23" fillId="0" borderId="40" xfId="45" applyNumberFormat="1" applyFont="1" applyBorder="1" applyAlignment="1">
      <alignment horizontal="center" vertical="top" wrapText="1"/>
    </xf>
    <xf numFmtId="166" fontId="4" fillId="0" borderId="40" xfId="45" applyNumberFormat="1" applyFont="1" applyBorder="1" applyAlignment="1">
      <alignment horizontal="center" vertical="top" wrapText="1"/>
    </xf>
    <xf numFmtId="166" fontId="2" fillId="0" borderId="75" xfId="45" applyNumberFormat="1" applyFont="1" applyBorder="1" applyAlignment="1">
      <alignment horizontal="center" vertical="top" wrapText="1"/>
    </xf>
    <xf numFmtId="0" fontId="28" fillId="0" borderId="10" xfId="63" applyFont="1" applyBorder="1" applyAlignment="1">
      <alignment horizontal="center" vertical="center"/>
      <protection/>
    </xf>
    <xf numFmtId="0" fontId="29" fillId="0" borderId="10" xfId="64" applyFont="1" applyFill="1" applyBorder="1" applyAlignment="1">
      <alignment horizontal="center" vertical="center" wrapText="1"/>
      <protection/>
    </xf>
    <xf numFmtId="0" fontId="28" fillId="0" borderId="0" xfId="63" applyFont="1">
      <alignment/>
      <protection/>
    </xf>
    <xf numFmtId="0" fontId="15" fillId="0" borderId="10" xfId="63" applyFont="1" applyBorder="1" applyAlignment="1">
      <alignment horizontal="center" vertical="top" wrapText="1"/>
      <protection/>
    </xf>
    <xf numFmtId="0" fontId="15" fillId="0" borderId="10" xfId="63" applyFont="1" applyBorder="1" applyAlignment="1">
      <alignment horizontal="left" vertical="top" wrapText="1"/>
      <protection/>
    </xf>
    <xf numFmtId="3" fontId="15" fillId="0" borderId="10" xfId="63" applyNumberFormat="1" applyFont="1" applyBorder="1" applyAlignment="1">
      <alignment horizontal="right" vertical="top" wrapText="1"/>
      <protection/>
    </xf>
    <xf numFmtId="0" fontId="27" fillId="0" borderId="0" xfId="63">
      <alignment/>
      <protection/>
    </xf>
    <xf numFmtId="0" fontId="30" fillId="0" borderId="10" xfId="63" applyFont="1" applyBorder="1" applyAlignment="1">
      <alignment horizontal="center" vertical="top" wrapText="1"/>
      <protection/>
    </xf>
    <xf numFmtId="0" fontId="30" fillId="0" borderId="10" xfId="63" applyFont="1" applyBorder="1" applyAlignment="1">
      <alignment horizontal="left" vertical="top" wrapText="1"/>
      <protection/>
    </xf>
    <xf numFmtId="3" fontId="30" fillId="0" borderId="10" xfId="63" applyNumberFormat="1" applyFont="1" applyBorder="1" applyAlignment="1">
      <alignment horizontal="right" vertical="top" wrapText="1"/>
      <protection/>
    </xf>
    <xf numFmtId="0" fontId="31" fillId="0" borderId="0" xfId="69" applyFont="1" applyFill="1">
      <alignment/>
      <protection/>
    </xf>
    <xf numFmtId="0" fontId="4" fillId="0" borderId="0" xfId="69" applyFont="1" applyFill="1" applyAlignment="1">
      <alignment horizontal="centerContinuous" vertical="center"/>
      <protection/>
    </xf>
    <xf numFmtId="0" fontId="2" fillId="0" borderId="0" xfId="69" applyFont="1" applyFill="1" applyAlignment="1">
      <alignment horizontal="centerContinuous" vertical="center"/>
      <protection/>
    </xf>
    <xf numFmtId="0" fontId="5" fillId="0" borderId="0" xfId="69" applyFont="1" applyFill="1" applyAlignment="1">
      <alignment horizontal="right"/>
      <protection/>
    </xf>
    <xf numFmtId="0" fontId="3" fillId="0" borderId="76" xfId="69" applyFont="1" applyFill="1" applyBorder="1" applyAlignment="1">
      <alignment horizontal="center" vertical="center" wrapText="1"/>
      <protection/>
    </xf>
    <xf numFmtId="0" fontId="3" fillId="0" borderId="77" xfId="69" applyFont="1" applyFill="1" applyBorder="1" applyAlignment="1">
      <alignment horizontal="center" vertical="center" wrapText="1"/>
      <protection/>
    </xf>
    <xf numFmtId="0" fontId="7" fillId="0" borderId="78" xfId="69" applyFont="1" applyFill="1" applyBorder="1" applyAlignment="1">
      <alignment horizontal="center" vertical="center" wrapText="1"/>
      <protection/>
    </xf>
    <xf numFmtId="0" fontId="20" fillId="0" borderId="0" xfId="69" applyFill="1">
      <alignment/>
      <protection/>
    </xf>
    <xf numFmtId="37" fontId="7" fillId="0" borderId="13" xfId="69" applyNumberFormat="1" applyFont="1" applyFill="1" applyBorder="1" applyAlignment="1">
      <alignment horizontal="left" vertical="center" indent="1"/>
      <protection/>
    </xf>
    <xf numFmtId="0" fontId="7" fillId="0" borderId="12" xfId="69" applyFont="1" applyFill="1" applyBorder="1" applyAlignment="1">
      <alignment horizontal="left" vertical="center" indent="1"/>
      <protection/>
    </xf>
    <xf numFmtId="168" fontId="7" fillId="0" borderId="52" xfId="69" applyNumberFormat="1" applyFont="1" applyFill="1" applyBorder="1" applyAlignment="1">
      <alignment horizontal="right" vertical="center"/>
      <protection/>
    </xf>
    <xf numFmtId="168" fontId="7" fillId="0" borderId="35" xfId="69" applyNumberFormat="1" applyFont="1" applyFill="1" applyBorder="1" applyAlignment="1">
      <alignment horizontal="right" vertical="center"/>
      <protection/>
    </xf>
    <xf numFmtId="168" fontId="7" fillId="0" borderId="79" xfId="69" applyNumberFormat="1" applyFont="1" applyFill="1" applyBorder="1" applyAlignment="1">
      <alignment horizontal="right" vertical="center"/>
      <protection/>
    </xf>
    <xf numFmtId="0" fontId="32" fillId="0" borderId="0" xfId="69" applyFont="1" applyFill="1" applyAlignment="1">
      <alignment vertical="center"/>
      <protection/>
    </xf>
    <xf numFmtId="37" fontId="8" fillId="0" borderId="30" xfId="69" applyNumberFormat="1" applyFont="1" applyFill="1" applyBorder="1" applyAlignment="1">
      <alignment horizontal="left" indent="1"/>
      <protection/>
    </xf>
    <xf numFmtId="0" fontId="8" fillId="0" borderId="31" xfId="69" applyFont="1" applyFill="1" applyBorder="1" applyAlignment="1">
      <alignment horizontal="left" indent="3"/>
      <protection/>
    </xf>
    <xf numFmtId="168" fontId="8" fillId="0" borderId="80" xfId="43" applyNumberFormat="1" applyFont="1" applyFill="1" applyBorder="1" applyAlignment="1" applyProtection="1" quotePrefix="1">
      <alignment horizontal="right"/>
      <protection locked="0"/>
    </xf>
    <xf numFmtId="168" fontId="8" fillId="0" borderId="77" xfId="43" applyNumberFormat="1" applyFont="1" applyFill="1" applyBorder="1" applyAlignment="1" applyProtection="1">
      <alignment vertical="center"/>
      <protection locked="0"/>
    </xf>
    <xf numFmtId="168" fontId="8" fillId="0" borderId="78" xfId="69" applyNumberFormat="1" applyFont="1" applyFill="1" applyBorder="1">
      <alignment/>
      <protection/>
    </xf>
    <xf numFmtId="37" fontId="8" fillId="0" borderId="23" xfId="69" applyNumberFormat="1" applyFont="1" applyFill="1" applyBorder="1" applyAlignment="1">
      <alignment horizontal="left" indent="1"/>
      <protection/>
    </xf>
    <xf numFmtId="0" fontId="8" fillId="0" borderId="10" xfId="69" applyFont="1" applyFill="1" applyBorder="1" applyAlignment="1">
      <alignment horizontal="left" indent="3"/>
      <protection/>
    </xf>
    <xf numFmtId="168" fontId="8" fillId="0" borderId="68" xfId="43" applyNumberFormat="1" applyFont="1" applyFill="1" applyBorder="1" applyAlignment="1" applyProtection="1">
      <alignment/>
      <protection locked="0"/>
    </xf>
    <xf numFmtId="168" fontId="8" fillId="0" borderId="37" xfId="43" applyNumberFormat="1" applyFont="1" applyFill="1" applyBorder="1" applyAlignment="1" applyProtection="1">
      <alignment vertical="center"/>
      <protection locked="0"/>
    </xf>
    <xf numFmtId="168" fontId="8" fillId="0" borderId="15" xfId="69" applyNumberFormat="1" applyFont="1" applyFill="1" applyBorder="1">
      <alignment/>
      <protection/>
    </xf>
    <xf numFmtId="168" fontId="8" fillId="0" borderId="68" xfId="69" applyNumberFormat="1" applyFont="1" applyFill="1" applyBorder="1" applyProtection="1">
      <alignment/>
      <protection locked="0"/>
    </xf>
    <xf numFmtId="168" fontId="8" fillId="0" borderId="37" xfId="69" applyNumberFormat="1" applyFont="1" applyFill="1" applyBorder="1" applyAlignment="1" applyProtection="1">
      <alignment vertical="center"/>
      <protection locked="0"/>
    </xf>
    <xf numFmtId="37" fontId="8" fillId="0" borderId="25" xfId="69" applyNumberFormat="1" applyFont="1" applyFill="1" applyBorder="1" applyAlignment="1">
      <alignment horizontal="left" indent="1"/>
      <protection/>
    </xf>
    <xf numFmtId="0" fontId="8" fillId="0" borderId="26" xfId="69" applyFont="1" applyFill="1" applyBorder="1" applyAlignment="1">
      <alignment horizontal="left" indent="3"/>
      <protection/>
    </xf>
    <xf numFmtId="168" fontId="8" fillId="0" borderId="69" xfId="69" applyNumberFormat="1" applyFont="1" applyFill="1" applyBorder="1" applyProtection="1">
      <alignment/>
      <protection locked="0"/>
    </xf>
    <xf numFmtId="168" fontId="8" fillId="0" borderId="70" xfId="69" applyNumberFormat="1" applyFont="1" applyFill="1" applyBorder="1" applyAlignment="1" applyProtection="1">
      <alignment vertical="center"/>
      <protection locked="0"/>
    </xf>
    <xf numFmtId="168" fontId="8" fillId="0" borderId="81" xfId="69" applyNumberFormat="1" applyFont="1" applyFill="1" applyBorder="1">
      <alignment/>
      <protection/>
    </xf>
    <xf numFmtId="37" fontId="8" fillId="0" borderId="13" xfId="69" applyNumberFormat="1" applyFont="1" applyFill="1" applyBorder="1" applyAlignment="1">
      <alignment horizontal="left" indent="1"/>
      <protection/>
    </xf>
    <xf numFmtId="0" fontId="7" fillId="0" borderId="66" xfId="69" applyFont="1" applyFill="1" applyBorder="1" applyAlignment="1">
      <alignment horizontal="left" vertical="center" indent="1"/>
      <protection/>
    </xf>
    <xf numFmtId="168" fontId="7" fillId="0" borderId="35" xfId="69" applyNumberFormat="1" applyFont="1" applyFill="1" applyBorder="1" applyProtection="1">
      <alignment/>
      <protection locked="0"/>
    </xf>
    <xf numFmtId="37" fontId="8" fillId="0" borderId="21" xfId="69" applyNumberFormat="1" applyFont="1" applyFill="1" applyBorder="1" applyAlignment="1">
      <alignment horizontal="left" indent="1"/>
      <protection/>
    </xf>
    <xf numFmtId="0" fontId="8" fillId="0" borderId="73" xfId="69" applyFont="1" applyFill="1" applyBorder="1" applyAlignment="1">
      <alignment horizontal="left" indent="3"/>
      <protection/>
    </xf>
    <xf numFmtId="168" fontId="8" fillId="0" borderId="36" xfId="69" applyNumberFormat="1" applyFont="1" applyFill="1" applyBorder="1" applyProtection="1">
      <alignment/>
      <protection locked="0"/>
    </xf>
    <xf numFmtId="168" fontId="8" fillId="0" borderId="71" xfId="69" applyNumberFormat="1" applyFont="1" applyFill="1" applyBorder="1" applyAlignment="1" applyProtection="1">
      <alignment vertical="center"/>
      <protection locked="0"/>
    </xf>
    <xf numFmtId="168" fontId="8" fillId="0" borderId="36" xfId="69" applyNumberFormat="1" applyFont="1" applyFill="1" applyBorder="1">
      <alignment/>
      <protection/>
    </xf>
    <xf numFmtId="0" fontId="8" fillId="0" borderId="62" xfId="69" applyFont="1" applyFill="1" applyBorder="1" applyAlignment="1">
      <alignment horizontal="left" indent="3"/>
      <protection/>
    </xf>
    <xf numFmtId="168" fontId="8" fillId="0" borderId="70" xfId="69" applyNumberFormat="1" applyFont="1" applyFill="1" applyBorder="1" applyProtection="1">
      <alignment/>
      <protection locked="0"/>
    </xf>
    <xf numFmtId="168" fontId="8" fillId="0" borderId="72" xfId="69" applyNumberFormat="1" applyFont="1" applyFill="1" applyBorder="1" applyAlignment="1" applyProtection="1">
      <alignment vertical="center"/>
      <protection locked="0"/>
    </xf>
    <xf numFmtId="168" fontId="8" fillId="0" borderId="70" xfId="69" applyNumberFormat="1" applyFont="1" applyFill="1" applyBorder="1">
      <alignment/>
      <protection/>
    </xf>
    <xf numFmtId="168" fontId="7" fillId="0" borderId="53" xfId="69" applyNumberFormat="1" applyFont="1" applyFill="1" applyBorder="1" applyAlignment="1" applyProtection="1">
      <alignment vertical="center"/>
      <protection locked="0"/>
    </xf>
    <xf numFmtId="168" fontId="7" fillId="0" borderId="35" xfId="69" applyNumberFormat="1" applyFont="1" applyFill="1" applyBorder="1">
      <alignment/>
      <protection/>
    </xf>
    <xf numFmtId="168" fontId="7" fillId="0" borderId="52" xfId="69" applyNumberFormat="1" applyFont="1" applyFill="1" applyBorder="1" applyAlignment="1">
      <alignment vertical="center"/>
      <protection/>
    </xf>
    <xf numFmtId="168" fontId="7" fillId="0" borderId="35" xfId="69" applyNumberFormat="1" applyFont="1" applyFill="1" applyBorder="1" applyAlignment="1">
      <alignment vertical="center"/>
      <protection/>
    </xf>
    <xf numFmtId="168" fontId="7" fillId="0" borderId="79" xfId="69" applyNumberFormat="1" applyFont="1" applyFill="1" applyBorder="1" applyAlignment="1">
      <alignment vertical="center"/>
      <protection/>
    </xf>
    <xf numFmtId="0" fontId="32" fillId="0" borderId="0" xfId="69" applyFont="1" applyFill="1" applyAlignment="1">
      <alignment vertical="center"/>
      <protection/>
    </xf>
    <xf numFmtId="168" fontId="8" fillId="0" borderId="80" xfId="69" applyNumberFormat="1" applyFont="1" applyFill="1" applyBorder="1" applyProtection="1">
      <alignment/>
      <protection locked="0"/>
    </xf>
    <xf numFmtId="168" fontId="8" fillId="0" borderId="77" xfId="69" applyNumberFormat="1" applyFont="1" applyFill="1" applyBorder="1" applyAlignment="1" applyProtection="1">
      <alignment vertical="center"/>
      <protection locked="0"/>
    </xf>
    <xf numFmtId="168" fontId="8" fillId="0" borderId="82" xfId="69" applyNumberFormat="1" applyFont="1" applyFill="1" applyBorder="1">
      <alignment/>
      <protection/>
    </xf>
    <xf numFmtId="37" fontId="8" fillId="0" borderId="13" xfId="69" applyNumberFormat="1" applyFont="1" applyFill="1" applyBorder="1" applyAlignment="1">
      <alignment horizontal="left" wrapText="1" indent="1"/>
      <protection/>
    </xf>
    <xf numFmtId="168" fontId="7" fillId="0" borderId="52" xfId="69" applyNumberFormat="1" applyFont="1" applyFill="1" applyBorder="1" applyProtection="1">
      <alignment/>
      <protection locked="0"/>
    </xf>
    <xf numFmtId="168" fontId="7" fillId="0" borderId="35" xfId="69" applyNumberFormat="1" applyFont="1" applyFill="1" applyBorder="1" applyAlignment="1" applyProtection="1">
      <alignment vertical="center"/>
      <protection locked="0"/>
    </xf>
    <xf numFmtId="168" fontId="7" fillId="0" borderId="79" xfId="69" applyNumberFormat="1" applyFont="1" applyFill="1" applyBorder="1">
      <alignment/>
      <protection/>
    </xf>
    <xf numFmtId="0" fontId="3" fillId="0" borderId="12" xfId="69" applyFont="1" applyFill="1" applyBorder="1" applyAlignment="1">
      <alignment horizontal="left" vertical="center" indent="1"/>
      <protection/>
    </xf>
    <xf numFmtId="0" fontId="33" fillId="0" borderId="0" xfId="69" applyFont="1" applyFill="1" applyAlignment="1">
      <alignment vertical="center"/>
      <protection/>
    </xf>
    <xf numFmtId="0" fontId="7" fillId="0" borderId="13" xfId="69" applyFont="1" applyFill="1" applyBorder="1" applyAlignment="1">
      <alignment horizontal="left" vertical="center" indent="1"/>
      <protection/>
    </xf>
    <xf numFmtId="0" fontId="7" fillId="0" borderId="66" xfId="69" applyFont="1" applyFill="1" applyBorder="1" applyAlignment="1" quotePrefix="1">
      <alignment horizontal="left" vertical="center" indent="1"/>
      <protection/>
    </xf>
    <xf numFmtId="0" fontId="8" fillId="0" borderId="23" xfId="69" applyFont="1" applyFill="1" applyBorder="1" applyAlignment="1">
      <alignment horizontal="left" indent="1"/>
      <protection/>
    </xf>
    <xf numFmtId="0" fontId="8" fillId="0" borderId="39" xfId="69" applyFont="1" applyFill="1" applyBorder="1" applyAlignment="1">
      <alignment horizontal="left" indent="3"/>
      <protection/>
    </xf>
    <xf numFmtId="168" fontId="8" fillId="0" borderId="77" xfId="69" applyNumberFormat="1" applyFont="1" applyFill="1" applyBorder="1">
      <alignment/>
      <protection/>
    </xf>
    <xf numFmtId="168" fontId="8" fillId="0" borderId="37" xfId="69" applyNumberFormat="1" applyFont="1" applyFill="1" applyBorder="1">
      <alignment/>
      <protection/>
    </xf>
    <xf numFmtId="0" fontId="8" fillId="0" borderId="50" xfId="69" applyFont="1" applyFill="1" applyBorder="1" applyAlignment="1">
      <alignment horizontal="left" indent="3"/>
      <protection/>
    </xf>
    <xf numFmtId="168" fontId="8" fillId="0" borderId="83" xfId="69" applyNumberFormat="1" applyFont="1" applyFill="1" applyBorder="1" applyProtection="1">
      <alignment/>
      <protection locked="0"/>
    </xf>
    <xf numFmtId="168" fontId="8" fillId="0" borderId="84" xfId="69" applyNumberFormat="1" applyFont="1" applyFill="1" applyBorder="1" applyAlignment="1" applyProtection="1">
      <alignment vertical="center"/>
      <protection locked="0"/>
    </xf>
    <xf numFmtId="168" fontId="8" fillId="0" borderId="84" xfId="69" applyNumberFormat="1" applyFont="1" applyFill="1" applyBorder="1">
      <alignment/>
      <protection/>
    </xf>
    <xf numFmtId="168" fontId="7" fillId="0" borderId="52" xfId="69" applyNumberFormat="1" applyFont="1" applyFill="1" applyBorder="1" applyAlignment="1">
      <alignment vertical="center"/>
      <protection/>
    </xf>
    <xf numFmtId="168" fontId="7" fillId="0" borderId="35" xfId="69" applyNumberFormat="1" applyFont="1" applyFill="1" applyBorder="1" applyAlignment="1">
      <alignment vertical="center"/>
      <protection/>
    </xf>
    <xf numFmtId="0" fontId="7" fillId="0" borderId="23" xfId="69" applyFont="1" applyFill="1" applyBorder="1" applyAlignment="1">
      <alignment horizontal="left" indent="1"/>
      <protection/>
    </xf>
    <xf numFmtId="168" fontId="7" fillId="0" borderId="67" xfId="69" applyNumberFormat="1" applyFont="1" applyFill="1" applyBorder="1" applyProtection="1">
      <alignment/>
      <protection locked="0"/>
    </xf>
    <xf numFmtId="168" fontId="7" fillId="0" borderId="36" xfId="69" applyNumberFormat="1" applyFont="1" applyFill="1" applyBorder="1" applyAlignment="1" applyProtection="1">
      <alignment vertical="center"/>
      <protection locked="0"/>
    </xf>
    <xf numFmtId="168" fontId="7" fillId="0" borderId="36" xfId="69" applyNumberFormat="1" applyFont="1" applyFill="1" applyBorder="1">
      <alignment/>
      <protection/>
    </xf>
    <xf numFmtId="0" fontId="3" fillId="0" borderId="66" xfId="69" applyFont="1" applyFill="1" applyBorder="1" applyAlignment="1">
      <alignment horizontal="left" vertical="center" indent="1"/>
      <protection/>
    </xf>
    <xf numFmtId="0" fontId="33" fillId="0" borderId="0" xfId="69" applyFont="1" applyFill="1" applyAlignment="1">
      <alignment vertical="center"/>
      <protection/>
    </xf>
    <xf numFmtId="0" fontId="1" fillId="0" borderId="0" xfId="69" applyFont="1" applyFill="1" applyAlignment="1">
      <alignment horizontal="right"/>
      <protection/>
    </xf>
    <xf numFmtId="0" fontId="1" fillId="0" borderId="0" xfId="69" applyFont="1" applyFill="1">
      <alignment/>
      <protection/>
    </xf>
    <xf numFmtId="165" fontId="20" fillId="0" borderId="0" xfId="69" applyNumberFormat="1" applyFill="1" applyAlignment="1">
      <alignment vertical="center"/>
      <protection/>
    </xf>
    <xf numFmtId="0" fontId="28" fillId="0" borderId="0" xfId="63" applyFont="1" applyFill="1">
      <alignment/>
      <protection/>
    </xf>
    <xf numFmtId="0" fontId="15" fillId="0" borderId="21" xfId="63" applyFont="1" applyBorder="1" applyAlignment="1">
      <alignment horizontal="center" vertical="top" wrapText="1"/>
      <protection/>
    </xf>
    <xf numFmtId="0" fontId="15" fillId="0" borderId="11" xfId="63" applyFont="1" applyBorder="1" applyAlignment="1">
      <alignment horizontal="left" vertical="top" wrapText="1"/>
      <protection/>
    </xf>
    <xf numFmtId="166" fontId="15" fillId="0" borderId="11" xfId="40" applyNumberFormat="1" applyFont="1" applyBorder="1" applyAlignment="1">
      <alignment horizontal="right" vertical="top" wrapText="1"/>
    </xf>
    <xf numFmtId="166" fontId="15" fillId="0" borderId="22" xfId="40" applyNumberFormat="1" applyFont="1" applyBorder="1" applyAlignment="1">
      <alignment horizontal="right" vertical="top" wrapText="1"/>
    </xf>
    <xf numFmtId="0" fontId="15" fillId="0" borderId="23" xfId="63" applyFont="1" applyBorder="1" applyAlignment="1">
      <alignment horizontal="center" vertical="top" wrapText="1"/>
      <protection/>
    </xf>
    <xf numFmtId="166" fontId="15" fillId="0" borderId="10" xfId="40" applyNumberFormat="1" applyFont="1" applyBorder="1" applyAlignment="1">
      <alignment horizontal="right" vertical="top" wrapText="1"/>
    </xf>
    <xf numFmtId="166" fontId="15" fillId="0" borderId="24" xfId="40" applyNumberFormat="1" applyFont="1" applyBorder="1" applyAlignment="1">
      <alignment horizontal="right" vertical="top" wrapText="1"/>
    </xf>
    <xf numFmtId="0" fontId="15" fillId="0" borderId="25" xfId="63" applyFont="1" applyBorder="1" applyAlignment="1">
      <alignment horizontal="center" vertical="top" wrapText="1"/>
      <protection/>
    </xf>
    <xf numFmtId="0" fontId="15" fillId="0" borderId="26" xfId="63" applyFont="1" applyBorder="1" applyAlignment="1">
      <alignment horizontal="left" vertical="top" wrapText="1"/>
      <protection/>
    </xf>
    <xf numFmtId="166" fontId="15" fillId="0" borderId="26" xfId="40" applyNumberFormat="1" applyFont="1" applyBorder="1" applyAlignment="1">
      <alignment horizontal="right" vertical="top" wrapText="1"/>
    </xf>
    <xf numFmtId="166" fontId="15" fillId="0" borderId="27" xfId="40" applyNumberFormat="1" applyFont="1" applyBorder="1" applyAlignment="1">
      <alignment horizontal="right" vertical="top" wrapText="1"/>
    </xf>
    <xf numFmtId="0" fontId="30" fillId="0" borderId="13" xfId="63" applyFont="1" applyBorder="1" applyAlignment="1">
      <alignment horizontal="center" vertical="top" wrapText="1"/>
      <protection/>
    </xf>
    <xf numFmtId="0" fontId="30" fillId="0" borderId="12" xfId="63" applyFont="1" applyBorder="1" applyAlignment="1">
      <alignment horizontal="left" vertical="top" wrapText="1"/>
      <protection/>
    </xf>
    <xf numFmtId="166" fontId="30" fillId="0" borderId="12" xfId="40" applyNumberFormat="1" applyFont="1" applyBorder="1" applyAlignment="1">
      <alignment horizontal="right" vertical="top" wrapText="1"/>
    </xf>
    <xf numFmtId="166" fontId="30" fillId="0" borderId="14" xfId="40" applyNumberFormat="1" applyFont="1" applyBorder="1" applyAlignment="1">
      <alignment horizontal="right" vertical="top" wrapText="1"/>
    </xf>
    <xf numFmtId="0" fontId="1" fillId="0" borderId="0" xfId="61" applyFill="1">
      <alignment/>
      <protection/>
    </xf>
    <xf numFmtId="0" fontId="35" fillId="0" borderId="0" xfId="61" applyFont="1" applyFill="1" applyAlignment="1">
      <alignment horizontal="right"/>
      <protection/>
    </xf>
    <xf numFmtId="0" fontId="36" fillId="0" borderId="0" xfId="61" applyFont="1" applyFill="1" applyAlignment="1">
      <alignment horizontal="center"/>
      <protection/>
    </xf>
    <xf numFmtId="0" fontId="37" fillId="0" borderId="0" xfId="61" applyFont="1" applyFill="1" applyAlignment="1">
      <alignment horizontal="right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36" fillId="0" borderId="12" xfId="61" applyFont="1" applyFill="1" applyBorder="1" applyAlignment="1">
      <alignment horizontal="center" vertical="center"/>
      <protection/>
    </xf>
    <xf numFmtId="0" fontId="36" fillId="0" borderId="14" xfId="61" applyFont="1" applyFill="1" applyBorder="1" applyAlignment="1">
      <alignment horizontal="center" vertical="center" wrapText="1"/>
      <protection/>
    </xf>
    <xf numFmtId="0" fontId="1" fillId="0" borderId="0" xfId="61" applyFill="1" applyAlignment="1">
      <alignment horizontal="center"/>
      <protection/>
    </xf>
    <xf numFmtId="0" fontId="1" fillId="0" borderId="21" xfId="61" applyFill="1" applyBorder="1" applyAlignment="1">
      <alignment horizontal="center" vertical="center"/>
      <protection/>
    </xf>
    <xf numFmtId="0" fontId="1" fillId="0" borderId="11" xfId="61" applyFill="1" applyBorder="1" applyAlignment="1" applyProtection="1">
      <alignment horizontal="left" vertical="center" wrapText="1" indent="1"/>
      <protection locked="0"/>
    </xf>
    <xf numFmtId="169" fontId="3" fillId="0" borderId="22" xfId="61" applyNumberFormat="1" applyFont="1" applyFill="1" applyBorder="1" applyAlignment="1" applyProtection="1">
      <alignment horizontal="right" vertical="center"/>
      <protection/>
    </xf>
    <xf numFmtId="0" fontId="1" fillId="0" borderId="23" xfId="61" applyFill="1" applyBorder="1" applyAlignment="1">
      <alignment horizontal="center" vertical="center"/>
      <protection/>
    </xf>
    <xf numFmtId="0" fontId="39" fillId="0" borderId="10" xfId="61" applyFont="1" applyFill="1" applyBorder="1" applyAlignment="1">
      <alignment horizontal="left" vertical="center" indent="5"/>
      <protection/>
    </xf>
    <xf numFmtId="169" fontId="40" fillId="0" borderId="24" xfId="61" applyNumberFormat="1" applyFont="1" applyFill="1" applyBorder="1" applyAlignment="1" applyProtection="1">
      <alignment horizontal="right" vertical="center"/>
      <protection locked="0"/>
    </xf>
    <xf numFmtId="0" fontId="1" fillId="0" borderId="10" xfId="61" applyFont="1" applyFill="1" applyBorder="1" applyAlignment="1">
      <alignment horizontal="left" vertical="center" indent="1"/>
      <protection/>
    </xf>
    <xf numFmtId="0" fontId="1" fillId="0" borderId="25" xfId="61" applyFill="1" applyBorder="1" applyAlignment="1">
      <alignment horizontal="center" vertical="center"/>
      <protection/>
    </xf>
    <xf numFmtId="0" fontId="1" fillId="0" borderId="26" xfId="61" applyFont="1" applyFill="1" applyBorder="1" applyAlignment="1">
      <alignment horizontal="left" vertical="center" indent="1"/>
      <protection/>
    </xf>
    <xf numFmtId="169" fontId="40" fillId="0" borderId="27" xfId="61" applyNumberFormat="1" applyFont="1" applyFill="1" applyBorder="1" applyAlignment="1" applyProtection="1">
      <alignment horizontal="right" vertical="center"/>
      <protection locked="0"/>
    </xf>
    <xf numFmtId="0" fontId="1" fillId="0" borderId="30" xfId="61" applyFill="1" applyBorder="1" applyAlignment="1">
      <alignment horizontal="center" vertical="center"/>
      <protection/>
    </xf>
    <xf numFmtId="0" fontId="1" fillId="0" borderId="31" xfId="61" applyFill="1" applyBorder="1" applyAlignment="1" applyProtection="1">
      <alignment horizontal="left" vertical="center" wrapText="1" indent="1"/>
      <protection locked="0"/>
    </xf>
    <xf numFmtId="169" fontId="3" fillId="0" borderId="32" xfId="61" applyNumberFormat="1" applyFont="1" applyFill="1" applyBorder="1" applyAlignment="1" applyProtection="1">
      <alignment horizontal="right" vertical="center"/>
      <protection/>
    </xf>
    <xf numFmtId="0" fontId="1" fillId="0" borderId="63" xfId="61" applyFill="1" applyBorder="1" applyAlignment="1">
      <alignment horizontal="center" vertical="center"/>
      <protection/>
    </xf>
    <xf numFmtId="0" fontId="39" fillId="0" borderId="49" xfId="61" applyFont="1" applyFill="1" applyBorder="1" applyAlignment="1">
      <alignment horizontal="left" vertical="center" indent="5"/>
      <protection/>
    </xf>
    <xf numFmtId="169" fontId="40" fillId="0" borderId="65" xfId="61" applyNumberFormat="1" applyFont="1" applyFill="1" applyBorder="1" applyAlignment="1" applyProtection="1">
      <alignment horizontal="right" vertical="center"/>
      <protection locked="0"/>
    </xf>
    <xf numFmtId="0" fontId="23" fillId="0" borderId="0" xfId="71" applyFill="1" applyProtection="1">
      <alignment/>
      <protection/>
    </xf>
    <xf numFmtId="0" fontId="41" fillId="0" borderId="0" xfId="71" applyFont="1" applyFill="1" applyProtection="1">
      <alignment/>
      <protection/>
    </xf>
    <xf numFmtId="0" fontId="44" fillId="0" borderId="63" xfId="71" applyFont="1" applyFill="1" applyBorder="1" applyAlignment="1" applyProtection="1">
      <alignment horizontal="center" vertical="center" wrapText="1"/>
      <protection/>
    </xf>
    <xf numFmtId="0" fontId="44" fillId="0" borderId="49" xfId="71" applyFont="1" applyFill="1" applyBorder="1" applyAlignment="1" applyProtection="1">
      <alignment horizontal="center" vertical="center" wrapText="1"/>
      <protection/>
    </xf>
    <xf numFmtId="0" fontId="23" fillId="0" borderId="0" xfId="71" applyFill="1" applyAlignment="1" applyProtection="1">
      <alignment horizontal="center" vertical="center"/>
      <protection/>
    </xf>
    <xf numFmtId="0" fontId="9" fillId="0" borderId="30" xfId="71" applyFont="1" applyFill="1" applyBorder="1" applyAlignment="1" applyProtection="1">
      <alignment vertical="center" wrapText="1"/>
      <protection/>
    </xf>
    <xf numFmtId="170" fontId="8" fillId="0" borderId="31" xfId="70" applyNumberFormat="1" applyFont="1" applyFill="1" applyBorder="1" applyAlignment="1" applyProtection="1">
      <alignment horizontal="center" vertical="center"/>
      <protection/>
    </xf>
    <xf numFmtId="171" fontId="9" fillId="0" borderId="31" xfId="71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71" applyFill="1" applyAlignment="1" applyProtection="1">
      <alignment vertical="center"/>
      <protection/>
    </xf>
    <xf numFmtId="0" fontId="9" fillId="0" borderId="23" xfId="71" applyFont="1" applyFill="1" applyBorder="1" applyAlignment="1" applyProtection="1">
      <alignment vertical="center" wrapText="1"/>
      <protection/>
    </xf>
    <xf numFmtId="170" fontId="8" fillId="0" borderId="10" xfId="70" applyNumberFormat="1" applyFont="1" applyFill="1" applyBorder="1" applyAlignment="1" applyProtection="1">
      <alignment horizontal="center" vertical="center"/>
      <protection/>
    </xf>
    <xf numFmtId="171" fontId="9" fillId="0" borderId="10" xfId="71" applyNumberFormat="1" applyFont="1" applyFill="1" applyBorder="1" applyAlignment="1" applyProtection="1">
      <alignment horizontal="right" vertical="center" wrapText="1"/>
      <protection/>
    </xf>
    <xf numFmtId="0" fontId="45" fillId="0" borderId="23" xfId="71" applyFont="1" applyFill="1" applyBorder="1" applyAlignment="1" applyProtection="1">
      <alignment horizontal="left" vertical="center" wrapText="1" indent="1"/>
      <protection/>
    </xf>
    <xf numFmtId="171" fontId="44" fillId="0" borderId="10" xfId="71" applyNumberFormat="1" applyFont="1" applyFill="1" applyBorder="1" applyAlignment="1" applyProtection="1">
      <alignment horizontal="right" vertical="center" wrapText="1"/>
      <protection locked="0"/>
    </xf>
    <xf numFmtId="171" fontId="12" fillId="0" borderId="10" xfId="71" applyNumberFormat="1" applyFont="1" applyFill="1" applyBorder="1" applyAlignment="1" applyProtection="1">
      <alignment horizontal="right" vertical="center" wrapText="1"/>
      <protection locked="0"/>
    </xf>
    <xf numFmtId="171" fontId="12" fillId="0" borderId="10" xfId="71" applyNumberFormat="1" applyFont="1" applyFill="1" applyBorder="1" applyAlignment="1" applyProtection="1">
      <alignment horizontal="right" vertical="center" wrapText="1"/>
      <protection/>
    </xf>
    <xf numFmtId="0" fontId="9" fillId="0" borderId="63" xfId="71" applyFont="1" applyFill="1" applyBorder="1" applyAlignment="1" applyProtection="1">
      <alignment vertical="center" wrapText="1"/>
      <protection/>
    </xf>
    <xf numFmtId="170" fontId="8" fillId="0" borderId="49" xfId="70" applyNumberFormat="1" applyFont="1" applyFill="1" applyBorder="1" applyAlignment="1" applyProtection="1">
      <alignment horizontal="center" vertical="center"/>
      <protection/>
    </xf>
    <xf numFmtId="171" fontId="9" fillId="0" borderId="49" xfId="71" applyNumberFormat="1" applyFont="1" applyFill="1" applyBorder="1" applyAlignment="1" applyProtection="1">
      <alignment horizontal="right" vertical="center" wrapText="1"/>
      <protection/>
    </xf>
    <xf numFmtId="0" fontId="12" fillId="0" borderId="0" xfId="71" applyFont="1" applyFill="1" applyProtection="1">
      <alignment/>
      <protection/>
    </xf>
    <xf numFmtId="3" fontId="23" fillId="0" borderId="0" xfId="71" applyNumberFormat="1" applyFont="1" applyFill="1" applyProtection="1">
      <alignment/>
      <protection/>
    </xf>
    <xf numFmtId="0" fontId="23" fillId="0" borderId="0" xfId="71" applyFont="1" applyFill="1" applyProtection="1">
      <alignment/>
      <protection/>
    </xf>
    <xf numFmtId="0" fontId="1" fillId="0" borderId="0" xfId="70" applyFill="1" applyAlignment="1" applyProtection="1">
      <alignment vertical="center"/>
      <protection/>
    </xf>
    <xf numFmtId="0" fontId="1" fillId="0" borderId="0" xfId="70" applyFill="1" applyAlignment="1" applyProtection="1">
      <alignment vertical="center" wrapText="1"/>
      <protection/>
    </xf>
    <xf numFmtId="0" fontId="1" fillId="0" borderId="0" xfId="70" applyFill="1" applyAlignment="1" applyProtection="1">
      <alignment horizontal="center" vertical="center"/>
      <protection/>
    </xf>
    <xf numFmtId="49" fontId="7" fillId="0" borderId="63" xfId="70" applyNumberFormat="1" applyFont="1" applyFill="1" applyBorder="1" applyAlignment="1" applyProtection="1">
      <alignment horizontal="center" vertical="center" wrapText="1"/>
      <protection/>
    </xf>
    <xf numFmtId="49" fontId="7" fillId="0" borderId="49" xfId="70" applyNumberFormat="1" applyFont="1" applyFill="1" applyBorder="1" applyAlignment="1" applyProtection="1">
      <alignment horizontal="center" vertical="center"/>
      <protection/>
    </xf>
    <xf numFmtId="49" fontId="7" fillId="0" borderId="65" xfId="70" applyNumberFormat="1" applyFont="1" applyFill="1" applyBorder="1" applyAlignment="1" applyProtection="1">
      <alignment horizontal="center" vertical="center"/>
      <protection/>
    </xf>
    <xf numFmtId="49" fontId="1" fillId="0" borderId="0" xfId="70" applyNumberFormat="1" applyFont="1" applyFill="1" applyAlignment="1" applyProtection="1">
      <alignment horizontal="center" vertical="center"/>
      <protection/>
    </xf>
    <xf numFmtId="172" fontId="8" fillId="0" borderId="32" xfId="70" applyNumberFormat="1" applyFont="1" applyFill="1" applyBorder="1" applyAlignment="1" applyProtection="1">
      <alignment vertical="center"/>
      <protection locked="0"/>
    </xf>
    <xf numFmtId="172" fontId="8" fillId="0" borderId="22" xfId="70" applyNumberFormat="1" applyFont="1" applyFill="1" applyBorder="1" applyAlignment="1" applyProtection="1">
      <alignment vertical="center"/>
      <protection locked="0"/>
    </xf>
    <xf numFmtId="172" fontId="8" fillId="0" borderId="24" xfId="70" applyNumberFormat="1" applyFont="1" applyFill="1" applyBorder="1" applyAlignment="1" applyProtection="1">
      <alignment vertical="center"/>
      <protection locked="0"/>
    </xf>
    <xf numFmtId="172" fontId="7" fillId="0" borderId="24" xfId="70" applyNumberFormat="1" applyFont="1" applyFill="1" applyBorder="1" applyAlignment="1" applyProtection="1">
      <alignment vertical="center"/>
      <protection/>
    </xf>
    <xf numFmtId="0" fontId="1" fillId="0" borderId="0" xfId="70" applyFont="1" applyFill="1" applyAlignment="1" applyProtection="1">
      <alignment vertical="center"/>
      <protection/>
    </xf>
    <xf numFmtId="0" fontId="7" fillId="0" borderId="63" xfId="70" applyFont="1" applyFill="1" applyBorder="1" applyAlignment="1" applyProtection="1">
      <alignment horizontal="left" vertical="center" wrapText="1"/>
      <protection/>
    </xf>
    <xf numFmtId="172" fontId="7" fillId="0" borderId="65" xfId="70" applyNumberFormat="1" applyFont="1" applyFill="1" applyBorder="1" applyAlignment="1" applyProtection="1">
      <alignment vertical="center"/>
      <protection/>
    </xf>
    <xf numFmtId="0" fontId="23" fillId="0" borderId="0" xfId="71" applyFont="1" applyFill="1" applyAlignment="1" applyProtection="1">
      <alignment/>
      <protection/>
    </xf>
    <xf numFmtId="0" fontId="40" fillId="0" borderId="0" xfId="70" applyFont="1" applyFill="1" applyAlignment="1" applyProtection="1">
      <alignment horizontal="center" vertical="center"/>
      <protection/>
    </xf>
    <xf numFmtId="165" fontId="1" fillId="0" borderId="0" xfId="61" applyNumberFormat="1" applyFill="1" applyAlignment="1">
      <alignment horizontal="center" vertical="center" wrapText="1"/>
      <protection/>
    </xf>
    <xf numFmtId="165" fontId="1" fillId="0" borderId="0" xfId="61" applyNumberFormat="1" applyFill="1" applyAlignment="1">
      <alignment vertical="center" wrapText="1"/>
      <protection/>
    </xf>
    <xf numFmtId="165" fontId="5" fillId="0" borderId="0" xfId="61" applyNumberFormat="1" applyFont="1" applyFill="1" applyAlignment="1">
      <alignment horizontal="right" vertical="center"/>
      <protection/>
    </xf>
    <xf numFmtId="165" fontId="36" fillId="0" borderId="0" xfId="61" applyNumberFormat="1" applyFont="1" applyFill="1" applyAlignment="1">
      <alignment vertical="center"/>
      <protection/>
    </xf>
    <xf numFmtId="165" fontId="3" fillId="0" borderId="64" xfId="61" applyNumberFormat="1" applyFont="1" applyFill="1" applyBorder="1" applyAlignment="1">
      <alignment horizontal="center" vertical="center"/>
      <protection/>
    </xf>
    <xf numFmtId="165" fontId="36" fillId="0" borderId="0" xfId="61" applyNumberFormat="1" applyFont="1" applyFill="1" applyAlignment="1">
      <alignment horizontal="center" vertical="center"/>
      <protection/>
    </xf>
    <xf numFmtId="165" fontId="7" fillId="0" borderId="0" xfId="61" applyNumberFormat="1" applyFont="1" applyFill="1" applyAlignment="1">
      <alignment horizontal="center" vertical="center" wrapText="1"/>
      <protection/>
    </xf>
    <xf numFmtId="1" fontId="6" fillId="20" borderId="31" xfId="61" applyNumberFormat="1" applyFont="1" applyFill="1" applyBorder="1" applyAlignment="1" applyProtection="1">
      <alignment horizontal="center" vertical="center" wrapText="1"/>
      <protection/>
    </xf>
    <xf numFmtId="165" fontId="7" fillId="0" borderId="31" xfId="61" applyNumberFormat="1" applyFont="1" applyFill="1" applyBorder="1" applyAlignment="1" applyProtection="1">
      <alignment vertical="center" wrapText="1"/>
      <protection/>
    </xf>
    <xf numFmtId="165" fontId="7" fillId="0" borderId="76" xfId="61" applyNumberFormat="1" applyFont="1" applyFill="1" applyBorder="1" applyAlignment="1" applyProtection="1">
      <alignment vertical="center" wrapText="1"/>
      <protection/>
    </xf>
    <xf numFmtId="165" fontId="7" fillId="0" borderId="23" xfId="61" applyNumberFormat="1" applyFont="1" applyFill="1" applyBorder="1" applyAlignment="1">
      <alignment horizontal="right" vertical="center" wrapText="1" indent="1"/>
      <protection/>
    </xf>
    <xf numFmtId="165" fontId="8" fillId="0" borderId="10" xfId="61" applyNumberFormat="1" applyFont="1" applyFill="1" applyBorder="1" applyAlignment="1" applyProtection="1">
      <alignment horizontal="left" vertical="center" wrapText="1" indent="1"/>
      <protection locked="0"/>
    </xf>
    <xf numFmtId="1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61" applyNumberFormat="1" applyFont="1" applyFill="1" applyBorder="1" applyAlignment="1" applyProtection="1">
      <alignment vertical="center" wrapText="1"/>
      <protection locked="0"/>
    </xf>
    <xf numFmtId="165" fontId="8" fillId="0" borderId="39" xfId="61" applyNumberFormat="1" applyFont="1" applyFill="1" applyBorder="1" applyAlignment="1" applyProtection="1">
      <alignment vertical="center" wrapText="1"/>
      <protection locked="0"/>
    </xf>
    <xf numFmtId="165" fontId="7" fillId="0" borderId="10" xfId="61" applyNumberFormat="1" applyFont="1" applyFill="1" applyBorder="1" applyAlignment="1" applyProtection="1">
      <alignment horizontal="left" vertical="center" wrapText="1" indent="1"/>
      <protection/>
    </xf>
    <xf numFmtId="1" fontId="6" fillId="20" borderId="10" xfId="61" applyNumberFormat="1" applyFont="1" applyFill="1" applyBorder="1" applyAlignment="1" applyProtection="1">
      <alignment horizontal="center" vertical="center" wrapText="1"/>
      <protection/>
    </xf>
    <xf numFmtId="165" fontId="7" fillId="0" borderId="10" xfId="61" applyNumberFormat="1" applyFont="1" applyFill="1" applyBorder="1" applyAlignment="1" applyProtection="1">
      <alignment vertical="center" wrapText="1"/>
      <protection/>
    </xf>
    <xf numFmtId="165" fontId="7" fillId="0" borderId="39" xfId="61" applyNumberFormat="1" applyFont="1" applyFill="1" applyBorder="1" applyAlignment="1" applyProtection="1">
      <alignment vertical="center" wrapText="1"/>
      <protection/>
    </xf>
    <xf numFmtId="165" fontId="7" fillId="0" borderId="16" xfId="61" applyNumberFormat="1" applyFont="1" applyFill="1" applyBorder="1" applyAlignment="1" applyProtection="1">
      <alignment horizontal="left" vertical="center" wrapText="1" indent="1"/>
      <protection/>
    </xf>
    <xf numFmtId="1" fontId="6" fillId="20" borderId="26" xfId="61" applyNumberFormat="1" applyFont="1" applyFill="1" applyBorder="1" applyAlignment="1" applyProtection="1">
      <alignment horizontal="center" vertical="center" wrapText="1"/>
      <protection/>
    </xf>
    <xf numFmtId="165" fontId="7" fillId="0" borderId="16" xfId="61" applyNumberFormat="1" applyFont="1" applyFill="1" applyBorder="1" applyAlignment="1" applyProtection="1">
      <alignment vertical="center" wrapText="1"/>
      <protection/>
    </xf>
    <xf numFmtId="165" fontId="7" fillId="0" borderId="50" xfId="61" applyNumberFormat="1" applyFont="1" applyFill="1" applyBorder="1" applyAlignment="1" applyProtection="1">
      <alignment vertical="center" wrapText="1"/>
      <protection/>
    </xf>
    <xf numFmtId="1" fontId="1" fillId="0" borderId="50" xfId="61" applyNumberFormat="1" applyFont="1" applyFill="1" applyBorder="1" applyAlignment="1" applyProtection="1">
      <alignment horizontal="center" vertical="center" wrapText="1"/>
      <protection locked="0"/>
    </xf>
    <xf numFmtId="165" fontId="8" fillId="0" borderId="16" xfId="61" applyNumberFormat="1" applyFont="1" applyFill="1" applyBorder="1" applyAlignment="1" applyProtection="1">
      <alignment vertical="center" wrapText="1"/>
      <protection locked="0"/>
    </xf>
    <xf numFmtId="165" fontId="8" fillId="0" borderId="50" xfId="61" applyNumberFormat="1" applyFont="1" applyFill="1" applyBorder="1" applyAlignment="1" applyProtection="1">
      <alignment vertical="center" wrapText="1"/>
      <protection locked="0"/>
    </xf>
    <xf numFmtId="165" fontId="7" fillId="0" borderId="13" xfId="61" applyNumberFormat="1" applyFont="1" applyFill="1" applyBorder="1" applyAlignment="1">
      <alignment horizontal="right" vertical="center" wrapText="1" indent="1"/>
      <protection/>
    </xf>
    <xf numFmtId="1" fontId="8" fillId="20" borderId="66" xfId="61" applyNumberFormat="1" applyFont="1" applyFill="1" applyBorder="1" applyAlignment="1" applyProtection="1">
      <alignment vertical="center" wrapText="1"/>
      <protection/>
    </xf>
    <xf numFmtId="165" fontId="7" fillId="0" borderId="12" xfId="61" applyNumberFormat="1" applyFont="1" applyFill="1" applyBorder="1" applyAlignment="1" applyProtection="1">
      <alignment vertical="center" wrapText="1"/>
      <protection/>
    </xf>
    <xf numFmtId="165" fontId="7" fillId="0" borderId="66" xfId="61" applyNumberFormat="1" applyFont="1" applyFill="1" applyBorder="1" applyAlignment="1" applyProtection="1">
      <alignment vertical="center" wrapText="1"/>
      <protection/>
    </xf>
    <xf numFmtId="165" fontId="46" fillId="0" borderId="0" xfId="61" applyNumberFormat="1" applyFont="1" applyFill="1" applyAlignment="1">
      <alignment horizontal="center" vertical="center" wrapText="1"/>
      <protection/>
    </xf>
    <xf numFmtId="165" fontId="46" fillId="0" borderId="0" xfId="61" applyNumberFormat="1" applyFont="1" applyFill="1" applyAlignment="1">
      <alignment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 wrapText="1"/>
      <protection/>
    </xf>
    <xf numFmtId="0" fontId="1" fillId="0" borderId="0" xfId="61" applyFill="1" applyAlignment="1">
      <alignment vertical="center" wrapText="1"/>
      <protection/>
    </xf>
    <xf numFmtId="0" fontId="8" fillId="0" borderId="10" xfId="61" applyFont="1" applyFill="1" applyBorder="1" applyAlignment="1" applyProtection="1">
      <alignment vertical="center" wrapText="1"/>
      <protection locked="0"/>
    </xf>
    <xf numFmtId="0" fontId="8" fillId="0" borderId="49" xfId="61" applyFont="1" applyFill="1" applyBorder="1" applyAlignment="1" applyProtection="1">
      <alignment vertical="center" wrapText="1"/>
      <protection locked="0"/>
    </xf>
    <xf numFmtId="0" fontId="1" fillId="0" borderId="0" xfId="61" applyFill="1" applyAlignment="1">
      <alignment horizontal="right" vertical="center" wrapText="1"/>
      <protection/>
    </xf>
    <xf numFmtId="0" fontId="1" fillId="0" borderId="0" xfId="61" applyFill="1" applyAlignment="1">
      <alignment horizontal="center" vertical="center" wrapText="1"/>
      <protection/>
    </xf>
    <xf numFmtId="0" fontId="3" fillId="0" borderId="66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 applyProtection="1">
      <alignment horizontal="center" vertical="center"/>
      <protection/>
    </xf>
    <xf numFmtId="0" fontId="8" fillId="0" borderId="10" xfId="61" applyFont="1" applyFill="1" applyBorder="1" applyAlignment="1" applyProtection="1">
      <alignment vertical="center" wrapText="1"/>
      <protection/>
    </xf>
    <xf numFmtId="165" fontId="8" fillId="0" borderId="10" xfId="61" applyNumberFormat="1" applyFont="1" applyFill="1" applyBorder="1" applyAlignment="1" applyProtection="1">
      <alignment vertical="center"/>
      <protection locked="0"/>
    </xf>
    <xf numFmtId="165" fontId="8" fillId="0" borderId="39" xfId="61" applyNumberFormat="1" applyFont="1" applyFill="1" applyBorder="1" applyAlignment="1" applyProtection="1">
      <alignment vertical="center"/>
      <protection locked="0"/>
    </xf>
    <xf numFmtId="165" fontId="7" fillId="0" borderId="39" xfId="61" applyNumberFormat="1" applyFont="1" applyFill="1" applyBorder="1" applyAlignment="1" applyProtection="1">
      <alignment vertical="center"/>
      <protection/>
    </xf>
    <xf numFmtId="165" fontId="7" fillId="0" borderId="24" xfId="61" applyNumberFormat="1" applyFont="1" applyFill="1" applyBorder="1" applyAlignment="1" applyProtection="1">
      <alignment vertical="center"/>
      <protection/>
    </xf>
    <xf numFmtId="0" fontId="8" fillId="0" borderId="25" xfId="61" applyFont="1" applyFill="1" applyBorder="1" applyAlignment="1" applyProtection="1">
      <alignment horizontal="center" vertical="center"/>
      <protection/>
    </xf>
    <xf numFmtId="0" fontId="8" fillId="0" borderId="26" xfId="61" applyFont="1" applyFill="1" applyBorder="1" applyAlignment="1" applyProtection="1">
      <alignment vertical="center" wrapText="1"/>
      <protection/>
    </xf>
    <xf numFmtId="0" fontId="8" fillId="0" borderId="26" xfId="61" applyFont="1" applyFill="1" applyBorder="1" applyAlignment="1" applyProtection="1">
      <alignment vertical="center" wrapText="1"/>
      <protection locked="0"/>
    </xf>
    <xf numFmtId="165" fontId="8" fillId="0" borderId="26" xfId="61" applyNumberFormat="1" applyFont="1" applyFill="1" applyBorder="1" applyAlignment="1" applyProtection="1">
      <alignment vertical="center"/>
      <protection locked="0"/>
    </xf>
    <xf numFmtId="165" fontId="8" fillId="0" borderId="62" xfId="61" applyNumberFormat="1" applyFont="1" applyFill="1" applyBorder="1" applyAlignment="1" applyProtection="1">
      <alignment vertical="center"/>
      <protection locked="0"/>
    </xf>
    <xf numFmtId="0" fontId="8" fillId="0" borderId="63" xfId="61" applyFont="1" applyFill="1" applyBorder="1" applyAlignment="1" applyProtection="1">
      <alignment horizontal="center" vertical="center"/>
      <protection/>
    </xf>
    <xf numFmtId="0" fontId="8" fillId="0" borderId="49" xfId="61" applyFont="1" applyFill="1" applyBorder="1" applyAlignment="1" applyProtection="1">
      <alignment vertical="center" wrapText="1"/>
      <protection/>
    </xf>
    <xf numFmtId="165" fontId="8" fillId="0" borderId="49" xfId="61" applyNumberFormat="1" applyFont="1" applyFill="1" applyBorder="1" applyAlignment="1" applyProtection="1">
      <alignment vertical="center"/>
      <protection locked="0"/>
    </xf>
    <xf numFmtId="165" fontId="8" fillId="0" borderId="64" xfId="61" applyNumberFormat="1" applyFont="1" applyFill="1" applyBorder="1" applyAlignment="1" applyProtection="1">
      <alignment vertical="center"/>
      <protection locked="0"/>
    </xf>
    <xf numFmtId="165" fontId="7" fillId="0" borderId="12" xfId="61" applyNumberFormat="1" applyFont="1" applyFill="1" applyBorder="1" applyAlignment="1" applyProtection="1">
      <alignment vertical="center"/>
      <protection/>
    </xf>
    <xf numFmtId="165" fontId="7" fillId="0" borderId="66" xfId="61" applyNumberFormat="1" applyFont="1" applyFill="1" applyBorder="1" applyAlignment="1" applyProtection="1">
      <alignment vertical="center"/>
      <protection/>
    </xf>
    <xf numFmtId="165" fontId="7" fillId="0" borderId="14" xfId="61" applyNumberFormat="1" applyFont="1" applyFill="1" applyBorder="1" applyAlignment="1" applyProtection="1">
      <alignment vertical="center"/>
      <protection/>
    </xf>
    <xf numFmtId="0" fontId="6" fillId="0" borderId="0" xfId="61" applyFont="1" applyFill="1">
      <alignment/>
      <protection/>
    </xf>
    <xf numFmtId="0" fontId="1" fillId="0" borderId="0" xfId="61" applyFill="1" applyProtection="1">
      <alignment/>
      <protection locked="0"/>
    </xf>
    <xf numFmtId="165" fontId="7" fillId="0" borderId="65" xfId="61" applyNumberFormat="1" applyFont="1" applyFill="1" applyBorder="1" applyAlignment="1" applyProtection="1">
      <alignment vertical="center"/>
      <protection/>
    </xf>
    <xf numFmtId="165" fontId="3" fillId="0" borderId="12" xfId="61" applyNumberFormat="1" applyFont="1" applyFill="1" applyBorder="1" applyAlignment="1" applyProtection="1">
      <alignment vertical="center"/>
      <protection/>
    </xf>
    <xf numFmtId="0" fontId="34" fillId="0" borderId="10" xfId="63" applyFont="1" applyFill="1" applyBorder="1" applyAlignment="1">
      <alignment horizontal="center" vertical="center" wrapText="1"/>
      <protection/>
    </xf>
    <xf numFmtId="0" fontId="16" fillId="0" borderId="0" xfId="61" applyFont="1" applyAlignment="1">
      <alignment horizontal="center" wrapText="1"/>
      <protection/>
    </xf>
    <xf numFmtId="0" fontId="3" fillId="0" borderId="12" xfId="61" applyFont="1" applyFill="1" applyBorder="1" applyAlignment="1" applyProtection="1">
      <alignment horizontal="center" vertical="center" wrapText="1"/>
      <protection/>
    </xf>
    <xf numFmtId="0" fontId="3" fillId="0" borderId="14" xfId="61" applyFont="1" applyFill="1" applyBorder="1" applyAlignment="1" applyProtection="1">
      <alignment horizontal="center" vertical="center" wrapText="1"/>
      <protection/>
    </xf>
    <xf numFmtId="0" fontId="7" fillId="0" borderId="12" xfId="61" applyFont="1" applyFill="1" applyBorder="1" applyAlignment="1" applyProtection="1">
      <alignment horizontal="center" vertical="center" wrapText="1"/>
      <protection/>
    </xf>
    <xf numFmtId="0" fontId="7" fillId="0" borderId="14" xfId="61" applyFont="1" applyFill="1" applyBorder="1" applyAlignment="1" applyProtection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12" fillId="0" borderId="43" xfId="61" applyFont="1" applyFill="1" applyBorder="1" applyAlignment="1" applyProtection="1">
      <alignment horizontal="left" vertical="center" wrapText="1" indent="1"/>
      <protection/>
    </xf>
    <xf numFmtId="165" fontId="8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3" xfId="61" applyFont="1" applyFill="1" applyBorder="1" applyAlignment="1">
      <alignment horizontal="center" vertical="center" wrapText="1"/>
      <protection/>
    </xf>
    <xf numFmtId="0" fontId="12" fillId="0" borderId="33" xfId="61" applyFont="1" applyFill="1" applyBorder="1" applyAlignment="1" applyProtection="1">
      <alignment horizontal="left" vertical="center" wrapText="1" indent="1"/>
      <protection/>
    </xf>
    <xf numFmtId="165" fontId="8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3" xfId="61" applyFont="1" applyFill="1" applyBorder="1" applyAlignment="1" applyProtection="1">
      <alignment horizontal="left" vertical="center" wrapText="1" indent="8"/>
      <protection/>
    </xf>
    <xf numFmtId="165" fontId="8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61" applyFont="1" applyFill="1" applyBorder="1" applyAlignment="1">
      <alignment horizontal="center" vertical="center" wrapText="1"/>
      <protection/>
    </xf>
    <xf numFmtId="165" fontId="8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65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61" applyFont="1" applyFill="1" applyBorder="1" applyAlignment="1">
      <alignment horizontal="center" vertical="center" wrapText="1"/>
      <protection/>
    </xf>
    <xf numFmtId="0" fontId="3" fillId="0" borderId="29" xfId="61" applyFont="1" applyFill="1" applyBorder="1" applyAlignment="1" applyProtection="1">
      <alignment vertical="center" wrapText="1"/>
      <protection/>
    </xf>
    <xf numFmtId="165" fontId="7" fillId="0" borderId="29" xfId="61" applyNumberFormat="1" applyFont="1" applyFill="1" applyBorder="1" applyAlignment="1" applyProtection="1">
      <alignment vertical="center" wrapText="1"/>
      <protection/>
    </xf>
    <xf numFmtId="165" fontId="7" fillId="0" borderId="58" xfId="61" applyNumberFormat="1" applyFont="1" applyFill="1" applyBorder="1" applyAlignment="1" applyProtection="1">
      <alignment vertical="center" wrapText="1"/>
      <protection/>
    </xf>
    <xf numFmtId="165" fontId="1" fillId="0" borderId="0" xfId="61" applyNumberFormat="1" applyFill="1" applyAlignment="1" applyProtection="1">
      <alignment horizontal="center" vertical="center" wrapText="1"/>
      <protection locked="0"/>
    </xf>
    <xf numFmtId="165" fontId="1" fillId="0" borderId="0" xfId="61" applyNumberFormat="1" applyFill="1" applyAlignment="1" applyProtection="1">
      <alignment vertical="center" wrapText="1"/>
      <protection locked="0"/>
    </xf>
    <xf numFmtId="165" fontId="5" fillId="0" borderId="0" xfId="61" applyNumberFormat="1" applyFont="1" applyFill="1" applyAlignment="1" applyProtection="1">
      <alignment horizontal="right" vertical="center"/>
      <protection locked="0"/>
    </xf>
    <xf numFmtId="165" fontId="3" fillId="0" borderId="76" xfId="61" applyNumberFormat="1" applyFont="1" applyFill="1" applyBorder="1" applyAlignment="1" applyProtection="1">
      <alignment horizontal="centerContinuous" vertical="center"/>
      <protection/>
    </xf>
    <xf numFmtId="165" fontId="3" fillId="0" borderId="85" xfId="61" applyNumberFormat="1" applyFont="1" applyFill="1" applyBorder="1" applyAlignment="1" applyProtection="1">
      <alignment horizontal="centerContinuous" vertical="center"/>
      <protection/>
    </xf>
    <xf numFmtId="165" fontId="3" fillId="0" borderId="78" xfId="61" applyNumberFormat="1" applyFont="1" applyFill="1" applyBorder="1" applyAlignment="1" applyProtection="1">
      <alignment horizontal="centerContinuous" vertical="center"/>
      <protection/>
    </xf>
    <xf numFmtId="165" fontId="3" fillId="0" borderId="64" xfId="61" applyNumberFormat="1" applyFont="1" applyFill="1" applyBorder="1" applyAlignment="1" applyProtection="1">
      <alignment horizontal="center" vertical="center"/>
      <protection/>
    </xf>
    <xf numFmtId="165" fontId="3" fillId="0" borderId="65" xfId="61" applyNumberFormat="1" applyFont="1" applyFill="1" applyBorder="1" applyAlignment="1" applyProtection="1">
      <alignment horizontal="center" vertical="center" wrapText="1"/>
      <protection/>
    </xf>
    <xf numFmtId="165" fontId="7" fillId="0" borderId="52" xfId="61" applyNumberFormat="1" applyFont="1" applyFill="1" applyBorder="1" applyAlignment="1" applyProtection="1">
      <alignment horizontal="center" vertical="center" wrapText="1"/>
      <protection/>
    </xf>
    <xf numFmtId="165" fontId="7" fillId="0" borderId="12" xfId="61" applyNumberFormat="1" applyFont="1" applyFill="1" applyBorder="1" applyAlignment="1" applyProtection="1">
      <alignment horizontal="center" vertical="center" wrapText="1"/>
      <protection/>
    </xf>
    <xf numFmtId="165" fontId="7" fillId="0" borderId="66" xfId="61" applyNumberFormat="1" applyFont="1" applyFill="1" applyBorder="1" applyAlignment="1" applyProtection="1">
      <alignment horizontal="center" vertical="center" wrapText="1"/>
      <protection/>
    </xf>
    <xf numFmtId="165" fontId="7" fillId="0" borderId="40" xfId="61" applyNumberFormat="1" applyFont="1" applyFill="1" applyBorder="1" applyAlignment="1" applyProtection="1">
      <alignment horizontal="center" vertical="center" wrapText="1"/>
      <protection/>
    </xf>
    <xf numFmtId="165" fontId="7" fillId="0" borderId="30" xfId="61" applyNumberFormat="1" applyFont="1" applyFill="1" applyBorder="1" applyAlignment="1" applyProtection="1">
      <alignment horizontal="right" vertical="center" wrapText="1" indent="1"/>
      <protection/>
    </xf>
    <xf numFmtId="165" fontId="7" fillId="0" borderId="31" xfId="61" applyNumberFormat="1" applyFont="1" applyFill="1" applyBorder="1" applyAlignment="1" applyProtection="1">
      <alignment horizontal="left" vertical="center" wrapText="1" indent="1"/>
      <protection/>
    </xf>
    <xf numFmtId="165" fontId="7" fillId="0" borderId="77" xfId="61" applyNumberFormat="1" applyFont="1" applyFill="1" applyBorder="1" applyAlignment="1" applyProtection="1">
      <alignment vertical="center" wrapText="1"/>
      <protection/>
    </xf>
    <xf numFmtId="165" fontId="7" fillId="0" borderId="23" xfId="61" applyNumberFormat="1" applyFont="1" applyFill="1" applyBorder="1" applyAlignment="1" applyProtection="1">
      <alignment horizontal="right" vertical="center" wrapText="1" indent="1"/>
      <protection/>
    </xf>
    <xf numFmtId="165" fontId="8" fillId="0" borderId="37" xfId="61" applyNumberFormat="1" applyFont="1" applyFill="1" applyBorder="1" applyAlignment="1" applyProtection="1">
      <alignment vertical="center" wrapText="1"/>
      <protection/>
    </xf>
    <xf numFmtId="165" fontId="7" fillId="0" borderId="37" xfId="61" applyNumberFormat="1" applyFont="1" applyFill="1" applyBorder="1" applyAlignment="1" applyProtection="1">
      <alignment vertical="center" wrapText="1"/>
      <protection/>
    </xf>
    <xf numFmtId="165" fontId="7" fillId="0" borderId="10" xfId="61" applyNumberFormat="1" applyFont="1" applyFill="1" applyBorder="1" applyAlignment="1" applyProtection="1">
      <alignment horizontal="left" vertical="center" wrapText="1" indent="1"/>
      <protection/>
    </xf>
    <xf numFmtId="165" fontId="7" fillId="0" borderId="34" xfId="61" applyNumberFormat="1" applyFont="1" applyFill="1" applyBorder="1" applyAlignment="1" applyProtection="1">
      <alignment horizontal="right" vertical="center" wrapText="1" indent="1"/>
      <protection/>
    </xf>
    <xf numFmtId="165" fontId="7" fillId="0" borderId="13" xfId="61" applyNumberFormat="1" applyFont="1" applyFill="1" applyBorder="1" applyAlignment="1" applyProtection="1">
      <alignment horizontal="right" vertical="center" wrapText="1" indent="1"/>
      <protection/>
    </xf>
    <xf numFmtId="165" fontId="7" fillId="0" borderId="12" xfId="61" applyNumberFormat="1" applyFont="1" applyFill="1" applyBorder="1" applyAlignment="1" applyProtection="1">
      <alignment horizontal="left" vertical="center" wrapText="1" indent="1"/>
      <protection/>
    </xf>
    <xf numFmtId="165" fontId="7" fillId="0" borderId="35" xfId="61" applyNumberFormat="1" applyFont="1" applyFill="1" applyBorder="1" applyAlignment="1" applyProtection="1">
      <alignment vertical="center" wrapText="1"/>
      <protection/>
    </xf>
    <xf numFmtId="165" fontId="3" fillId="0" borderId="49" xfId="61" applyNumberFormat="1" applyFont="1" applyFill="1" applyBorder="1" applyAlignment="1">
      <alignment horizontal="center" vertical="center"/>
      <protection/>
    </xf>
    <xf numFmtId="165" fontId="3" fillId="0" borderId="52" xfId="61" applyNumberFormat="1" applyFont="1" applyFill="1" applyBorder="1" applyAlignment="1">
      <alignment horizontal="center" vertical="center" wrapText="1"/>
      <protection/>
    </xf>
    <xf numFmtId="165" fontId="3" fillId="0" borderId="35" xfId="61" applyNumberFormat="1" applyFont="1" applyFill="1" applyBorder="1" applyAlignment="1">
      <alignment horizontal="center" vertical="center" wrapText="1"/>
      <protection/>
    </xf>
    <xf numFmtId="165" fontId="3" fillId="0" borderId="66" xfId="61" applyNumberFormat="1" applyFont="1" applyFill="1" applyBorder="1" applyAlignment="1">
      <alignment horizontal="center" vertical="center" wrapText="1"/>
      <protection/>
    </xf>
    <xf numFmtId="165" fontId="3" fillId="0" borderId="14" xfId="61" applyNumberFormat="1" applyFont="1" applyFill="1" applyBorder="1" applyAlignment="1">
      <alignment horizontal="center" vertical="center" wrapText="1"/>
      <protection/>
    </xf>
    <xf numFmtId="165" fontId="36" fillId="0" borderId="0" xfId="61" applyNumberFormat="1" applyFont="1" applyFill="1" applyAlignment="1">
      <alignment horizontal="center" vertical="center" wrapText="1"/>
      <protection/>
    </xf>
    <xf numFmtId="165" fontId="7" fillId="0" borderId="35" xfId="61" applyNumberFormat="1" applyFont="1" applyFill="1" applyBorder="1" applyAlignment="1">
      <alignment horizontal="left" vertical="center" wrapText="1" indent="1"/>
      <protection/>
    </xf>
    <xf numFmtId="165" fontId="1" fillId="20" borderId="35" xfId="61" applyNumberFormat="1" applyFont="1" applyFill="1" applyBorder="1" applyAlignment="1">
      <alignment horizontal="left" vertical="center" wrapText="1" indent="2"/>
      <protection/>
    </xf>
    <xf numFmtId="165" fontId="1" fillId="20" borderId="41" xfId="61" applyNumberFormat="1" applyFont="1" applyFill="1" applyBorder="1" applyAlignment="1">
      <alignment horizontal="left" vertical="center" wrapText="1" indent="2"/>
      <protection/>
    </xf>
    <xf numFmtId="165" fontId="7" fillId="0" borderId="13" xfId="61" applyNumberFormat="1" applyFont="1" applyFill="1" applyBorder="1" applyAlignment="1">
      <alignment vertical="center" wrapText="1"/>
      <protection/>
    </xf>
    <xf numFmtId="165" fontId="7" fillId="0" borderId="12" xfId="61" applyNumberFormat="1" applyFont="1" applyFill="1" applyBorder="1" applyAlignment="1">
      <alignment vertical="center" wrapText="1"/>
      <protection/>
    </xf>
    <xf numFmtId="165" fontId="7" fillId="0" borderId="14" xfId="61" applyNumberFormat="1" applyFont="1" applyFill="1" applyBorder="1" applyAlignment="1">
      <alignment vertical="center" wrapText="1"/>
      <protection/>
    </xf>
    <xf numFmtId="165" fontId="8" fillId="0" borderId="37" xfId="61" applyNumberFormat="1" applyFont="1" applyFill="1" applyBorder="1" applyAlignment="1" applyProtection="1">
      <alignment horizontal="left" vertical="center" wrapText="1" indent="1"/>
      <protection locked="0"/>
    </xf>
    <xf numFmtId="173" fontId="1" fillId="0" borderId="37" xfId="61" applyNumberFormat="1" applyFont="1" applyFill="1" applyBorder="1" applyAlignment="1" applyProtection="1">
      <alignment horizontal="right" vertical="center" wrapText="1" indent="2"/>
      <protection locked="0"/>
    </xf>
    <xf numFmtId="173" fontId="1" fillId="0" borderId="10" xfId="61" applyNumberFormat="1" applyFont="1" applyFill="1" applyBorder="1" applyAlignment="1" applyProtection="1">
      <alignment horizontal="right" vertical="center" wrapText="1" indent="2"/>
      <protection locked="0"/>
    </xf>
    <xf numFmtId="165" fontId="8" fillId="0" borderId="23" xfId="61" applyNumberFormat="1" applyFont="1" applyFill="1" applyBorder="1" applyAlignment="1" applyProtection="1">
      <alignment vertical="center" wrapText="1"/>
      <protection locked="0"/>
    </xf>
    <xf numFmtId="165" fontId="8" fillId="0" borderId="24" xfId="61" applyNumberFormat="1" applyFont="1" applyFill="1" applyBorder="1" applyAlignment="1" applyProtection="1">
      <alignment vertical="center" wrapText="1"/>
      <protection locked="0"/>
    </xf>
    <xf numFmtId="165" fontId="1" fillId="20" borderId="35" xfId="61" applyNumberFormat="1" applyFont="1" applyFill="1" applyBorder="1" applyAlignment="1">
      <alignment horizontal="right" vertical="center" wrapText="1" indent="2"/>
      <protection/>
    </xf>
    <xf numFmtId="165" fontId="1" fillId="20" borderId="41" xfId="61" applyNumberFormat="1" applyFont="1" applyFill="1" applyBorder="1" applyAlignment="1">
      <alignment horizontal="right" vertical="center" wrapText="1" indent="2"/>
      <protection/>
    </xf>
    <xf numFmtId="0" fontId="30" fillId="0" borderId="19" xfId="67" applyFont="1" applyBorder="1" applyAlignment="1">
      <alignment horizontal="center"/>
      <protection/>
    </xf>
    <xf numFmtId="0" fontId="15" fillId="0" borderId="0" xfId="67">
      <alignment/>
      <protection/>
    </xf>
    <xf numFmtId="0" fontId="30" fillId="0" borderId="11" xfId="67" applyFont="1" applyBorder="1" applyAlignment="1">
      <alignment horizontal="center"/>
      <protection/>
    </xf>
    <xf numFmtId="0" fontId="30" fillId="0" borderId="10" xfId="67" applyFont="1" applyBorder="1" applyAlignment="1">
      <alignment horizontal="center" wrapText="1"/>
      <protection/>
    </xf>
    <xf numFmtId="0" fontId="30" fillId="0" borderId="24" xfId="67" applyFont="1" applyBorder="1" applyAlignment="1">
      <alignment horizontal="center" wrapText="1"/>
      <protection/>
    </xf>
    <xf numFmtId="0" fontId="15" fillId="0" borderId="23" xfId="67" applyBorder="1">
      <alignment/>
      <protection/>
    </xf>
    <xf numFmtId="0" fontId="15" fillId="0" borderId="10" xfId="67" applyFont="1" applyBorder="1">
      <alignment/>
      <protection/>
    </xf>
    <xf numFmtId="0" fontId="15" fillId="0" borderId="10" xfId="67" applyBorder="1">
      <alignment/>
      <protection/>
    </xf>
    <xf numFmtId="0" fontId="15" fillId="0" borderId="24" xfId="67" applyBorder="1">
      <alignment/>
      <protection/>
    </xf>
    <xf numFmtId="0" fontId="30" fillId="0" borderId="63" xfId="67" applyFont="1" applyBorder="1">
      <alignment/>
      <protection/>
    </xf>
    <xf numFmtId="0" fontId="30" fillId="0" borderId="49" xfId="67" applyFont="1" applyBorder="1">
      <alignment/>
      <protection/>
    </xf>
    <xf numFmtId="0" fontId="30" fillId="0" borderId="65" xfId="67" applyFont="1" applyBorder="1">
      <alignment/>
      <protection/>
    </xf>
    <xf numFmtId="0" fontId="30" fillId="0" borderId="0" xfId="67" applyFont="1">
      <alignment/>
      <protection/>
    </xf>
    <xf numFmtId="0" fontId="30" fillId="0" borderId="0" xfId="67" applyFont="1" applyBorder="1">
      <alignment/>
      <protection/>
    </xf>
    <xf numFmtId="172" fontId="8" fillId="0" borderId="24" xfId="70" applyNumberFormat="1" applyFont="1" applyFill="1" applyBorder="1" applyAlignment="1" applyProtection="1">
      <alignment vertical="center"/>
      <protection locked="0"/>
    </xf>
    <xf numFmtId="172" fontId="7" fillId="0" borderId="24" xfId="70" applyNumberFormat="1" applyFont="1" applyFill="1" applyBorder="1" applyAlignment="1" applyProtection="1">
      <alignment vertical="center"/>
      <protection locked="0"/>
    </xf>
    <xf numFmtId="0" fontId="7" fillId="0" borderId="66" xfId="68" applyFont="1" applyFill="1" applyBorder="1" applyAlignment="1" applyProtection="1">
      <alignment horizontal="center" vertical="center" wrapText="1"/>
      <protection/>
    </xf>
    <xf numFmtId="0" fontId="7" fillId="0" borderId="35" xfId="68" applyFont="1" applyFill="1" applyBorder="1" applyAlignment="1" applyProtection="1">
      <alignment horizontal="center" vertical="center" wrapText="1"/>
      <protection/>
    </xf>
    <xf numFmtId="0" fontId="7" fillId="0" borderId="53" xfId="68" applyFont="1" applyFill="1" applyBorder="1" applyAlignment="1" applyProtection="1">
      <alignment horizontal="center" vertical="center" wrapText="1"/>
      <protection/>
    </xf>
    <xf numFmtId="3" fontId="13" fillId="0" borderId="37" xfId="61" applyNumberFormat="1" applyFont="1" applyFill="1" applyBorder="1" applyAlignment="1" applyProtection="1">
      <alignment horizontal="right" vertical="center"/>
      <protection locked="0"/>
    </xf>
    <xf numFmtId="3" fontId="13" fillId="0" borderId="37" xfId="61" applyNumberFormat="1" applyFont="1" applyFill="1" applyBorder="1" applyAlignment="1" applyProtection="1">
      <alignment horizontal="right" vertical="center" wrapText="1"/>
      <protection locked="0"/>
    </xf>
    <xf numFmtId="165" fontId="7" fillId="0" borderId="37" xfId="61" applyNumberFormat="1" applyFont="1" applyFill="1" applyBorder="1" applyAlignment="1" applyProtection="1">
      <alignment horizontal="right" vertical="center" wrapText="1"/>
      <protection/>
    </xf>
    <xf numFmtId="3" fontId="8" fillId="0" borderId="37" xfId="61" applyNumberFormat="1" applyFont="1" applyFill="1" applyBorder="1" applyAlignment="1" applyProtection="1">
      <alignment horizontal="right" vertical="center"/>
      <protection locked="0"/>
    </xf>
    <xf numFmtId="49" fontId="8" fillId="0" borderId="69" xfId="61" applyNumberFormat="1" applyFont="1" applyFill="1" applyBorder="1" applyAlignment="1" applyProtection="1">
      <alignment horizontal="left" vertical="center"/>
      <protection locked="0"/>
    </xf>
    <xf numFmtId="49" fontId="7" fillId="0" borderId="56" xfId="61" applyNumberFormat="1" applyFont="1" applyFill="1" applyBorder="1" applyAlignment="1" applyProtection="1">
      <alignment vertical="center"/>
      <protection locked="0"/>
    </xf>
    <xf numFmtId="49" fontId="7" fillId="0" borderId="56" xfId="61" applyNumberFormat="1" applyFont="1" applyFill="1" applyBorder="1" applyAlignment="1" applyProtection="1">
      <alignment horizontal="right" vertical="center"/>
      <protection locked="0"/>
    </xf>
    <xf numFmtId="3" fontId="8" fillId="0" borderId="56" xfId="61" applyNumberFormat="1" applyFont="1" applyFill="1" applyBorder="1" applyAlignment="1" applyProtection="1">
      <alignment horizontal="right" vertical="center" wrapText="1"/>
      <protection locked="0"/>
    </xf>
    <xf numFmtId="49" fontId="7" fillId="0" borderId="17" xfId="61" applyNumberFormat="1" applyFont="1" applyFill="1" applyBorder="1" applyAlignment="1" applyProtection="1">
      <alignment horizontal="right" vertical="center"/>
      <protection locked="0"/>
    </xf>
    <xf numFmtId="3" fontId="8" fillId="0" borderId="17" xfId="61" applyNumberFormat="1" applyFont="1" applyFill="1" applyBorder="1" applyAlignment="1" applyProtection="1">
      <alignment horizontal="right" vertical="center" wrapText="1"/>
      <protection locked="0"/>
    </xf>
    <xf numFmtId="3" fontId="8" fillId="0" borderId="57" xfId="61" applyNumberFormat="1" applyFont="1" applyFill="1" applyBorder="1" applyAlignment="1" applyProtection="1">
      <alignment horizontal="right" vertical="center" wrapText="1"/>
      <protection locked="0"/>
    </xf>
    <xf numFmtId="165" fontId="7" fillId="0" borderId="57" xfId="61" applyNumberFormat="1" applyFont="1" applyFill="1" applyBorder="1" applyAlignment="1" applyProtection="1">
      <alignment horizontal="right" vertical="center" wrapText="1"/>
      <protection/>
    </xf>
    <xf numFmtId="3" fontId="8" fillId="0" borderId="37" xfId="61" applyNumberFormat="1" applyFont="1" applyFill="1" applyBorder="1" applyAlignment="1" applyProtection="1">
      <alignment horizontal="right" vertical="center" wrapText="1"/>
      <protection locked="0"/>
    </xf>
    <xf numFmtId="49" fontId="8" fillId="0" borderId="23" xfId="61" applyNumberFormat="1" applyFont="1" applyFill="1" applyBorder="1" applyAlignment="1" applyProtection="1">
      <alignment horizontal="left" vertical="center"/>
      <protection locked="0"/>
    </xf>
    <xf numFmtId="49" fontId="8" fillId="0" borderId="25" xfId="61" applyNumberFormat="1" applyFont="1" applyFill="1" applyBorder="1" applyAlignment="1" applyProtection="1">
      <alignment horizontal="left" vertical="center"/>
      <protection locked="0"/>
    </xf>
    <xf numFmtId="3" fontId="8" fillId="0" borderId="70" xfId="61" applyNumberFormat="1" applyFont="1" applyFill="1" applyBorder="1" applyAlignment="1" applyProtection="1">
      <alignment horizontal="right" vertical="center" wrapText="1"/>
      <protection locked="0"/>
    </xf>
    <xf numFmtId="3" fontId="8" fillId="0" borderId="77" xfId="61" applyNumberFormat="1" applyFont="1" applyFill="1" applyBorder="1" applyAlignment="1" applyProtection="1">
      <alignment horizontal="right" vertical="center" wrapText="1"/>
      <protection locked="0"/>
    </xf>
    <xf numFmtId="3" fontId="8" fillId="0" borderId="36" xfId="61" applyNumberFormat="1" applyFont="1" applyFill="1" applyBorder="1" applyAlignment="1" applyProtection="1">
      <alignment horizontal="right" vertical="center" wrapText="1"/>
      <protection locked="0"/>
    </xf>
    <xf numFmtId="3" fontId="8" fillId="0" borderId="84" xfId="61" applyNumberFormat="1" applyFont="1" applyFill="1" applyBorder="1" applyAlignment="1" applyProtection="1">
      <alignment horizontal="right" vertical="center" wrapText="1"/>
      <protection locked="0"/>
    </xf>
    <xf numFmtId="165" fontId="7" fillId="0" borderId="35" xfId="61" applyNumberFormat="1" applyFont="1" applyFill="1" applyBorder="1" applyAlignment="1">
      <alignment horizontal="center" vertical="center" wrapText="1"/>
      <protection/>
    </xf>
    <xf numFmtId="165" fontId="7" fillId="0" borderId="35" xfId="61" applyNumberFormat="1" applyFont="1" applyFill="1" applyBorder="1" applyAlignment="1">
      <alignment horizontal="center" vertical="center"/>
      <protection/>
    </xf>
    <xf numFmtId="165" fontId="7" fillId="0" borderId="86" xfId="61" applyNumberFormat="1" applyFont="1" applyFill="1" applyBorder="1" applyAlignment="1">
      <alignment horizontal="center" vertical="center"/>
      <protection/>
    </xf>
    <xf numFmtId="165" fontId="7" fillId="0" borderId="75" xfId="61" applyNumberFormat="1" applyFont="1" applyFill="1" applyBorder="1" applyAlignment="1">
      <alignment horizontal="center" vertical="center"/>
      <protection/>
    </xf>
    <xf numFmtId="165" fontId="7" fillId="0" borderId="75" xfId="61" applyNumberFormat="1" applyFont="1" applyFill="1" applyBorder="1" applyAlignment="1">
      <alignment horizontal="center" vertical="center" wrapText="1"/>
      <protection/>
    </xf>
    <xf numFmtId="49" fontId="8" fillId="0" borderId="80" xfId="61" applyNumberFormat="1" applyFont="1" applyFill="1" applyBorder="1" applyAlignment="1">
      <alignment horizontal="left" vertical="center"/>
      <protection/>
    </xf>
    <xf numFmtId="165" fontId="7" fillId="0" borderId="77" xfId="61" applyNumberFormat="1" applyFont="1" applyFill="1" applyBorder="1" applyAlignment="1">
      <alignment horizontal="right" vertical="center" wrapText="1"/>
      <protection/>
    </xf>
    <xf numFmtId="4" fontId="7" fillId="0" borderId="77" xfId="61" applyNumberFormat="1" applyFont="1" applyFill="1" applyBorder="1" applyAlignment="1">
      <alignment horizontal="right" vertical="center" wrapText="1"/>
      <protection/>
    </xf>
    <xf numFmtId="49" fontId="13" fillId="0" borderId="68" xfId="61" applyNumberFormat="1" applyFont="1" applyFill="1" applyBorder="1" applyAlignment="1" quotePrefix="1">
      <alignment horizontal="left" vertical="center" indent="1"/>
      <protection/>
    </xf>
    <xf numFmtId="165" fontId="7" fillId="0" borderId="37" xfId="61" applyNumberFormat="1" applyFont="1" applyFill="1" applyBorder="1" applyAlignment="1">
      <alignment horizontal="right" vertical="center" wrapText="1"/>
      <protection/>
    </xf>
    <xf numFmtId="4" fontId="7" fillId="0" borderId="37" xfId="61" applyNumberFormat="1" applyFont="1" applyFill="1" applyBorder="1" applyAlignment="1">
      <alignment horizontal="right" vertical="center" wrapText="1"/>
      <protection/>
    </xf>
    <xf numFmtId="49" fontId="8" fillId="0" borderId="68" xfId="61" applyNumberFormat="1" applyFont="1" applyFill="1" applyBorder="1" applyAlignment="1">
      <alignment horizontal="left" vertical="center"/>
      <protection/>
    </xf>
    <xf numFmtId="4" fontId="7" fillId="0" borderId="84" xfId="61" applyNumberFormat="1" applyFont="1" applyFill="1" applyBorder="1" applyAlignment="1">
      <alignment horizontal="right" vertical="center" wrapText="1"/>
      <protection/>
    </xf>
    <xf numFmtId="49" fontId="7" fillId="0" borderId="52" xfId="61" applyNumberFormat="1" applyFont="1" applyFill="1" applyBorder="1" applyAlignment="1" applyProtection="1">
      <alignment horizontal="left" vertical="center" indent="1"/>
      <protection locked="0"/>
    </xf>
    <xf numFmtId="165" fontId="7" fillId="0" borderId="35" xfId="61" applyNumberFormat="1" applyFont="1" applyFill="1" applyBorder="1" applyAlignment="1">
      <alignment vertical="center"/>
      <protection/>
    </xf>
    <xf numFmtId="4" fontId="8" fillId="0" borderId="35" xfId="61" applyNumberFormat="1" applyFont="1" applyFill="1" applyBorder="1" applyAlignment="1" applyProtection="1">
      <alignment vertical="center" wrapText="1"/>
      <protection locked="0"/>
    </xf>
    <xf numFmtId="49" fontId="7" fillId="0" borderId="17" xfId="61" applyNumberFormat="1" applyFont="1" applyFill="1" applyBorder="1" applyAlignment="1" applyProtection="1">
      <alignment vertical="center"/>
      <protection locked="0"/>
    </xf>
    <xf numFmtId="49" fontId="8" fillId="0" borderId="21" xfId="61" applyNumberFormat="1" applyFont="1" applyFill="1" applyBorder="1" applyAlignment="1">
      <alignment horizontal="left" vertical="center"/>
      <protection/>
    </xf>
    <xf numFmtId="49" fontId="8" fillId="0" borderId="23" xfId="61" applyNumberFormat="1" applyFont="1" applyFill="1" applyBorder="1" applyAlignment="1">
      <alignment horizontal="left" vertical="center"/>
      <protection/>
    </xf>
    <xf numFmtId="174" fontId="7" fillId="0" borderId="35" xfId="61" applyNumberFormat="1" applyFont="1" applyFill="1" applyBorder="1" applyAlignment="1">
      <alignment horizontal="left" vertical="center" wrapText="1" indent="1"/>
      <protection/>
    </xf>
    <xf numFmtId="174" fontId="44" fillId="0" borderId="0" xfId="61" applyNumberFormat="1" applyFont="1" applyFill="1" applyBorder="1" applyAlignment="1">
      <alignment horizontal="left" vertical="center" wrapText="1"/>
      <protection/>
    </xf>
    <xf numFmtId="165" fontId="7" fillId="0" borderId="35" xfId="61" applyNumberFormat="1" applyFont="1" applyFill="1" applyBorder="1" applyAlignment="1">
      <alignment horizontal="center" vertical="center" wrapText="1"/>
      <protection/>
    </xf>
    <xf numFmtId="165" fontId="7" fillId="0" borderId="35" xfId="61" applyNumberFormat="1" applyFont="1" applyFill="1" applyBorder="1" applyAlignment="1">
      <alignment horizontal="right" vertical="center" wrapText="1"/>
      <protection/>
    </xf>
    <xf numFmtId="3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61" applyNumberFormat="1" applyFont="1" applyFill="1" applyBorder="1" applyAlignment="1" applyProtection="1">
      <alignment vertical="center"/>
      <protection locked="0"/>
    </xf>
    <xf numFmtId="3" fontId="8" fillId="0" borderId="55" xfId="61" applyNumberFormat="1" applyFont="1" applyFill="1" applyBorder="1" applyAlignment="1" applyProtection="1">
      <alignment horizontal="right" vertical="center" wrapText="1"/>
      <protection locked="0"/>
    </xf>
    <xf numFmtId="3" fontId="13" fillId="0" borderId="68" xfId="61" applyNumberFormat="1" applyFont="1" applyFill="1" applyBorder="1" applyAlignment="1" applyProtection="1">
      <alignment horizontal="right" vertical="center" wrapText="1"/>
      <protection locked="0"/>
    </xf>
    <xf numFmtId="3" fontId="8" fillId="0" borderId="39" xfId="61" applyNumberFormat="1" applyFont="1" applyFill="1" applyBorder="1" applyAlignment="1" applyProtection="1">
      <alignment vertical="center"/>
      <protection locked="0"/>
    </xf>
    <xf numFmtId="3" fontId="8" fillId="0" borderId="69" xfId="61" applyNumberFormat="1" applyFont="1" applyFill="1" applyBorder="1" applyAlignment="1" applyProtection="1">
      <alignment horizontal="right" vertical="center" wrapText="1"/>
      <protection locked="0"/>
    </xf>
    <xf numFmtId="3" fontId="8" fillId="0" borderId="37" xfId="61" applyNumberFormat="1" applyFont="1" applyFill="1" applyBorder="1" applyAlignment="1" applyProtection="1">
      <alignment vertical="center"/>
      <protection locked="0"/>
    </xf>
    <xf numFmtId="166" fontId="8" fillId="0" borderId="57" xfId="40" applyNumberFormat="1" applyFont="1" applyFill="1" applyBorder="1" applyAlignment="1" applyProtection="1">
      <alignment horizontal="right" vertical="center"/>
      <protection locked="0"/>
    </xf>
    <xf numFmtId="166" fontId="8" fillId="0" borderId="57" xfId="40" applyNumberFormat="1" applyFont="1" applyFill="1" applyBorder="1" applyAlignment="1" applyProtection="1">
      <alignment horizontal="right" vertical="center" wrapText="1"/>
      <protection locked="0"/>
    </xf>
    <xf numFmtId="166" fontId="13" fillId="0" borderId="37" xfId="40" applyNumberFormat="1" applyFont="1" applyFill="1" applyBorder="1" applyAlignment="1" applyProtection="1">
      <alignment horizontal="right" vertical="center"/>
      <protection locked="0"/>
    </xf>
    <xf numFmtId="166" fontId="8" fillId="0" borderId="37" xfId="40" applyNumberFormat="1" applyFont="1" applyFill="1" applyBorder="1" applyAlignment="1" applyProtection="1">
      <alignment horizontal="right" vertical="center" wrapText="1"/>
      <protection locked="0"/>
    </xf>
    <xf numFmtId="166" fontId="8" fillId="0" borderId="37" xfId="40" applyNumberFormat="1" applyFont="1" applyFill="1" applyBorder="1" applyAlignment="1" applyProtection="1">
      <alignment horizontal="right" vertical="center"/>
      <protection locked="0"/>
    </xf>
    <xf numFmtId="166" fontId="8" fillId="0" borderId="70" xfId="40" applyNumberFormat="1" applyFont="1" applyFill="1" applyBorder="1" applyAlignment="1" applyProtection="1">
      <alignment horizontal="right" vertical="center"/>
      <protection locked="0"/>
    </xf>
    <xf numFmtId="166" fontId="8" fillId="0" borderId="70" xfId="40" applyNumberFormat="1" applyFont="1" applyFill="1" applyBorder="1" applyAlignment="1" applyProtection="1">
      <alignment horizontal="right" vertical="center" wrapText="1"/>
      <protection locked="0"/>
    </xf>
    <xf numFmtId="166" fontId="13" fillId="0" borderId="37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35" xfId="40" applyNumberFormat="1" applyFont="1" applyFill="1" applyBorder="1" applyAlignment="1">
      <alignment vertical="center"/>
    </xf>
    <xf numFmtId="166" fontId="7" fillId="0" borderId="56" xfId="40" applyNumberFormat="1" applyFont="1" applyFill="1" applyBorder="1" applyAlignment="1" applyProtection="1">
      <alignment horizontal="right" vertical="center"/>
      <protection locked="0"/>
    </xf>
    <xf numFmtId="166" fontId="8" fillId="0" borderId="56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7" xfId="40" applyNumberFormat="1" applyFont="1" applyFill="1" applyBorder="1" applyAlignment="1" applyProtection="1">
      <alignment horizontal="right" vertical="center"/>
      <protection locked="0"/>
    </xf>
    <xf numFmtId="166" fontId="8" fillId="0" borderId="17" xfId="40" applyNumberFormat="1" applyFont="1" applyFill="1" applyBorder="1" applyAlignment="1" applyProtection="1">
      <alignment horizontal="right" vertical="center" wrapText="1"/>
      <protection locked="0"/>
    </xf>
    <xf numFmtId="3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1" xfId="61" applyNumberFormat="1" applyFont="1" applyFill="1" applyBorder="1" applyAlignment="1" applyProtection="1">
      <alignment vertical="center"/>
      <protection locked="0"/>
    </xf>
    <xf numFmtId="3" fontId="7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35" xfId="0" applyNumberFormat="1" applyFont="1" applyFill="1" applyBorder="1" applyAlignment="1" applyProtection="1">
      <alignment vertical="center"/>
      <protection/>
    </xf>
    <xf numFmtId="3" fontId="8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6" xfId="61" applyNumberFormat="1" applyFont="1" applyFill="1" applyBorder="1" applyAlignment="1" applyProtection="1">
      <alignment vertical="center"/>
      <protection locked="0"/>
    </xf>
    <xf numFmtId="3" fontId="27" fillId="0" borderId="0" xfId="63" applyNumberFormat="1">
      <alignment/>
      <protection/>
    </xf>
    <xf numFmtId="0" fontId="42" fillId="0" borderId="0" xfId="71" applyFont="1" applyFill="1" applyBorder="1" applyAlignment="1" applyProtection="1">
      <alignment horizontal="right"/>
      <protection/>
    </xf>
    <xf numFmtId="0" fontId="16" fillId="0" borderId="0" xfId="71" applyFont="1" applyFill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36" fillId="0" borderId="0" xfId="61" applyFont="1" applyFill="1" applyAlignment="1" applyProtection="1">
      <alignment horizontal="center" vertical="top" wrapText="1"/>
      <protection locked="0"/>
    </xf>
    <xf numFmtId="0" fontId="23" fillId="0" borderId="0" xfId="71" applyFont="1" applyFill="1" applyAlignment="1" applyProtection="1">
      <alignment horizontal="left"/>
      <protection/>
    </xf>
    <xf numFmtId="0" fontId="16" fillId="0" borderId="0" xfId="71" applyFont="1" applyFill="1" applyAlignment="1" applyProtection="1">
      <alignment horizontal="center" vertical="center" wrapText="1"/>
      <protection/>
    </xf>
    <xf numFmtId="165" fontId="11" fillId="0" borderId="17" xfId="68" applyNumberFormat="1" applyFont="1" applyFill="1" applyBorder="1" applyAlignment="1" applyProtection="1">
      <alignment horizontal="left" vertical="center"/>
      <protection/>
    </xf>
    <xf numFmtId="165" fontId="4" fillId="0" borderId="0" xfId="68" applyNumberFormat="1" applyFont="1" applyFill="1" applyBorder="1" applyAlignment="1" applyProtection="1">
      <alignment horizontal="center" vertical="center"/>
      <protection/>
    </xf>
    <xf numFmtId="165" fontId="11" fillId="0" borderId="17" xfId="68" applyNumberFormat="1" applyFont="1" applyFill="1" applyBorder="1" applyAlignment="1" applyProtection="1">
      <alignment horizontal="left"/>
      <protection/>
    </xf>
    <xf numFmtId="0" fontId="4" fillId="0" borderId="0" xfId="68" applyFont="1" applyFill="1" applyAlignment="1" applyProtection="1">
      <alignment horizontal="center"/>
      <protection/>
    </xf>
    <xf numFmtId="165" fontId="4" fillId="0" borderId="56" xfId="68" applyNumberFormat="1" applyFont="1" applyFill="1" applyBorder="1" applyAlignment="1" applyProtection="1">
      <alignment horizontal="center" vertical="center"/>
      <protection/>
    </xf>
    <xf numFmtId="165" fontId="3" fillId="0" borderId="57" xfId="61" applyNumberFormat="1" applyFont="1" applyFill="1" applyBorder="1" applyAlignment="1" applyProtection="1">
      <alignment horizontal="center" vertical="center" wrapText="1"/>
      <protection/>
    </xf>
    <xf numFmtId="165" fontId="3" fillId="0" borderId="75" xfId="61" applyNumberFormat="1" applyFont="1" applyFill="1" applyBorder="1" applyAlignment="1" applyProtection="1">
      <alignment horizontal="center" vertical="center" wrapText="1"/>
      <protection/>
    </xf>
    <xf numFmtId="165" fontId="14" fillId="0" borderId="56" xfId="61" applyNumberFormat="1" applyFont="1" applyFill="1" applyBorder="1" applyAlignment="1" applyProtection="1">
      <alignment horizontal="center" vertical="center" wrapText="1"/>
      <protection/>
    </xf>
    <xf numFmtId="165" fontId="3" fillId="0" borderId="77" xfId="61" applyNumberFormat="1" applyFont="1" applyFill="1" applyBorder="1" applyAlignment="1" applyProtection="1">
      <alignment horizontal="center" vertical="center" wrapText="1"/>
      <protection/>
    </xf>
    <xf numFmtId="165" fontId="3" fillId="0" borderId="84" xfId="61" applyNumberFormat="1" applyFont="1" applyFill="1" applyBorder="1" applyAlignment="1" applyProtection="1">
      <alignment horizontal="center" vertical="center" wrapText="1"/>
      <protection/>
    </xf>
    <xf numFmtId="165" fontId="4" fillId="0" borderId="0" xfId="61" applyNumberFormat="1" applyFont="1" applyFill="1" applyAlignment="1" applyProtection="1">
      <alignment horizontal="center" vertical="center" wrapText="1"/>
      <protection/>
    </xf>
    <xf numFmtId="0" fontId="24" fillId="0" borderId="0" xfId="69" applyFont="1" applyFill="1" applyAlignment="1" applyProtection="1">
      <alignment horizontal="center"/>
      <protection locked="0"/>
    </xf>
    <xf numFmtId="0" fontId="4" fillId="0" borderId="0" xfId="69" applyFont="1" applyFill="1" applyAlignment="1">
      <alignment horizontal="center" wrapText="1"/>
      <protection/>
    </xf>
    <xf numFmtId="0" fontId="4" fillId="0" borderId="0" xfId="69" applyFont="1" applyFill="1" applyAlignment="1">
      <alignment horizontal="center"/>
      <protection/>
    </xf>
    <xf numFmtId="0" fontId="4" fillId="0" borderId="52" xfId="69" applyFont="1" applyFill="1" applyBorder="1" applyAlignment="1">
      <alignment horizontal="center" vertical="center"/>
      <protection/>
    </xf>
    <xf numFmtId="0" fontId="4" fillId="0" borderId="79" xfId="69" applyFont="1" applyFill="1" applyBorder="1" applyAlignment="1">
      <alignment horizontal="center" vertical="center"/>
      <protection/>
    </xf>
    <xf numFmtId="0" fontId="4" fillId="0" borderId="53" xfId="69" applyFont="1" applyFill="1" applyBorder="1" applyAlignment="1">
      <alignment horizontal="center" vertical="center"/>
      <protection/>
    </xf>
    <xf numFmtId="0" fontId="34" fillId="0" borderId="10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8" xfId="71" applyFont="1" applyFill="1" applyBorder="1" applyAlignment="1" applyProtection="1">
      <alignment horizontal="center" vertical="center" wrapText="1"/>
      <protection/>
    </xf>
    <xf numFmtId="0" fontId="43" fillId="0" borderId="34" xfId="71" applyFont="1" applyFill="1" applyBorder="1" applyAlignment="1" applyProtection="1">
      <alignment horizontal="center" vertical="center" wrapText="1"/>
      <protection/>
    </xf>
    <xf numFmtId="0" fontId="43" fillId="0" borderId="21" xfId="71" applyFont="1" applyFill="1" applyBorder="1" applyAlignment="1" applyProtection="1">
      <alignment horizontal="center" vertical="center" wrapText="1"/>
      <protection/>
    </xf>
    <xf numFmtId="0" fontId="11" fillId="0" borderId="19" xfId="70" applyFont="1" applyFill="1" applyBorder="1" applyAlignment="1" applyProtection="1">
      <alignment horizontal="center" vertical="center" textRotation="90"/>
      <protection/>
    </xf>
    <xf numFmtId="0" fontId="11" fillId="0" borderId="16" xfId="70" applyFont="1" applyFill="1" applyBorder="1" applyAlignment="1" applyProtection="1">
      <alignment horizontal="center" vertical="center" textRotation="90"/>
      <protection/>
    </xf>
    <xf numFmtId="0" fontId="11" fillId="0" borderId="11" xfId="70" applyFont="1" applyFill="1" applyBorder="1" applyAlignment="1" applyProtection="1">
      <alignment horizontal="center" vertical="center" textRotation="90"/>
      <protection/>
    </xf>
    <xf numFmtId="0" fontId="42" fillId="0" borderId="31" xfId="71" applyFont="1" applyFill="1" applyBorder="1" applyAlignment="1" applyProtection="1">
      <alignment horizontal="center" vertical="center" wrapText="1"/>
      <protection/>
    </xf>
    <xf numFmtId="0" fontId="42" fillId="0" borderId="10" xfId="71" applyFont="1" applyFill="1" applyBorder="1" applyAlignment="1" applyProtection="1">
      <alignment horizontal="center" vertical="center" wrapText="1"/>
      <protection/>
    </xf>
    <xf numFmtId="0" fontId="42" fillId="0" borderId="10" xfId="71" applyFont="1" applyFill="1" applyBorder="1" applyAlignment="1" applyProtection="1">
      <alignment horizontal="center" wrapText="1"/>
      <protection/>
    </xf>
    <xf numFmtId="0" fontId="23" fillId="0" borderId="0" xfId="71" applyFont="1" applyFill="1" applyAlignment="1" applyProtection="1">
      <alignment horizontal="center"/>
      <protection/>
    </xf>
    <xf numFmtId="0" fontId="6" fillId="0" borderId="0" xfId="70" applyFont="1" applyFill="1" applyAlignment="1" applyProtection="1">
      <alignment horizontal="center" vertical="center" wrapText="1"/>
      <protection/>
    </xf>
    <xf numFmtId="0" fontId="4" fillId="0" borderId="0" xfId="70" applyFont="1" applyFill="1" applyAlignment="1" applyProtection="1">
      <alignment horizontal="center" vertical="center" wrapText="1"/>
      <protection/>
    </xf>
    <xf numFmtId="0" fontId="11" fillId="0" borderId="0" xfId="70" applyFont="1" applyFill="1" applyBorder="1" applyAlignment="1" applyProtection="1">
      <alignment horizontal="right" vertical="center"/>
      <protection/>
    </xf>
    <xf numFmtId="0" fontId="4" fillId="0" borderId="30" xfId="70" applyFont="1" applyFill="1" applyBorder="1" applyAlignment="1" applyProtection="1">
      <alignment horizontal="center" vertical="center" wrapText="1"/>
      <protection/>
    </xf>
    <xf numFmtId="0" fontId="4" fillId="0" borderId="23" xfId="70" applyFont="1" applyFill="1" applyBorder="1" applyAlignment="1" applyProtection="1">
      <alignment horizontal="center" vertical="center" wrapText="1"/>
      <protection/>
    </xf>
    <xf numFmtId="0" fontId="11" fillId="0" borderId="31" xfId="70" applyFont="1" applyFill="1" applyBorder="1" applyAlignment="1" applyProtection="1">
      <alignment horizontal="center" vertical="center" textRotation="90"/>
      <protection/>
    </xf>
    <xf numFmtId="0" fontId="11" fillId="0" borderId="10" xfId="70" applyFont="1" applyFill="1" applyBorder="1" applyAlignment="1" applyProtection="1">
      <alignment horizontal="center" vertical="center" textRotation="90"/>
      <protection/>
    </xf>
    <xf numFmtId="0" fontId="5" fillId="0" borderId="32" xfId="70" applyFont="1" applyFill="1" applyBorder="1" applyAlignment="1" applyProtection="1">
      <alignment horizontal="center" vertical="center" wrapText="1"/>
      <protection/>
    </xf>
    <xf numFmtId="0" fontId="5" fillId="0" borderId="24" xfId="70" applyFont="1" applyFill="1" applyBorder="1" applyAlignment="1" applyProtection="1">
      <alignment horizontal="center" vertical="center"/>
      <protection/>
    </xf>
    <xf numFmtId="165" fontId="3" fillId="0" borderId="57" xfId="61" applyNumberFormat="1" applyFont="1" applyFill="1" applyBorder="1" applyAlignment="1" applyProtection="1">
      <alignment horizontal="center" vertical="center" wrapText="1"/>
      <protection/>
    </xf>
    <xf numFmtId="165" fontId="3" fillId="0" borderId="75" xfId="61" applyNumberFormat="1" applyFont="1" applyFill="1" applyBorder="1" applyAlignment="1" applyProtection="1">
      <alignment horizontal="center" vertical="center" wrapText="1"/>
      <protection/>
    </xf>
    <xf numFmtId="165" fontId="3" fillId="0" borderId="18" xfId="61" applyNumberFormat="1" applyFont="1" applyFill="1" applyBorder="1" applyAlignment="1" applyProtection="1">
      <alignment horizontal="center" vertical="center" wrapText="1"/>
      <protection/>
    </xf>
    <xf numFmtId="165" fontId="3" fillId="0" borderId="28" xfId="61" applyNumberFormat="1" applyFont="1" applyFill="1" applyBorder="1" applyAlignment="1" applyProtection="1">
      <alignment horizontal="center" vertical="center" wrapText="1"/>
      <protection/>
    </xf>
    <xf numFmtId="165" fontId="3" fillId="0" borderId="19" xfId="61" applyNumberFormat="1" applyFont="1" applyFill="1" applyBorder="1" applyAlignment="1" applyProtection="1">
      <alignment horizontal="center" vertical="center" wrapText="1"/>
      <protection/>
    </xf>
    <xf numFmtId="165" fontId="3" fillId="0" borderId="29" xfId="61" applyNumberFormat="1" applyFont="1" applyFill="1" applyBorder="1" applyAlignment="1" applyProtection="1">
      <alignment horizontal="center" vertical="center"/>
      <protection/>
    </xf>
    <xf numFmtId="165" fontId="3" fillId="0" borderId="29" xfId="61" applyNumberFormat="1" applyFont="1" applyFill="1" applyBorder="1" applyAlignment="1" applyProtection="1">
      <alignment horizontal="center" vertical="center" wrapText="1"/>
      <protection/>
    </xf>
    <xf numFmtId="0" fontId="16" fillId="0" borderId="0" xfId="61" applyFont="1" applyAlignment="1">
      <alignment horizontal="center" wrapText="1"/>
      <protection/>
    </xf>
    <xf numFmtId="0" fontId="8" fillId="0" borderId="56" xfId="61" applyFont="1" applyFill="1" applyBorder="1" applyAlignment="1">
      <alignment horizontal="justify" vertical="center" wrapText="1"/>
      <protection/>
    </xf>
    <xf numFmtId="0" fontId="6" fillId="0" borderId="52" xfId="61" applyFont="1" applyFill="1" applyBorder="1" applyAlignment="1" applyProtection="1">
      <alignment horizontal="left" vertical="center"/>
      <protection/>
    </xf>
    <xf numFmtId="0" fontId="6" fillId="0" borderId="41" xfId="61" applyFont="1" applyFill="1" applyBorder="1" applyAlignment="1" applyProtection="1">
      <alignment horizontal="left" vertical="center"/>
      <protection/>
    </xf>
    <xf numFmtId="0" fontId="3" fillId="0" borderId="55" xfId="61" applyFont="1" applyFill="1" applyBorder="1" applyAlignment="1">
      <alignment horizontal="left" vertical="center" wrapText="1"/>
      <protection/>
    </xf>
    <xf numFmtId="0" fontId="3" fillId="0" borderId="56" xfId="61" applyFont="1" applyFill="1" applyBorder="1" applyAlignment="1">
      <alignment horizontal="left" vertical="center" wrapText="1"/>
      <protection/>
    </xf>
    <xf numFmtId="0" fontId="3" fillId="0" borderId="59" xfId="61" applyFont="1" applyFill="1" applyBorder="1" applyAlignment="1">
      <alignment horizontal="left" vertical="center" wrapText="1"/>
      <protection/>
    </xf>
    <xf numFmtId="0" fontId="7" fillId="0" borderId="52" xfId="61" applyFont="1" applyFill="1" applyBorder="1" applyAlignment="1" applyProtection="1">
      <alignment horizontal="left" vertical="center"/>
      <protection/>
    </xf>
    <xf numFmtId="0" fontId="7" fillId="0" borderId="41" xfId="61" applyFont="1" applyFill="1" applyBorder="1" applyAlignment="1" applyProtection="1">
      <alignment horizontal="left" vertical="center"/>
      <protection/>
    </xf>
    <xf numFmtId="0" fontId="3" fillId="0" borderId="55" xfId="61" applyFont="1" applyFill="1" applyBorder="1" applyAlignment="1" applyProtection="1">
      <alignment horizontal="left" vertical="center" wrapText="1"/>
      <protection/>
    </xf>
    <xf numFmtId="0" fontId="3" fillId="0" borderId="56" xfId="61" applyFont="1" applyFill="1" applyBorder="1" applyAlignment="1" applyProtection="1">
      <alignment horizontal="left" vertical="center" wrapText="1"/>
      <protection/>
    </xf>
    <xf numFmtId="0" fontId="3" fillId="0" borderId="59" xfId="61" applyFont="1" applyFill="1" applyBorder="1" applyAlignment="1" applyProtection="1">
      <alignment horizontal="left" vertical="center" wrapText="1"/>
      <protection/>
    </xf>
    <xf numFmtId="0" fontId="4" fillId="0" borderId="0" xfId="61" applyFont="1" applyFill="1" applyAlignment="1">
      <alignment horizontal="center" wrapText="1"/>
      <protection/>
    </xf>
    <xf numFmtId="0" fontId="4" fillId="0" borderId="0" xfId="61" applyFont="1" applyFill="1" applyAlignment="1">
      <alignment horizontal="center"/>
      <protection/>
    </xf>
    <xf numFmtId="0" fontId="5" fillId="0" borderId="17" xfId="61" applyFont="1" applyFill="1" applyBorder="1" applyAlignment="1">
      <alignment horizontal="right"/>
      <protection/>
    </xf>
    <xf numFmtId="0" fontId="3" fillId="0" borderId="55" xfId="61" applyFont="1" applyFill="1" applyBorder="1" applyAlignment="1">
      <alignment horizontal="center" vertical="center" wrapText="1"/>
      <protection/>
    </xf>
    <xf numFmtId="0" fontId="3" fillId="0" borderId="86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9" xfId="61" applyFont="1" applyFill="1" applyBorder="1" applyAlignment="1">
      <alignment horizontal="center" vertical="center" wrapText="1"/>
      <protection/>
    </xf>
    <xf numFmtId="0" fontId="3" fillId="0" borderId="5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66" xfId="61" applyFont="1" applyFill="1" applyBorder="1" applyAlignment="1">
      <alignment horizontal="center"/>
      <protection/>
    </xf>
    <xf numFmtId="0" fontId="3" fillId="0" borderId="53" xfId="61" applyFont="1" applyFill="1" applyBorder="1" applyAlignment="1">
      <alignment horizontal="center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58" xfId="61" applyFont="1" applyFill="1" applyBorder="1" applyAlignment="1">
      <alignment horizontal="center" vertical="center" wrapText="1"/>
      <protection/>
    </xf>
    <xf numFmtId="0" fontId="30" fillId="0" borderId="18" xfId="67" applyFont="1" applyBorder="1" applyAlignment="1">
      <alignment horizontal="center"/>
      <protection/>
    </xf>
    <xf numFmtId="0" fontId="30" fillId="0" borderId="21" xfId="67" applyFont="1" applyBorder="1" applyAlignment="1">
      <alignment horizontal="center"/>
      <protection/>
    </xf>
    <xf numFmtId="0" fontId="30" fillId="0" borderId="76" xfId="67" applyFont="1" applyBorder="1" applyAlignment="1">
      <alignment horizontal="center"/>
      <protection/>
    </xf>
    <xf numFmtId="0" fontId="30" fillId="0" borderId="78" xfId="67" applyFont="1" applyBorder="1" applyAlignment="1">
      <alignment horizontal="center"/>
      <protection/>
    </xf>
    <xf numFmtId="165" fontId="7" fillId="0" borderId="35" xfId="61" applyNumberFormat="1" applyFont="1" applyFill="1" applyBorder="1" applyAlignment="1">
      <alignment horizontal="center" vertical="center" wrapText="1"/>
      <protection/>
    </xf>
    <xf numFmtId="165" fontId="7" fillId="0" borderId="35" xfId="61" applyNumberFormat="1" applyFont="1" applyFill="1" applyBorder="1" applyAlignment="1">
      <alignment horizontal="center" vertical="center"/>
      <protection/>
    </xf>
    <xf numFmtId="174" fontId="44" fillId="0" borderId="56" xfId="61" applyNumberFormat="1" applyFont="1" applyFill="1" applyBorder="1" applyAlignment="1">
      <alignment horizontal="left" vertical="center" wrapText="1"/>
      <protection/>
    </xf>
    <xf numFmtId="174" fontId="4" fillId="0" borderId="0" xfId="61" applyNumberFormat="1" applyFont="1" applyFill="1" applyBorder="1" applyAlignment="1">
      <alignment horizontal="center" vertical="center" wrapText="1"/>
      <protection/>
    </xf>
    <xf numFmtId="165" fontId="4" fillId="0" borderId="0" xfId="61" applyNumberFormat="1" applyFont="1" applyFill="1" applyAlignment="1">
      <alignment horizontal="left" vertical="center" wrapText="1"/>
      <protection/>
    </xf>
    <xf numFmtId="165" fontId="1" fillId="0" borderId="0" xfId="61" applyNumberFormat="1" applyFill="1" applyAlignment="1" applyProtection="1">
      <alignment horizontal="left" vertical="center" wrapText="1"/>
      <protection locked="0"/>
    </xf>
    <xf numFmtId="165" fontId="5" fillId="0" borderId="17" xfId="61" applyNumberFormat="1" applyFont="1" applyFill="1" applyBorder="1" applyAlignment="1">
      <alignment horizontal="right" vertical="center"/>
      <protection/>
    </xf>
    <xf numFmtId="165" fontId="3" fillId="0" borderId="55" xfId="61" applyNumberFormat="1" applyFont="1" applyFill="1" applyBorder="1" applyAlignment="1">
      <alignment horizontal="center" vertical="center"/>
      <protection/>
    </xf>
    <xf numFmtId="165" fontId="3" fillId="0" borderId="38" xfId="61" applyNumberFormat="1" applyFont="1" applyFill="1" applyBorder="1" applyAlignment="1">
      <alignment horizontal="center" vertical="center"/>
      <protection/>
    </xf>
    <xf numFmtId="165" fontId="3" fillId="0" borderId="86" xfId="61" applyNumberFormat="1" applyFont="1" applyFill="1" applyBorder="1" applyAlignment="1">
      <alignment horizontal="center" vertical="center"/>
      <protection/>
    </xf>
    <xf numFmtId="165" fontId="3" fillId="0" borderId="35" xfId="61" applyNumberFormat="1" applyFont="1" applyFill="1" applyBorder="1" applyAlignment="1">
      <alignment horizontal="center" vertical="center" wrapText="1"/>
      <protection/>
    </xf>
    <xf numFmtId="165" fontId="3" fillId="0" borderId="57" xfId="61" applyNumberFormat="1" applyFont="1" applyFill="1" applyBorder="1" applyAlignment="1">
      <alignment horizontal="center" vertical="center" wrapText="1"/>
      <protection/>
    </xf>
    <xf numFmtId="165" fontId="3" fillId="0" borderId="40" xfId="61" applyNumberFormat="1" applyFont="1" applyFill="1" applyBorder="1" applyAlignment="1">
      <alignment horizontal="center" vertical="center" wrapText="1"/>
      <protection/>
    </xf>
    <xf numFmtId="165" fontId="3" fillId="0" borderId="35" xfId="61" applyNumberFormat="1" applyFont="1" applyFill="1" applyBorder="1" applyAlignment="1">
      <alignment horizontal="center" vertical="center" wrapText="1"/>
      <protection/>
    </xf>
    <xf numFmtId="165" fontId="1" fillId="0" borderId="80" xfId="61" applyNumberFormat="1" applyFill="1" applyBorder="1" applyAlignment="1" applyProtection="1">
      <alignment horizontal="left" vertical="center" wrapText="1"/>
      <protection locked="0"/>
    </xf>
    <xf numFmtId="165" fontId="1" fillId="0" borderId="85" xfId="61" applyNumberFormat="1" applyFill="1" applyBorder="1" applyAlignment="1" applyProtection="1">
      <alignment horizontal="left" vertical="center" wrapText="1"/>
      <protection locked="0"/>
    </xf>
    <xf numFmtId="165" fontId="1" fillId="0" borderId="83" xfId="61" applyNumberFormat="1" applyFill="1" applyBorder="1" applyAlignment="1" applyProtection="1">
      <alignment horizontal="left" vertical="center" wrapText="1"/>
      <protection locked="0"/>
    </xf>
    <xf numFmtId="165" fontId="1" fillId="0" borderId="87" xfId="61" applyNumberFormat="1" applyFill="1" applyBorder="1" applyAlignment="1" applyProtection="1">
      <alignment horizontal="left" vertical="center" wrapText="1"/>
      <protection locked="0"/>
    </xf>
    <xf numFmtId="165" fontId="6" fillId="0" borderId="52" xfId="61" applyNumberFormat="1" applyFont="1" applyFill="1" applyBorder="1" applyAlignment="1">
      <alignment horizontal="center" vertical="center" wrapText="1"/>
      <protection/>
    </xf>
    <xf numFmtId="165" fontId="6" fillId="0" borderId="53" xfId="61" applyNumberFormat="1" applyFont="1" applyFill="1" applyBorder="1" applyAlignment="1">
      <alignment horizontal="center" vertical="center" wrapText="1"/>
      <protection/>
    </xf>
    <xf numFmtId="165" fontId="6" fillId="0" borderId="52" xfId="61" applyNumberFormat="1" applyFont="1" applyFill="1" applyBorder="1" applyAlignment="1">
      <alignment horizontal="left" vertical="center" wrapText="1" indent="2"/>
      <protection/>
    </xf>
    <xf numFmtId="165" fontId="6" fillId="0" borderId="53" xfId="61" applyNumberFormat="1" applyFont="1" applyFill="1" applyBorder="1" applyAlignment="1">
      <alignment horizontal="left" vertical="center" wrapText="1" indent="2"/>
      <protection/>
    </xf>
    <xf numFmtId="165" fontId="3" fillId="0" borderId="59" xfId="61" applyNumberFormat="1" applyFont="1" applyFill="1" applyBorder="1" applyAlignment="1">
      <alignment horizontal="center" vertical="center" wrapText="1"/>
      <protection/>
    </xf>
    <xf numFmtId="165" fontId="3" fillId="0" borderId="60" xfId="61" applyNumberFormat="1" applyFont="1" applyFill="1" applyBorder="1" applyAlignment="1">
      <alignment horizontal="center" vertical="center" wrapText="1"/>
      <protection/>
    </xf>
    <xf numFmtId="165" fontId="3" fillId="0" borderId="75" xfId="61" applyNumberFormat="1" applyFont="1" applyFill="1" applyBorder="1" applyAlignment="1">
      <alignment horizontal="center" vertical="center" wrapText="1"/>
      <protection/>
    </xf>
    <xf numFmtId="165" fontId="3" fillId="0" borderId="57" xfId="61" applyNumberFormat="1" applyFont="1" applyFill="1" applyBorder="1" applyAlignment="1">
      <alignment horizontal="center" vertical="center"/>
      <protection/>
    </xf>
    <xf numFmtId="165" fontId="3" fillId="0" borderId="75" xfId="61" applyNumberFormat="1" applyFont="1" applyFill="1" applyBorder="1" applyAlignment="1">
      <alignment horizontal="center" vertical="center"/>
      <protection/>
    </xf>
    <xf numFmtId="165" fontId="3" fillId="0" borderId="55" xfId="61" applyNumberFormat="1" applyFont="1" applyFill="1" applyBorder="1" applyAlignment="1">
      <alignment horizontal="center" vertical="center" wrapText="1"/>
      <protection/>
    </xf>
    <xf numFmtId="165" fontId="3" fillId="0" borderId="86" xfId="61" applyNumberFormat="1" applyFont="1" applyFill="1" applyBorder="1" applyAlignment="1">
      <alignment horizontal="center" vertical="center" wrapText="1"/>
      <protection/>
    </xf>
    <xf numFmtId="165" fontId="3" fillId="0" borderId="76" xfId="61" applyNumberFormat="1" applyFont="1" applyFill="1" applyBorder="1" applyAlignment="1">
      <alignment horizontal="center" vertical="center" wrapText="1"/>
      <protection/>
    </xf>
    <xf numFmtId="165" fontId="3" fillId="0" borderId="47" xfId="61" applyNumberFormat="1" applyFont="1" applyFill="1" applyBorder="1" applyAlignment="1">
      <alignment horizontal="center" vertical="center" wrapText="1"/>
      <protection/>
    </xf>
    <xf numFmtId="0" fontId="4" fillId="13" borderId="55" xfId="65" applyFont="1" applyFill="1" applyBorder="1" applyAlignment="1">
      <alignment horizontal="center"/>
      <protection/>
    </xf>
    <xf numFmtId="0" fontId="4" fillId="13" borderId="56" xfId="65" applyFont="1" applyFill="1" applyBorder="1" applyAlignment="1">
      <alignment horizontal="center"/>
      <protection/>
    </xf>
    <xf numFmtId="0" fontId="4" fillId="13" borderId="38" xfId="65" applyFont="1" applyFill="1" applyBorder="1" applyAlignment="1">
      <alignment horizontal="center"/>
      <protection/>
    </xf>
    <xf numFmtId="0" fontId="4" fillId="13" borderId="0" xfId="65" applyFont="1" applyFill="1" applyBorder="1" applyAlignment="1">
      <alignment horizontal="center"/>
      <protection/>
    </xf>
    <xf numFmtId="0" fontId="4" fillId="13" borderId="86" xfId="65" applyFont="1" applyFill="1" applyBorder="1" applyAlignment="1">
      <alignment horizontal="center"/>
      <protection/>
    </xf>
    <xf numFmtId="0" fontId="4" fillId="13" borderId="17" xfId="65" applyFont="1" applyFill="1" applyBorder="1" applyAlignment="1">
      <alignment horizontal="center"/>
      <protection/>
    </xf>
    <xf numFmtId="0" fontId="21" fillId="0" borderId="0" xfId="65" applyFont="1" applyBorder="1" applyAlignment="1">
      <alignment horizontal="left" vertical="center"/>
      <protection/>
    </xf>
    <xf numFmtId="0" fontId="2" fillId="0" borderId="0" xfId="65" applyFont="1" applyBorder="1" applyAlignment="1">
      <alignment horizontal="left" vertical="center"/>
      <protection/>
    </xf>
    <xf numFmtId="0" fontId="22" fillId="0" borderId="0" xfId="65" applyFont="1" applyBorder="1" applyAlignment="1">
      <alignment horizontal="right"/>
      <protection/>
    </xf>
    <xf numFmtId="0" fontId="22" fillId="0" borderId="48" xfId="65" applyFont="1" applyBorder="1" applyAlignment="1">
      <alignment horizontal="right"/>
      <protection/>
    </xf>
    <xf numFmtId="166" fontId="4" fillId="18" borderId="20" xfId="45" applyNumberFormat="1" applyFont="1" applyFill="1" applyBorder="1" applyAlignment="1">
      <alignment horizontal="center" vertical="center" wrapText="1"/>
    </xf>
    <xf numFmtId="166" fontId="4" fillId="18" borderId="42" xfId="45" applyNumberFormat="1" applyFont="1" applyFill="1" applyBorder="1" applyAlignment="1">
      <alignment horizontal="center" vertical="center" wrapText="1"/>
    </xf>
    <xf numFmtId="166" fontId="4" fillId="18" borderId="58" xfId="45" applyNumberFormat="1" applyFont="1" applyFill="1" applyBorder="1" applyAlignment="1">
      <alignment horizontal="center" vertical="center" wrapText="1"/>
    </xf>
    <xf numFmtId="0" fontId="4" fillId="0" borderId="52" xfId="65" applyFont="1" applyBorder="1" applyAlignment="1">
      <alignment horizontal="center" vertical="top" wrapText="1"/>
      <protection/>
    </xf>
    <xf numFmtId="0" fontId="4" fillId="0" borderId="53" xfId="65" applyFont="1" applyBorder="1" applyAlignment="1">
      <alignment horizontal="center" vertical="top" wrapText="1"/>
      <protection/>
    </xf>
    <xf numFmtId="0" fontId="4" fillId="0" borderId="41" xfId="65" applyFont="1" applyBorder="1" applyAlignment="1">
      <alignment horizontal="center" vertical="top" wrapText="1"/>
      <protection/>
    </xf>
    <xf numFmtId="0" fontId="4" fillId="19" borderId="18" xfId="65" applyFont="1" applyFill="1" applyBorder="1" applyAlignment="1">
      <alignment horizontal="center" vertical="top" wrapText="1"/>
      <protection/>
    </xf>
    <xf numFmtId="0" fontId="2" fillId="13" borderId="34" xfId="65" applyFont="1" applyFill="1" applyBorder="1" applyAlignment="1">
      <alignment horizontal="center" vertical="top" wrapText="1"/>
      <protection/>
    </xf>
    <xf numFmtId="0" fontId="4" fillId="19" borderId="19" xfId="65" applyFont="1" applyFill="1" applyBorder="1" applyAlignment="1">
      <alignment horizontal="center" vertical="top" wrapText="1"/>
      <protection/>
    </xf>
    <xf numFmtId="0" fontId="4" fillId="19" borderId="16" xfId="65" applyFont="1" applyFill="1" applyBorder="1" applyAlignment="1">
      <alignment horizontal="center" vertical="top" wrapText="1"/>
      <protection/>
    </xf>
    <xf numFmtId="0" fontId="2" fillId="13" borderId="16" xfId="65" applyFont="1" applyFill="1" applyBorder="1" applyAlignment="1">
      <alignment vertical="top" wrapText="1"/>
      <protection/>
    </xf>
    <xf numFmtId="0" fontId="4" fillId="18" borderId="19" xfId="65" applyFont="1" applyFill="1" applyBorder="1" applyAlignment="1">
      <alignment horizontal="center" vertical="top" wrapText="1"/>
      <protection/>
    </xf>
    <xf numFmtId="0" fontId="2" fillId="0" borderId="16" xfId="65" applyFont="1" applyBorder="1" applyAlignment="1">
      <alignment vertical="top" wrapText="1"/>
      <protection/>
    </xf>
    <xf numFmtId="0" fontId="2" fillId="0" borderId="29" xfId="65" applyFont="1" applyBorder="1" applyAlignment="1">
      <alignment vertical="top" wrapText="1"/>
      <protection/>
    </xf>
    <xf numFmtId="166" fontId="4" fillId="18" borderId="57" xfId="45" applyNumberFormat="1" applyFont="1" applyFill="1" applyBorder="1" applyAlignment="1">
      <alignment horizontal="center" vertical="center" wrapText="1"/>
    </xf>
    <xf numFmtId="166" fontId="4" fillId="18" borderId="40" xfId="45" applyNumberFormat="1" applyFont="1" applyFill="1" applyBorder="1" applyAlignment="1">
      <alignment horizontal="center" vertical="center" wrapText="1"/>
    </xf>
    <xf numFmtId="166" fontId="4" fillId="18" borderId="75" xfId="45" applyNumberFormat="1" applyFont="1" applyFill="1" applyBorder="1" applyAlignment="1">
      <alignment horizontal="center" vertical="center" wrapText="1"/>
    </xf>
    <xf numFmtId="0" fontId="21" fillId="0" borderId="0" xfId="65" applyFont="1" applyFill="1" applyBorder="1" applyAlignment="1">
      <alignment horizontal="left" vertical="center"/>
      <protection/>
    </xf>
    <xf numFmtId="0" fontId="4" fillId="18" borderId="18" xfId="65" applyFont="1" applyFill="1" applyBorder="1" applyAlignment="1">
      <alignment horizontal="center" vertical="top" wrapText="1"/>
      <protection/>
    </xf>
    <xf numFmtId="0" fontId="2" fillId="0" borderId="34" xfId="65" applyFont="1" applyBorder="1" applyAlignment="1">
      <alignment horizontal="center" vertical="top" wrapText="1"/>
      <protection/>
    </xf>
    <xf numFmtId="0" fontId="2" fillId="0" borderId="28" xfId="65" applyFont="1" applyBorder="1" applyAlignment="1">
      <alignment horizontal="center" vertical="top" wrapText="1"/>
      <protection/>
    </xf>
    <xf numFmtId="0" fontId="4" fillId="18" borderId="16" xfId="65" applyFont="1" applyFill="1" applyBorder="1" applyAlignment="1">
      <alignment horizontal="center" vertical="top" wrapText="1"/>
      <protection/>
    </xf>
    <xf numFmtId="0" fontId="4" fillId="18" borderId="29" xfId="65" applyFont="1" applyFill="1" applyBorder="1" applyAlignment="1">
      <alignment horizontal="center" vertical="top" wrapText="1"/>
      <protection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_SZÖT Zárszámadás 2014." xfId="44"/>
    <cellStyle name="Ezres 3" xfId="45"/>
    <cellStyle name="Ezres 4" xfId="46"/>
    <cellStyle name="Figyelmeztetés" xfId="47"/>
    <cellStyle name="Hiperhivatkozá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Már látott hiperhivatkozás" xfId="60"/>
    <cellStyle name="Normál 2" xfId="61"/>
    <cellStyle name="Normál 3" xfId="62"/>
    <cellStyle name="Normál 3_SZÖT Zárszámadás 2014." xfId="63"/>
    <cellStyle name="Normál 4" xfId="64"/>
    <cellStyle name="Normál_010. sz.melléklet2007" xfId="65"/>
    <cellStyle name="Normál_011 sz. melléklet 2" xfId="66"/>
    <cellStyle name="Normál_év végi létsz" xfId="67"/>
    <cellStyle name="Normál_KVRENMUNKA" xfId="68"/>
    <cellStyle name="Normál_minta" xfId="69"/>
    <cellStyle name="Normál_VAGYONK" xfId="70"/>
    <cellStyle name="Normál_VAGYONKIM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  <cellStyle name="Százalék 2" xfId="79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pire\AppData\Local\Microsoft\Windows\Temporary%20Internet%20Files\Content.Outlook\EJHAXSQE\ZARSZREND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  <row r="38">
          <cell r="A38" t="str">
            <v>1. sz. melléklet Kiadások táblázat E. oszlop 10 sora 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5"/>
  <sheetViews>
    <sheetView zoomScale="120" zoomScaleNormal="120" zoomScaleSheetLayoutView="100" zoomScalePageLayoutView="0" workbookViewId="0" topLeftCell="A115">
      <selection activeCell="C67" sqref="C67"/>
    </sheetView>
  </sheetViews>
  <sheetFormatPr defaultColWidth="9.140625" defaultRowHeight="15"/>
  <cols>
    <col min="1" max="2" width="8.140625" style="68" customWidth="1"/>
    <col min="3" max="3" width="78.57421875" style="68" customWidth="1"/>
    <col min="4" max="7" width="10.7109375" style="69" customWidth="1"/>
    <col min="8" max="16384" width="9.140625" style="10" customWidth="1"/>
  </cols>
  <sheetData>
    <row r="1" spans="1:7" ht="15.75" customHeight="1">
      <c r="A1" s="795" t="s">
        <v>30</v>
      </c>
      <c r="B1" s="795"/>
      <c r="C1" s="795"/>
      <c r="D1" s="795"/>
      <c r="E1" s="10"/>
      <c r="F1" s="10"/>
      <c r="G1" s="10"/>
    </row>
    <row r="2" spans="1:7" ht="15.75" customHeight="1" thickBot="1">
      <c r="A2" s="794" t="s">
        <v>31</v>
      </c>
      <c r="B2" s="794"/>
      <c r="C2" s="794"/>
      <c r="D2" s="11"/>
      <c r="E2" s="11"/>
      <c r="F2" s="11"/>
      <c r="G2" s="11" t="s">
        <v>32</v>
      </c>
    </row>
    <row r="3" spans="1:7" ht="37.5" customHeight="1" thickBot="1">
      <c r="A3" s="12" t="s">
        <v>33</v>
      </c>
      <c r="B3" s="92" t="s">
        <v>362</v>
      </c>
      <c r="C3" s="13" t="s">
        <v>34</v>
      </c>
      <c r="D3" s="14" t="s">
        <v>35</v>
      </c>
      <c r="E3" s="14" t="s">
        <v>591</v>
      </c>
      <c r="F3" s="14" t="s">
        <v>592</v>
      </c>
      <c r="G3" s="14" t="s">
        <v>593</v>
      </c>
    </row>
    <row r="4" spans="1:7" s="18" customFormat="1" ht="12" customHeight="1" thickBot="1">
      <c r="A4" s="15">
        <v>1</v>
      </c>
      <c r="B4" s="15">
        <v>2</v>
      </c>
      <c r="C4" s="16">
        <v>2</v>
      </c>
      <c r="D4" s="17">
        <v>3</v>
      </c>
      <c r="E4" s="17">
        <v>3</v>
      </c>
      <c r="F4" s="17">
        <v>3</v>
      </c>
      <c r="G4" s="17">
        <v>3</v>
      </c>
    </row>
    <row r="5" spans="1:7" s="21" customFormat="1" ht="12" customHeight="1" thickBot="1">
      <c r="A5" s="19" t="s">
        <v>36</v>
      </c>
      <c r="B5" s="102" t="s">
        <v>390</v>
      </c>
      <c r="C5" s="20" t="s">
        <v>37</v>
      </c>
      <c r="D5" s="6">
        <f>+D6+D7+D8+D9+D10+D11</f>
        <v>749019</v>
      </c>
      <c r="E5" s="6">
        <f>+E6+E7+E8+E9+E10+E11</f>
        <v>992876</v>
      </c>
      <c r="F5" s="6">
        <f>+F6+F7+F8+F9+F10+F11</f>
        <v>992876</v>
      </c>
      <c r="G5" s="6">
        <f>+G6+G7+G8+G9+G10+G11</f>
        <v>0</v>
      </c>
    </row>
    <row r="6" spans="1:7" s="21" customFormat="1" ht="12" customHeight="1">
      <c r="A6" s="22" t="s">
        <v>38</v>
      </c>
      <c r="B6" s="103" t="s">
        <v>391</v>
      </c>
      <c r="C6" s="23" t="s">
        <v>39</v>
      </c>
      <c r="D6" s="24">
        <f>'1.2.sz.mell.'!D6+'1.3.sz.mell.'!D6+'1.4.sz.mell.'!D6</f>
        <v>285880</v>
      </c>
      <c r="E6" s="24">
        <v>285880</v>
      </c>
      <c r="F6" s="24">
        <v>285880</v>
      </c>
      <c r="G6" s="24"/>
    </row>
    <row r="7" spans="1:7" s="21" customFormat="1" ht="12" customHeight="1">
      <c r="A7" s="25" t="s">
        <v>40</v>
      </c>
      <c r="B7" s="104" t="s">
        <v>392</v>
      </c>
      <c r="C7" s="26" t="s">
        <v>41</v>
      </c>
      <c r="D7" s="27">
        <f>'1.2.sz.mell.'!D7+'1.3.sz.mell.'!D7+'1.4.sz.mell.'!D7</f>
        <v>235419</v>
      </c>
      <c r="E7" s="27">
        <v>238049</v>
      </c>
      <c r="F7" s="27">
        <v>238049</v>
      </c>
      <c r="G7" s="27"/>
    </row>
    <row r="8" spans="1:7" s="21" customFormat="1" ht="12" customHeight="1">
      <c r="A8" s="25" t="s">
        <v>42</v>
      </c>
      <c r="B8" s="104" t="s">
        <v>393</v>
      </c>
      <c r="C8" s="26" t="s">
        <v>43</v>
      </c>
      <c r="D8" s="27">
        <f>'1.2.sz.mell.'!D8+'1.3.sz.mell.'!D8+'1.4.sz.mell.'!D8</f>
        <v>201146</v>
      </c>
      <c r="E8" s="27">
        <v>191812</v>
      </c>
      <c r="F8" s="27">
        <v>191812</v>
      </c>
      <c r="G8" s="27"/>
    </row>
    <row r="9" spans="1:7" s="21" customFormat="1" ht="12" customHeight="1">
      <c r="A9" s="25" t="s">
        <v>44</v>
      </c>
      <c r="B9" s="104" t="s">
        <v>394</v>
      </c>
      <c r="C9" s="26" t="s">
        <v>45</v>
      </c>
      <c r="D9" s="27">
        <f>'1.2.sz.mell.'!D9+'1.3.sz.mell.'!D9+'1.4.sz.mell.'!D9</f>
        <v>15772</v>
      </c>
      <c r="E9" s="27">
        <v>24233</v>
      </c>
      <c r="F9" s="27">
        <v>24233</v>
      </c>
      <c r="G9" s="27"/>
    </row>
    <row r="10" spans="1:7" s="21" customFormat="1" ht="12" customHeight="1">
      <c r="A10" s="25" t="s">
        <v>46</v>
      </c>
      <c r="B10" s="104" t="s">
        <v>395</v>
      </c>
      <c r="C10" s="26" t="s">
        <v>47</v>
      </c>
      <c r="D10" s="27">
        <f>'1.2.sz.mell.'!D10+'1.3.sz.mell.'!D10+'1.4.sz.mell.'!D10</f>
        <v>10802</v>
      </c>
      <c r="E10" s="27">
        <v>19558</v>
      </c>
      <c r="F10" s="27">
        <v>19558</v>
      </c>
      <c r="G10" s="27"/>
    </row>
    <row r="11" spans="1:7" s="21" customFormat="1" ht="12" customHeight="1" thickBot="1">
      <c r="A11" s="28" t="s">
        <v>48</v>
      </c>
      <c r="B11" s="105" t="s">
        <v>396</v>
      </c>
      <c r="C11" s="29" t="s">
        <v>49</v>
      </c>
      <c r="D11" s="27">
        <f>'1.2.sz.mell.'!D11+'1.3.sz.mell.'!D11+'1.4.sz.mell.'!D11</f>
        <v>0</v>
      </c>
      <c r="E11" s="27">
        <v>233344</v>
      </c>
      <c r="F11" s="27">
        <v>233344</v>
      </c>
      <c r="G11" s="27"/>
    </row>
    <row r="12" spans="1:7" s="21" customFormat="1" ht="12" customHeight="1" thickBot="1">
      <c r="A12" s="19" t="s">
        <v>50</v>
      </c>
      <c r="B12" s="102"/>
      <c r="C12" s="30" t="s">
        <v>51</v>
      </c>
      <c r="D12" s="6">
        <f>+D13+D14+D15+D16+D17</f>
        <v>250317</v>
      </c>
      <c r="E12" s="6">
        <f>+E13+E14+E15+E16+E17</f>
        <v>171666</v>
      </c>
      <c r="F12" s="6">
        <f>+F13+F14+F15+F16+F17</f>
        <v>174467</v>
      </c>
      <c r="G12" s="6">
        <f>+G13+G14+G15+G16+G17</f>
        <v>0</v>
      </c>
    </row>
    <row r="13" spans="1:7" s="21" customFormat="1" ht="12" customHeight="1">
      <c r="A13" s="22" t="s">
        <v>52</v>
      </c>
      <c r="B13" s="103" t="s">
        <v>397</v>
      </c>
      <c r="C13" s="23" t="s">
        <v>53</v>
      </c>
      <c r="D13" s="24">
        <f>'1.2.sz.mell.'!D13+'1.3.sz.mell.'!D13+'1.4.sz.mell.'!D13</f>
        <v>0</v>
      </c>
      <c r="E13" s="24"/>
      <c r="F13" s="24"/>
      <c r="G13" s="24"/>
    </row>
    <row r="14" spans="1:7" s="21" customFormat="1" ht="12" customHeight="1">
      <c r="A14" s="25" t="s">
        <v>54</v>
      </c>
      <c r="B14" s="104" t="s">
        <v>398</v>
      </c>
      <c r="C14" s="26" t="s">
        <v>55</v>
      </c>
      <c r="D14" s="27">
        <f>'1.2.sz.mell.'!D14+'1.3.sz.mell.'!D14+'1.4.sz.mell.'!D14</f>
        <v>0</v>
      </c>
      <c r="E14" s="27"/>
      <c r="F14" s="27"/>
      <c r="G14" s="27"/>
    </row>
    <row r="15" spans="1:7" s="21" customFormat="1" ht="12" customHeight="1">
      <c r="A15" s="25" t="s">
        <v>56</v>
      </c>
      <c r="B15" s="104" t="s">
        <v>399</v>
      </c>
      <c r="C15" s="26" t="s">
        <v>57</v>
      </c>
      <c r="D15" s="27">
        <f>'1.2.sz.mell.'!D15+'1.3.sz.mell.'!D15+'1.4.sz.mell.'!D15</f>
        <v>929</v>
      </c>
      <c r="E15" s="27">
        <v>10976</v>
      </c>
      <c r="F15" s="27">
        <v>8175</v>
      </c>
      <c r="G15" s="27"/>
    </row>
    <row r="16" spans="1:7" s="21" customFormat="1" ht="12" customHeight="1">
      <c r="A16" s="25" t="s">
        <v>58</v>
      </c>
      <c r="B16" s="104" t="s">
        <v>400</v>
      </c>
      <c r="C16" s="26" t="s">
        <v>59</v>
      </c>
      <c r="D16" s="27">
        <f>'1.2.sz.mell.'!D16+'1.3.sz.mell.'!D16+'1.4.sz.mell.'!D16</f>
        <v>0</v>
      </c>
      <c r="E16" s="27">
        <v>6647</v>
      </c>
      <c r="F16" s="27">
        <v>6647</v>
      </c>
      <c r="G16" s="27"/>
    </row>
    <row r="17" spans="1:7" s="21" customFormat="1" ht="12" customHeight="1">
      <c r="A17" s="25" t="s">
        <v>60</v>
      </c>
      <c r="B17" s="104" t="s">
        <v>401</v>
      </c>
      <c r="C17" s="26" t="s">
        <v>61</v>
      </c>
      <c r="D17" s="27">
        <f>'1.2.sz.mell.'!D17+'1.3.sz.mell.'!D17+'1.4.sz.mell.'!D17</f>
        <v>249388</v>
      </c>
      <c r="E17" s="27">
        <v>154043</v>
      </c>
      <c r="F17" s="27">
        <v>159645</v>
      </c>
      <c r="G17" s="27"/>
    </row>
    <row r="18" spans="1:7" s="21" customFormat="1" ht="12" customHeight="1" thickBot="1">
      <c r="A18" s="28" t="s">
        <v>62</v>
      </c>
      <c r="B18" s="105" t="s">
        <v>401</v>
      </c>
      <c r="C18" s="29" t="s">
        <v>63</v>
      </c>
      <c r="D18" s="31">
        <f>'1.2.sz.mell.'!D18+'1.3.sz.mell.'!D18+'1.4.sz.mell.'!D18</f>
        <v>43507</v>
      </c>
      <c r="E18" s="31"/>
      <c r="F18" s="31">
        <v>30588</v>
      </c>
      <c r="G18" s="31"/>
    </row>
    <row r="19" spans="1:7" s="21" customFormat="1" ht="12" customHeight="1" thickBot="1">
      <c r="A19" s="19" t="s">
        <v>64</v>
      </c>
      <c r="B19" s="102" t="s">
        <v>402</v>
      </c>
      <c r="C19" s="20" t="s">
        <v>65</v>
      </c>
      <c r="D19" s="6">
        <f>+D20+D21+D22+D23+D24</f>
        <v>187652</v>
      </c>
      <c r="E19" s="6">
        <f>+E20+E21+E22+E23+E24</f>
        <v>976330</v>
      </c>
      <c r="F19" s="6">
        <f>+F20+F21+F22+F23+F24</f>
        <v>974683</v>
      </c>
      <c r="G19" s="6">
        <f>+G20+G21+G22+G23+G24</f>
        <v>0</v>
      </c>
    </row>
    <row r="20" spans="1:7" s="21" customFormat="1" ht="12" customHeight="1">
      <c r="A20" s="22" t="s">
        <v>66</v>
      </c>
      <c r="B20" s="103" t="s">
        <v>403</v>
      </c>
      <c r="C20" s="23" t="s">
        <v>67</v>
      </c>
      <c r="D20" s="24">
        <f>'1.2.sz.mell.'!D20+'1.3.sz.mell.'!D20+'1.4.sz.mell.'!D20</f>
        <v>0</v>
      </c>
      <c r="E20" s="24">
        <v>761522</v>
      </c>
      <c r="F20" s="24">
        <v>761522</v>
      </c>
      <c r="G20" s="24"/>
    </row>
    <row r="21" spans="1:7" s="21" customFormat="1" ht="12" customHeight="1">
      <c r="A21" s="25" t="s">
        <v>68</v>
      </c>
      <c r="B21" s="104" t="s">
        <v>404</v>
      </c>
      <c r="C21" s="26" t="s">
        <v>69</v>
      </c>
      <c r="D21" s="27">
        <f>'1.2.sz.mell.'!D21+'1.3.sz.mell.'!D21+'1.4.sz.mell.'!D21</f>
        <v>0</v>
      </c>
      <c r="E21" s="27"/>
      <c r="F21" s="27"/>
      <c r="G21" s="27"/>
    </row>
    <row r="22" spans="1:7" s="21" customFormat="1" ht="12" customHeight="1">
      <c r="A22" s="25" t="s">
        <v>70</v>
      </c>
      <c r="B22" s="104" t="s">
        <v>405</v>
      </c>
      <c r="C22" s="26" t="s">
        <v>71</v>
      </c>
      <c r="D22" s="27">
        <f>'1.2.sz.mell.'!D22+'1.3.sz.mell.'!D22+'1.4.sz.mell.'!D22</f>
        <v>0</v>
      </c>
      <c r="E22" s="27"/>
      <c r="F22" s="27"/>
      <c r="G22" s="27"/>
    </row>
    <row r="23" spans="1:7" s="21" customFormat="1" ht="12" customHeight="1">
      <c r="A23" s="25" t="s">
        <v>72</v>
      </c>
      <c r="B23" s="104" t="s">
        <v>406</v>
      </c>
      <c r="C23" s="26" t="s">
        <v>73</v>
      </c>
      <c r="D23" s="27">
        <f>'1.2.sz.mell.'!D23+'1.3.sz.mell.'!D23+'1.4.sz.mell.'!D23</f>
        <v>0</v>
      </c>
      <c r="E23" s="27"/>
      <c r="F23" s="27"/>
      <c r="G23" s="27"/>
    </row>
    <row r="24" spans="1:7" s="21" customFormat="1" ht="12" customHeight="1">
      <c r="A24" s="25" t="s">
        <v>74</v>
      </c>
      <c r="B24" s="104" t="s">
        <v>407</v>
      </c>
      <c r="C24" s="26" t="s">
        <v>75</v>
      </c>
      <c r="D24" s="27">
        <f>'1.2.sz.mell.'!D24+'1.3.sz.mell.'!D24+'1.4.sz.mell.'!D24</f>
        <v>187652</v>
      </c>
      <c r="E24" s="27">
        <v>214808</v>
      </c>
      <c r="F24" s="27">
        <v>213161</v>
      </c>
      <c r="G24" s="27"/>
    </row>
    <row r="25" spans="1:7" s="21" customFormat="1" ht="12" customHeight="1" thickBot="1">
      <c r="A25" s="28" t="s">
        <v>76</v>
      </c>
      <c r="B25" s="105" t="s">
        <v>407</v>
      </c>
      <c r="C25" s="29" t="s">
        <v>77</v>
      </c>
      <c r="D25" s="31">
        <f>'1.2.sz.mell.'!D25+'1.3.sz.mell.'!D25+'1.4.sz.mell.'!D25</f>
        <v>187652</v>
      </c>
      <c r="E25" s="31">
        <v>214808</v>
      </c>
      <c r="F25" s="31">
        <v>213161</v>
      </c>
      <c r="G25" s="31"/>
    </row>
    <row r="26" spans="1:7" s="21" customFormat="1" ht="12" customHeight="1" thickBot="1">
      <c r="A26" s="19" t="s">
        <v>78</v>
      </c>
      <c r="B26" s="102" t="s">
        <v>408</v>
      </c>
      <c r="C26" s="20" t="s">
        <v>79</v>
      </c>
      <c r="D26" s="9">
        <f>+D27+D30+D31+D32</f>
        <v>464700</v>
      </c>
      <c r="E26" s="9">
        <f>+E27+E30+E31+E32</f>
        <v>465026</v>
      </c>
      <c r="F26" s="9">
        <f>+F27+F30+F31+F32</f>
        <v>507681</v>
      </c>
      <c r="G26" s="9">
        <f>+G27+G30+G31+G32</f>
        <v>0</v>
      </c>
    </row>
    <row r="27" spans="1:7" s="21" customFormat="1" ht="12" customHeight="1">
      <c r="A27" s="22" t="s">
        <v>80</v>
      </c>
      <c r="B27" s="103"/>
      <c r="C27" s="23" t="s">
        <v>81</v>
      </c>
      <c r="D27" s="32">
        <f>'1.2.sz.mell.'!D27+'1.3.sz.mell.'!D27+'1.4.sz.mell.'!D27</f>
        <v>416100</v>
      </c>
      <c r="E27" s="32">
        <f>SUM(E28:E29)</f>
        <v>416100</v>
      </c>
      <c r="F27" s="32">
        <f>SUM(F28:F29)</f>
        <v>449659</v>
      </c>
      <c r="G27" s="32"/>
    </row>
    <row r="28" spans="1:7" s="21" customFormat="1" ht="12" customHeight="1">
      <c r="A28" s="25" t="s">
        <v>82</v>
      </c>
      <c r="B28" s="104" t="s">
        <v>409</v>
      </c>
      <c r="C28" s="26" t="s">
        <v>83</v>
      </c>
      <c r="D28" s="27">
        <f>'1.2.sz.mell.'!D28+'1.3.sz.mell.'!D28+'1.4.sz.mell.'!D28</f>
        <v>56600</v>
      </c>
      <c r="E28" s="27">
        <v>56600</v>
      </c>
      <c r="F28" s="27">
        <v>56366</v>
      </c>
      <c r="G28" s="27"/>
    </row>
    <row r="29" spans="1:7" s="21" customFormat="1" ht="12" customHeight="1">
      <c r="A29" s="25" t="s">
        <v>84</v>
      </c>
      <c r="B29" s="104" t="s">
        <v>410</v>
      </c>
      <c r="C29" s="26" t="s">
        <v>85</v>
      </c>
      <c r="D29" s="27">
        <f>'1.2.sz.mell.'!D29+'1.3.sz.mell.'!D29+'1.4.sz.mell.'!D29</f>
        <v>359500</v>
      </c>
      <c r="E29" s="27">
        <v>359500</v>
      </c>
      <c r="F29" s="27">
        <v>393293</v>
      </c>
      <c r="G29" s="27"/>
    </row>
    <row r="30" spans="1:7" s="21" customFormat="1" ht="12" customHeight="1">
      <c r="A30" s="25" t="s">
        <v>86</v>
      </c>
      <c r="B30" s="104" t="s">
        <v>411</v>
      </c>
      <c r="C30" s="26" t="s">
        <v>87</v>
      </c>
      <c r="D30" s="27">
        <f>'1.2.sz.mell.'!D30+'1.3.sz.mell.'!D30+'1.4.sz.mell.'!D30</f>
        <v>45100</v>
      </c>
      <c r="E30" s="27">
        <v>45100</v>
      </c>
      <c r="F30" s="27">
        <v>44854</v>
      </c>
      <c r="G30" s="27"/>
    </row>
    <row r="31" spans="1:7" s="21" customFormat="1" ht="12" customHeight="1">
      <c r="A31" s="25" t="s">
        <v>88</v>
      </c>
      <c r="B31" s="104" t="s">
        <v>412</v>
      </c>
      <c r="C31" s="26" t="s">
        <v>89</v>
      </c>
      <c r="D31" s="27">
        <f>'1.2.sz.mell.'!D31+'1.3.sz.mell.'!D31+'1.4.sz.mell.'!D31</f>
        <v>1500</v>
      </c>
      <c r="E31" s="27">
        <v>1500</v>
      </c>
      <c r="F31" s="27">
        <v>1161</v>
      </c>
      <c r="G31" s="27"/>
    </row>
    <row r="32" spans="1:7" s="21" customFormat="1" ht="12" customHeight="1" thickBot="1">
      <c r="A32" s="28" t="s">
        <v>90</v>
      </c>
      <c r="B32" s="105" t="s">
        <v>413</v>
      </c>
      <c r="C32" s="29" t="s">
        <v>91</v>
      </c>
      <c r="D32" s="31">
        <f>'1.2.sz.mell.'!D32+'1.3.sz.mell.'!D32+'1.4.sz.mell.'!D32</f>
        <v>2000</v>
      </c>
      <c r="E32" s="31">
        <v>2326</v>
      </c>
      <c r="F32" s="31">
        <v>12007</v>
      </c>
      <c r="G32" s="31"/>
    </row>
    <row r="33" spans="1:7" s="21" customFormat="1" ht="12" customHeight="1" thickBot="1">
      <c r="A33" s="19" t="s">
        <v>92</v>
      </c>
      <c r="B33" s="102" t="s">
        <v>414</v>
      </c>
      <c r="C33" s="20" t="s">
        <v>93</v>
      </c>
      <c r="D33" s="6">
        <f>SUM(D34:D43)</f>
        <v>189603</v>
      </c>
      <c r="E33" s="6">
        <f>SUM(E34:E43)</f>
        <v>227539</v>
      </c>
      <c r="F33" s="6">
        <f>SUM(F34:F43)</f>
        <v>234072</v>
      </c>
      <c r="G33" s="6">
        <f>SUM(G34:G43)</f>
        <v>0</v>
      </c>
    </row>
    <row r="34" spans="1:7" s="21" customFormat="1" ht="12" customHeight="1">
      <c r="A34" s="22" t="s">
        <v>94</v>
      </c>
      <c r="B34" s="103" t="s">
        <v>415</v>
      </c>
      <c r="C34" s="23" t="s">
        <v>95</v>
      </c>
      <c r="D34" s="24">
        <f>'1.2.sz.mell.'!D34+'1.3.sz.mell.'!D34+'1.4.sz.mell.'!D34</f>
        <v>0</v>
      </c>
      <c r="E34" s="24">
        <v>423</v>
      </c>
      <c r="F34" s="24">
        <v>346</v>
      </c>
      <c r="G34" s="24"/>
    </row>
    <row r="35" spans="1:7" s="21" customFormat="1" ht="12" customHeight="1">
      <c r="A35" s="25" t="s">
        <v>96</v>
      </c>
      <c r="B35" s="104" t="s">
        <v>416</v>
      </c>
      <c r="C35" s="26" t="s">
        <v>97</v>
      </c>
      <c r="D35" s="27">
        <f>'1.2.sz.mell.'!D35+'1.3.sz.mell.'!D35+'1.4.sz.mell.'!D35</f>
        <v>720</v>
      </c>
      <c r="E35" s="27">
        <v>80306</v>
      </c>
      <c r="F35" s="27">
        <v>90344</v>
      </c>
      <c r="G35" s="27"/>
    </row>
    <row r="36" spans="1:7" s="21" customFormat="1" ht="12" customHeight="1">
      <c r="A36" s="25" t="s">
        <v>98</v>
      </c>
      <c r="B36" s="104" t="s">
        <v>417</v>
      </c>
      <c r="C36" s="26" t="s">
        <v>99</v>
      </c>
      <c r="D36" s="27">
        <f>'1.2.sz.mell.'!D36+'1.3.sz.mell.'!D36+'1.4.sz.mell.'!D36</f>
        <v>0</v>
      </c>
      <c r="E36" s="27">
        <v>25118</v>
      </c>
      <c r="F36" s="27">
        <v>15088</v>
      </c>
      <c r="G36" s="27"/>
    </row>
    <row r="37" spans="1:7" s="21" customFormat="1" ht="12" customHeight="1">
      <c r="A37" s="25" t="s">
        <v>100</v>
      </c>
      <c r="B37" s="104" t="s">
        <v>418</v>
      </c>
      <c r="C37" s="26" t="s">
        <v>101</v>
      </c>
      <c r="D37" s="27">
        <f>'1.2.sz.mell.'!D37+'1.3.sz.mell.'!D37+'1.4.sz.mell.'!D37</f>
        <v>49000</v>
      </c>
      <c r="E37" s="27">
        <v>56000</v>
      </c>
      <c r="F37" s="27">
        <v>59656</v>
      </c>
      <c r="G37" s="27"/>
    </row>
    <row r="38" spans="1:7" s="21" customFormat="1" ht="12" customHeight="1">
      <c r="A38" s="25" t="s">
        <v>102</v>
      </c>
      <c r="B38" s="104" t="s">
        <v>419</v>
      </c>
      <c r="C38" s="26" t="s">
        <v>103</v>
      </c>
      <c r="D38" s="27">
        <f>'1.2.sz.mell.'!D38+'1.3.sz.mell.'!D38+'1.4.sz.mell.'!D38</f>
        <v>0</v>
      </c>
      <c r="E38" s="27">
        <v>39244</v>
      </c>
      <c r="F38" s="27">
        <v>40278</v>
      </c>
      <c r="G38" s="27"/>
    </row>
    <row r="39" spans="1:7" s="21" customFormat="1" ht="12" customHeight="1">
      <c r="A39" s="25" t="s">
        <v>104</v>
      </c>
      <c r="B39" s="104" t="s">
        <v>420</v>
      </c>
      <c r="C39" s="26" t="s">
        <v>105</v>
      </c>
      <c r="D39" s="27">
        <f>'1.2.sz.mell.'!D39+'1.3.sz.mell.'!D39+'1.4.sz.mell.'!D39</f>
        <v>0</v>
      </c>
      <c r="E39" s="27">
        <v>23157</v>
      </c>
      <c r="F39" s="27">
        <v>24240</v>
      </c>
      <c r="G39" s="27"/>
    </row>
    <row r="40" spans="1:7" s="21" customFormat="1" ht="12" customHeight="1">
      <c r="A40" s="25" t="s">
        <v>106</v>
      </c>
      <c r="B40" s="104" t="s">
        <v>421</v>
      </c>
      <c r="C40" s="26" t="s">
        <v>107</v>
      </c>
      <c r="D40" s="27">
        <f>'1.2.sz.mell.'!D40+'1.3.sz.mell.'!D40+'1.4.sz.mell.'!D40</f>
        <v>0</v>
      </c>
      <c r="E40" s="27">
        <v>2261</v>
      </c>
      <c r="F40" s="27">
        <v>2707</v>
      </c>
      <c r="G40" s="27"/>
    </row>
    <row r="41" spans="1:7" s="21" customFormat="1" ht="12" customHeight="1">
      <c r="A41" s="25" t="s">
        <v>108</v>
      </c>
      <c r="B41" s="104" t="s">
        <v>422</v>
      </c>
      <c r="C41" s="26" t="s">
        <v>109</v>
      </c>
      <c r="D41" s="27">
        <f>'1.2.sz.mell.'!D41+'1.3.sz.mell.'!D41+'1.4.sz.mell.'!D41</f>
        <v>1000</v>
      </c>
      <c r="E41" s="27">
        <v>1030</v>
      </c>
      <c r="F41" s="27">
        <v>536</v>
      </c>
      <c r="G41" s="27"/>
    </row>
    <row r="42" spans="1:7" s="21" customFormat="1" ht="12" customHeight="1">
      <c r="A42" s="25" t="s">
        <v>110</v>
      </c>
      <c r="B42" s="104" t="s">
        <v>423</v>
      </c>
      <c r="C42" s="26" t="s">
        <v>111</v>
      </c>
      <c r="D42" s="33">
        <f>'1.2.sz.mell.'!D42+'1.3.sz.mell.'!D42+'1.4.sz.mell.'!D42</f>
        <v>0</v>
      </c>
      <c r="E42" s="33"/>
      <c r="F42" s="33"/>
      <c r="G42" s="33"/>
    </row>
    <row r="43" spans="1:7" s="21" customFormat="1" ht="12" customHeight="1" thickBot="1">
      <c r="A43" s="28" t="s">
        <v>112</v>
      </c>
      <c r="B43" s="104" t="s">
        <v>424</v>
      </c>
      <c r="C43" s="29" t="s">
        <v>113</v>
      </c>
      <c r="D43" s="34">
        <f>'1.2.sz.mell.'!D43+'1.3.sz.mell.'!D43+'1.4.sz.mell.'!D43</f>
        <v>138883</v>
      </c>
      <c r="E43" s="34">
        <v>0</v>
      </c>
      <c r="F43" s="34">
        <v>877</v>
      </c>
      <c r="G43" s="34"/>
    </row>
    <row r="44" spans="1:7" s="21" customFormat="1" ht="12" customHeight="1" thickBot="1">
      <c r="A44" s="19" t="s">
        <v>114</v>
      </c>
      <c r="B44" s="102" t="s">
        <v>425</v>
      </c>
      <c r="C44" s="20" t="s">
        <v>115</v>
      </c>
      <c r="D44" s="6">
        <f>SUM(D45:D49)</f>
        <v>20482</v>
      </c>
      <c r="E44" s="6">
        <f>SUM(E45:E49)</f>
        <v>20482</v>
      </c>
      <c r="F44" s="6">
        <f>SUM(F45:F49)</f>
        <v>6088</v>
      </c>
      <c r="G44" s="6">
        <f>SUM(G45:G49)</f>
        <v>0</v>
      </c>
    </row>
    <row r="45" spans="1:7" s="21" customFormat="1" ht="12" customHeight="1">
      <c r="A45" s="22" t="s">
        <v>116</v>
      </c>
      <c r="B45" s="103" t="s">
        <v>426</v>
      </c>
      <c r="C45" s="23" t="s">
        <v>117</v>
      </c>
      <c r="D45" s="35">
        <f>'1.2.sz.mell.'!D45+'1.3.sz.mell.'!D45+'1.4.sz.mell.'!D45</f>
        <v>0</v>
      </c>
      <c r="E45" s="35"/>
      <c r="F45" s="35"/>
      <c r="G45" s="35"/>
    </row>
    <row r="46" spans="1:7" s="21" customFormat="1" ht="12" customHeight="1">
      <c r="A46" s="25" t="s">
        <v>118</v>
      </c>
      <c r="B46" s="104" t="s">
        <v>427</v>
      </c>
      <c r="C46" s="26" t="s">
        <v>119</v>
      </c>
      <c r="D46" s="33">
        <f>'1.2.sz.mell.'!D46+'1.3.sz.mell.'!D46+'1.4.sz.mell.'!D46</f>
        <v>20482</v>
      </c>
      <c r="E46" s="33">
        <v>20482</v>
      </c>
      <c r="F46" s="33">
        <v>6041</v>
      </c>
      <c r="G46" s="33"/>
    </row>
    <row r="47" spans="1:7" s="21" customFormat="1" ht="12" customHeight="1">
      <c r="A47" s="25" t="s">
        <v>120</v>
      </c>
      <c r="B47" s="104" t="s">
        <v>428</v>
      </c>
      <c r="C47" s="26" t="s">
        <v>121</v>
      </c>
      <c r="D47" s="33">
        <f>'1.2.sz.mell.'!D47+'1.3.sz.mell.'!D47+'1.4.sz.mell.'!D47</f>
        <v>0</v>
      </c>
      <c r="E47" s="33"/>
      <c r="F47" s="33">
        <v>47</v>
      </c>
      <c r="G47" s="33"/>
    </row>
    <row r="48" spans="1:7" s="21" customFormat="1" ht="12" customHeight="1">
      <c r="A48" s="25" t="s">
        <v>122</v>
      </c>
      <c r="B48" s="104" t="s">
        <v>429</v>
      </c>
      <c r="C48" s="26" t="s">
        <v>123</v>
      </c>
      <c r="D48" s="33">
        <f>'1.2.sz.mell.'!D48+'1.3.sz.mell.'!D48+'1.4.sz.mell.'!D48</f>
        <v>0</v>
      </c>
      <c r="E48" s="33"/>
      <c r="F48" s="33"/>
      <c r="G48" s="33"/>
    </row>
    <row r="49" spans="1:7" s="21" customFormat="1" ht="12" customHeight="1" thickBot="1">
      <c r="A49" s="28" t="s">
        <v>124</v>
      </c>
      <c r="B49" s="104" t="s">
        <v>430</v>
      </c>
      <c r="C49" s="29" t="s">
        <v>125</v>
      </c>
      <c r="D49" s="34">
        <f>'1.2.sz.mell.'!D49+'1.3.sz.mell.'!D49+'1.4.sz.mell.'!D49</f>
        <v>0</v>
      </c>
      <c r="E49" s="34"/>
      <c r="F49" s="34"/>
      <c r="G49" s="34"/>
    </row>
    <row r="50" spans="1:7" s="21" customFormat="1" ht="12" customHeight="1" thickBot="1">
      <c r="A50" s="19" t="s">
        <v>126</v>
      </c>
      <c r="B50" s="102" t="s">
        <v>431</v>
      </c>
      <c r="C50" s="20" t="s">
        <v>127</v>
      </c>
      <c r="D50" s="6">
        <f>SUM(D51:D53)</f>
        <v>0</v>
      </c>
      <c r="E50" s="6">
        <f>SUM(E51:E53)</f>
        <v>41223</v>
      </c>
      <c r="F50" s="6">
        <f>SUM(F51:F53)</f>
        <v>41734</v>
      </c>
      <c r="G50" s="6">
        <f>SUM(G51:G53)</f>
        <v>0</v>
      </c>
    </row>
    <row r="51" spans="1:7" s="21" customFormat="1" ht="12" customHeight="1">
      <c r="A51" s="22" t="s">
        <v>128</v>
      </c>
      <c r="B51" s="103" t="s">
        <v>432</v>
      </c>
      <c r="C51" s="23" t="s">
        <v>129</v>
      </c>
      <c r="D51" s="24">
        <f>'1.2.sz.mell.'!D51+'1.3.sz.mell.'!D51+'1.4.sz.mell.'!D51</f>
        <v>0</v>
      </c>
      <c r="E51" s="24"/>
      <c r="F51" s="24"/>
      <c r="G51" s="24"/>
    </row>
    <row r="52" spans="1:7" s="21" customFormat="1" ht="12" customHeight="1">
      <c r="A52" s="25" t="s">
        <v>130</v>
      </c>
      <c r="B52" s="104" t="s">
        <v>433</v>
      </c>
      <c r="C52" s="26" t="s">
        <v>131</v>
      </c>
      <c r="D52" s="27">
        <f>'1.2.sz.mell.'!D52+'1.3.sz.mell.'!D52+'1.4.sz.mell.'!D52</f>
        <v>0</v>
      </c>
      <c r="E52" s="27">
        <v>40701</v>
      </c>
      <c r="F52" s="27">
        <v>41063</v>
      </c>
      <c r="G52" s="27"/>
    </row>
    <row r="53" spans="1:7" s="21" customFormat="1" ht="12" customHeight="1">
      <c r="A53" s="25" t="s">
        <v>132</v>
      </c>
      <c r="B53" s="104" t="s">
        <v>434</v>
      </c>
      <c r="C53" s="26" t="s">
        <v>133</v>
      </c>
      <c r="D53" s="27">
        <f>'1.2.sz.mell.'!D53+'1.3.sz.mell.'!D53+'1.4.sz.mell.'!D53</f>
        <v>0</v>
      </c>
      <c r="E53" s="27">
        <v>522</v>
      </c>
      <c r="F53" s="27">
        <v>671</v>
      </c>
      <c r="G53" s="27"/>
    </row>
    <row r="54" spans="1:7" s="21" customFormat="1" ht="12" customHeight="1" thickBot="1">
      <c r="A54" s="28" t="s">
        <v>134</v>
      </c>
      <c r="B54" s="105" t="s">
        <v>434</v>
      </c>
      <c r="C54" s="29" t="s">
        <v>135</v>
      </c>
      <c r="D54" s="31">
        <f>'1.2.sz.mell.'!D54+'1.3.sz.mell.'!D54+'1.4.sz.mell.'!D54</f>
        <v>0</v>
      </c>
      <c r="E54" s="31"/>
      <c r="F54" s="31"/>
      <c r="G54" s="31"/>
    </row>
    <row r="55" spans="1:7" s="21" customFormat="1" ht="12" customHeight="1" thickBot="1">
      <c r="A55" s="19" t="s">
        <v>136</v>
      </c>
      <c r="B55" s="102" t="s">
        <v>435</v>
      </c>
      <c r="C55" s="30" t="s">
        <v>137</v>
      </c>
      <c r="D55" s="6">
        <f>SUM(D56:D58)</f>
        <v>0</v>
      </c>
      <c r="E55" s="6">
        <f>SUM(E56:E58)</f>
        <v>400</v>
      </c>
      <c r="F55" s="6">
        <f>SUM(F56:F58)</f>
        <v>400</v>
      </c>
      <c r="G55" s="6">
        <f>SUM(G56:G58)</f>
        <v>0</v>
      </c>
    </row>
    <row r="56" spans="1:7" s="21" customFormat="1" ht="12" customHeight="1">
      <c r="A56" s="22" t="s">
        <v>138</v>
      </c>
      <c r="B56" s="103" t="s">
        <v>436</v>
      </c>
      <c r="C56" s="23" t="s">
        <v>139</v>
      </c>
      <c r="D56" s="33">
        <f>'1.2.sz.mell.'!D56+'1.3.sz.mell.'!D56+'1.4.sz.mell.'!D56</f>
        <v>0</v>
      </c>
      <c r="E56" s="33"/>
      <c r="F56" s="33"/>
      <c r="G56" s="33"/>
    </row>
    <row r="57" spans="1:7" s="21" customFormat="1" ht="12" customHeight="1">
      <c r="A57" s="25" t="s">
        <v>140</v>
      </c>
      <c r="B57" s="103" t="s">
        <v>437</v>
      </c>
      <c r="C57" s="26" t="s">
        <v>141</v>
      </c>
      <c r="D57" s="33">
        <f>'1.2.sz.mell.'!D57+'1.3.sz.mell.'!D57+'1.4.sz.mell.'!D57</f>
        <v>0</v>
      </c>
      <c r="E57" s="33"/>
      <c r="F57" s="33"/>
      <c r="G57" s="33"/>
    </row>
    <row r="58" spans="1:7" s="21" customFormat="1" ht="12" customHeight="1">
      <c r="A58" s="25" t="s">
        <v>142</v>
      </c>
      <c r="B58" s="103" t="s">
        <v>438</v>
      </c>
      <c r="C58" s="26" t="s">
        <v>143</v>
      </c>
      <c r="D58" s="33">
        <f>'1.2.sz.mell.'!D58+'1.3.sz.mell.'!D58+'1.4.sz.mell.'!D58</f>
        <v>0</v>
      </c>
      <c r="E58" s="33">
        <v>400</v>
      </c>
      <c r="F58" s="33">
        <v>400</v>
      </c>
      <c r="G58" s="33"/>
    </row>
    <row r="59" spans="1:7" s="21" customFormat="1" ht="12" customHeight="1" thickBot="1">
      <c r="A59" s="28" t="s">
        <v>144</v>
      </c>
      <c r="B59" s="105" t="s">
        <v>438</v>
      </c>
      <c r="C59" s="29" t="s">
        <v>145</v>
      </c>
      <c r="D59" s="33">
        <f>'1.2.sz.mell.'!D59+'1.3.sz.mell.'!D59+'1.4.sz.mell.'!D59</f>
        <v>0</v>
      </c>
      <c r="E59" s="33"/>
      <c r="F59" s="33"/>
      <c r="G59" s="33"/>
    </row>
    <row r="60" spans="1:7" s="21" customFormat="1" ht="12" customHeight="1" thickBot="1">
      <c r="A60" s="19" t="s">
        <v>146</v>
      </c>
      <c r="B60" s="102"/>
      <c r="C60" s="20" t="s">
        <v>147</v>
      </c>
      <c r="D60" s="9">
        <f>+D5+D12+D19+D26+D33+D44+D50+D55</f>
        <v>1861773</v>
      </c>
      <c r="E60" s="9">
        <f>+E5+E12+E19+E26+E33+E44+E50+E55</f>
        <v>2895542</v>
      </c>
      <c r="F60" s="9">
        <f>+F5+F12+F19+F26+F33+F44+F50+F55</f>
        <v>2932001</v>
      </c>
      <c r="G60" s="9">
        <f>+G5+G12+G19+G26+G33+G44+G50+G55</f>
        <v>0</v>
      </c>
    </row>
    <row r="61" spans="1:7" s="21" customFormat="1" ht="12" customHeight="1" thickBot="1">
      <c r="A61" s="36" t="s">
        <v>148</v>
      </c>
      <c r="B61" s="102" t="s">
        <v>440</v>
      </c>
      <c r="C61" s="30" t="s">
        <v>149</v>
      </c>
      <c r="D61" s="6">
        <f>SUM(D62:D64)</f>
        <v>156880</v>
      </c>
      <c r="E61" s="6">
        <f>SUM(E62:E64)</f>
        <v>156880</v>
      </c>
      <c r="F61" s="6">
        <f>SUM(F62:F64)</f>
        <v>0</v>
      </c>
      <c r="G61" s="6">
        <f>SUM(G62:G64)</f>
        <v>0</v>
      </c>
    </row>
    <row r="62" spans="1:7" s="21" customFormat="1" ht="12" customHeight="1">
      <c r="A62" s="22" t="s">
        <v>150</v>
      </c>
      <c r="B62" s="103" t="s">
        <v>441</v>
      </c>
      <c r="C62" s="23" t="s">
        <v>151</v>
      </c>
      <c r="D62" s="33">
        <f>'1.2.sz.mell.'!D62+'1.3.sz.mell.'!D62+'1.4.sz.mell.'!D62</f>
        <v>156880</v>
      </c>
      <c r="E62" s="33">
        <v>156880</v>
      </c>
      <c r="F62" s="33"/>
      <c r="G62" s="33"/>
    </row>
    <row r="63" spans="1:7" s="21" customFormat="1" ht="12" customHeight="1">
      <c r="A63" s="25" t="s">
        <v>152</v>
      </c>
      <c r="B63" s="103" t="s">
        <v>442</v>
      </c>
      <c r="C63" s="26" t="s">
        <v>153</v>
      </c>
      <c r="D63" s="33">
        <f>'1.2.sz.mell.'!D63+'1.3.sz.mell.'!D63+'1.4.sz.mell.'!D63</f>
        <v>0</v>
      </c>
      <c r="E63" s="33"/>
      <c r="F63" s="33"/>
      <c r="G63" s="33"/>
    </row>
    <row r="64" spans="1:7" s="21" customFormat="1" ht="12" customHeight="1" thickBot="1">
      <c r="A64" s="28" t="s">
        <v>154</v>
      </c>
      <c r="B64" s="103" t="s">
        <v>443</v>
      </c>
      <c r="C64" s="37" t="s">
        <v>155</v>
      </c>
      <c r="D64" s="33">
        <f>'1.2.sz.mell.'!D64+'1.3.sz.mell.'!D64+'1.4.sz.mell.'!D64</f>
        <v>0</v>
      </c>
      <c r="E64" s="33"/>
      <c r="F64" s="33"/>
      <c r="G64" s="33"/>
    </row>
    <row r="65" spans="1:7" s="21" customFormat="1" ht="12" customHeight="1" thickBot="1">
      <c r="A65" s="36" t="s">
        <v>156</v>
      </c>
      <c r="B65" s="102" t="s">
        <v>444</v>
      </c>
      <c r="C65" s="30" t="s">
        <v>157</v>
      </c>
      <c r="D65" s="6">
        <f>SUM(D66:D69)</f>
        <v>0</v>
      </c>
      <c r="E65" s="6">
        <f>SUM(E66:E69)</f>
        <v>0</v>
      </c>
      <c r="F65" s="6">
        <f>SUM(F66:F69)</f>
        <v>0</v>
      </c>
      <c r="G65" s="6">
        <f>SUM(G66:G69)</f>
        <v>0</v>
      </c>
    </row>
    <row r="66" spans="1:7" s="21" customFormat="1" ht="12" customHeight="1">
      <c r="A66" s="22" t="s">
        <v>158</v>
      </c>
      <c r="B66" s="103" t="s">
        <v>445</v>
      </c>
      <c r="C66" s="23" t="s">
        <v>159</v>
      </c>
      <c r="D66" s="33">
        <f>'1.2.sz.mell.'!D66+'1.3.sz.mell.'!D66+'1.4.sz.mell.'!D66</f>
        <v>0</v>
      </c>
      <c r="E66" s="33"/>
      <c r="F66" s="33"/>
      <c r="G66" s="33"/>
    </row>
    <row r="67" spans="1:7" s="21" customFormat="1" ht="12" customHeight="1">
      <c r="A67" s="25" t="s">
        <v>160</v>
      </c>
      <c r="B67" s="103" t="s">
        <v>446</v>
      </c>
      <c r="C67" s="26" t="s">
        <v>161</v>
      </c>
      <c r="D67" s="33">
        <f>'1.2.sz.mell.'!D67+'1.3.sz.mell.'!D67+'1.4.sz.mell.'!D67</f>
        <v>0</v>
      </c>
      <c r="E67" s="33"/>
      <c r="F67" s="33"/>
      <c r="G67" s="33"/>
    </row>
    <row r="68" spans="1:7" s="21" customFormat="1" ht="12" customHeight="1">
      <c r="A68" s="25" t="s">
        <v>162</v>
      </c>
      <c r="B68" s="103" t="s">
        <v>447</v>
      </c>
      <c r="C68" s="26" t="s">
        <v>163</v>
      </c>
      <c r="D68" s="33">
        <f>'1.2.sz.mell.'!D68+'1.3.sz.mell.'!D68+'1.4.sz.mell.'!D68</f>
        <v>0</v>
      </c>
      <c r="E68" s="33"/>
      <c r="F68" s="33"/>
      <c r="G68" s="33"/>
    </row>
    <row r="69" spans="1:7" s="21" customFormat="1" ht="12" customHeight="1" thickBot="1">
      <c r="A69" s="28" t="s">
        <v>164</v>
      </c>
      <c r="B69" s="103" t="s">
        <v>448</v>
      </c>
      <c r="C69" s="29" t="s">
        <v>165</v>
      </c>
      <c r="D69" s="33">
        <f>'1.2.sz.mell.'!D69+'1.3.sz.mell.'!D69+'1.4.sz.mell.'!D69</f>
        <v>0</v>
      </c>
      <c r="E69" s="33"/>
      <c r="F69" s="33"/>
      <c r="G69" s="33"/>
    </row>
    <row r="70" spans="1:7" s="21" customFormat="1" ht="12" customHeight="1" thickBot="1">
      <c r="A70" s="36" t="s">
        <v>166</v>
      </c>
      <c r="B70" s="102" t="s">
        <v>449</v>
      </c>
      <c r="C70" s="30" t="s">
        <v>167</v>
      </c>
      <c r="D70" s="6">
        <f>SUM(D71:D72)</f>
        <v>177024</v>
      </c>
      <c r="E70" s="6">
        <f>SUM(E71:E72)</f>
        <v>170622</v>
      </c>
      <c r="F70" s="6">
        <f>SUM(F71:F72)</f>
        <v>170622</v>
      </c>
      <c r="G70" s="6">
        <f>SUM(G71:G72)</f>
        <v>0</v>
      </c>
    </row>
    <row r="71" spans="1:7" s="21" customFormat="1" ht="12" customHeight="1">
      <c r="A71" s="22" t="s">
        <v>168</v>
      </c>
      <c r="B71" s="103" t="s">
        <v>450</v>
      </c>
      <c r="C71" s="23" t="s">
        <v>169</v>
      </c>
      <c r="D71" s="33">
        <f>'1.2.sz.mell.'!D71+'1.3.sz.mell.'!D71+'1.4.sz.mell.'!D71</f>
        <v>177024</v>
      </c>
      <c r="E71" s="33">
        <v>170622</v>
      </c>
      <c r="F71" s="33">
        <v>170622</v>
      </c>
      <c r="G71" s="33"/>
    </row>
    <row r="72" spans="1:7" s="21" customFormat="1" ht="12" customHeight="1" thickBot="1">
      <c r="A72" s="28" t="s">
        <v>170</v>
      </c>
      <c r="B72" s="103" t="s">
        <v>451</v>
      </c>
      <c r="C72" s="29" t="s">
        <v>171</v>
      </c>
      <c r="D72" s="33">
        <f>'1.2.sz.mell.'!D72+'1.3.sz.mell.'!D72+'1.4.sz.mell.'!D72</f>
        <v>0</v>
      </c>
      <c r="E72" s="33"/>
      <c r="F72" s="33"/>
      <c r="G72" s="33"/>
    </row>
    <row r="73" spans="1:7" s="21" customFormat="1" ht="12" customHeight="1" thickBot="1">
      <c r="A73" s="36" t="s">
        <v>172</v>
      </c>
      <c r="B73" s="102"/>
      <c r="C73" s="30" t="s">
        <v>173</v>
      </c>
      <c r="D73" s="6">
        <f>SUM(D74:D76)</f>
        <v>0</v>
      </c>
      <c r="E73" s="6">
        <f>SUM(E74:E76)</f>
        <v>0</v>
      </c>
      <c r="F73" s="6">
        <f>SUM(F74:F76)</f>
        <v>24352</v>
      </c>
      <c r="G73" s="6">
        <f>SUM(G74:G76)</f>
        <v>0</v>
      </c>
    </row>
    <row r="74" spans="1:7" s="21" customFormat="1" ht="12" customHeight="1">
      <c r="A74" s="22" t="s">
        <v>174</v>
      </c>
      <c r="B74" s="103" t="s">
        <v>452</v>
      </c>
      <c r="C74" s="23" t="s">
        <v>175</v>
      </c>
      <c r="D74" s="33">
        <f>'1.2.sz.mell.'!D74+'1.3.sz.mell.'!D74+'1.4.sz.mell.'!D74</f>
        <v>0</v>
      </c>
      <c r="E74" s="33"/>
      <c r="F74" s="33">
        <v>24352</v>
      </c>
      <c r="G74" s="33"/>
    </row>
    <row r="75" spans="1:7" s="21" customFormat="1" ht="12" customHeight="1">
      <c r="A75" s="25" t="s">
        <v>176</v>
      </c>
      <c r="B75" s="104" t="s">
        <v>453</v>
      </c>
      <c r="C75" s="26" t="s">
        <v>177</v>
      </c>
      <c r="D75" s="33">
        <f>'1.2.sz.mell.'!D75+'1.3.sz.mell.'!D75+'1.4.sz.mell.'!D75</f>
        <v>0</v>
      </c>
      <c r="E75" s="33"/>
      <c r="F75" s="33"/>
      <c r="G75" s="33"/>
    </row>
    <row r="76" spans="1:7" s="21" customFormat="1" ht="12" customHeight="1" thickBot="1">
      <c r="A76" s="28" t="s">
        <v>178</v>
      </c>
      <c r="B76" s="105" t="s">
        <v>454</v>
      </c>
      <c r="C76" s="29" t="s">
        <v>179</v>
      </c>
      <c r="D76" s="33">
        <f>'1.2.sz.mell.'!D76+'1.3.sz.mell.'!D76+'1.4.sz.mell.'!D76</f>
        <v>0</v>
      </c>
      <c r="E76" s="33"/>
      <c r="F76" s="33"/>
      <c r="G76" s="33"/>
    </row>
    <row r="77" spans="1:7" s="21" customFormat="1" ht="12" customHeight="1" thickBot="1">
      <c r="A77" s="36" t="s">
        <v>180</v>
      </c>
      <c r="B77" s="102" t="s">
        <v>455</v>
      </c>
      <c r="C77" s="30" t="s">
        <v>181</v>
      </c>
      <c r="D77" s="6">
        <f>SUM(D78:D81)</f>
        <v>0</v>
      </c>
      <c r="E77" s="6">
        <f>SUM(E78:E81)</f>
        <v>0</v>
      </c>
      <c r="F77" s="6">
        <f>SUM(F78:F81)</f>
        <v>0</v>
      </c>
      <c r="G77" s="6">
        <f>SUM(G78:G81)</f>
        <v>0</v>
      </c>
    </row>
    <row r="78" spans="1:7" s="21" customFormat="1" ht="12" customHeight="1">
      <c r="A78" s="38" t="s">
        <v>182</v>
      </c>
      <c r="B78" s="103" t="s">
        <v>456</v>
      </c>
      <c r="C78" s="23" t="s">
        <v>183</v>
      </c>
      <c r="D78" s="33">
        <f>'1.2.sz.mell.'!D78+'1.3.sz.mell.'!D78+'1.4.sz.mell.'!D78</f>
        <v>0</v>
      </c>
      <c r="E78" s="33"/>
      <c r="F78" s="33"/>
      <c r="G78" s="33"/>
    </row>
    <row r="79" spans="1:7" s="21" customFormat="1" ht="12" customHeight="1">
      <c r="A79" s="39" t="s">
        <v>184</v>
      </c>
      <c r="B79" s="103" t="s">
        <v>457</v>
      </c>
      <c r="C79" s="26" t="s">
        <v>185</v>
      </c>
      <c r="D79" s="33">
        <f>'1.2.sz.mell.'!D79+'1.3.sz.mell.'!D79+'1.4.sz.mell.'!D79</f>
        <v>0</v>
      </c>
      <c r="E79" s="33"/>
      <c r="F79" s="33"/>
      <c r="G79" s="33"/>
    </row>
    <row r="80" spans="1:7" s="21" customFormat="1" ht="12" customHeight="1">
      <c r="A80" s="39" t="s">
        <v>186</v>
      </c>
      <c r="B80" s="103" t="s">
        <v>458</v>
      </c>
      <c r="C80" s="26" t="s">
        <v>187</v>
      </c>
      <c r="D80" s="33">
        <f>'1.2.sz.mell.'!D80+'1.3.sz.mell.'!D80+'1.4.sz.mell.'!D80</f>
        <v>0</v>
      </c>
      <c r="E80" s="33"/>
      <c r="F80" s="33"/>
      <c r="G80" s="33"/>
    </row>
    <row r="81" spans="1:7" s="21" customFormat="1" ht="12" customHeight="1" thickBot="1">
      <c r="A81" s="40" t="s">
        <v>188</v>
      </c>
      <c r="B81" s="103" t="s">
        <v>459</v>
      </c>
      <c r="C81" s="29" t="s">
        <v>189</v>
      </c>
      <c r="D81" s="33">
        <f>'1.2.sz.mell.'!D81+'1.3.sz.mell.'!D81+'1.4.sz.mell.'!D81</f>
        <v>0</v>
      </c>
      <c r="E81" s="33"/>
      <c r="F81" s="33"/>
      <c r="G81" s="33"/>
    </row>
    <row r="82" spans="1:7" s="21" customFormat="1" ht="13.5" customHeight="1" thickBot="1">
      <c r="A82" s="36" t="s">
        <v>190</v>
      </c>
      <c r="B82" s="102" t="s">
        <v>460</v>
      </c>
      <c r="C82" s="30" t="s">
        <v>191</v>
      </c>
      <c r="D82" s="41"/>
      <c r="E82" s="41"/>
      <c r="F82" s="41"/>
      <c r="G82" s="41"/>
    </row>
    <row r="83" spans="1:7" s="21" customFormat="1" ht="15.75" customHeight="1" thickBot="1">
      <c r="A83" s="36" t="s">
        <v>192</v>
      </c>
      <c r="B83" s="102" t="s">
        <v>439</v>
      </c>
      <c r="C83" s="42" t="s">
        <v>193</v>
      </c>
      <c r="D83" s="9">
        <f>+D61+D65+D70+D73+D77+D82</f>
        <v>333904</v>
      </c>
      <c r="E83" s="9">
        <f>+E61+E65+E70+E73+E77+E82</f>
        <v>327502</v>
      </c>
      <c r="F83" s="9">
        <f>+F61+F65+F70+F73+F77+F82</f>
        <v>194974</v>
      </c>
      <c r="G83" s="9">
        <f>+G61+G65+G70+G73+G77+G82</f>
        <v>0</v>
      </c>
    </row>
    <row r="84" spans="1:7" s="21" customFormat="1" ht="16.5" customHeight="1" thickBot="1">
      <c r="A84" s="43" t="s">
        <v>194</v>
      </c>
      <c r="B84" s="106"/>
      <c r="C84" s="44" t="s">
        <v>195</v>
      </c>
      <c r="D84" s="9">
        <f>+D60+D83</f>
        <v>2195677</v>
      </c>
      <c r="E84" s="9">
        <f>+E60+E83</f>
        <v>3223044</v>
      </c>
      <c r="F84" s="9">
        <f>+F60+F83</f>
        <v>3126975</v>
      </c>
      <c r="G84" s="9">
        <f>+G60+G83</f>
        <v>0</v>
      </c>
    </row>
    <row r="85" spans="1:7" ht="16.5" customHeight="1">
      <c r="A85" s="795" t="s">
        <v>196</v>
      </c>
      <c r="B85" s="795"/>
      <c r="C85" s="795"/>
      <c r="D85" s="795"/>
      <c r="E85" s="10"/>
      <c r="F85" s="10"/>
      <c r="G85" s="10"/>
    </row>
    <row r="86" spans="1:7" s="48" customFormat="1" ht="16.5" customHeight="1" thickBot="1">
      <c r="A86" s="796" t="s">
        <v>197</v>
      </c>
      <c r="B86" s="796"/>
      <c r="C86" s="796"/>
      <c r="D86" s="47"/>
      <c r="E86" s="47"/>
      <c r="F86" s="47"/>
      <c r="G86" s="47" t="s">
        <v>32</v>
      </c>
    </row>
    <row r="87" spans="1:7" ht="37.5" customHeight="1" thickBot="1">
      <c r="A87" s="12" t="s">
        <v>33</v>
      </c>
      <c r="B87" s="92" t="s">
        <v>362</v>
      </c>
      <c r="C87" s="13" t="s">
        <v>198</v>
      </c>
      <c r="D87" s="14" t="s">
        <v>35</v>
      </c>
      <c r="E87" s="14" t="s">
        <v>591</v>
      </c>
      <c r="F87" s="14" t="s">
        <v>592</v>
      </c>
      <c r="G87" s="14" t="s">
        <v>593</v>
      </c>
    </row>
    <row r="88" spans="1:7" s="18" customFormat="1" ht="12" customHeight="1" thickBot="1">
      <c r="A88" s="5">
        <v>1</v>
      </c>
      <c r="B88" s="5">
        <v>2</v>
      </c>
      <c r="C88" s="49">
        <v>2</v>
      </c>
      <c r="D88" s="50">
        <v>3</v>
      </c>
      <c r="E88" s="50">
        <v>3</v>
      </c>
      <c r="F88" s="50">
        <v>3</v>
      </c>
      <c r="G88" s="50">
        <v>3</v>
      </c>
    </row>
    <row r="89" spans="1:7" ht="12" customHeight="1" thickBot="1">
      <c r="A89" s="51" t="s">
        <v>36</v>
      </c>
      <c r="B89" s="107"/>
      <c r="C89" s="52" t="s">
        <v>199</v>
      </c>
      <c r="D89" s="53">
        <v>1816416</v>
      </c>
      <c r="E89" s="53">
        <f>SUM(E90:E94)</f>
        <v>1913513</v>
      </c>
      <c r="F89" s="53">
        <f>SUM(F90:F94)</f>
        <v>1828677</v>
      </c>
      <c r="G89" s="53">
        <f>SUM(G90:G94)</f>
        <v>0</v>
      </c>
    </row>
    <row r="90" spans="1:7" ht="12" customHeight="1">
      <c r="A90" s="54" t="s">
        <v>38</v>
      </c>
      <c r="B90" s="108" t="s">
        <v>363</v>
      </c>
      <c r="C90" s="55" t="s">
        <v>200</v>
      </c>
      <c r="D90" s="56">
        <v>601071</v>
      </c>
      <c r="E90" s="56">
        <v>646537</v>
      </c>
      <c r="F90" s="56">
        <v>635239</v>
      </c>
      <c r="G90" s="56"/>
    </row>
    <row r="91" spans="1:7" ht="12" customHeight="1">
      <c r="A91" s="25" t="s">
        <v>40</v>
      </c>
      <c r="B91" s="104" t="s">
        <v>364</v>
      </c>
      <c r="C91" s="1" t="s">
        <v>201</v>
      </c>
      <c r="D91" s="27">
        <v>167982</v>
      </c>
      <c r="E91" s="27">
        <v>175124</v>
      </c>
      <c r="F91" s="27">
        <v>169647</v>
      </c>
      <c r="G91" s="27"/>
    </row>
    <row r="92" spans="1:7" ht="12" customHeight="1">
      <c r="A92" s="25" t="s">
        <v>42</v>
      </c>
      <c r="B92" s="104" t="s">
        <v>365</v>
      </c>
      <c r="C92" s="1" t="s">
        <v>202</v>
      </c>
      <c r="D92" s="31">
        <v>707599</v>
      </c>
      <c r="E92" s="31">
        <v>667758</v>
      </c>
      <c r="F92" s="31">
        <v>613312</v>
      </c>
      <c r="G92" s="31"/>
    </row>
    <row r="93" spans="1:7" ht="12" customHeight="1">
      <c r="A93" s="25" t="s">
        <v>44</v>
      </c>
      <c r="B93" s="104" t="s">
        <v>366</v>
      </c>
      <c r="C93" s="57" t="s">
        <v>203</v>
      </c>
      <c r="D93" s="31">
        <v>78327</v>
      </c>
      <c r="E93" s="31">
        <v>76118</v>
      </c>
      <c r="F93" s="31">
        <v>72826</v>
      </c>
      <c r="G93" s="31"/>
    </row>
    <row r="94" spans="1:7" ht="12" customHeight="1" thickBot="1">
      <c r="A94" s="25" t="s">
        <v>204</v>
      </c>
      <c r="B94" s="111" t="s">
        <v>367</v>
      </c>
      <c r="C94" s="58" t="s">
        <v>205</v>
      </c>
      <c r="D94" s="31">
        <v>261437</v>
      </c>
      <c r="E94" s="31">
        <v>347976</v>
      </c>
      <c r="F94" s="31">
        <v>337653</v>
      </c>
      <c r="G94" s="31"/>
    </row>
    <row r="95" spans="1:7" ht="12" customHeight="1" thickBot="1">
      <c r="A95" s="19" t="s">
        <v>50</v>
      </c>
      <c r="B95" s="102"/>
      <c r="C95" s="60" t="s">
        <v>206</v>
      </c>
      <c r="D95" s="6">
        <v>315014</v>
      </c>
      <c r="E95" s="6">
        <f>+E96+E98+E100</f>
        <v>386093</v>
      </c>
      <c r="F95" s="6">
        <f>+F96+F98+F100</f>
        <v>313986</v>
      </c>
      <c r="G95" s="6">
        <f>+G96+G98+G100</f>
        <v>0</v>
      </c>
    </row>
    <row r="96" spans="1:7" ht="12" customHeight="1">
      <c r="A96" s="22" t="s">
        <v>52</v>
      </c>
      <c r="B96" s="103" t="s">
        <v>368</v>
      </c>
      <c r="C96" s="1" t="s">
        <v>207</v>
      </c>
      <c r="D96" s="24">
        <v>216522</v>
      </c>
      <c r="E96" s="24">
        <v>233676</v>
      </c>
      <c r="F96" s="24">
        <v>212007</v>
      </c>
      <c r="G96" s="24"/>
    </row>
    <row r="97" spans="1:7" ht="12" customHeight="1">
      <c r="A97" s="22" t="s">
        <v>54</v>
      </c>
      <c r="B97" s="112" t="s">
        <v>368</v>
      </c>
      <c r="C97" s="61" t="s">
        <v>208</v>
      </c>
      <c r="D97" s="24">
        <v>187466</v>
      </c>
      <c r="E97" s="24"/>
      <c r="F97" s="24"/>
      <c r="G97" s="24"/>
    </row>
    <row r="98" spans="1:7" ht="12" customHeight="1">
      <c r="A98" s="22" t="s">
        <v>56</v>
      </c>
      <c r="B98" s="112" t="s">
        <v>369</v>
      </c>
      <c r="C98" s="61" t="s">
        <v>209</v>
      </c>
      <c r="D98" s="27">
        <v>92643</v>
      </c>
      <c r="E98" s="27">
        <v>145020</v>
      </c>
      <c r="F98" s="27">
        <v>97831</v>
      </c>
      <c r="G98" s="27"/>
    </row>
    <row r="99" spans="1:7" ht="12" customHeight="1">
      <c r="A99" s="22" t="s">
        <v>58</v>
      </c>
      <c r="B99" s="112" t="s">
        <v>369</v>
      </c>
      <c r="C99" s="61" t="s">
        <v>210</v>
      </c>
      <c r="D99" s="7">
        <v>28293</v>
      </c>
      <c r="E99" s="7"/>
      <c r="F99" s="7"/>
      <c r="G99" s="7"/>
    </row>
    <row r="100" spans="1:7" ht="12" customHeight="1" thickBot="1">
      <c r="A100" s="22" t="s">
        <v>60</v>
      </c>
      <c r="B100" s="109" t="s">
        <v>370</v>
      </c>
      <c r="C100" s="62" t="s">
        <v>211</v>
      </c>
      <c r="D100" s="7">
        <v>5849</v>
      </c>
      <c r="E100" s="7">
        <v>7397</v>
      </c>
      <c r="F100" s="7">
        <v>4148</v>
      </c>
      <c r="G100" s="7"/>
    </row>
    <row r="101" spans="1:7" ht="12" customHeight="1" thickBot="1">
      <c r="A101" s="19" t="s">
        <v>64</v>
      </c>
      <c r="B101" s="102" t="s">
        <v>371</v>
      </c>
      <c r="C101" s="3" t="s">
        <v>212</v>
      </c>
      <c r="D101" s="6">
        <v>64247</v>
      </c>
      <c r="E101" s="6">
        <f>SUM(E102:E104)</f>
        <v>810100</v>
      </c>
      <c r="F101" s="6">
        <f>+F102+F104</f>
        <v>0</v>
      </c>
      <c r="G101" s="6">
        <f>+G102+G104</f>
        <v>0</v>
      </c>
    </row>
    <row r="102" spans="1:7" ht="12" customHeight="1">
      <c r="A102" s="22" t="s">
        <v>66</v>
      </c>
      <c r="B102" s="103" t="s">
        <v>371</v>
      </c>
      <c r="C102" s="2" t="s">
        <v>213</v>
      </c>
      <c r="D102" s="24">
        <v>5000</v>
      </c>
      <c r="E102" s="24">
        <v>4495</v>
      </c>
      <c r="F102" s="24"/>
      <c r="G102" s="24"/>
    </row>
    <row r="103" spans="1:7" ht="12" customHeight="1">
      <c r="A103" s="59"/>
      <c r="B103" s="109" t="s">
        <v>371</v>
      </c>
      <c r="C103" s="113" t="s">
        <v>342</v>
      </c>
      <c r="D103" s="31">
        <v>9247</v>
      </c>
      <c r="E103" s="100">
        <v>6737</v>
      </c>
      <c r="F103" s="100"/>
      <c r="G103" s="100"/>
    </row>
    <row r="104" spans="1:7" ht="12" customHeight="1" thickBot="1">
      <c r="A104" s="28" t="s">
        <v>68</v>
      </c>
      <c r="B104" s="105" t="s">
        <v>371</v>
      </c>
      <c r="C104" s="61" t="s">
        <v>214</v>
      </c>
      <c r="D104" s="31">
        <v>50000</v>
      </c>
      <c r="E104" s="31">
        <v>798868</v>
      </c>
      <c r="F104" s="31"/>
      <c r="G104" s="31"/>
    </row>
    <row r="105" spans="1:7" ht="12" customHeight="1" thickBot="1">
      <c r="A105" s="19" t="s">
        <v>215</v>
      </c>
      <c r="B105" s="102"/>
      <c r="C105" s="3" t="s">
        <v>216</v>
      </c>
      <c r="D105" s="6">
        <v>2195677</v>
      </c>
      <c r="E105" s="6">
        <f>+E89+E95+E101</f>
        <v>3109706</v>
      </c>
      <c r="F105" s="6">
        <f>+F89+F95+F101</f>
        <v>2142663</v>
      </c>
      <c r="G105" s="6">
        <f>+G89+G95+G101</f>
        <v>0</v>
      </c>
    </row>
    <row r="106" spans="1:7" ht="12" customHeight="1" thickBot="1">
      <c r="A106" s="19" t="s">
        <v>92</v>
      </c>
      <c r="B106" s="102"/>
      <c r="C106" s="3" t="s">
        <v>217</v>
      </c>
      <c r="D106" s="6">
        <v>0</v>
      </c>
      <c r="E106" s="6">
        <f>+E107+E108+E109</f>
        <v>113338</v>
      </c>
      <c r="F106" s="6">
        <f>+F107+F108+F109</f>
        <v>113338</v>
      </c>
      <c r="G106" s="6">
        <f>+G107+G108+G109</f>
        <v>0</v>
      </c>
    </row>
    <row r="107" spans="1:7" ht="12" customHeight="1">
      <c r="A107" s="22" t="s">
        <v>94</v>
      </c>
      <c r="B107" s="103" t="s">
        <v>372</v>
      </c>
      <c r="C107" s="2" t="s">
        <v>218</v>
      </c>
      <c r="D107" s="7">
        <v>0</v>
      </c>
      <c r="E107" s="7">
        <v>113338</v>
      </c>
      <c r="F107" s="7">
        <v>113338</v>
      </c>
      <c r="G107" s="7"/>
    </row>
    <row r="108" spans="1:7" ht="12" customHeight="1">
      <c r="A108" s="22" t="s">
        <v>96</v>
      </c>
      <c r="B108" s="103" t="s">
        <v>373</v>
      </c>
      <c r="C108" s="2" t="s">
        <v>219</v>
      </c>
      <c r="D108" s="7">
        <v>0</v>
      </c>
      <c r="E108" s="7"/>
      <c r="F108" s="7"/>
      <c r="G108" s="7"/>
    </row>
    <row r="109" spans="1:7" ht="12" customHeight="1" thickBot="1">
      <c r="A109" s="59" t="s">
        <v>98</v>
      </c>
      <c r="B109" s="109" t="s">
        <v>374</v>
      </c>
      <c r="C109" s="8" t="s">
        <v>220</v>
      </c>
      <c r="D109" s="7">
        <v>0</v>
      </c>
      <c r="E109" s="7"/>
      <c r="F109" s="7"/>
      <c r="G109" s="7"/>
    </row>
    <row r="110" spans="1:7" ht="12" customHeight="1" thickBot="1">
      <c r="A110" s="19" t="s">
        <v>114</v>
      </c>
      <c r="B110" s="102" t="s">
        <v>375</v>
      </c>
      <c r="C110" s="3" t="s">
        <v>221</v>
      </c>
      <c r="D110" s="6">
        <v>0</v>
      </c>
      <c r="E110" s="6">
        <f>+E111+E112+E113+E114</f>
        <v>0</v>
      </c>
      <c r="F110" s="6">
        <f>+F111+F112+F113+F114</f>
        <v>0</v>
      </c>
      <c r="G110" s="6">
        <f>+G111+G112+G113+G114</f>
        <v>0</v>
      </c>
    </row>
    <row r="111" spans="1:7" ht="12" customHeight="1">
      <c r="A111" s="22" t="s">
        <v>116</v>
      </c>
      <c r="B111" s="103" t="s">
        <v>376</v>
      </c>
      <c r="C111" s="2" t="s">
        <v>222</v>
      </c>
      <c r="D111" s="7">
        <v>0</v>
      </c>
      <c r="E111" s="7"/>
      <c r="F111" s="7"/>
      <c r="G111" s="7"/>
    </row>
    <row r="112" spans="1:7" ht="12" customHeight="1">
      <c r="A112" s="22" t="s">
        <v>118</v>
      </c>
      <c r="B112" s="103" t="s">
        <v>377</v>
      </c>
      <c r="C112" s="2" t="s">
        <v>223</v>
      </c>
      <c r="D112" s="7">
        <v>0</v>
      </c>
      <c r="E112" s="7"/>
      <c r="F112" s="7"/>
      <c r="G112" s="7"/>
    </row>
    <row r="113" spans="1:7" ht="12" customHeight="1">
      <c r="A113" s="22" t="s">
        <v>120</v>
      </c>
      <c r="B113" s="103" t="s">
        <v>378</v>
      </c>
      <c r="C113" s="2" t="s">
        <v>224</v>
      </c>
      <c r="D113" s="7">
        <v>0</v>
      </c>
      <c r="E113" s="7"/>
      <c r="F113" s="7"/>
      <c r="G113" s="7"/>
    </row>
    <row r="114" spans="1:7" ht="12" customHeight="1" thickBot="1">
      <c r="A114" s="59" t="s">
        <v>122</v>
      </c>
      <c r="B114" s="109" t="s">
        <v>379</v>
      </c>
      <c r="C114" s="8" t="s">
        <v>225</v>
      </c>
      <c r="D114" s="7">
        <v>0</v>
      </c>
      <c r="E114" s="7"/>
      <c r="F114" s="7"/>
      <c r="G114" s="7"/>
    </row>
    <row r="115" spans="1:7" ht="12" customHeight="1" thickBot="1">
      <c r="A115" s="19" t="s">
        <v>226</v>
      </c>
      <c r="B115" s="102"/>
      <c r="C115" s="3" t="s">
        <v>227</v>
      </c>
      <c r="D115" s="9">
        <v>0</v>
      </c>
      <c r="E115" s="9">
        <f>+E116+E117+E119+E120</f>
        <v>0</v>
      </c>
      <c r="F115" s="9">
        <f>+F116+F117+F119+F120</f>
        <v>0</v>
      </c>
      <c r="G115" s="9">
        <f>+G116+G117+G119+G120</f>
        <v>0</v>
      </c>
    </row>
    <row r="116" spans="1:7" ht="12" customHeight="1">
      <c r="A116" s="22" t="s">
        <v>128</v>
      </c>
      <c r="B116" s="103" t="s">
        <v>380</v>
      </c>
      <c r="C116" s="2" t="s">
        <v>228</v>
      </c>
      <c r="D116" s="7">
        <v>0</v>
      </c>
      <c r="E116" s="7"/>
      <c r="F116" s="7"/>
      <c r="G116" s="7"/>
    </row>
    <row r="117" spans="1:7" ht="12" customHeight="1">
      <c r="A117" s="22" t="s">
        <v>130</v>
      </c>
      <c r="B117" s="103" t="s">
        <v>381</v>
      </c>
      <c r="C117" s="2" t="s">
        <v>229</v>
      </c>
      <c r="D117" s="7">
        <v>0</v>
      </c>
      <c r="E117" s="7"/>
      <c r="F117" s="7"/>
      <c r="G117" s="7"/>
    </row>
    <row r="118" spans="1:7" ht="12" customHeight="1">
      <c r="A118" s="22" t="s">
        <v>132</v>
      </c>
      <c r="B118" s="103" t="s">
        <v>382</v>
      </c>
      <c r="C118" s="2" t="s">
        <v>244</v>
      </c>
      <c r="D118" s="7"/>
      <c r="E118" s="7"/>
      <c r="F118" s="7"/>
      <c r="G118" s="7"/>
    </row>
    <row r="119" spans="1:7" ht="12" customHeight="1">
      <c r="A119" s="22" t="s">
        <v>134</v>
      </c>
      <c r="B119" s="103" t="s">
        <v>383</v>
      </c>
      <c r="C119" s="2" t="s">
        <v>230</v>
      </c>
      <c r="D119" s="7">
        <v>0</v>
      </c>
      <c r="E119" s="7"/>
      <c r="F119" s="7"/>
      <c r="G119" s="7"/>
    </row>
    <row r="120" spans="1:7" ht="12" customHeight="1" thickBot="1">
      <c r="A120" s="59" t="s">
        <v>245</v>
      </c>
      <c r="B120" s="109" t="s">
        <v>384</v>
      </c>
      <c r="C120" s="8" t="s">
        <v>231</v>
      </c>
      <c r="D120" s="7">
        <v>0</v>
      </c>
      <c r="E120" s="7"/>
      <c r="F120" s="7"/>
      <c r="G120" s="7"/>
    </row>
    <row r="121" spans="1:7" ht="12" customHeight="1" thickBot="1">
      <c r="A121" s="19" t="s">
        <v>136</v>
      </c>
      <c r="B121" s="102" t="s">
        <v>385</v>
      </c>
      <c r="C121" s="3" t="s">
        <v>232</v>
      </c>
      <c r="D121" s="63">
        <v>0</v>
      </c>
      <c r="E121" s="63">
        <f>+E122+E123+E124+E125</f>
        <v>0</v>
      </c>
      <c r="F121" s="63">
        <f>+F122+F123+F124+F125</f>
        <v>0</v>
      </c>
      <c r="G121" s="63">
        <f>+G122+G123+G124+G125</f>
        <v>0</v>
      </c>
    </row>
    <row r="122" spans="1:7" ht="12" customHeight="1">
      <c r="A122" s="22" t="s">
        <v>138</v>
      </c>
      <c r="B122" s="103" t="s">
        <v>386</v>
      </c>
      <c r="C122" s="2" t="s">
        <v>233</v>
      </c>
      <c r="D122" s="7">
        <v>0</v>
      </c>
      <c r="E122" s="7"/>
      <c r="F122" s="7"/>
      <c r="G122" s="7"/>
    </row>
    <row r="123" spans="1:7" ht="12" customHeight="1">
      <c r="A123" s="22" t="s">
        <v>140</v>
      </c>
      <c r="B123" s="103" t="s">
        <v>387</v>
      </c>
      <c r="C123" s="2" t="s">
        <v>234</v>
      </c>
      <c r="D123" s="7">
        <v>0</v>
      </c>
      <c r="E123" s="7"/>
      <c r="F123" s="7"/>
      <c r="G123" s="7"/>
    </row>
    <row r="124" spans="1:7" ht="12" customHeight="1">
      <c r="A124" s="22" t="s">
        <v>142</v>
      </c>
      <c r="B124" s="103" t="s">
        <v>388</v>
      </c>
      <c r="C124" s="2" t="s">
        <v>235</v>
      </c>
      <c r="D124" s="7">
        <v>0</v>
      </c>
      <c r="E124" s="7"/>
      <c r="F124" s="7"/>
      <c r="G124" s="7"/>
    </row>
    <row r="125" spans="1:7" ht="12" customHeight="1" thickBot="1">
      <c r="A125" s="22" t="s">
        <v>144</v>
      </c>
      <c r="B125" s="103" t="s">
        <v>389</v>
      </c>
      <c r="C125" s="2" t="s">
        <v>236</v>
      </c>
      <c r="D125" s="7">
        <v>0</v>
      </c>
      <c r="E125" s="7"/>
      <c r="F125" s="7"/>
      <c r="G125" s="7"/>
    </row>
    <row r="126" spans="1:10" ht="15" customHeight="1" thickBot="1">
      <c r="A126" s="19" t="s">
        <v>146</v>
      </c>
      <c r="B126" s="102"/>
      <c r="C126" s="3" t="s">
        <v>237</v>
      </c>
      <c r="D126" s="64">
        <v>0</v>
      </c>
      <c r="E126" s="64">
        <f>+E106+E110+E115+E121</f>
        <v>113338</v>
      </c>
      <c r="F126" s="64">
        <f>+F106+F110+F115+F121</f>
        <v>113338</v>
      </c>
      <c r="G126" s="64">
        <f>+G106+G110+G115+G121</f>
        <v>0</v>
      </c>
      <c r="H126" s="65"/>
      <c r="I126" s="65"/>
      <c r="J126" s="65"/>
    </row>
    <row r="127" spans="1:7" s="21" customFormat="1" ht="12.75" customHeight="1" thickBot="1">
      <c r="A127" s="66" t="s">
        <v>238</v>
      </c>
      <c r="B127" s="110"/>
      <c r="C127" s="67" t="s">
        <v>239</v>
      </c>
      <c r="D127" s="64">
        <v>2195677</v>
      </c>
      <c r="E127" s="64">
        <f>+E105+E126</f>
        <v>3223044</v>
      </c>
      <c r="F127" s="64">
        <f>+F105+F126</f>
        <v>2256001</v>
      </c>
      <c r="G127" s="64">
        <f>+G105+G126</f>
        <v>0</v>
      </c>
    </row>
    <row r="128" ht="7.5" customHeight="1"/>
    <row r="129" spans="1:7" ht="15.75">
      <c r="A129" s="797" t="s">
        <v>240</v>
      </c>
      <c r="B129" s="797"/>
      <c r="C129" s="797"/>
      <c r="D129" s="797"/>
      <c r="E129" s="10"/>
      <c r="F129" s="10"/>
      <c r="G129" s="10"/>
    </row>
    <row r="130" spans="1:7" ht="15" customHeight="1" thickBot="1">
      <c r="A130" s="794" t="s">
        <v>241</v>
      </c>
      <c r="B130" s="794"/>
      <c r="C130" s="794"/>
      <c r="D130" s="11" t="s">
        <v>32</v>
      </c>
      <c r="E130" s="11" t="s">
        <v>32</v>
      </c>
      <c r="F130" s="11" t="s">
        <v>32</v>
      </c>
      <c r="G130" s="11" t="s">
        <v>32</v>
      </c>
    </row>
    <row r="131" spans="1:7" ht="13.5" customHeight="1" thickBot="1">
      <c r="A131" s="19">
        <v>1</v>
      </c>
      <c r="B131" s="102"/>
      <c r="C131" s="60" t="s">
        <v>242</v>
      </c>
      <c r="D131" s="6">
        <f>+D60-D105</f>
        <v>-333904</v>
      </c>
      <c r="E131" s="6">
        <f>+E60-E105</f>
        <v>-214164</v>
      </c>
      <c r="F131" s="6">
        <f>+F60-F105</f>
        <v>789338</v>
      </c>
      <c r="G131" s="6">
        <f>+G60-G105</f>
        <v>0</v>
      </c>
    </row>
    <row r="132" spans="1:7" ht="27.75" customHeight="1" thickBot="1">
      <c r="A132" s="19" t="s">
        <v>50</v>
      </c>
      <c r="B132" s="102"/>
      <c r="C132" s="60" t="s">
        <v>243</v>
      </c>
      <c r="D132" s="6">
        <f>+D83-D126</f>
        <v>333904</v>
      </c>
      <c r="E132" s="6">
        <f>+E83-E126</f>
        <v>214164</v>
      </c>
      <c r="F132" s="6">
        <f>+F83-F126</f>
        <v>81636</v>
      </c>
      <c r="G132" s="6">
        <f>+G83-G126</f>
        <v>0</v>
      </c>
    </row>
    <row r="135" spans="5:6" ht="15.75">
      <c r="E135" s="101">
        <f>E84-E127</f>
        <v>0</v>
      </c>
      <c r="F135" s="101"/>
    </row>
  </sheetData>
  <sheetProtection/>
  <mergeCells count="6">
    <mergeCell ref="A130:C130"/>
    <mergeCell ref="A1:D1"/>
    <mergeCell ref="A2:C2"/>
    <mergeCell ref="A85:D85"/>
    <mergeCell ref="A86:C86"/>
    <mergeCell ref="A129:D129"/>
  </mergeCells>
  <printOptions horizontalCentered="1"/>
  <pageMargins left="0.7874015748031497" right="0.7874015748031497" top="0.82" bottom="0.8661417322834646" header="0.3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CE,Félkövér"&amp;12BONYHÁD VÁROS ÖNKORMÁNYZATA 2014. ÉVI KÖLTSÉGVETÉSÁLLAMI (ÁLLAMIGAZGATÁSI) FELADATOK MÉRLEGE&amp;R&amp;"Times New Roman CE,Félkövér dőlt" 1.4. melléklet </oddHeader>
  </headerFooter>
  <rowBreaks count="1" manualBreakCount="1">
    <brk id="84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57421875" style="501" customWidth="1"/>
    <col min="2" max="2" width="52.140625" style="501" customWidth="1"/>
    <col min="3" max="3" width="22.00390625" style="501" customWidth="1"/>
    <col min="4" max="16384" width="9.140625" style="501" customWidth="1"/>
  </cols>
  <sheetData>
    <row r="1" ht="15">
      <c r="C1" s="502"/>
    </row>
    <row r="2" spans="1:3" ht="14.25">
      <c r="A2" s="503"/>
      <c r="B2" s="503"/>
      <c r="C2" s="503"/>
    </row>
    <row r="3" spans="1:3" ht="33.75" customHeight="1">
      <c r="A3" s="791" t="s">
        <v>813</v>
      </c>
      <c r="B3" s="791"/>
      <c r="C3" s="791"/>
    </row>
    <row r="4" ht="13.5" thickBot="1">
      <c r="C4" s="504"/>
    </row>
    <row r="5" spans="1:3" s="508" customFormat="1" ht="43.5" customHeight="1" thickBot="1">
      <c r="A5" s="505" t="s">
        <v>814</v>
      </c>
      <c r="B5" s="506" t="s">
        <v>251</v>
      </c>
      <c r="C5" s="507" t="s">
        <v>815</v>
      </c>
    </row>
    <row r="6" spans="1:3" ht="28.5" customHeight="1">
      <c r="A6" s="509" t="s">
        <v>36</v>
      </c>
      <c r="B6" s="510" t="s">
        <v>986</v>
      </c>
      <c r="C6" s="511">
        <f>C7+C8</f>
        <v>172710</v>
      </c>
    </row>
    <row r="7" spans="1:3" ht="18" customHeight="1">
      <c r="A7" s="512" t="s">
        <v>50</v>
      </c>
      <c r="B7" s="513" t="s">
        <v>987</v>
      </c>
      <c r="C7" s="514">
        <v>172704</v>
      </c>
    </row>
    <row r="8" spans="1:3" ht="18" customHeight="1">
      <c r="A8" s="512" t="s">
        <v>64</v>
      </c>
      <c r="B8" s="513" t="s">
        <v>988</v>
      </c>
      <c r="C8" s="514">
        <v>6</v>
      </c>
    </row>
    <row r="9" spans="1:3" ht="18" customHeight="1">
      <c r="A9" s="512" t="s">
        <v>215</v>
      </c>
      <c r="B9" s="515" t="s">
        <v>816</v>
      </c>
      <c r="C9" s="514">
        <v>3805437</v>
      </c>
    </row>
    <row r="10" spans="1:3" ht="18" customHeight="1" thickBot="1">
      <c r="A10" s="516" t="s">
        <v>92</v>
      </c>
      <c r="B10" s="517" t="s">
        <v>817</v>
      </c>
      <c r="C10" s="518">
        <v>3112466</v>
      </c>
    </row>
    <row r="11" spans="1:3" ht="25.5" customHeight="1">
      <c r="A11" s="519" t="s">
        <v>114</v>
      </c>
      <c r="B11" s="520" t="s">
        <v>989</v>
      </c>
      <c r="C11" s="521">
        <f>C6+C9-C10</f>
        <v>865681</v>
      </c>
    </row>
    <row r="12" spans="1:3" ht="18" customHeight="1">
      <c r="A12" s="512" t="s">
        <v>226</v>
      </c>
      <c r="B12" s="513" t="s">
        <v>987</v>
      </c>
      <c r="C12" s="514">
        <v>865675</v>
      </c>
    </row>
    <row r="13" spans="1:3" ht="18" customHeight="1" thickBot="1">
      <c r="A13" s="522" t="s">
        <v>136</v>
      </c>
      <c r="B13" s="523" t="s">
        <v>988</v>
      </c>
      <c r="C13" s="524">
        <v>6</v>
      </c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&amp;R&amp;"-,Félkövér dőlt"&amp;14 6.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43">
      <selection activeCell="C69" sqref="C69"/>
    </sheetView>
  </sheetViews>
  <sheetFormatPr defaultColWidth="57.57421875" defaultRowHeight="15"/>
  <cols>
    <col min="1" max="1" width="57.57421875" style="525" customWidth="1"/>
    <col min="2" max="2" width="5.28125" style="526" customWidth="1"/>
    <col min="3" max="4" width="10.421875" style="525" customWidth="1"/>
    <col min="5" max="255" width="10.28125" style="525" customWidth="1"/>
    <col min="256" max="16384" width="57.57421875" style="525" customWidth="1"/>
  </cols>
  <sheetData>
    <row r="1" spans="1:4" ht="49.5" customHeight="1">
      <c r="A1" s="793" t="s">
        <v>818</v>
      </c>
      <c r="B1" s="789"/>
      <c r="C1" s="789"/>
      <c r="D1" s="789"/>
    </row>
    <row r="2" spans="3:4" ht="16.5" thickBot="1">
      <c r="C2" s="788" t="s">
        <v>819</v>
      </c>
      <c r="D2" s="788"/>
    </row>
    <row r="3" spans="1:4" ht="15.75" customHeight="1">
      <c r="A3" s="813" t="s">
        <v>820</v>
      </c>
      <c r="B3" s="816" t="s">
        <v>670</v>
      </c>
      <c r="C3" s="819" t="s">
        <v>821</v>
      </c>
      <c r="D3" s="819" t="s">
        <v>822</v>
      </c>
    </row>
    <row r="4" spans="1:4" ht="11.25" customHeight="1">
      <c r="A4" s="814"/>
      <c r="B4" s="817"/>
      <c r="C4" s="820"/>
      <c r="D4" s="820"/>
    </row>
    <row r="5" spans="1:4" ht="15.75">
      <c r="A5" s="815"/>
      <c r="B5" s="818"/>
      <c r="C5" s="821" t="s">
        <v>823</v>
      </c>
      <c r="D5" s="821"/>
    </row>
    <row r="6" spans="1:4" s="529" customFormat="1" ht="16.5" thickBot="1">
      <c r="A6" s="527" t="s">
        <v>824</v>
      </c>
      <c r="B6" s="528" t="s">
        <v>825</v>
      </c>
      <c r="C6" s="528" t="s">
        <v>826</v>
      </c>
      <c r="D6" s="528" t="s">
        <v>827</v>
      </c>
    </row>
    <row r="7" spans="1:4" s="533" customFormat="1" ht="15.75">
      <c r="A7" s="530" t="s">
        <v>828</v>
      </c>
      <c r="B7" s="531" t="s">
        <v>829</v>
      </c>
      <c r="C7" s="532">
        <v>41437</v>
      </c>
      <c r="D7" s="532">
        <v>3524</v>
      </c>
    </row>
    <row r="8" spans="1:4" s="533" customFormat="1" ht="15.75">
      <c r="A8" s="534" t="s">
        <v>830</v>
      </c>
      <c r="B8" s="535" t="s">
        <v>831</v>
      </c>
      <c r="C8" s="536">
        <v>8784191</v>
      </c>
      <c r="D8" s="536">
        <v>5864998</v>
      </c>
    </row>
    <row r="9" spans="1:4" s="533" customFormat="1" ht="15.75">
      <c r="A9" s="534" t="s">
        <v>832</v>
      </c>
      <c r="B9" s="535" t="s">
        <v>833</v>
      </c>
      <c r="C9" s="536">
        <v>8512471</v>
      </c>
      <c r="D9" s="536">
        <v>5831412</v>
      </c>
    </row>
    <row r="10" spans="1:4" s="533" customFormat="1" ht="15.75">
      <c r="A10" s="537" t="s">
        <v>834</v>
      </c>
      <c r="B10" s="535" t="s">
        <v>835</v>
      </c>
      <c r="C10" s="538">
        <v>4259477</v>
      </c>
      <c r="D10" s="538">
        <v>2336490</v>
      </c>
    </row>
    <row r="11" spans="1:4" s="533" customFormat="1" ht="26.25" customHeight="1">
      <c r="A11" s="537" t="s">
        <v>836</v>
      </c>
      <c r="B11" s="535" t="s">
        <v>837</v>
      </c>
      <c r="C11" s="539">
        <v>16069</v>
      </c>
      <c r="D11" s="539">
        <v>16069</v>
      </c>
    </row>
    <row r="12" spans="1:4" s="533" customFormat="1" ht="22.5">
      <c r="A12" s="537" t="s">
        <v>838</v>
      </c>
      <c r="B12" s="535" t="s">
        <v>839</v>
      </c>
      <c r="C12" s="539">
        <v>3611565</v>
      </c>
      <c r="D12" s="539">
        <v>3001883</v>
      </c>
    </row>
    <row r="13" spans="1:4" s="533" customFormat="1" ht="15.75">
      <c r="A13" s="537" t="s">
        <v>840</v>
      </c>
      <c r="B13" s="535" t="s">
        <v>841</v>
      </c>
      <c r="C13" s="539">
        <v>625360</v>
      </c>
      <c r="D13" s="539">
        <v>476970</v>
      </c>
    </row>
    <row r="14" spans="1:4" s="533" customFormat="1" ht="15.75">
      <c r="A14" s="534" t="s">
        <v>842</v>
      </c>
      <c r="B14" s="535" t="s">
        <v>843</v>
      </c>
      <c r="C14" s="540">
        <v>270328</v>
      </c>
      <c r="D14" s="540">
        <v>32194</v>
      </c>
    </row>
    <row r="15" spans="1:4" s="533" customFormat="1" ht="15.75">
      <c r="A15" s="537" t="s">
        <v>844</v>
      </c>
      <c r="B15" s="535" t="s">
        <v>845</v>
      </c>
      <c r="C15" s="539">
        <v>0</v>
      </c>
      <c r="D15" s="539">
        <v>0</v>
      </c>
    </row>
    <row r="16" spans="1:4" s="533" customFormat="1" ht="22.5">
      <c r="A16" s="537" t="s">
        <v>846</v>
      </c>
      <c r="B16" s="535" t="s">
        <v>238</v>
      </c>
      <c r="C16" s="539">
        <v>0</v>
      </c>
      <c r="D16" s="539">
        <v>0</v>
      </c>
    </row>
    <row r="17" spans="1:4" s="533" customFormat="1" ht="15.75">
      <c r="A17" s="537" t="s">
        <v>847</v>
      </c>
      <c r="B17" s="535" t="s">
        <v>261</v>
      </c>
      <c r="C17" s="539">
        <v>150184</v>
      </c>
      <c r="D17" s="539">
        <v>14050</v>
      </c>
    </row>
    <row r="18" spans="1:4" s="533" customFormat="1" ht="15.75">
      <c r="A18" s="537" t="s">
        <v>848</v>
      </c>
      <c r="B18" s="535" t="s">
        <v>262</v>
      </c>
      <c r="C18" s="539">
        <v>120144</v>
      </c>
      <c r="D18" s="539">
        <v>18144</v>
      </c>
    </row>
    <row r="19" spans="1:4" s="533" customFormat="1" ht="15.75">
      <c r="A19" s="534" t="s">
        <v>849</v>
      </c>
      <c r="B19" s="535" t="s">
        <v>263</v>
      </c>
      <c r="C19" s="540">
        <v>0</v>
      </c>
      <c r="D19" s="540">
        <v>0</v>
      </c>
    </row>
    <row r="20" spans="1:4" s="533" customFormat="1" ht="15.75">
      <c r="A20" s="537" t="s">
        <v>850</v>
      </c>
      <c r="B20" s="535" t="s">
        <v>266</v>
      </c>
      <c r="C20" s="539">
        <v>0</v>
      </c>
      <c r="D20" s="539">
        <v>0</v>
      </c>
    </row>
    <row r="21" spans="1:4" s="533" customFormat="1" ht="15.75">
      <c r="A21" s="537" t="s">
        <v>851</v>
      </c>
      <c r="B21" s="535" t="s">
        <v>269</v>
      </c>
      <c r="C21" s="539">
        <v>0</v>
      </c>
      <c r="D21" s="539">
        <v>0</v>
      </c>
    </row>
    <row r="22" spans="1:4" s="533" customFormat="1" ht="15.75">
      <c r="A22" s="537" t="s">
        <v>852</v>
      </c>
      <c r="B22" s="535" t="s">
        <v>272</v>
      </c>
      <c r="C22" s="539">
        <v>0</v>
      </c>
      <c r="D22" s="539">
        <v>0</v>
      </c>
    </row>
    <row r="23" spans="1:4" s="533" customFormat="1" ht="15.75">
      <c r="A23" s="537" t="s">
        <v>853</v>
      </c>
      <c r="B23" s="535" t="s">
        <v>275</v>
      </c>
      <c r="C23" s="539">
        <v>0</v>
      </c>
      <c r="D23" s="539">
        <v>0</v>
      </c>
    </row>
    <row r="24" spans="1:4" s="533" customFormat="1" ht="15.75">
      <c r="A24" s="534" t="s">
        <v>854</v>
      </c>
      <c r="B24" s="535" t="s">
        <v>278</v>
      </c>
      <c r="C24" s="540">
        <v>1392</v>
      </c>
      <c r="D24" s="540">
        <v>1392</v>
      </c>
    </row>
    <row r="25" spans="1:4" s="533" customFormat="1" ht="15.75">
      <c r="A25" s="537" t="s">
        <v>855</v>
      </c>
      <c r="B25" s="535" t="s">
        <v>281</v>
      </c>
      <c r="C25" s="539">
        <v>0</v>
      </c>
      <c r="D25" s="539">
        <v>0</v>
      </c>
    </row>
    <row r="26" spans="1:4" s="533" customFormat="1" ht="15.75">
      <c r="A26" s="537" t="s">
        <v>856</v>
      </c>
      <c r="B26" s="535" t="s">
        <v>284</v>
      </c>
      <c r="C26" s="539">
        <v>0</v>
      </c>
      <c r="D26" s="539">
        <v>0</v>
      </c>
    </row>
    <row r="27" spans="1:4" s="533" customFormat="1" ht="15.75">
      <c r="A27" s="537" t="s">
        <v>857</v>
      </c>
      <c r="B27" s="535" t="s">
        <v>287</v>
      </c>
      <c r="C27" s="539">
        <v>1392</v>
      </c>
      <c r="D27" s="539">
        <v>1392</v>
      </c>
    </row>
    <row r="28" spans="1:4" s="533" customFormat="1" ht="15.75">
      <c r="A28" s="537" t="s">
        <v>858</v>
      </c>
      <c r="B28" s="535" t="s">
        <v>289</v>
      </c>
      <c r="C28" s="539">
        <v>0</v>
      </c>
      <c r="D28" s="539">
        <v>0</v>
      </c>
    </row>
    <row r="29" spans="1:4" s="533" customFormat="1" ht="15.75">
      <c r="A29" s="534" t="s">
        <v>859</v>
      </c>
      <c r="B29" s="535" t="s">
        <v>292</v>
      </c>
      <c r="C29" s="540">
        <v>0</v>
      </c>
      <c r="D29" s="540">
        <v>0</v>
      </c>
    </row>
    <row r="30" spans="1:4" s="533" customFormat="1" ht="15.75">
      <c r="A30" s="537" t="s">
        <v>860</v>
      </c>
      <c r="B30" s="535" t="s">
        <v>295</v>
      </c>
      <c r="C30" s="539">
        <v>0</v>
      </c>
      <c r="D30" s="539">
        <v>0</v>
      </c>
    </row>
    <row r="31" spans="1:4" s="533" customFormat="1" ht="22.5">
      <c r="A31" s="537" t="s">
        <v>861</v>
      </c>
      <c r="B31" s="535" t="s">
        <v>298</v>
      </c>
      <c r="C31" s="539">
        <v>0</v>
      </c>
      <c r="D31" s="539">
        <v>0</v>
      </c>
    </row>
    <row r="32" spans="1:4" s="533" customFormat="1" ht="15.75">
      <c r="A32" s="537" t="s">
        <v>862</v>
      </c>
      <c r="B32" s="535" t="s">
        <v>328</v>
      </c>
      <c r="C32" s="539">
        <v>0</v>
      </c>
      <c r="D32" s="539">
        <v>0</v>
      </c>
    </row>
    <row r="33" spans="1:4" s="533" customFormat="1" ht="15.75">
      <c r="A33" s="537" t="s">
        <v>863</v>
      </c>
      <c r="B33" s="535" t="s">
        <v>331</v>
      </c>
      <c r="C33" s="539">
        <v>0</v>
      </c>
      <c r="D33" s="539">
        <v>0</v>
      </c>
    </row>
    <row r="34" spans="1:4" s="533" customFormat="1" ht="15.75">
      <c r="A34" s="534" t="s">
        <v>864</v>
      </c>
      <c r="B34" s="535" t="s">
        <v>332</v>
      </c>
      <c r="C34" s="540">
        <v>602600</v>
      </c>
      <c r="D34" s="540">
        <v>602600</v>
      </c>
    </row>
    <row r="35" spans="1:4" s="533" customFormat="1" ht="15.75">
      <c r="A35" s="534" t="s">
        <v>865</v>
      </c>
      <c r="B35" s="535" t="s">
        <v>333</v>
      </c>
      <c r="C35" s="540">
        <v>602600</v>
      </c>
      <c r="D35" s="540">
        <v>602600</v>
      </c>
    </row>
    <row r="36" spans="1:4" s="533" customFormat="1" ht="15.75">
      <c r="A36" s="537" t="s">
        <v>866</v>
      </c>
      <c r="B36" s="535" t="s">
        <v>745</v>
      </c>
      <c r="C36" s="539">
        <v>0</v>
      </c>
      <c r="D36" s="539">
        <v>0</v>
      </c>
    </row>
    <row r="37" spans="1:4" s="533" customFormat="1" ht="15.75">
      <c r="A37" s="537" t="s">
        <v>867</v>
      </c>
      <c r="B37" s="535" t="s">
        <v>747</v>
      </c>
      <c r="C37" s="539">
        <v>0</v>
      </c>
      <c r="D37" s="539">
        <v>0</v>
      </c>
    </row>
    <row r="38" spans="1:4" s="533" customFormat="1" ht="15.75">
      <c r="A38" s="537" t="s">
        <v>868</v>
      </c>
      <c r="B38" s="535" t="s">
        <v>869</v>
      </c>
      <c r="C38" s="539">
        <v>602600</v>
      </c>
      <c r="D38" s="539">
        <v>602600</v>
      </c>
    </row>
    <row r="39" spans="1:4" s="533" customFormat="1" ht="15.75">
      <c r="A39" s="537" t="s">
        <v>870</v>
      </c>
      <c r="B39" s="535" t="s">
        <v>871</v>
      </c>
      <c r="C39" s="539">
        <v>0</v>
      </c>
      <c r="D39" s="539">
        <v>0</v>
      </c>
    </row>
    <row r="40" spans="1:4" s="533" customFormat="1" ht="15.75">
      <c r="A40" s="534" t="s">
        <v>872</v>
      </c>
      <c r="B40" s="535" t="s">
        <v>873</v>
      </c>
      <c r="C40" s="540">
        <v>0</v>
      </c>
      <c r="D40" s="540">
        <v>0</v>
      </c>
    </row>
    <row r="41" spans="1:4" s="533" customFormat="1" ht="15.75">
      <c r="A41" s="537" t="s">
        <v>874</v>
      </c>
      <c r="B41" s="535" t="s">
        <v>875</v>
      </c>
      <c r="C41" s="539">
        <v>0</v>
      </c>
      <c r="D41" s="539">
        <v>0</v>
      </c>
    </row>
    <row r="42" spans="1:4" s="533" customFormat="1" ht="22.5">
      <c r="A42" s="537" t="s">
        <v>876</v>
      </c>
      <c r="B42" s="535" t="s">
        <v>877</v>
      </c>
      <c r="C42" s="539">
        <v>0</v>
      </c>
      <c r="D42" s="539">
        <v>0</v>
      </c>
    </row>
    <row r="43" spans="1:4" s="533" customFormat="1" ht="15.75">
      <c r="A43" s="537" t="s">
        <v>878</v>
      </c>
      <c r="B43" s="535" t="s">
        <v>879</v>
      </c>
      <c r="C43" s="539">
        <v>0</v>
      </c>
      <c r="D43" s="539">
        <v>0</v>
      </c>
    </row>
    <row r="44" spans="1:4" s="533" customFormat="1" ht="15.75">
      <c r="A44" s="537" t="s">
        <v>880</v>
      </c>
      <c r="B44" s="535" t="s">
        <v>881</v>
      </c>
      <c r="C44" s="539">
        <v>0</v>
      </c>
      <c r="D44" s="539">
        <v>0</v>
      </c>
    </row>
    <row r="45" spans="1:4" s="533" customFormat="1" ht="15.75">
      <c r="A45" s="534" t="s">
        <v>882</v>
      </c>
      <c r="B45" s="535" t="s">
        <v>883</v>
      </c>
      <c r="C45" s="540">
        <v>0</v>
      </c>
      <c r="D45" s="540">
        <v>0</v>
      </c>
    </row>
    <row r="46" spans="1:4" s="533" customFormat="1" ht="15.75">
      <c r="A46" s="537" t="s">
        <v>884</v>
      </c>
      <c r="B46" s="535" t="s">
        <v>885</v>
      </c>
      <c r="C46" s="539">
        <v>0</v>
      </c>
      <c r="D46" s="539">
        <v>0</v>
      </c>
    </row>
    <row r="47" spans="1:4" s="533" customFormat="1" ht="22.5">
      <c r="A47" s="537" t="s">
        <v>886</v>
      </c>
      <c r="B47" s="535" t="s">
        <v>887</v>
      </c>
      <c r="C47" s="539">
        <v>0</v>
      </c>
      <c r="D47" s="539">
        <v>0</v>
      </c>
    </row>
    <row r="48" spans="1:4" s="533" customFormat="1" ht="15.75">
      <c r="A48" s="537" t="s">
        <v>888</v>
      </c>
      <c r="B48" s="535" t="s">
        <v>889</v>
      </c>
      <c r="C48" s="539">
        <v>0</v>
      </c>
      <c r="D48" s="539">
        <v>0</v>
      </c>
    </row>
    <row r="49" spans="1:4" s="533" customFormat="1" ht="15.75">
      <c r="A49" s="537" t="s">
        <v>890</v>
      </c>
      <c r="B49" s="535" t="s">
        <v>891</v>
      </c>
      <c r="C49" s="539">
        <v>0</v>
      </c>
      <c r="D49" s="539">
        <v>0</v>
      </c>
    </row>
    <row r="50" spans="1:4" s="533" customFormat="1" ht="15.75">
      <c r="A50" s="534" t="s">
        <v>892</v>
      </c>
      <c r="B50" s="535" t="s">
        <v>893</v>
      </c>
      <c r="C50" s="539">
        <v>0</v>
      </c>
      <c r="D50" s="539">
        <v>0</v>
      </c>
    </row>
    <row r="51" spans="1:4" s="533" customFormat="1" ht="21">
      <c r="A51" s="534" t="s">
        <v>894</v>
      </c>
      <c r="B51" s="535" t="s">
        <v>895</v>
      </c>
      <c r="C51" s="540">
        <v>9428228</v>
      </c>
      <c r="D51" s="540">
        <v>6471122</v>
      </c>
    </row>
    <row r="52" spans="1:4" s="533" customFormat="1" ht="15.75">
      <c r="A52" s="534" t="s">
        <v>896</v>
      </c>
      <c r="B52" s="535" t="s">
        <v>897</v>
      </c>
      <c r="C52" s="539">
        <v>2467</v>
      </c>
      <c r="D52" s="539">
        <v>2467</v>
      </c>
    </row>
    <row r="53" spans="1:4" s="533" customFormat="1" ht="15.75">
      <c r="A53" s="534" t="s">
        <v>898</v>
      </c>
      <c r="B53" s="535" t="s">
        <v>899</v>
      </c>
      <c r="C53" s="539">
        <v>24</v>
      </c>
      <c r="D53" s="539">
        <v>24</v>
      </c>
    </row>
    <row r="54" spans="1:4" s="533" customFormat="1" ht="15.75">
      <c r="A54" s="534" t="s">
        <v>900</v>
      </c>
      <c r="B54" s="535" t="s">
        <v>901</v>
      </c>
      <c r="C54" s="540">
        <v>2491</v>
      </c>
      <c r="D54" s="540">
        <v>2491</v>
      </c>
    </row>
    <row r="55" spans="1:4" s="533" customFormat="1" ht="15.75">
      <c r="A55" s="534" t="s">
        <v>902</v>
      </c>
      <c r="B55" s="535" t="s">
        <v>903</v>
      </c>
      <c r="C55" s="539">
        <v>0</v>
      </c>
      <c r="D55" s="539">
        <v>0</v>
      </c>
    </row>
    <row r="56" spans="1:4" s="533" customFormat="1" ht="15.75">
      <c r="A56" s="534" t="s">
        <v>904</v>
      </c>
      <c r="B56" s="535" t="s">
        <v>905</v>
      </c>
      <c r="C56" s="539">
        <v>6</v>
      </c>
      <c r="D56" s="539">
        <v>6</v>
      </c>
    </row>
    <row r="57" spans="1:4" s="533" customFormat="1" ht="15.75">
      <c r="A57" s="534" t="s">
        <v>906</v>
      </c>
      <c r="B57" s="535" t="s">
        <v>907</v>
      </c>
      <c r="C57" s="539">
        <v>865127</v>
      </c>
      <c r="D57" s="539">
        <v>865127</v>
      </c>
    </row>
    <row r="58" spans="1:4" s="533" customFormat="1" ht="15.75">
      <c r="A58" s="534" t="s">
        <v>908</v>
      </c>
      <c r="B58" s="535" t="s">
        <v>909</v>
      </c>
      <c r="C58" s="539">
        <v>548</v>
      </c>
      <c r="D58" s="539">
        <v>548</v>
      </c>
    </row>
    <row r="59" spans="1:4" s="533" customFormat="1" ht="15.75">
      <c r="A59" s="534" t="s">
        <v>910</v>
      </c>
      <c r="B59" s="535" t="s">
        <v>911</v>
      </c>
      <c r="C59" s="540">
        <v>865681</v>
      </c>
      <c r="D59" s="540">
        <v>865681</v>
      </c>
    </row>
    <row r="60" spans="1:4" s="533" customFormat="1" ht="15.75">
      <c r="A60" s="534" t="s">
        <v>912</v>
      </c>
      <c r="B60" s="535" t="s">
        <v>913</v>
      </c>
      <c r="C60" s="539">
        <v>105164</v>
      </c>
      <c r="D60" s="539">
        <v>105086</v>
      </c>
    </row>
    <row r="61" spans="1:4" s="533" customFormat="1" ht="15.75">
      <c r="A61" s="534" t="s">
        <v>914</v>
      </c>
      <c r="B61" s="535" t="s">
        <v>915</v>
      </c>
      <c r="C61" s="539">
        <v>53423</v>
      </c>
      <c r="D61" s="539">
        <v>53423</v>
      </c>
    </row>
    <row r="62" spans="1:4" s="533" customFormat="1" ht="15.75">
      <c r="A62" s="534" t="s">
        <v>916</v>
      </c>
      <c r="B62" s="535" t="s">
        <v>917</v>
      </c>
      <c r="C62" s="539">
        <v>1986</v>
      </c>
      <c r="D62" s="539">
        <v>1986</v>
      </c>
    </row>
    <row r="63" spans="1:4" s="533" customFormat="1" ht="15.75">
      <c r="A63" s="534" t="s">
        <v>918</v>
      </c>
      <c r="B63" s="535" t="s">
        <v>919</v>
      </c>
      <c r="C63" s="540">
        <v>160573</v>
      </c>
      <c r="D63" s="540">
        <v>160495</v>
      </c>
    </row>
    <row r="64" spans="1:4" s="533" customFormat="1" ht="15.75">
      <c r="A64" s="534" t="s">
        <v>920</v>
      </c>
      <c r="B64" s="535" t="s">
        <v>921</v>
      </c>
      <c r="C64" s="540">
        <v>3930</v>
      </c>
      <c r="D64" s="540">
        <v>3930</v>
      </c>
    </row>
    <row r="65" spans="1:4" s="533" customFormat="1" ht="15.75">
      <c r="A65" s="534" t="s">
        <v>922</v>
      </c>
      <c r="B65" s="535" t="s">
        <v>923</v>
      </c>
      <c r="C65" s="539">
        <v>221</v>
      </c>
      <c r="D65" s="539">
        <v>221</v>
      </c>
    </row>
    <row r="66" spans="1:4" s="533" customFormat="1" ht="16.5" thickBot="1">
      <c r="A66" s="541" t="s">
        <v>924</v>
      </c>
      <c r="B66" s="542" t="s">
        <v>925</v>
      </c>
      <c r="C66" s="543">
        <v>10461124</v>
      </c>
      <c r="D66" s="543">
        <v>7503940</v>
      </c>
    </row>
    <row r="67" spans="1:4" ht="15.75">
      <c r="A67" s="544"/>
      <c r="C67" s="545"/>
      <c r="D67" s="545"/>
    </row>
    <row r="68" spans="1:4" ht="15.75">
      <c r="A68" s="544"/>
      <c r="C68" s="545"/>
      <c r="D68" s="545"/>
    </row>
    <row r="69" spans="1:4" ht="15.75">
      <c r="A69" s="546"/>
      <c r="C69" s="545"/>
      <c r="D69" s="545"/>
    </row>
    <row r="70" spans="1:4" ht="15.75">
      <c r="A70" s="792"/>
      <c r="B70" s="792"/>
      <c r="C70" s="792"/>
      <c r="D70" s="792"/>
    </row>
    <row r="71" spans="1:4" ht="15.75">
      <c r="A71" s="792"/>
      <c r="B71" s="792"/>
      <c r="C71" s="792"/>
      <c r="D71" s="792"/>
    </row>
  </sheetData>
  <sheetProtection/>
  <mergeCells count="9">
    <mergeCell ref="A70:D70"/>
    <mergeCell ref="A71:D71"/>
    <mergeCell ref="A1:D1"/>
    <mergeCell ref="C2:D2"/>
    <mergeCell ref="A3:A5"/>
    <mergeCell ref="B3:B5"/>
    <mergeCell ref="C3:C4"/>
    <mergeCell ref="D3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&amp;R&amp;"Times New Roman,Félkövér dőlt"&amp;12 7.A.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1.00390625" style="548" customWidth="1"/>
    <col min="2" max="2" width="5.28125" style="562" customWidth="1"/>
    <col min="3" max="3" width="15.421875" style="547" customWidth="1"/>
    <col min="4" max="16384" width="9.140625" style="547" customWidth="1"/>
  </cols>
  <sheetData>
    <row r="1" spans="1:3" ht="32.25" customHeight="1">
      <c r="A1" s="823" t="s">
        <v>926</v>
      </c>
      <c r="B1" s="823"/>
      <c r="C1" s="823"/>
    </row>
    <row r="2" spans="1:3" ht="15.75">
      <c r="A2" s="824" t="s">
        <v>927</v>
      </c>
      <c r="B2" s="824"/>
      <c r="C2" s="824"/>
    </row>
    <row r="4" spans="2:3" ht="13.5" thickBot="1">
      <c r="B4" s="825" t="s">
        <v>819</v>
      </c>
      <c r="C4" s="825"/>
    </row>
    <row r="5" spans="1:3" s="549" customFormat="1" ht="31.5" customHeight="1">
      <c r="A5" s="826" t="s">
        <v>928</v>
      </c>
      <c r="B5" s="828" t="s">
        <v>670</v>
      </c>
      <c r="C5" s="830" t="s">
        <v>929</v>
      </c>
    </row>
    <row r="6" spans="1:3" s="549" customFormat="1" ht="12.75">
      <c r="A6" s="827"/>
      <c r="B6" s="829"/>
      <c r="C6" s="831"/>
    </row>
    <row r="7" spans="1:3" s="553" customFormat="1" ht="13.5" thickBot="1">
      <c r="A7" s="550" t="s">
        <v>930</v>
      </c>
      <c r="B7" s="551" t="s">
        <v>825</v>
      </c>
      <c r="C7" s="552" t="s">
        <v>826</v>
      </c>
    </row>
    <row r="8" spans="1:3" ht="15.75" customHeight="1">
      <c r="A8" s="530" t="s">
        <v>931</v>
      </c>
      <c r="B8" s="531" t="s">
        <v>829</v>
      </c>
      <c r="C8" s="554">
        <v>9661249</v>
      </c>
    </row>
    <row r="9" spans="1:3" ht="15.75" customHeight="1">
      <c r="A9" s="534" t="s">
        <v>932</v>
      </c>
      <c r="B9" s="535" t="s">
        <v>831</v>
      </c>
      <c r="C9" s="555">
        <v>-436280</v>
      </c>
    </row>
    <row r="10" spans="1:3" ht="15.75" customHeight="1">
      <c r="A10" s="534" t="s">
        <v>933</v>
      </c>
      <c r="B10" s="535" t="s">
        <v>833</v>
      </c>
      <c r="C10" s="555">
        <v>170622</v>
      </c>
    </row>
    <row r="11" spans="1:3" ht="15.75" customHeight="1">
      <c r="A11" s="534" t="s">
        <v>934</v>
      </c>
      <c r="B11" s="535" t="s">
        <v>835</v>
      </c>
      <c r="C11" s="556">
        <v>-3149664</v>
      </c>
    </row>
    <row r="12" spans="1:3" ht="15.75" customHeight="1">
      <c r="A12" s="534" t="s">
        <v>935</v>
      </c>
      <c r="B12" s="535" t="s">
        <v>837</v>
      </c>
      <c r="C12" s="556">
        <v>0</v>
      </c>
    </row>
    <row r="13" spans="1:3" ht="15.75" customHeight="1">
      <c r="A13" s="534" t="s">
        <v>936</v>
      </c>
      <c r="B13" s="535" t="s">
        <v>839</v>
      </c>
      <c r="C13" s="556">
        <v>221223</v>
      </c>
    </row>
    <row r="14" spans="1:3" ht="15.75" customHeight="1">
      <c r="A14" s="534" t="s">
        <v>937</v>
      </c>
      <c r="B14" s="535" t="s">
        <v>841</v>
      </c>
      <c r="C14" s="557">
        <f>+C8+C9+C10+C11+C12+C13</f>
        <v>6467150</v>
      </c>
    </row>
    <row r="15" spans="1:3" ht="15.75" customHeight="1">
      <c r="A15" s="534" t="s">
        <v>938</v>
      </c>
      <c r="B15" s="535" t="s">
        <v>843</v>
      </c>
      <c r="C15" s="708">
        <v>9369</v>
      </c>
    </row>
    <row r="16" spans="1:3" ht="15.75" customHeight="1">
      <c r="A16" s="534" t="s">
        <v>939</v>
      </c>
      <c r="B16" s="535" t="s">
        <v>845</v>
      </c>
      <c r="C16" s="556">
        <v>37449</v>
      </c>
    </row>
    <row r="17" spans="1:3" ht="15.75" customHeight="1">
      <c r="A17" s="534" t="s">
        <v>940</v>
      </c>
      <c r="B17" s="535" t="s">
        <v>238</v>
      </c>
      <c r="C17" s="556">
        <v>9625</v>
      </c>
    </row>
    <row r="18" spans="1:3" ht="15.75" customHeight="1">
      <c r="A18" s="534" t="s">
        <v>941</v>
      </c>
      <c r="B18" s="535" t="s">
        <v>261</v>
      </c>
      <c r="C18" s="557">
        <f>+C15+C16+C17</f>
        <v>56443</v>
      </c>
    </row>
    <row r="19" spans="1:3" ht="15.75" customHeight="1">
      <c r="A19" s="534" t="s">
        <v>942</v>
      </c>
      <c r="B19" s="535" t="s">
        <v>262</v>
      </c>
      <c r="C19" s="557">
        <v>7274</v>
      </c>
    </row>
    <row r="20" spans="1:3" s="558" customFormat="1" ht="15.75" customHeight="1">
      <c r="A20" s="534" t="s">
        <v>943</v>
      </c>
      <c r="B20" s="535" t="s">
        <v>263</v>
      </c>
      <c r="C20" s="556"/>
    </row>
    <row r="21" spans="1:3" ht="15.75" customHeight="1">
      <c r="A21" s="534" t="s">
        <v>944</v>
      </c>
      <c r="B21" s="535" t="s">
        <v>266</v>
      </c>
      <c r="C21" s="709">
        <v>973073</v>
      </c>
    </row>
    <row r="22" spans="1:3" ht="15.75" customHeight="1" thickBot="1">
      <c r="A22" s="559" t="s">
        <v>945</v>
      </c>
      <c r="B22" s="542" t="s">
        <v>269</v>
      </c>
      <c r="C22" s="560">
        <f>+C14+C18+C20+C21+C19</f>
        <v>7503940</v>
      </c>
    </row>
    <row r="23" spans="1:5" ht="15.75">
      <c r="A23" s="544"/>
      <c r="B23" s="546"/>
      <c r="C23" s="545"/>
      <c r="D23" s="545"/>
      <c r="E23" s="545"/>
    </row>
    <row r="24" spans="1:5" ht="15.75">
      <c r="A24" s="544"/>
      <c r="B24" s="546"/>
      <c r="C24" s="545"/>
      <c r="D24" s="545"/>
      <c r="E24" s="545"/>
    </row>
    <row r="25" spans="1:5" ht="15.75">
      <c r="A25" s="546"/>
      <c r="B25" s="546"/>
      <c r="C25" s="545"/>
      <c r="D25" s="545"/>
      <c r="E25" s="545"/>
    </row>
    <row r="26" spans="1:5" ht="15.75">
      <c r="A26" s="822"/>
      <c r="B26" s="822"/>
      <c r="C26" s="822"/>
      <c r="D26" s="561"/>
      <c r="E26" s="561"/>
    </row>
    <row r="27" spans="1:5" ht="15.75">
      <c r="A27" s="822"/>
      <c r="B27" s="822"/>
      <c r="C27" s="822"/>
      <c r="D27" s="561"/>
      <c r="E27" s="561"/>
    </row>
  </sheetData>
  <sheetProtection/>
  <mergeCells count="8">
    <mergeCell ref="A26:C26"/>
    <mergeCell ref="A27:C27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dőlt"7.B.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8515625" style="563" customWidth="1"/>
    <col min="2" max="2" width="30.8515625" style="564" customWidth="1"/>
    <col min="3" max="3" width="14.57421875" style="564" customWidth="1"/>
    <col min="4" max="9" width="11.00390625" style="564" customWidth="1"/>
    <col min="10" max="10" width="11.8515625" style="564" customWidth="1"/>
    <col min="11" max="16384" width="9.140625" style="564" customWidth="1"/>
  </cols>
  <sheetData>
    <row r="1" spans="1:10" ht="14.25" thickBot="1">
      <c r="A1" s="652"/>
      <c r="B1" s="653"/>
      <c r="C1" s="653"/>
      <c r="D1" s="653"/>
      <c r="E1" s="653"/>
      <c r="F1" s="653"/>
      <c r="G1" s="653"/>
      <c r="H1" s="653"/>
      <c r="I1" s="653"/>
      <c r="J1" s="654" t="s">
        <v>248</v>
      </c>
    </row>
    <row r="2" spans="1:10" s="566" customFormat="1" ht="26.25" customHeight="1">
      <c r="A2" s="834" t="s">
        <v>33</v>
      </c>
      <c r="B2" s="836" t="s">
        <v>946</v>
      </c>
      <c r="C2" s="836" t="s">
        <v>947</v>
      </c>
      <c r="D2" s="836" t="s">
        <v>1018</v>
      </c>
      <c r="E2" s="836" t="s">
        <v>1024</v>
      </c>
      <c r="F2" s="655" t="s">
        <v>948</v>
      </c>
      <c r="G2" s="656"/>
      <c r="H2" s="656"/>
      <c r="I2" s="657"/>
      <c r="J2" s="832" t="s">
        <v>1019</v>
      </c>
    </row>
    <row r="3" spans="1:10" s="568" customFormat="1" ht="32.25" customHeight="1" thickBot="1">
      <c r="A3" s="835"/>
      <c r="B3" s="837"/>
      <c r="C3" s="837"/>
      <c r="D3" s="838"/>
      <c r="E3" s="838"/>
      <c r="F3" s="658" t="s">
        <v>949</v>
      </c>
      <c r="G3" s="658" t="s">
        <v>950</v>
      </c>
      <c r="H3" s="658" t="s">
        <v>951</v>
      </c>
      <c r="I3" s="659" t="s">
        <v>952</v>
      </c>
      <c r="J3" s="833"/>
    </row>
    <row r="4" spans="1:10" s="569" customFormat="1" ht="13.5" customHeight="1" thickBot="1">
      <c r="A4" s="660">
        <v>1</v>
      </c>
      <c r="B4" s="661">
        <v>2</v>
      </c>
      <c r="C4" s="662">
        <v>3</v>
      </c>
      <c r="D4" s="662">
        <v>4</v>
      </c>
      <c r="E4" s="662">
        <v>5</v>
      </c>
      <c r="F4" s="662">
        <v>6</v>
      </c>
      <c r="G4" s="662">
        <v>7</v>
      </c>
      <c r="H4" s="662">
        <v>8</v>
      </c>
      <c r="I4" s="662">
        <v>9</v>
      </c>
      <c r="J4" s="663" t="s">
        <v>953</v>
      </c>
    </row>
    <row r="5" spans="1:10" ht="33.75" customHeight="1">
      <c r="A5" s="664" t="s">
        <v>36</v>
      </c>
      <c r="B5" s="665" t="s">
        <v>1020</v>
      </c>
      <c r="C5" s="570"/>
      <c r="D5" s="571">
        <f aca="true" t="shared" si="0" ref="D5:I5">SUM(D6:D7)</f>
        <v>0</v>
      </c>
      <c r="E5" s="571">
        <f t="shared" si="0"/>
        <v>0</v>
      </c>
      <c r="F5" s="571">
        <f t="shared" si="0"/>
        <v>0</v>
      </c>
      <c r="G5" s="571">
        <f t="shared" si="0"/>
        <v>0</v>
      </c>
      <c r="H5" s="571">
        <f t="shared" si="0"/>
        <v>0</v>
      </c>
      <c r="I5" s="572">
        <f t="shared" si="0"/>
        <v>0</v>
      </c>
      <c r="J5" s="666">
        <f aca="true" t="shared" si="1" ref="J5:J17">SUM(F5:I5)</f>
        <v>0</v>
      </c>
    </row>
    <row r="6" spans="1:10" ht="21" customHeight="1">
      <c r="A6" s="667" t="s">
        <v>50</v>
      </c>
      <c r="B6" s="574"/>
      <c r="C6" s="575"/>
      <c r="D6" s="576"/>
      <c r="E6" s="576"/>
      <c r="F6" s="576"/>
      <c r="G6" s="576"/>
      <c r="H6" s="576"/>
      <c r="I6" s="577"/>
      <c r="J6" s="668">
        <f t="shared" si="1"/>
        <v>0</v>
      </c>
    </row>
    <row r="7" spans="1:10" ht="21" customHeight="1">
      <c r="A7" s="667" t="s">
        <v>64</v>
      </c>
      <c r="B7" s="574" t="s">
        <v>955</v>
      </c>
      <c r="C7" s="575"/>
      <c r="D7" s="576"/>
      <c r="E7" s="576"/>
      <c r="F7" s="576"/>
      <c r="G7" s="576"/>
      <c r="H7" s="576"/>
      <c r="I7" s="577"/>
      <c r="J7" s="668">
        <f t="shared" si="1"/>
        <v>0</v>
      </c>
    </row>
    <row r="8" spans="1:10" ht="36" customHeight="1">
      <c r="A8" s="667" t="s">
        <v>215</v>
      </c>
      <c r="B8" s="578" t="s">
        <v>1021</v>
      </c>
      <c r="C8" s="579"/>
      <c r="D8" s="580">
        <f aca="true" t="shared" si="2" ref="D8:I8">SUM(D9:D10)</f>
        <v>37621</v>
      </c>
      <c r="E8" s="580">
        <f t="shared" si="2"/>
        <v>4998</v>
      </c>
      <c r="F8" s="580">
        <f t="shared" si="2"/>
        <v>0</v>
      </c>
      <c r="G8" s="580">
        <f t="shared" si="2"/>
        <v>0</v>
      </c>
      <c r="H8" s="580">
        <f t="shared" si="2"/>
        <v>0</v>
      </c>
      <c r="I8" s="581">
        <f t="shared" si="2"/>
        <v>0</v>
      </c>
      <c r="J8" s="669">
        <f t="shared" si="1"/>
        <v>0</v>
      </c>
    </row>
    <row r="9" spans="1:10" ht="21" customHeight="1">
      <c r="A9" s="667" t="s">
        <v>92</v>
      </c>
      <c r="B9" s="574" t="s">
        <v>1022</v>
      </c>
      <c r="C9" s="575">
        <v>2005</v>
      </c>
      <c r="D9" s="576">
        <v>37621</v>
      </c>
      <c r="E9" s="576">
        <v>4998</v>
      </c>
      <c r="F9" s="576"/>
      <c r="G9" s="576"/>
      <c r="H9" s="576"/>
      <c r="I9" s="577"/>
      <c r="J9" s="668">
        <f t="shared" si="1"/>
        <v>0</v>
      </c>
    </row>
    <row r="10" spans="1:10" ht="18" customHeight="1">
      <c r="A10" s="667" t="s">
        <v>114</v>
      </c>
      <c r="B10" s="574"/>
      <c r="C10" s="575"/>
      <c r="D10" s="576"/>
      <c r="E10" s="576"/>
      <c r="F10" s="576"/>
      <c r="G10" s="576"/>
      <c r="H10" s="576"/>
      <c r="I10" s="577"/>
      <c r="J10" s="668">
        <f t="shared" si="1"/>
        <v>0</v>
      </c>
    </row>
    <row r="11" spans="1:10" ht="21" customHeight="1">
      <c r="A11" s="667" t="s">
        <v>226</v>
      </c>
      <c r="B11" s="670" t="s">
        <v>954</v>
      </c>
      <c r="C11" s="579"/>
      <c r="D11" s="580">
        <f aca="true" t="shared" si="3" ref="D11:I11">SUM(D12:D12)</f>
        <v>0</v>
      </c>
      <c r="E11" s="580">
        <f t="shared" si="3"/>
        <v>0</v>
      </c>
      <c r="F11" s="580">
        <f t="shared" si="3"/>
        <v>0</v>
      </c>
      <c r="G11" s="580">
        <f t="shared" si="3"/>
        <v>0</v>
      </c>
      <c r="H11" s="580">
        <f t="shared" si="3"/>
        <v>0</v>
      </c>
      <c r="I11" s="581">
        <f t="shared" si="3"/>
        <v>0</v>
      </c>
      <c r="J11" s="669">
        <f t="shared" si="1"/>
        <v>0</v>
      </c>
    </row>
    <row r="12" spans="1:10" ht="21" customHeight="1">
      <c r="A12" s="667" t="s">
        <v>136</v>
      </c>
      <c r="B12" s="574" t="s">
        <v>955</v>
      </c>
      <c r="C12" s="575"/>
      <c r="D12" s="576"/>
      <c r="E12" s="576"/>
      <c r="F12" s="576"/>
      <c r="G12" s="576"/>
      <c r="H12" s="576"/>
      <c r="I12" s="577"/>
      <c r="J12" s="668">
        <f t="shared" si="1"/>
        <v>0</v>
      </c>
    </row>
    <row r="13" spans="1:10" ht="21" customHeight="1">
      <c r="A13" s="667" t="s">
        <v>146</v>
      </c>
      <c r="B13" s="670" t="s">
        <v>956</v>
      </c>
      <c r="C13" s="579"/>
      <c r="D13" s="580">
        <f aca="true" t="shared" si="4" ref="D13:I13">SUM(D14:D14)</f>
        <v>0</v>
      </c>
      <c r="E13" s="580">
        <f t="shared" si="4"/>
        <v>0</v>
      </c>
      <c r="F13" s="580">
        <f t="shared" si="4"/>
        <v>0</v>
      </c>
      <c r="G13" s="580">
        <f t="shared" si="4"/>
        <v>0</v>
      </c>
      <c r="H13" s="580">
        <f t="shared" si="4"/>
        <v>0</v>
      </c>
      <c r="I13" s="581">
        <f t="shared" si="4"/>
        <v>0</v>
      </c>
      <c r="J13" s="669">
        <f t="shared" si="1"/>
        <v>0</v>
      </c>
    </row>
    <row r="14" spans="1:10" ht="21" customHeight="1">
      <c r="A14" s="667" t="s">
        <v>238</v>
      </c>
      <c r="B14" s="574" t="s">
        <v>955</v>
      </c>
      <c r="C14" s="575"/>
      <c r="D14" s="576"/>
      <c r="E14" s="576"/>
      <c r="F14" s="576"/>
      <c r="G14" s="576"/>
      <c r="H14" s="576"/>
      <c r="I14" s="577"/>
      <c r="J14" s="668">
        <f t="shared" si="1"/>
        <v>0</v>
      </c>
    </row>
    <row r="15" spans="1:10" ht="21" customHeight="1">
      <c r="A15" s="671" t="s">
        <v>261</v>
      </c>
      <c r="B15" s="582" t="s">
        <v>957</v>
      </c>
      <c r="C15" s="583"/>
      <c r="D15" s="584">
        <f aca="true" t="shared" si="5" ref="D15:I15">SUM(D16:D17)</f>
        <v>1300000</v>
      </c>
      <c r="E15" s="584">
        <f t="shared" si="5"/>
        <v>333176</v>
      </c>
      <c r="F15" s="584">
        <f t="shared" si="5"/>
        <v>0</v>
      </c>
      <c r="G15" s="584">
        <f t="shared" si="5"/>
        <v>0</v>
      </c>
      <c r="H15" s="584">
        <f t="shared" si="5"/>
        <v>0</v>
      </c>
      <c r="I15" s="585">
        <f t="shared" si="5"/>
        <v>0</v>
      </c>
      <c r="J15" s="669">
        <f t="shared" si="1"/>
        <v>0</v>
      </c>
    </row>
    <row r="16" spans="1:10" ht="21" customHeight="1">
      <c r="A16" s="671" t="s">
        <v>262</v>
      </c>
      <c r="B16" s="574" t="s">
        <v>1023</v>
      </c>
      <c r="C16" s="575">
        <v>2007</v>
      </c>
      <c r="D16" s="576">
        <v>1300000</v>
      </c>
      <c r="E16" s="576">
        <v>333176</v>
      </c>
      <c r="F16" s="576"/>
      <c r="G16" s="576"/>
      <c r="H16" s="576"/>
      <c r="I16" s="577"/>
      <c r="J16" s="668">
        <f t="shared" si="1"/>
        <v>0</v>
      </c>
    </row>
    <row r="17" spans="1:10" ht="21" customHeight="1" thickBot="1">
      <c r="A17" s="671" t="s">
        <v>263</v>
      </c>
      <c r="B17" s="574" t="s">
        <v>955</v>
      </c>
      <c r="C17" s="586"/>
      <c r="D17" s="587"/>
      <c r="E17" s="587"/>
      <c r="F17" s="587"/>
      <c r="G17" s="587"/>
      <c r="H17" s="587"/>
      <c r="I17" s="588"/>
      <c r="J17" s="668">
        <f t="shared" si="1"/>
        <v>0</v>
      </c>
    </row>
    <row r="18" spans="1:10" ht="21" customHeight="1" thickBot="1">
      <c r="A18" s="672" t="s">
        <v>266</v>
      </c>
      <c r="B18" s="673" t="s">
        <v>958</v>
      </c>
      <c r="C18" s="590"/>
      <c r="D18" s="591">
        <f aca="true" t="shared" si="6" ref="D18:J18">D5+D8+D11+D13+D15</f>
        <v>1337621</v>
      </c>
      <c r="E18" s="591">
        <f t="shared" si="6"/>
        <v>338174</v>
      </c>
      <c r="F18" s="591">
        <f t="shared" si="6"/>
        <v>0</v>
      </c>
      <c r="G18" s="591">
        <f t="shared" si="6"/>
        <v>0</v>
      </c>
      <c r="H18" s="591">
        <f t="shared" si="6"/>
        <v>0</v>
      </c>
      <c r="I18" s="592">
        <f t="shared" si="6"/>
        <v>0</v>
      </c>
      <c r="J18" s="674">
        <f t="shared" si="6"/>
        <v>0</v>
      </c>
    </row>
  </sheetData>
  <sheetProtection/>
  <mergeCells count="6">
    <mergeCell ref="J2:J3"/>
    <mergeCell ref="A2:A3"/>
    <mergeCell ref="B2:B3"/>
    <mergeCell ref="C2:C3"/>
    <mergeCell ref="D2:D3"/>
    <mergeCell ref="E2:E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dőlt"8.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00390625" style="602" customWidth="1"/>
    <col min="2" max="2" width="47.00390625" style="598" customWidth="1"/>
    <col min="3" max="4" width="15.140625" style="598" customWidth="1"/>
    <col min="5" max="16384" width="9.140625" style="598" customWidth="1"/>
  </cols>
  <sheetData>
    <row r="1" spans="2:4" ht="31.5" customHeight="1">
      <c r="B1" s="839" t="s">
        <v>998</v>
      </c>
      <c r="C1" s="839"/>
      <c r="D1" s="839"/>
    </row>
    <row r="2" spans="1:4" s="594" customFormat="1" ht="16.5" thickBot="1">
      <c r="A2" s="593"/>
      <c r="B2" s="630"/>
      <c r="D2" s="565" t="s">
        <v>248</v>
      </c>
    </row>
    <row r="3" spans="1:4" s="597" customFormat="1" ht="48" customHeight="1" thickBot="1">
      <c r="A3" s="595" t="s">
        <v>814</v>
      </c>
      <c r="B3" s="631" t="s">
        <v>34</v>
      </c>
      <c r="C3" s="631" t="s">
        <v>999</v>
      </c>
      <c r="D3" s="632" t="s">
        <v>1000</v>
      </c>
    </row>
    <row r="4" spans="1:4" s="597" customFormat="1" ht="13.5" customHeight="1" thickBot="1">
      <c r="A4" s="604">
        <v>1</v>
      </c>
      <c r="B4" s="633">
        <v>2</v>
      </c>
      <c r="C4" s="633">
        <v>3</v>
      </c>
      <c r="D4" s="634">
        <v>4</v>
      </c>
    </row>
    <row r="5" spans="1:4" ht="18" customHeight="1">
      <c r="A5" s="635" t="s">
        <v>36</v>
      </c>
      <c r="B5" s="636" t="s">
        <v>1001</v>
      </c>
      <c r="C5" s="637"/>
      <c r="D5" s="638"/>
    </row>
    <row r="6" spans="1:4" ht="18" customHeight="1">
      <c r="A6" s="639" t="s">
        <v>50</v>
      </c>
      <c r="B6" s="640" t="s">
        <v>1002</v>
      </c>
      <c r="C6" s="641"/>
      <c r="D6" s="642"/>
    </row>
    <row r="7" spans="1:4" ht="18" customHeight="1">
      <c r="A7" s="639" t="s">
        <v>64</v>
      </c>
      <c r="B7" s="640" t="s">
        <v>1003</v>
      </c>
      <c r="C7" s="641"/>
      <c r="D7" s="642"/>
    </row>
    <row r="8" spans="1:4" ht="18" customHeight="1">
      <c r="A8" s="639" t="s">
        <v>215</v>
      </c>
      <c r="B8" s="640" t="s">
        <v>1004</v>
      </c>
      <c r="C8" s="641"/>
      <c r="D8" s="642"/>
    </row>
    <row r="9" spans="1:4" ht="18" customHeight="1">
      <c r="A9" s="639" t="s">
        <v>92</v>
      </c>
      <c r="B9" s="640" t="s">
        <v>1005</v>
      </c>
      <c r="C9" s="641">
        <f>SUM(C10:C15)</f>
        <v>59213</v>
      </c>
      <c r="D9" s="641">
        <f>SUM(D10:D15)</f>
        <v>2662</v>
      </c>
    </row>
    <row r="10" spans="1:4" ht="18" customHeight="1">
      <c r="A10" s="639" t="s">
        <v>114</v>
      </c>
      <c r="B10" s="640" t="s">
        <v>1006</v>
      </c>
      <c r="C10" s="641"/>
      <c r="D10" s="642"/>
    </row>
    <row r="11" spans="1:4" ht="18" customHeight="1">
      <c r="A11" s="639" t="s">
        <v>226</v>
      </c>
      <c r="B11" s="643" t="s">
        <v>1007</v>
      </c>
      <c r="C11" s="641"/>
      <c r="D11" s="642"/>
    </row>
    <row r="12" spans="1:4" ht="18" customHeight="1">
      <c r="A12" s="639" t="s">
        <v>146</v>
      </c>
      <c r="B12" s="643" t="s">
        <v>1008</v>
      </c>
      <c r="C12" s="641">
        <v>59213</v>
      </c>
      <c r="D12" s="642">
        <v>2662</v>
      </c>
    </row>
    <row r="13" spans="1:4" ht="18" customHeight="1">
      <c r="A13" s="639" t="s">
        <v>238</v>
      </c>
      <c r="B13" s="643" t="s">
        <v>1009</v>
      </c>
      <c r="C13" s="641"/>
      <c r="D13" s="642"/>
    </row>
    <row r="14" spans="1:4" ht="18" customHeight="1">
      <c r="A14" s="639" t="s">
        <v>261</v>
      </c>
      <c r="B14" s="643" t="s">
        <v>1010</v>
      </c>
      <c r="C14" s="641"/>
      <c r="D14" s="642"/>
    </row>
    <row r="15" spans="1:4" ht="22.5" customHeight="1">
      <c r="A15" s="639" t="s">
        <v>262</v>
      </c>
      <c r="B15" s="643" t="s">
        <v>1011</v>
      </c>
      <c r="C15" s="641"/>
      <c r="D15" s="642"/>
    </row>
    <row r="16" spans="1:4" ht="18" customHeight="1">
      <c r="A16" s="639" t="s">
        <v>263</v>
      </c>
      <c r="B16" s="640" t="s">
        <v>1012</v>
      </c>
      <c r="C16" s="641">
        <v>44858</v>
      </c>
      <c r="D16" s="642">
        <v>4</v>
      </c>
    </row>
    <row r="17" spans="1:4" ht="18" customHeight="1">
      <c r="A17" s="639" t="s">
        <v>266</v>
      </c>
      <c r="B17" s="640" t="s">
        <v>1013</v>
      </c>
      <c r="C17" s="641"/>
      <c r="D17" s="642"/>
    </row>
    <row r="18" spans="1:4" ht="18" customHeight="1">
      <c r="A18" s="639" t="s">
        <v>269</v>
      </c>
      <c r="B18" s="640" t="s">
        <v>1014</v>
      </c>
      <c r="C18" s="641"/>
      <c r="D18" s="642"/>
    </row>
    <row r="19" spans="1:4" ht="18" customHeight="1">
      <c r="A19" s="639" t="s">
        <v>272</v>
      </c>
      <c r="B19" s="640" t="s">
        <v>959</v>
      </c>
      <c r="C19" s="641"/>
      <c r="D19" s="642"/>
    </row>
    <row r="20" spans="1:4" ht="18" customHeight="1">
      <c r="A20" s="639" t="s">
        <v>275</v>
      </c>
      <c r="B20" s="640" t="s">
        <v>1015</v>
      </c>
      <c r="C20" s="641"/>
      <c r="D20" s="642"/>
    </row>
    <row r="21" spans="1:4" ht="18" customHeight="1">
      <c r="A21" s="639" t="s">
        <v>278</v>
      </c>
      <c r="B21" s="640" t="s">
        <v>1016</v>
      </c>
      <c r="C21" s="644">
        <v>1180</v>
      </c>
      <c r="D21" s="642">
        <v>492</v>
      </c>
    </row>
    <row r="22" spans="1:4" ht="18" customHeight="1">
      <c r="A22" s="639" t="s">
        <v>281</v>
      </c>
      <c r="B22" s="640" t="s">
        <v>1017</v>
      </c>
      <c r="C22" s="644"/>
      <c r="D22" s="642"/>
    </row>
    <row r="23" spans="1:4" ht="18" customHeight="1">
      <c r="A23" s="639" t="s">
        <v>284</v>
      </c>
      <c r="B23" s="599"/>
      <c r="C23" s="644"/>
      <c r="D23" s="642"/>
    </row>
    <row r="24" spans="1:4" ht="18" customHeight="1">
      <c r="A24" s="639" t="s">
        <v>287</v>
      </c>
      <c r="B24" s="599"/>
      <c r="C24" s="644"/>
      <c r="D24" s="642"/>
    </row>
    <row r="25" spans="1:4" ht="18" customHeight="1">
      <c r="A25" s="639" t="s">
        <v>289</v>
      </c>
      <c r="B25" s="599"/>
      <c r="C25" s="644"/>
      <c r="D25" s="642"/>
    </row>
    <row r="26" spans="1:4" ht="18" customHeight="1">
      <c r="A26" s="639" t="s">
        <v>292</v>
      </c>
      <c r="B26" s="599"/>
      <c r="C26" s="644"/>
      <c r="D26" s="642"/>
    </row>
    <row r="27" spans="1:4" ht="18" customHeight="1">
      <c r="A27" s="639" t="s">
        <v>295</v>
      </c>
      <c r="B27" s="599"/>
      <c r="C27" s="644"/>
      <c r="D27" s="642"/>
    </row>
    <row r="28" spans="1:4" ht="18" customHeight="1">
      <c r="A28" s="639" t="s">
        <v>298</v>
      </c>
      <c r="B28" s="599"/>
      <c r="C28" s="644"/>
      <c r="D28" s="642"/>
    </row>
    <row r="29" spans="1:4" ht="18" customHeight="1" thickBot="1">
      <c r="A29" s="645" t="s">
        <v>328</v>
      </c>
      <c r="B29" s="600"/>
      <c r="C29" s="646"/>
      <c r="D29" s="647"/>
    </row>
    <row r="30" spans="1:4" ht="18" customHeight="1" thickBot="1">
      <c r="A30" s="648" t="s">
        <v>331</v>
      </c>
      <c r="B30" s="649" t="s">
        <v>671</v>
      </c>
      <c r="C30" s="650">
        <f>+C5+C6+C7+C8+C9+C16+C17+C18+C19+C20+C21+C22+C23+C24+C25+C26+C27+C28+C29</f>
        <v>105251</v>
      </c>
      <c r="D30" s="651">
        <f>+D5+D6+D7+D8+D9+D16+D17+D18+D19+D20+D21+D22+D23+D24+D25+D26+D27+D28+D29</f>
        <v>3158</v>
      </c>
    </row>
    <row r="31" spans="1:4" ht="8.25" customHeight="1">
      <c r="A31" s="601"/>
      <c r="B31" s="840"/>
      <c r="C31" s="840"/>
      <c r="D31" s="840"/>
    </row>
  </sheetData>
  <sheetProtection/>
  <mergeCells count="2">
    <mergeCell ref="B1:D1"/>
    <mergeCell ref="B31:D3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 9&amp;"Times New Roman CE,Félkövér dőlt".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4.7109375" style="501" customWidth="1"/>
    <col min="2" max="2" width="33.7109375" style="501" customWidth="1"/>
    <col min="3" max="8" width="11.8515625" style="501" customWidth="1"/>
    <col min="9" max="9" width="13.00390625" style="501" customWidth="1"/>
    <col min="10" max="16384" width="9.140625" style="501" customWidth="1"/>
  </cols>
  <sheetData>
    <row r="1" spans="1:9" ht="34.5" customHeight="1">
      <c r="A1" s="851" t="s">
        <v>960</v>
      </c>
      <c r="B1" s="852"/>
      <c r="C1" s="852"/>
      <c r="D1" s="852"/>
      <c r="E1" s="852"/>
      <c r="F1" s="852"/>
      <c r="G1" s="852"/>
      <c r="H1" s="852"/>
      <c r="I1" s="852"/>
    </row>
    <row r="2" spans="8:9" ht="14.25" thickBot="1">
      <c r="H2" s="853" t="s">
        <v>961</v>
      </c>
      <c r="I2" s="853"/>
    </row>
    <row r="3" spans="1:9" ht="13.5" thickBot="1">
      <c r="A3" s="854" t="s">
        <v>814</v>
      </c>
      <c r="B3" s="856" t="s">
        <v>962</v>
      </c>
      <c r="C3" s="858" t="s">
        <v>963</v>
      </c>
      <c r="D3" s="860" t="s">
        <v>964</v>
      </c>
      <c r="E3" s="861"/>
      <c r="F3" s="861"/>
      <c r="G3" s="861"/>
      <c r="H3" s="861"/>
      <c r="I3" s="862" t="s">
        <v>965</v>
      </c>
    </row>
    <row r="4" spans="1:9" s="597" customFormat="1" ht="42" customHeight="1" thickBot="1">
      <c r="A4" s="855"/>
      <c r="B4" s="857"/>
      <c r="C4" s="859"/>
      <c r="D4" s="596" t="s">
        <v>966</v>
      </c>
      <c r="E4" s="596" t="s">
        <v>967</v>
      </c>
      <c r="F4" s="596" t="s">
        <v>968</v>
      </c>
      <c r="G4" s="603" t="s">
        <v>969</v>
      </c>
      <c r="H4" s="603" t="s">
        <v>970</v>
      </c>
      <c r="I4" s="863"/>
    </row>
    <row r="5" spans="1:9" s="597" customFormat="1" ht="12" customHeight="1" thickBot="1">
      <c r="A5" s="604">
        <v>1</v>
      </c>
      <c r="B5" s="605">
        <v>2</v>
      </c>
      <c r="C5" s="605">
        <v>3</v>
      </c>
      <c r="D5" s="605">
        <v>4</v>
      </c>
      <c r="E5" s="605">
        <v>5</v>
      </c>
      <c r="F5" s="605">
        <v>6</v>
      </c>
      <c r="G5" s="605">
        <v>7</v>
      </c>
      <c r="H5" s="605" t="s">
        <v>971</v>
      </c>
      <c r="I5" s="606" t="s">
        <v>972</v>
      </c>
    </row>
    <row r="6" spans="1:9" s="597" customFormat="1" ht="18" customHeight="1">
      <c r="A6" s="843" t="s">
        <v>973</v>
      </c>
      <c r="B6" s="844"/>
      <c r="C6" s="844"/>
      <c r="D6" s="844"/>
      <c r="E6" s="844"/>
      <c r="F6" s="844"/>
      <c r="G6" s="844"/>
      <c r="H6" s="844"/>
      <c r="I6" s="845"/>
    </row>
    <row r="7" spans="1:9" ht="23.25" customHeight="1">
      <c r="A7" s="607" t="s">
        <v>36</v>
      </c>
      <c r="B7" s="608" t="s">
        <v>974</v>
      </c>
      <c r="C7" s="599"/>
      <c r="D7" s="609"/>
      <c r="E7" s="609"/>
      <c r="F7" s="609"/>
      <c r="G7" s="610"/>
      <c r="H7" s="611">
        <f aca="true" t="shared" si="0" ref="H7:H13">SUM(D7:G7)</f>
        <v>0</v>
      </c>
      <c r="I7" s="612">
        <f aca="true" t="shared" si="1" ref="I7:I13">C7+H7</f>
        <v>0</v>
      </c>
    </row>
    <row r="8" spans="1:9" ht="23.25" customHeight="1">
      <c r="A8" s="607" t="s">
        <v>50</v>
      </c>
      <c r="B8" s="608" t="s">
        <v>975</v>
      </c>
      <c r="C8" s="599">
        <v>24352</v>
      </c>
      <c r="D8" s="609"/>
      <c r="E8" s="609"/>
      <c r="F8" s="609"/>
      <c r="G8" s="610"/>
      <c r="H8" s="611">
        <f t="shared" si="0"/>
        <v>0</v>
      </c>
      <c r="I8" s="612">
        <f t="shared" si="1"/>
        <v>24352</v>
      </c>
    </row>
    <row r="9" spans="1:9" ht="23.25" customHeight="1">
      <c r="A9" s="607" t="s">
        <v>64</v>
      </c>
      <c r="B9" s="608" t="s">
        <v>976</v>
      </c>
      <c r="C9" s="599"/>
      <c r="D9" s="609"/>
      <c r="E9" s="609"/>
      <c r="F9" s="609"/>
      <c r="G9" s="610"/>
      <c r="H9" s="611">
        <f t="shared" si="0"/>
        <v>0</v>
      </c>
      <c r="I9" s="612">
        <f t="shared" si="1"/>
        <v>0</v>
      </c>
    </row>
    <row r="10" spans="1:9" ht="23.25" customHeight="1">
      <c r="A10" s="607" t="s">
        <v>215</v>
      </c>
      <c r="B10" s="608" t="s">
        <v>977</v>
      </c>
      <c r="C10" s="599"/>
      <c r="D10" s="609"/>
      <c r="E10" s="609"/>
      <c r="F10" s="609"/>
      <c r="G10" s="610"/>
      <c r="H10" s="611">
        <f t="shared" si="0"/>
        <v>0</v>
      </c>
      <c r="I10" s="612">
        <f t="shared" si="1"/>
        <v>0</v>
      </c>
    </row>
    <row r="11" spans="1:9" ht="23.25" customHeight="1">
      <c r="A11" s="607" t="s">
        <v>92</v>
      </c>
      <c r="B11" s="608" t="s">
        <v>978</v>
      </c>
      <c r="C11" s="599"/>
      <c r="D11" s="609"/>
      <c r="E11" s="609"/>
      <c r="F11" s="609"/>
      <c r="G11" s="610"/>
      <c r="H11" s="611">
        <f t="shared" si="0"/>
        <v>0</v>
      </c>
      <c r="I11" s="612">
        <f t="shared" si="1"/>
        <v>0</v>
      </c>
    </row>
    <row r="12" spans="1:9" ht="23.25" customHeight="1">
      <c r="A12" s="613" t="s">
        <v>114</v>
      </c>
      <c r="B12" s="614" t="s">
        <v>979</v>
      </c>
      <c r="C12" s="615">
        <v>22362</v>
      </c>
      <c r="D12" s="616"/>
      <c r="E12" s="616"/>
      <c r="F12" s="616"/>
      <c r="G12" s="617"/>
      <c r="H12" s="611">
        <f t="shared" si="0"/>
        <v>0</v>
      </c>
      <c r="I12" s="612">
        <f t="shared" si="1"/>
        <v>22362</v>
      </c>
    </row>
    <row r="13" spans="1:9" ht="23.25" customHeight="1" thickBot="1">
      <c r="A13" s="618" t="s">
        <v>226</v>
      </c>
      <c r="B13" s="619" t="s">
        <v>980</v>
      </c>
      <c r="C13" s="600"/>
      <c r="D13" s="620"/>
      <c r="E13" s="620"/>
      <c r="F13" s="620"/>
      <c r="G13" s="621"/>
      <c r="H13" s="611">
        <f t="shared" si="0"/>
        <v>0</v>
      </c>
      <c r="I13" s="612">
        <f t="shared" si="1"/>
        <v>0</v>
      </c>
    </row>
    <row r="14" spans="1:9" s="625" customFormat="1" ht="23.25" customHeight="1" thickBot="1">
      <c r="A14" s="846" t="s">
        <v>981</v>
      </c>
      <c r="B14" s="847"/>
      <c r="C14" s="622">
        <f aca="true" t="shared" si="2" ref="C14:I14">SUM(C7:C13)</f>
        <v>46714</v>
      </c>
      <c r="D14" s="622">
        <f t="shared" si="2"/>
        <v>0</v>
      </c>
      <c r="E14" s="622">
        <f t="shared" si="2"/>
        <v>0</v>
      </c>
      <c r="F14" s="622">
        <f t="shared" si="2"/>
        <v>0</v>
      </c>
      <c r="G14" s="623">
        <f t="shared" si="2"/>
        <v>0</v>
      </c>
      <c r="H14" s="623">
        <f t="shared" si="2"/>
        <v>0</v>
      </c>
      <c r="I14" s="624">
        <f t="shared" si="2"/>
        <v>46714</v>
      </c>
    </row>
    <row r="15" spans="1:9" s="626" customFormat="1" ht="22.5" customHeight="1">
      <c r="A15" s="848" t="s">
        <v>982</v>
      </c>
      <c r="B15" s="849"/>
      <c r="C15" s="849"/>
      <c r="D15" s="849"/>
      <c r="E15" s="849"/>
      <c r="F15" s="849"/>
      <c r="G15" s="849"/>
      <c r="H15" s="849"/>
      <c r="I15" s="850"/>
    </row>
    <row r="16" spans="1:9" s="626" customFormat="1" ht="22.5" customHeight="1">
      <c r="A16" s="607" t="s">
        <v>36</v>
      </c>
      <c r="B16" s="608" t="s">
        <v>983</v>
      </c>
      <c r="C16" s="599"/>
      <c r="D16" s="609"/>
      <c r="E16" s="609"/>
      <c r="F16" s="609"/>
      <c r="G16" s="610"/>
      <c r="H16" s="611">
        <f>SUM(D16:G16)</f>
        <v>0</v>
      </c>
      <c r="I16" s="612">
        <f>C16+H16</f>
        <v>0</v>
      </c>
    </row>
    <row r="17" spans="1:9" ht="22.5" customHeight="1" thickBot="1">
      <c r="A17" s="618" t="s">
        <v>50</v>
      </c>
      <c r="B17" s="619" t="s">
        <v>980</v>
      </c>
      <c r="C17" s="600"/>
      <c r="D17" s="620"/>
      <c r="E17" s="620"/>
      <c r="F17" s="620"/>
      <c r="G17" s="621"/>
      <c r="H17" s="611">
        <f>SUM(D17:G17)</f>
        <v>0</v>
      </c>
      <c r="I17" s="627">
        <f>C17+H17</f>
        <v>0</v>
      </c>
    </row>
    <row r="18" spans="1:9" ht="22.5" customHeight="1" thickBot="1">
      <c r="A18" s="846" t="s">
        <v>984</v>
      </c>
      <c r="B18" s="847"/>
      <c r="C18" s="622">
        <f aca="true" t="shared" si="3" ref="C18:I18">SUM(C16:C17)</f>
        <v>0</v>
      </c>
      <c r="D18" s="622">
        <f t="shared" si="3"/>
        <v>0</v>
      </c>
      <c r="E18" s="622">
        <f t="shared" si="3"/>
        <v>0</v>
      </c>
      <c r="F18" s="622">
        <f t="shared" si="3"/>
        <v>0</v>
      </c>
      <c r="G18" s="623">
        <f t="shared" si="3"/>
        <v>0</v>
      </c>
      <c r="H18" s="623">
        <f t="shared" si="3"/>
        <v>0</v>
      </c>
      <c r="I18" s="624">
        <f t="shared" si="3"/>
        <v>0</v>
      </c>
    </row>
    <row r="19" spans="1:9" ht="22.5" customHeight="1" thickBot="1">
      <c r="A19" s="841" t="s">
        <v>985</v>
      </c>
      <c r="B19" s="842"/>
      <c r="C19" s="628">
        <f aca="true" t="shared" si="4" ref="C19:I19">C14+C18</f>
        <v>46714</v>
      </c>
      <c r="D19" s="628">
        <f t="shared" si="4"/>
        <v>0</v>
      </c>
      <c r="E19" s="628">
        <f t="shared" si="4"/>
        <v>0</v>
      </c>
      <c r="F19" s="628">
        <f t="shared" si="4"/>
        <v>0</v>
      </c>
      <c r="G19" s="628">
        <f t="shared" si="4"/>
        <v>0</v>
      </c>
      <c r="H19" s="628">
        <f t="shared" si="4"/>
        <v>0</v>
      </c>
      <c r="I19" s="624">
        <f t="shared" si="4"/>
        <v>46714</v>
      </c>
    </row>
  </sheetData>
  <sheetProtection sheet="1"/>
  <mergeCells count="12">
    <mergeCell ref="A1:I1"/>
    <mergeCell ref="H2:I2"/>
    <mergeCell ref="A3:A4"/>
    <mergeCell ref="B3:B4"/>
    <mergeCell ref="C3:C4"/>
    <mergeCell ref="D3:H3"/>
    <mergeCell ref="I3:I4"/>
    <mergeCell ref="A19:B19"/>
    <mergeCell ref="A6:I6"/>
    <mergeCell ref="A14:B14"/>
    <mergeCell ref="A15:I15"/>
    <mergeCell ref="A18:B18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dőlt"10.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4.421875" style="695" customWidth="1"/>
    <col min="2" max="2" width="34.57421875" style="695" bestFit="1" customWidth="1"/>
    <col min="3" max="3" width="16.57421875" style="695" customWidth="1"/>
    <col min="4" max="4" width="18.00390625" style="695" bestFit="1" customWidth="1"/>
    <col min="5" max="16384" width="9.140625" style="695" customWidth="1"/>
  </cols>
  <sheetData>
    <row r="1" spans="1:4" ht="12.75">
      <c r="A1" s="864" t="s">
        <v>1037</v>
      </c>
      <c r="B1" s="694"/>
      <c r="C1" s="866" t="s">
        <v>1045</v>
      </c>
      <c r="D1" s="867"/>
    </row>
    <row r="2" spans="1:4" ht="38.25">
      <c r="A2" s="865"/>
      <c r="B2" s="696" t="s">
        <v>1038</v>
      </c>
      <c r="C2" s="697" t="s">
        <v>1039</v>
      </c>
      <c r="D2" s="698" t="s">
        <v>1040</v>
      </c>
    </row>
    <row r="3" spans="1:4" ht="15.75" customHeight="1">
      <c r="A3" s="699">
        <v>1</v>
      </c>
      <c r="B3" s="700" t="s">
        <v>990</v>
      </c>
      <c r="C3" s="701">
        <v>70</v>
      </c>
      <c r="D3" s="702">
        <v>91</v>
      </c>
    </row>
    <row r="4" spans="1:4" ht="15.75" customHeight="1">
      <c r="A4" s="699">
        <v>2</v>
      </c>
      <c r="B4" s="701" t="s">
        <v>991</v>
      </c>
      <c r="C4" s="701">
        <v>62</v>
      </c>
      <c r="D4" s="702">
        <v>63</v>
      </c>
    </row>
    <row r="5" spans="1:4" ht="15.75" customHeight="1">
      <c r="A5" s="699">
        <v>3</v>
      </c>
      <c r="B5" s="701" t="s">
        <v>336</v>
      </c>
      <c r="C5" s="701">
        <v>27</v>
      </c>
      <c r="D5" s="702">
        <v>25</v>
      </c>
    </row>
    <row r="6" spans="1:4" ht="15.75" customHeight="1">
      <c r="A6" s="699">
        <v>4</v>
      </c>
      <c r="B6" s="701" t="s">
        <v>337</v>
      </c>
      <c r="C6" s="701">
        <v>14</v>
      </c>
      <c r="D6" s="702">
        <v>13</v>
      </c>
    </row>
    <row r="7" spans="1:4" ht="15.75" customHeight="1">
      <c r="A7" s="699">
        <v>5</v>
      </c>
      <c r="B7" s="701" t="s">
        <v>1041</v>
      </c>
      <c r="C7" s="701">
        <v>7</v>
      </c>
      <c r="D7" s="702">
        <v>7</v>
      </c>
    </row>
    <row r="8" spans="1:4" ht="15.75" customHeight="1">
      <c r="A8" s="699">
        <v>6</v>
      </c>
      <c r="B8" s="701" t="s">
        <v>338</v>
      </c>
      <c r="C8" s="701">
        <v>3</v>
      </c>
      <c r="D8" s="702">
        <v>3</v>
      </c>
    </row>
    <row r="9" spans="1:4" ht="15.75" customHeight="1">
      <c r="A9" s="699">
        <v>7</v>
      </c>
      <c r="B9" s="700" t="s">
        <v>992</v>
      </c>
      <c r="C9" s="701">
        <v>76</v>
      </c>
      <c r="D9" s="702">
        <v>77</v>
      </c>
    </row>
    <row r="10" spans="1:4" ht="15.75" customHeight="1">
      <c r="A10" s="699"/>
      <c r="B10" s="701"/>
      <c r="C10" s="701"/>
      <c r="D10" s="702"/>
    </row>
    <row r="11" spans="1:4" ht="15.75" customHeight="1">
      <c r="A11" s="699"/>
      <c r="B11" s="701"/>
      <c r="C11" s="701"/>
      <c r="D11" s="702"/>
    </row>
    <row r="12" spans="1:4" ht="15.75" customHeight="1">
      <c r="A12" s="699"/>
      <c r="B12" s="701"/>
      <c r="C12" s="701"/>
      <c r="D12" s="702"/>
    </row>
    <row r="13" spans="1:4" ht="15.75" customHeight="1">
      <c r="A13" s="699"/>
      <c r="B13" s="701"/>
      <c r="C13" s="701"/>
      <c r="D13" s="702"/>
    </row>
    <row r="14" spans="1:4" ht="15.75" customHeight="1">
      <c r="A14" s="699"/>
      <c r="B14" s="701"/>
      <c r="C14" s="701"/>
      <c r="D14" s="702"/>
    </row>
    <row r="15" spans="1:4" ht="15.75" customHeight="1">
      <c r="A15" s="699"/>
      <c r="B15" s="701"/>
      <c r="C15" s="701"/>
      <c r="D15" s="702"/>
    </row>
    <row r="16" spans="1:4" ht="15.75" customHeight="1">
      <c r="A16" s="699"/>
      <c r="B16" s="701"/>
      <c r="C16" s="701"/>
      <c r="D16" s="702"/>
    </row>
    <row r="17" spans="1:4" ht="15.75" customHeight="1">
      <c r="A17" s="699"/>
      <c r="B17" s="701"/>
      <c r="C17" s="701"/>
      <c r="D17" s="702"/>
    </row>
    <row r="18" spans="1:4" ht="15.75" customHeight="1">
      <c r="A18" s="699"/>
      <c r="B18" s="701"/>
      <c r="C18" s="701"/>
      <c r="D18" s="702"/>
    </row>
    <row r="19" spans="1:4" ht="15.75" customHeight="1">
      <c r="A19" s="699"/>
      <c r="B19" s="701"/>
      <c r="C19" s="701"/>
      <c r="D19" s="702"/>
    </row>
    <row r="20" spans="1:4" ht="15.75" customHeight="1">
      <c r="A20" s="699"/>
      <c r="B20" s="701"/>
      <c r="C20" s="701"/>
      <c r="D20" s="702"/>
    </row>
    <row r="21" spans="1:4" ht="15.75" customHeight="1">
      <c r="A21" s="699"/>
      <c r="B21" s="701"/>
      <c r="C21" s="701"/>
      <c r="D21" s="702"/>
    </row>
    <row r="22" spans="1:4" ht="15.75" customHeight="1">
      <c r="A22" s="699"/>
      <c r="B22" s="701"/>
      <c r="C22" s="701"/>
      <c r="D22" s="702"/>
    </row>
    <row r="23" spans="1:4" ht="15.75" customHeight="1">
      <c r="A23" s="699"/>
      <c r="B23" s="701"/>
      <c r="C23" s="701"/>
      <c r="D23" s="702"/>
    </row>
    <row r="24" spans="1:4" ht="15.75" customHeight="1">
      <c r="A24" s="699"/>
      <c r="B24" s="701"/>
      <c r="C24" s="701"/>
      <c r="D24" s="702"/>
    </row>
    <row r="25" spans="1:4" ht="15.75" customHeight="1">
      <c r="A25" s="699"/>
      <c r="B25" s="701"/>
      <c r="C25" s="701"/>
      <c r="D25" s="702"/>
    </row>
    <row r="26" spans="1:4" ht="15.75" customHeight="1">
      <c r="A26" s="699"/>
      <c r="B26" s="701"/>
      <c r="C26" s="701"/>
      <c r="D26" s="702"/>
    </row>
    <row r="27" spans="1:4" ht="15.75" customHeight="1">
      <c r="A27" s="699"/>
      <c r="B27" s="701"/>
      <c r="C27" s="701"/>
      <c r="D27" s="702"/>
    </row>
    <row r="28" spans="1:4" ht="15.75" customHeight="1">
      <c r="A28" s="699"/>
      <c r="B28" s="701"/>
      <c r="C28" s="701"/>
      <c r="D28" s="702"/>
    </row>
    <row r="29" spans="1:4" ht="15.75" customHeight="1">
      <c r="A29" s="699"/>
      <c r="B29" s="701"/>
      <c r="C29" s="701"/>
      <c r="D29" s="702"/>
    </row>
    <row r="30" spans="1:4" ht="15.75" customHeight="1">
      <c r="A30" s="699"/>
      <c r="B30" s="701"/>
      <c r="C30" s="701"/>
      <c r="D30" s="702"/>
    </row>
    <row r="31" spans="1:4" ht="15.75" customHeight="1">
      <c r="A31" s="699"/>
      <c r="B31" s="701"/>
      <c r="C31" s="701"/>
      <c r="D31" s="702"/>
    </row>
    <row r="32" spans="1:4" ht="15.75" customHeight="1">
      <c r="A32" s="699"/>
      <c r="B32" s="701"/>
      <c r="C32" s="701"/>
      <c r="D32" s="702"/>
    </row>
    <row r="33" spans="1:4" ht="15.75" customHeight="1">
      <c r="A33" s="699"/>
      <c r="B33" s="701"/>
      <c r="C33" s="701"/>
      <c r="D33" s="702"/>
    </row>
    <row r="34" spans="1:4" ht="15.75" customHeight="1">
      <c r="A34" s="699"/>
      <c r="B34" s="701"/>
      <c r="C34" s="701"/>
      <c r="D34" s="702"/>
    </row>
    <row r="35" spans="1:4" ht="15.75" customHeight="1">
      <c r="A35" s="699"/>
      <c r="B35" s="701"/>
      <c r="C35" s="701"/>
      <c r="D35" s="702"/>
    </row>
    <row r="36" spans="1:4" s="706" customFormat="1" ht="15.75" customHeight="1" thickBot="1">
      <c r="A36" s="703"/>
      <c r="B36" s="704" t="s">
        <v>671</v>
      </c>
      <c r="C36" s="704">
        <f>SUM(C3:C35)</f>
        <v>259</v>
      </c>
      <c r="D36" s="705">
        <f>SUM(D3:D35)</f>
        <v>279</v>
      </c>
    </row>
    <row r="37" spans="1:4" s="706" customFormat="1" ht="15.75" customHeight="1">
      <c r="A37" s="707"/>
      <c r="B37" s="707"/>
      <c r="C37" s="707"/>
      <c r="D37" s="707"/>
    </row>
  </sheetData>
  <sheetProtection/>
  <mergeCells count="2">
    <mergeCell ref="A1:A2"/>
    <mergeCell ref="C1:D1"/>
  </mergeCells>
  <printOptions horizontalCentered="1" verticalCentered="1"/>
  <pageMargins left="0.3937007874015748" right="0.3937007874015748" top="0.5118110236220472" bottom="0.3937007874015748" header="0.5118110236220472" footer="0.3937007874015748"/>
  <pageSetup horizontalDpi="600" verticalDpi="600" orientation="portrait" paperSize="9" r:id="rId1"/>
  <headerFooter alignWithMargins="0">
    <oddHeader>&amp;C&amp;"Arial,Félkövér"&amp;14Létszámok alakulása&amp;R&amp;"Times New Roman CE,Félkövér dőlt"&amp;14 11. sz. melléklet&amp;"Times New Roman CE,Normál"&amp;10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6"/>
  <sheetViews>
    <sheetView zoomScaleSheetLayoutView="100" zoomScalePageLayoutView="0" workbookViewId="0" topLeftCell="A1">
      <selection activeCell="K313" sqref="K313"/>
    </sheetView>
  </sheetViews>
  <sheetFormatPr defaultColWidth="9.140625" defaultRowHeight="15"/>
  <cols>
    <col min="1" max="1" width="24.421875" style="501" customWidth="1"/>
    <col min="2" max="13" width="8.57421875" style="501" customWidth="1"/>
    <col min="14" max="16384" width="9.140625" style="501" customWidth="1"/>
  </cols>
  <sheetData>
    <row r="1" spans="1:13" ht="33" customHeight="1">
      <c r="A1" s="872" t="s">
        <v>2</v>
      </c>
      <c r="B1" s="872"/>
      <c r="C1" s="872"/>
      <c r="D1" s="873" t="s">
        <v>19</v>
      </c>
      <c r="E1" s="873"/>
      <c r="F1" s="873"/>
      <c r="G1" s="873"/>
      <c r="H1" s="873"/>
      <c r="I1" s="873"/>
      <c r="J1" s="873"/>
      <c r="K1" s="873"/>
      <c r="L1" s="873"/>
      <c r="M1" s="873"/>
    </row>
    <row r="2" spans="1:13" ht="15.75" thickBo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874" t="s">
        <v>248</v>
      </c>
      <c r="M2" s="874"/>
    </row>
    <row r="3" spans="1:13" ht="13.5" thickBot="1">
      <c r="A3" s="875" t="s">
        <v>1046</v>
      </c>
      <c r="B3" s="878" t="s">
        <v>1047</v>
      </c>
      <c r="C3" s="878"/>
      <c r="D3" s="878"/>
      <c r="E3" s="878"/>
      <c r="F3" s="878"/>
      <c r="G3" s="878"/>
      <c r="H3" s="878"/>
      <c r="I3" s="878"/>
      <c r="J3" s="879" t="s">
        <v>592</v>
      </c>
      <c r="K3" s="879"/>
      <c r="L3" s="879"/>
      <c r="M3" s="879"/>
    </row>
    <row r="4" spans="1:13" ht="15" customHeight="1" thickBot="1">
      <c r="A4" s="876"/>
      <c r="B4" s="869" t="s">
        <v>1048</v>
      </c>
      <c r="C4" s="868" t="s">
        <v>1049</v>
      </c>
      <c r="D4" s="881" t="s">
        <v>1050</v>
      </c>
      <c r="E4" s="881"/>
      <c r="F4" s="881"/>
      <c r="G4" s="881"/>
      <c r="H4" s="881"/>
      <c r="I4" s="881"/>
      <c r="J4" s="880"/>
      <c r="K4" s="880"/>
      <c r="L4" s="880"/>
      <c r="M4" s="880"/>
    </row>
    <row r="5" spans="1:13" ht="21.75" thickBot="1">
      <c r="A5" s="876"/>
      <c r="B5" s="869"/>
      <c r="C5" s="868"/>
      <c r="D5" s="732" t="s">
        <v>1048</v>
      </c>
      <c r="E5" s="732" t="s">
        <v>1049</v>
      </c>
      <c r="F5" s="732" t="s">
        <v>1048</v>
      </c>
      <c r="G5" s="732" t="s">
        <v>1049</v>
      </c>
      <c r="H5" s="732" t="s">
        <v>1048</v>
      </c>
      <c r="I5" s="732" t="s">
        <v>1049</v>
      </c>
      <c r="J5" s="880"/>
      <c r="K5" s="880"/>
      <c r="L5" s="880"/>
      <c r="M5" s="880"/>
    </row>
    <row r="6" spans="1:13" ht="32.25" thickBot="1">
      <c r="A6" s="877"/>
      <c r="B6" s="868" t="s">
        <v>1051</v>
      </c>
      <c r="C6" s="868"/>
      <c r="D6" s="868" t="s">
        <v>15</v>
      </c>
      <c r="E6" s="868"/>
      <c r="F6" s="868" t="s">
        <v>16</v>
      </c>
      <c r="G6" s="868"/>
      <c r="H6" s="869" t="s">
        <v>17</v>
      </c>
      <c r="I6" s="869"/>
      <c r="J6" s="733" t="str">
        <f>+D6</f>
        <v>2014. előtt</v>
      </c>
      <c r="K6" s="732" t="str">
        <f>+F6</f>
        <v>2014. évi</v>
      </c>
      <c r="L6" s="733" t="s">
        <v>1052</v>
      </c>
      <c r="M6" s="732" t="s">
        <v>18</v>
      </c>
    </row>
    <row r="7" spans="1:13" ht="13.5" thickBot="1">
      <c r="A7" s="734" t="s">
        <v>930</v>
      </c>
      <c r="B7" s="733" t="s">
        <v>825</v>
      </c>
      <c r="C7" s="733" t="s">
        <v>826</v>
      </c>
      <c r="D7" s="735" t="s">
        <v>827</v>
      </c>
      <c r="E7" s="732" t="s">
        <v>4</v>
      </c>
      <c r="F7" s="732" t="s">
        <v>5</v>
      </c>
      <c r="G7" s="732" t="s">
        <v>6</v>
      </c>
      <c r="H7" s="733" t="s">
        <v>7</v>
      </c>
      <c r="I7" s="735" t="s">
        <v>8</v>
      </c>
      <c r="J7" s="735" t="s">
        <v>9</v>
      </c>
      <c r="K7" s="735" t="s">
        <v>10</v>
      </c>
      <c r="L7" s="735" t="s">
        <v>11</v>
      </c>
      <c r="M7" s="736" t="s">
        <v>12</v>
      </c>
    </row>
    <row r="8" spans="1:13" ht="12.75">
      <c r="A8" s="737" t="s">
        <v>1053</v>
      </c>
      <c r="B8" s="762">
        <f>SUM(D8,F8,H8)</f>
        <v>0</v>
      </c>
      <c r="C8" s="762">
        <f>SUM(E8,G8,I8)</f>
        <v>0</v>
      </c>
      <c r="D8" s="723"/>
      <c r="E8" s="729"/>
      <c r="F8" s="757"/>
      <c r="G8" s="723"/>
      <c r="H8" s="723"/>
      <c r="I8" s="723"/>
      <c r="J8" s="723"/>
      <c r="K8" s="723"/>
      <c r="L8" s="738">
        <f aca="true" t="shared" si="0" ref="L8:L14">+J8+K8</f>
        <v>0</v>
      </c>
      <c r="M8" s="739">
        <f>IF((C8&lt;&gt;0),ROUND((L8/C8)*100,1),"")</f>
      </c>
    </row>
    <row r="9" spans="1:13" ht="12.75">
      <c r="A9" s="740" t="s">
        <v>1054</v>
      </c>
      <c r="B9" s="764">
        <f aca="true" t="shared" si="1" ref="B9:B14">SUM(D9,F9,H9)</f>
        <v>0</v>
      </c>
      <c r="C9" s="769">
        <f aca="true" t="shared" si="2" ref="C9:C14">SUM(E9,G9,I9)</f>
        <v>0</v>
      </c>
      <c r="D9" s="714"/>
      <c r="E9" s="714"/>
      <c r="F9" s="758"/>
      <c r="G9" s="714"/>
      <c r="H9" s="714"/>
      <c r="I9" s="714"/>
      <c r="J9" s="714"/>
      <c r="K9" s="714"/>
      <c r="L9" s="741">
        <f t="shared" si="0"/>
        <v>0</v>
      </c>
      <c r="M9" s="742">
        <f aca="true" t="shared" si="3" ref="M9:M14">IF((C9&lt;&gt;0),ROUND((L9/C9)*100,1),"")</f>
      </c>
    </row>
    <row r="10" spans="1:13" ht="12.75">
      <c r="A10" s="743" t="s">
        <v>1055</v>
      </c>
      <c r="B10" s="766">
        <f t="shared" si="1"/>
        <v>7786</v>
      </c>
      <c r="C10" s="765">
        <f t="shared" si="2"/>
        <v>7482</v>
      </c>
      <c r="D10" s="755">
        <v>0</v>
      </c>
      <c r="E10" s="755">
        <v>1947</v>
      </c>
      <c r="F10" s="759">
        <v>7786</v>
      </c>
      <c r="G10" s="761">
        <v>5535</v>
      </c>
      <c r="H10" s="725"/>
      <c r="I10" s="725"/>
      <c r="J10" s="725">
        <v>1947</v>
      </c>
      <c r="K10" s="725">
        <v>5758</v>
      </c>
      <c r="L10" s="741">
        <f t="shared" si="0"/>
        <v>7705</v>
      </c>
      <c r="M10" s="742">
        <f t="shared" si="3"/>
        <v>103</v>
      </c>
    </row>
    <row r="11" spans="1:13" ht="12.75">
      <c r="A11" s="743" t="s">
        <v>1056</v>
      </c>
      <c r="B11" s="766">
        <f t="shared" si="1"/>
        <v>0</v>
      </c>
      <c r="C11" s="765">
        <f t="shared" si="2"/>
        <v>0</v>
      </c>
      <c r="D11" s="725"/>
      <c r="E11" s="725"/>
      <c r="F11" s="759"/>
      <c r="G11" s="761"/>
      <c r="H11" s="725"/>
      <c r="I11" s="725"/>
      <c r="J11" s="725"/>
      <c r="K11" s="725"/>
      <c r="L11" s="741">
        <f t="shared" si="0"/>
        <v>0</v>
      </c>
      <c r="M11" s="742">
        <f t="shared" si="3"/>
      </c>
    </row>
    <row r="12" spans="1:13" ht="12.75">
      <c r="A12" s="743" t="s">
        <v>1057</v>
      </c>
      <c r="B12" s="766">
        <f t="shared" si="1"/>
        <v>0</v>
      </c>
      <c r="C12" s="765">
        <f t="shared" si="2"/>
        <v>0</v>
      </c>
      <c r="D12" s="725"/>
      <c r="E12" s="725"/>
      <c r="F12" s="759"/>
      <c r="G12" s="761"/>
      <c r="H12" s="725"/>
      <c r="I12" s="725"/>
      <c r="J12" s="725"/>
      <c r="K12" s="725"/>
      <c r="L12" s="741">
        <f t="shared" si="0"/>
        <v>0</v>
      </c>
      <c r="M12" s="742">
        <f t="shared" si="3"/>
      </c>
    </row>
    <row r="13" spans="1:13" ht="12.75">
      <c r="A13" s="743" t="s">
        <v>1058</v>
      </c>
      <c r="B13" s="766">
        <f t="shared" si="1"/>
        <v>11</v>
      </c>
      <c r="C13" s="765">
        <f t="shared" si="2"/>
        <v>11</v>
      </c>
      <c r="D13" s="725"/>
      <c r="E13" s="725"/>
      <c r="F13" s="759">
        <v>11</v>
      </c>
      <c r="G13" s="761">
        <v>11</v>
      </c>
      <c r="H13" s="725"/>
      <c r="I13" s="725"/>
      <c r="J13" s="725"/>
      <c r="K13" s="725"/>
      <c r="L13" s="741">
        <f t="shared" si="0"/>
        <v>0</v>
      </c>
      <c r="M13" s="742">
        <f t="shared" si="3"/>
        <v>0</v>
      </c>
    </row>
    <row r="14" spans="1:13" ht="15" customHeight="1" thickBot="1">
      <c r="A14" s="717"/>
      <c r="B14" s="767">
        <f t="shared" si="1"/>
        <v>0</v>
      </c>
      <c r="C14" s="768">
        <f t="shared" si="2"/>
        <v>0</v>
      </c>
      <c r="D14" s="728"/>
      <c r="E14" s="728"/>
      <c r="F14" s="760"/>
      <c r="G14" s="731"/>
      <c r="H14" s="728"/>
      <c r="I14" s="728"/>
      <c r="J14" s="728"/>
      <c r="K14" s="728"/>
      <c r="L14" s="741">
        <f t="shared" si="0"/>
        <v>0</v>
      </c>
      <c r="M14" s="744">
        <f t="shared" si="3"/>
      </c>
    </row>
    <row r="15" spans="1:13" ht="13.5" thickBot="1">
      <c r="A15" s="745" t="s">
        <v>1059</v>
      </c>
      <c r="B15" s="770">
        <f>B8+SUM(B10:B14)</f>
        <v>7797</v>
      </c>
      <c r="C15" s="770">
        <f aca="true" t="shared" si="4" ref="C15:L15">C8+SUM(C10:C14)</f>
        <v>7493</v>
      </c>
      <c r="D15" s="746">
        <f t="shared" si="4"/>
        <v>0</v>
      </c>
      <c r="E15" s="746">
        <f t="shared" si="4"/>
        <v>1947</v>
      </c>
      <c r="F15" s="746">
        <f t="shared" si="4"/>
        <v>7797</v>
      </c>
      <c r="G15" s="746">
        <f t="shared" si="4"/>
        <v>5546</v>
      </c>
      <c r="H15" s="746">
        <f t="shared" si="4"/>
        <v>0</v>
      </c>
      <c r="I15" s="746">
        <f t="shared" si="4"/>
        <v>0</v>
      </c>
      <c r="J15" s="746">
        <f t="shared" si="4"/>
        <v>1947</v>
      </c>
      <c r="K15" s="746">
        <f t="shared" si="4"/>
        <v>5758</v>
      </c>
      <c r="L15" s="746">
        <f t="shared" si="4"/>
        <v>7705</v>
      </c>
      <c r="M15" s="747">
        <f>IF((C15&lt;&gt;0),ROUND((L15/C15)*100,1),"")</f>
        <v>102.8</v>
      </c>
    </row>
    <row r="16" spans="1:13" ht="12.75">
      <c r="A16" s="718"/>
      <c r="B16" s="771"/>
      <c r="C16" s="772"/>
      <c r="D16" s="720"/>
      <c r="E16" s="720"/>
      <c r="F16" s="720"/>
      <c r="G16" s="720"/>
      <c r="H16" s="720"/>
      <c r="I16" s="720"/>
      <c r="J16" s="720"/>
      <c r="K16" s="720"/>
      <c r="L16" s="720"/>
      <c r="M16" s="720"/>
    </row>
    <row r="17" spans="1:13" ht="13.5" thickBot="1">
      <c r="A17" s="748" t="s">
        <v>1060</v>
      </c>
      <c r="B17" s="773"/>
      <c r="C17" s="774"/>
      <c r="D17" s="722"/>
      <c r="E17" s="722"/>
      <c r="F17" s="722"/>
      <c r="G17" s="722"/>
      <c r="H17" s="722"/>
      <c r="I17" s="722"/>
      <c r="J17" s="722"/>
      <c r="K17" s="722"/>
      <c r="L17" s="722"/>
      <c r="M17" s="722"/>
    </row>
    <row r="18" spans="1:13" ht="12.75">
      <c r="A18" s="749" t="s">
        <v>1061</v>
      </c>
      <c r="B18" s="762">
        <f aca="true" t="shared" si="5" ref="B18:B23">SUM(D18,F18,H18)</f>
        <v>0</v>
      </c>
      <c r="C18" s="763">
        <f aca="true" t="shared" si="6" ref="C18:C23">SUM(E18,G18,I18)</f>
        <v>0</v>
      </c>
      <c r="D18" s="723"/>
      <c r="E18" s="729"/>
      <c r="F18" s="723"/>
      <c r="G18" s="723"/>
      <c r="H18" s="723"/>
      <c r="I18" s="723"/>
      <c r="J18" s="723"/>
      <c r="K18" s="723"/>
      <c r="L18" s="724">
        <f aca="true" t="shared" si="7" ref="L18:L23">+J18+K18</f>
        <v>0</v>
      </c>
      <c r="M18" s="739">
        <f aca="true" t="shared" si="8" ref="M18:M24">IF((C18&lt;&gt;0),ROUND((L18/C18)*100,1),"")</f>
      </c>
    </row>
    <row r="19" spans="1:13" ht="12.75">
      <c r="A19" s="750" t="s">
        <v>1062</v>
      </c>
      <c r="B19" s="764">
        <f t="shared" si="5"/>
        <v>0</v>
      </c>
      <c r="C19" s="765">
        <f t="shared" si="6"/>
        <v>0</v>
      </c>
      <c r="D19" s="725"/>
      <c r="E19" s="725"/>
      <c r="F19" s="725"/>
      <c r="G19" s="725"/>
      <c r="H19" s="725"/>
      <c r="I19" s="725"/>
      <c r="J19" s="725"/>
      <c r="K19" s="725"/>
      <c r="L19" s="715">
        <f t="shared" si="7"/>
        <v>0</v>
      </c>
      <c r="M19" s="742">
        <f t="shared" si="8"/>
      </c>
    </row>
    <row r="20" spans="1:13" ht="12.75">
      <c r="A20" s="750" t="s">
        <v>1063</v>
      </c>
      <c r="B20" s="766">
        <f t="shared" si="5"/>
        <v>7797</v>
      </c>
      <c r="C20" s="765">
        <f t="shared" si="6"/>
        <v>7493</v>
      </c>
      <c r="D20" s="755"/>
      <c r="E20" s="755">
        <v>1947</v>
      </c>
      <c r="F20" s="775">
        <v>7797</v>
      </c>
      <c r="G20" s="775">
        <v>5546</v>
      </c>
      <c r="H20" s="725"/>
      <c r="I20" s="725"/>
      <c r="J20" s="725">
        <v>1947</v>
      </c>
      <c r="K20" s="725">
        <v>5545</v>
      </c>
      <c r="L20" s="715">
        <f t="shared" si="7"/>
        <v>7492</v>
      </c>
      <c r="M20" s="742">
        <f t="shared" si="8"/>
        <v>100</v>
      </c>
    </row>
    <row r="21" spans="1:13" ht="12.75">
      <c r="A21" s="750" t="s">
        <v>1064</v>
      </c>
      <c r="B21" s="766">
        <f t="shared" si="5"/>
        <v>0</v>
      </c>
      <c r="C21" s="765">
        <f t="shared" si="6"/>
        <v>0</v>
      </c>
      <c r="D21" s="725"/>
      <c r="E21" s="725"/>
      <c r="F21" s="725"/>
      <c r="G21" s="725"/>
      <c r="H21" s="725"/>
      <c r="I21" s="725"/>
      <c r="J21" s="725"/>
      <c r="K21" s="725"/>
      <c r="L21" s="715">
        <f t="shared" si="7"/>
        <v>0</v>
      </c>
      <c r="M21" s="742">
        <f t="shared" si="8"/>
      </c>
    </row>
    <row r="22" spans="1:13" ht="12.75">
      <c r="A22" s="726"/>
      <c r="B22" s="766">
        <f t="shared" si="5"/>
        <v>0</v>
      </c>
      <c r="C22" s="765">
        <f t="shared" si="6"/>
        <v>0</v>
      </c>
      <c r="D22" s="725"/>
      <c r="E22" s="725"/>
      <c r="F22" s="725"/>
      <c r="G22" s="725"/>
      <c r="H22" s="725"/>
      <c r="I22" s="725"/>
      <c r="J22" s="725"/>
      <c r="K22" s="725"/>
      <c r="L22" s="715">
        <f t="shared" si="7"/>
        <v>0</v>
      </c>
      <c r="M22" s="742">
        <f t="shared" si="8"/>
      </c>
    </row>
    <row r="23" spans="1:13" ht="13.5" thickBot="1">
      <c r="A23" s="727"/>
      <c r="B23" s="767">
        <f t="shared" si="5"/>
        <v>0</v>
      </c>
      <c r="C23" s="768">
        <f t="shared" si="6"/>
        <v>0</v>
      </c>
      <c r="D23" s="728"/>
      <c r="E23" s="728"/>
      <c r="F23" s="728"/>
      <c r="G23" s="728"/>
      <c r="H23" s="728"/>
      <c r="I23" s="728"/>
      <c r="J23" s="728"/>
      <c r="K23" s="728"/>
      <c r="L23" s="715">
        <f t="shared" si="7"/>
        <v>0</v>
      </c>
      <c r="M23" s="744">
        <f t="shared" si="8"/>
      </c>
    </row>
    <row r="24" spans="1:13" ht="13.5" thickBot="1">
      <c r="A24" s="751" t="s">
        <v>1065</v>
      </c>
      <c r="B24" s="746">
        <f aca="true" t="shared" si="9" ref="B24:L24">SUM(B18:B23)</f>
        <v>7797</v>
      </c>
      <c r="C24" s="746">
        <f t="shared" si="9"/>
        <v>7493</v>
      </c>
      <c r="D24" s="746">
        <f t="shared" si="9"/>
        <v>0</v>
      </c>
      <c r="E24" s="746">
        <f t="shared" si="9"/>
        <v>1947</v>
      </c>
      <c r="F24" s="746">
        <f t="shared" si="9"/>
        <v>7797</v>
      </c>
      <c r="G24" s="746">
        <f t="shared" si="9"/>
        <v>5546</v>
      </c>
      <c r="H24" s="746">
        <f t="shared" si="9"/>
        <v>0</v>
      </c>
      <c r="I24" s="746">
        <f t="shared" si="9"/>
        <v>0</v>
      </c>
      <c r="J24" s="746">
        <f t="shared" si="9"/>
        <v>1947</v>
      </c>
      <c r="K24" s="746">
        <f t="shared" si="9"/>
        <v>5545</v>
      </c>
      <c r="L24" s="746">
        <f t="shared" si="9"/>
        <v>7492</v>
      </c>
      <c r="M24" s="747">
        <f t="shared" si="8"/>
        <v>100</v>
      </c>
    </row>
    <row r="25" spans="1:13" ht="12.75">
      <c r="A25" s="870" t="s">
        <v>0</v>
      </c>
      <c r="B25" s="870"/>
      <c r="C25" s="870"/>
      <c r="D25" s="870"/>
      <c r="E25" s="870"/>
      <c r="F25" s="870"/>
      <c r="G25" s="870"/>
      <c r="H25" s="870"/>
      <c r="I25" s="870"/>
      <c r="J25" s="870"/>
      <c r="K25" s="870"/>
      <c r="L25" s="870"/>
      <c r="M25" s="870"/>
    </row>
    <row r="26" spans="1:13" ht="5.25" customHeight="1">
      <c r="A26" s="752"/>
      <c r="B26" s="752"/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</row>
    <row r="27" spans="1:13" ht="15.75">
      <c r="A27" s="871" t="str">
        <f>+CONCATENATE("Önkormányzaton kívüli EU-s projekthez történő hozzájárulás ",LEFT('[1]ÖSSZEFÜGGÉSEK'!A4,4),". évi előirányzata és teljesítése")</f>
        <v>Önkormányzaton kívüli EU-s projekthez történő hozzájárulás 2014. évi előirányzata és teljesítése</v>
      </c>
      <c r="B27" s="871"/>
      <c r="C27" s="871"/>
      <c r="D27" s="871"/>
      <c r="E27" s="871"/>
      <c r="F27" s="871"/>
      <c r="G27" s="871"/>
      <c r="H27" s="871"/>
      <c r="I27" s="871"/>
      <c r="J27" s="871"/>
      <c r="K27" s="871"/>
      <c r="L27" s="871"/>
      <c r="M27" s="871"/>
    </row>
    <row r="28" spans="1:13" ht="12" customHeight="1" thickBot="1">
      <c r="A28" s="564"/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874" t="s">
        <v>248</v>
      </c>
      <c r="M28" s="874"/>
    </row>
    <row r="29" spans="1:13" ht="21.75" thickBot="1">
      <c r="A29" s="886" t="s">
        <v>1</v>
      </c>
      <c r="B29" s="887"/>
      <c r="C29" s="887"/>
      <c r="D29" s="887"/>
      <c r="E29" s="887"/>
      <c r="F29" s="887"/>
      <c r="G29" s="887"/>
      <c r="H29" s="887"/>
      <c r="I29" s="887"/>
      <c r="J29" s="887"/>
      <c r="K29" s="753" t="s">
        <v>13</v>
      </c>
      <c r="L29" s="753" t="s">
        <v>14</v>
      </c>
      <c r="M29" s="753" t="s">
        <v>592</v>
      </c>
    </row>
    <row r="30" spans="1:13" ht="12.75">
      <c r="A30" s="882"/>
      <c r="B30" s="883"/>
      <c r="C30" s="883"/>
      <c r="D30" s="883"/>
      <c r="E30" s="883"/>
      <c r="F30" s="883"/>
      <c r="G30" s="883"/>
      <c r="H30" s="883"/>
      <c r="I30" s="883"/>
      <c r="J30" s="883"/>
      <c r="K30" s="729"/>
      <c r="L30" s="730"/>
      <c r="M30" s="730"/>
    </row>
    <row r="31" spans="1:13" ht="13.5" thickBot="1">
      <c r="A31" s="884"/>
      <c r="B31" s="885"/>
      <c r="C31" s="885"/>
      <c r="D31" s="885"/>
      <c r="E31" s="885"/>
      <c r="F31" s="885"/>
      <c r="G31" s="885"/>
      <c r="H31" s="885"/>
      <c r="I31" s="885"/>
      <c r="J31" s="885"/>
      <c r="K31" s="731"/>
      <c r="L31" s="728"/>
      <c r="M31" s="728"/>
    </row>
    <row r="32" spans="1:13" ht="13.5" thickBot="1">
      <c r="A32" s="888" t="s">
        <v>671</v>
      </c>
      <c r="B32" s="889"/>
      <c r="C32" s="889"/>
      <c r="D32" s="889"/>
      <c r="E32" s="889"/>
      <c r="F32" s="889"/>
      <c r="G32" s="889"/>
      <c r="H32" s="889"/>
      <c r="I32" s="889"/>
      <c r="J32" s="889"/>
      <c r="K32" s="754">
        <f>SUM(K30:K31)</f>
        <v>0</v>
      </c>
      <c r="L32" s="754">
        <f>SUM(L30:L31)</f>
        <v>0</v>
      </c>
      <c r="M32" s="754">
        <f>SUM(M30:M31)</f>
        <v>0</v>
      </c>
    </row>
    <row r="34" spans="1:13" ht="29.25" customHeight="1">
      <c r="A34" s="872" t="s">
        <v>2</v>
      </c>
      <c r="B34" s="872"/>
      <c r="C34" s="872"/>
      <c r="D34" s="873" t="s">
        <v>20</v>
      </c>
      <c r="E34" s="873"/>
      <c r="F34" s="873"/>
      <c r="G34" s="873"/>
      <c r="H34" s="873"/>
      <c r="I34" s="873"/>
      <c r="J34" s="873"/>
      <c r="K34" s="873"/>
      <c r="L34" s="873"/>
      <c r="M34" s="873"/>
    </row>
    <row r="35" spans="1:13" ht="15.75" thickBot="1">
      <c r="A35" s="594"/>
      <c r="B35" s="594"/>
      <c r="C35" s="594"/>
      <c r="D35" s="594"/>
      <c r="E35" s="594"/>
      <c r="F35" s="594"/>
      <c r="G35" s="594"/>
      <c r="H35" s="594"/>
      <c r="I35" s="594"/>
      <c r="J35" s="594"/>
      <c r="K35" s="594"/>
      <c r="L35" s="874" t="s">
        <v>248</v>
      </c>
      <c r="M35" s="874"/>
    </row>
    <row r="36" spans="1:13" ht="13.5" thickBot="1">
      <c r="A36" s="875" t="s">
        <v>1046</v>
      </c>
      <c r="B36" s="878" t="s">
        <v>1047</v>
      </c>
      <c r="C36" s="878"/>
      <c r="D36" s="878"/>
      <c r="E36" s="878"/>
      <c r="F36" s="878"/>
      <c r="G36" s="878"/>
      <c r="H36" s="878"/>
      <c r="I36" s="878"/>
      <c r="J36" s="879" t="s">
        <v>592</v>
      </c>
      <c r="K36" s="879"/>
      <c r="L36" s="879"/>
      <c r="M36" s="879"/>
    </row>
    <row r="37" spans="1:13" ht="15" customHeight="1" thickBot="1">
      <c r="A37" s="876"/>
      <c r="B37" s="869" t="s">
        <v>1048</v>
      </c>
      <c r="C37" s="868" t="s">
        <v>1049</v>
      </c>
      <c r="D37" s="881" t="s">
        <v>1050</v>
      </c>
      <c r="E37" s="881"/>
      <c r="F37" s="881"/>
      <c r="G37" s="881"/>
      <c r="H37" s="881"/>
      <c r="I37" s="881"/>
      <c r="J37" s="880"/>
      <c r="K37" s="880"/>
      <c r="L37" s="880"/>
      <c r="M37" s="880"/>
    </row>
    <row r="38" spans="1:13" ht="21.75" thickBot="1">
      <c r="A38" s="876"/>
      <c r="B38" s="869"/>
      <c r="C38" s="868"/>
      <c r="D38" s="732" t="s">
        <v>1048</v>
      </c>
      <c r="E38" s="732" t="s">
        <v>1049</v>
      </c>
      <c r="F38" s="732" t="s">
        <v>1048</v>
      </c>
      <c r="G38" s="732" t="s">
        <v>1049</v>
      </c>
      <c r="H38" s="732" t="s">
        <v>1048</v>
      </c>
      <c r="I38" s="732" t="s">
        <v>1049</v>
      </c>
      <c r="J38" s="880"/>
      <c r="K38" s="880"/>
      <c r="L38" s="880"/>
      <c r="M38" s="880"/>
    </row>
    <row r="39" spans="1:13" ht="32.25" thickBot="1">
      <c r="A39" s="877"/>
      <c r="B39" s="868" t="s">
        <v>1051</v>
      </c>
      <c r="C39" s="868"/>
      <c r="D39" s="868" t="s">
        <v>15</v>
      </c>
      <c r="E39" s="868"/>
      <c r="F39" s="868" t="s">
        <v>16</v>
      </c>
      <c r="G39" s="868"/>
      <c r="H39" s="869" t="s">
        <v>17</v>
      </c>
      <c r="I39" s="869"/>
      <c r="J39" s="733" t="str">
        <f>+D39</f>
        <v>2014. előtt</v>
      </c>
      <c r="K39" s="732" t="str">
        <f>+F39</f>
        <v>2014. évi</v>
      </c>
      <c r="L39" s="733" t="s">
        <v>1052</v>
      </c>
      <c r="M39" s="732" t="s">
        <v>18</v>
      </c>
    </row>
    <row r="40" spans="1:13" ht="13.5" thickBot="1">
      <c r="A40" s="734" t="s">
        <v>930</v>
      </c>
      <c r="B40" s="733" t="s">
        <v>825</v>
      </c>
      <c r="C40" s="733" t="s">
        <v>826</v>
      </c>
      <c r="D40" s="735" t="s">
        <v>827</v>
      </c>
      <c r="E40" s="732" t="s">
        <v>4</v>
      </c>
      <c r="F40" s="732" t="s">
        <v>5</v>
      </c>
      <c r="G40" s="732" t="s">
        <v>6</v>
      </c>
      <c r="H40" s="733" t="s">
        <v>7</v>
      </c>
      <c r="I40" s="735" t="s">
        <v>8</v>
      </c>
      <c r="J40" s="735" t="s">
        <v>9</v>
      </c>
      <c r="K40" s="735" t="s">
        <v>10</v>
      </c>
      <c r="L40" s="735" t="s">
        <v>11</v>
      </c>
      <c r="M40" s="736" t="s">
        <v>12</v>
      </c>
    </row>
    <row r="41" spans="1:13" ht="12.75">
      <c r="A41" s="737" t="s">
        <v>1053</v>
      </c>
      <c r="B41" s="762">
        <f aca="true" t="shared" si="10" ref="B41:B47">SUM(D41,F41,H41)</f>
        <v>0</v>
      </c>
      <c r="C41" s="763">
        <f aca="true" t="shared" si="11" ref="C41:C47">SUM(E41,G41,I41)</f>
        <v>0</v>
      </c>
      <c r="D41" s="723"/>
      <c r="E41" s="729"/>
      <c r="F41" s="723"/>
      <c r="G41" s="723"/>
      <c r="H41" s="723"/>
      <c r="I41" s="723"/>
      <c r="J41" s="723"/>
      <c r="K41" s="723"/>
      <c r="L41" s="738">
        <f aca="true" t="shared" si="12" ref="L41:L47">+J41+K41</f>
        <v>0</v>
      </c>
      <c r="M41" s="739">
        <f>IF((C41&lt;&gt;0),ROUND((L41/C41)*100,1),"")</f>
      </c>
    </row>
    <row r="42" spans="1:13" ht="12.75">
      <c r="A42" s="740" t="s">
        <v>1054</v>
      </c>
      <c r="B42" s="764">
        <f t="shared" si="10"/>
        <v>0</v>
      </c>
      <c r="C42" s="769">
        <f t="shared" si="11"/>
        <v>0</v>
      </c>
      <c r="D42" s="714"/>
      <c r="E42" s="714"/>
      <c r="F42" s="714"/>
      <c r="G42" s="714"/>
      <c r="H42" s="714"/>
      <c r="I42" s="714"/>
      <c r="J42" s="714"/>
      <c r="K42" s="714"/>
      <c r="L42" s="741">
        <f t="shared" si="12"/>
        <v>0</v>
      </c>
      <c r="M42" s="742">
        <f aca="true" t="shared" si="13" ref="M42:M47">IF((C42&lt;&gt;0),ROUND((L42/C42)*100,1),"")</f>
      </c>
    </row>
    <row r="43" spans="1:13" ht="12.75">
      <c r="A43" s="743" t="s">
        <v>1055</v>
      </c>
      <c r="B43" s="716">
        <f t="shared" si="10"/>
        <v>30861</v>
      </c>
      <c r="C43" s="725">
        <f t="shared" si="11"/>
        <v>31971</v>
      </c>
      <c r="D43" s="725"/>
      <c r="E43" s="725"/>
      <c r="F43" s="756">
        <v>30861</v>
      </c>
      <c r="G43" s="725">
        <v>31971</v>
      </c>
      <c r="H43" s="725"/>
      <c r="I43" s="725"/>
      <c r="J43" s="725"/>
      <c r="K43" s="725">
        <v>31885</v>
      </c>
      <c r="L43" s="741">
        <f t="shared" si="12"/>
        <v>31885</v>
      </c>
      <c r="M43" s="742">
        <f t="shared" si="13"/>
        <v>99.7</v>
      </c>
    </row>
    <row r="44" spans="1:13" ht="12.75">
      <c r="A44" s="743" t="s">
        <v>1056</v>
      </c>
      <c r="B44" s="766">
        <f t="shared" si="10"/>
        <v>0</v>
      </c>
      <c r="C44" s="765">
        <f t="shared" si="11"/>
        <v>0</v>
      </c>
      <c r="D44" s="725"/>
      <c r="E44" s="725"/>
      <c r="F44" s="725"/>
      <c r="G44" s="725"/>
      <c r="H44" s="725"/>
      <c r="I44" s="725"/>
      <c r="J44" s="725"/>
      <c r="K44" s="725"/>
      <c r="L44" s="741">
        <f t="shared" si="12"/>
        <v>0</v>
      </c>
      <c r="M44" s="742">
        <f t="shared" si="13"/>
      </c>
    </row>
    <row r="45" spans="1:13" ht="12.75">
      <c r="A45" s="743" t="s">
        <v>1057</v>
      </c>
      <c r="B45" s="766">
        <f t="shared" si="10"/>
        <v>0</v>
      </c>
      <c r="C45" s="765">
        <f t="shared" si="11"/>
        <v>0</v>
      </c>
      <c r="D45" s="725"/>
      <c r="E45" s="725"/>
      <c r="F45" s="725"/>
      <c r="G45" s="725"/>
      <c r="H45" s="725"/>
      <c r="I45" s="725"/>
      <c r="J45" s="725"/>
      <c r="K45" s="725"/>
      <c r="L45" s="741">
        <f t="shared" si="12"/>
        <v>0</v>
      </c>
      <c r="M45" s="742">
        <f t="shared" si="13"/>
      </c>
    </row>
    <row r="46" spans="1:13" ht="12.75">
      <c r="A46" s="743" t="s">
        <v>1058</v>
      </c>
      <c r="B46" s="766">
        <f t="shared" si="10"/>
        <v>0</v>
      </c>
      <c r="C46" s="765">
        <f t="shared" si="11"/>
        <v>0</v>
      </c>
      <c r="D46" s="725"/>
      <c r="E46" s="725"/>
      <c r="F46" s="725"/>
      <c r="G46" s="725"/>
      <c r="H46" s="725"/>
      <c r="I46" s="725"/>
      <c r="J46" s="725"/>
      <c r="K46" s="725"/>
      <c r="L46" s="741">
        <f t="shared" si="12"/>
        <v>0</v>
      </c>
      <c r="M46" s="742">
        <f t="shared" si="13"/>
      </c>
    </row>
    <row r="47" spans="1:13" ht="15" customHeight="1" thickBot="1">
      <c r="A47" s="717"/>
      <c r="B47" s="767">
        <f t="shared" si="10"/>
        <v>0</v>
      </c>
      <c r="C47" s="768">
        <f t="shared" si="11"/>
        <v>0</v>
      </c>
      <c r="D47" s="728"/>
      <c r="E47" s="728"/>
      <c r="F47" s="728"/>
      <c r="G47" s="728"/>
      <c r="H47" s="728"/>
      <c r="I47" s="728"/>
      <c r="J47" s="728"/>
      <c r="K47" s="728"/>
      <c r="L47" s="741">
        <f t="shared" si="12"/>
        <v>0</v>
      </c>
      <c r="M47" s="744">
        <f t="shared" si="13"/>
      </c>
    </row>
    <row r="48" spans="1:13" ht="13.5" thickBot="1">
      <c r="A48" s="745" t="s">
        <v>1059</v>
      </c>
      <c r="B48" s="746">
        <f>B41+SUM(B43:B47)</f>
        <v>30861</v>
      </c>
      <c r="C48" s="746">
        <f aca="true" t="shared" si="14" ref="C48:L48">C41+SUM(C43:C47)</f>
        <v>31971</v>
      </c>
      <c r="D48" s="746">
        <f t="shared" si="14"/>
        <v>0</v>
      </c>
      <c r="E48" s="746">
        <f t="shared" si="14"/>
        <v>0</v>
      </c>
      <c r="F48" s="746">
        <f t="shared" si="14"/>
        <v>30861</v>
      </c>
      <c r="G48" s="746">
        <f t="shared" si="14"/>
        <v>31971</v>
      </c>
      <c r="H48" s="746">
        <f t="shared" si="14"/>
        <v>0</v>
      </c>
      <c r="I48" s="746">
        <f t="shared" si="14"/>
        <v>0</v>
      </c>
      <c r="J48" s="746">
        <f t="shared" si="14"/>
        <v>0</v>
      </c>
      <c r="K48" s="746">
        <f t="shared" si="14"/>
        <v>31885</v>
      </c>
      <c r="L48" s="746">
        <f t="shared" si="14"/>
        <v>31885</v>
      </c>
      <c r="M48" s="747">
        <f>IF((C48&lt;&gt;0),ROUND((L48/C48)*100,1),"")</f>
        <v>99.7</v>
      </c>
    </row>
    <row r="49" spans="1:13" ht="12.75">
      <c r="A49" s="718"/>
      <c r="B49" s="719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</row>
    <row r="50" spans="1:13" ht="13.5" thickBot="1">
      <c r="A50" s="748" t="s">
        <v>1060</v>
      </c>
      <c r="B50" s="721"/>
      <c r="C50" s="722"/>
      <c r="D50" s="722"/>
      <c r="E50" s="722"/>
      <c r="F50" s="722"/>
      <c r="G50" s="722"/>
      <c r="H50" s="722"/>
      <c r="I50" s="722"/>
      <c r="J50" s="722"/>
      <c r="K50" s="722"/>
      <c r="L50" s="722"/>
      <c r="M50" s="722"/>
    </row>
    <row r="51" spans="1:13" ht="12.75">
      <c r="A51" s="749" t="s">
        <v>1061</v>
      </c>
      <c r="B51" s="762">
        <f aca="true" t="shared" si="15" ref="B51:B56">SUM(D51,F51,H51)</f>
        <v>0</v>
      </c>
      <c r="C51" s="763">
        <f aca="true" t="shared" si="16" ref="C51:C56">SUM(E51,G51,I51)</f>
        <v>0</v>
      </c>
      <c r="D51" s="723"/>
      <c r="E51" s="729"/>
      <c r="F51" s="723"/>
      <c r="G51" s="723"/>
      <c r="H51" s="723"/>
      <c r="I51" s="723"/>
      <c r="J51" s="723"/>
      <c r="K51" s="723"/>
      <c r="L51" s="724">
        <f aca="true" t="shared" si="17" ref="L51:L56">+J51+K51</f>
        <v>0</v>
      </c>
      <c r="M51" s="739">
        <f aca="true" t="shared" si="18" ref="M51:M57">IF((C51&lt;&gt;0),ROUND((L51/C51)*100,1),"")</f>
      </c>
    </row>
    <row r="52" spans="1:13" ht="12.75">
      <c r="A52" s="750" t="s">
        <v>1062</v>
      </c>
      <c r="B52" s="713">
        <f t="shared" si="15"/>
        <v>30398</v>
      </c>
      <c r="C52" s="725">
        <f t="shared" si="16"/>
        <v>31419</v>
      </c>
      <c r="D52" s="725"/>
      <c r="E52" s="725"/>
      <c r="F52" s="756">
        <v>30398</v>
      </c>
      <c r="G52" s="725">
        <v>31419</v>
      </c>
      <c r="H52" s="725"/>
      <c r="I52" s="725"/>
      <c r="J52" s="725"/>
      <c r="K52" s="725">
        <v>30861</v>
      </c>
      <c r="L52" s="715">
        <f t="shared" si="17"/>
        <v>30861</v>
      </c>
      <c r="M52" s="742">
        <f t="shared" si="18"/>
        <v>98.2</v>
      </c>
    </row>
    <row r="53" spans="1:13" ht="12.75">
      <c r="A53" s="750" t="s">
        <v>1063</v>
      </c>
      <c r="B53" s="716">
        <f t="shared" si="15"/>
        <v>463</v>
      </c>
      <c r="C53" s="725">
        <f t="shared" si="16"/>
        <v>552</v>
      </c>
      <c r="D53" s="725"/>
      <c r="E53" s="725"/>
      <c r="F53" s="756">
        <v>463</v>
      </c>
      <c r="G53" s="725">
        <v>552</v>
      </c>
      <c r="H53" s="725"/>
      <c r="I53" s="725"/>
      <c r="J53" s="725"/>
      <c r="K53" s="725">
        <v>552</v>
      </c>
      <c r="L53" s="715">
        <f t="shared" si="17"/>
        <v>552</v>
      </c>
      <c r="M53" s="742">
        <f t="shared" si="18"/>
        <v>100</v>
      </c>
    </row>
    <row r="54" spans="1:13" ht="12.75">
      <c r="A54" s="750" t="s">
        <v>1064</v>
      </c>
      <c r="B54" s="766">
        <f t="shared" si="15"/>
        <v>0</v>
      </c>
      <c r="C54" s="765">
        <f t="shared" si="16"/>
        <v>0</v>
      </c>
      <c r="D54" s="725"/>
      <c r="E54" s="725"/>
      <c r="F54" s="725"/>
      <c r="G54" s="725"/>
      <c r="H54" s="725"/>
      <c r="I54" s="725"/>
      <c r="J54" s="725"/>
      <c r="K54" s="725"/>
      <c r="L54" s="715">
        <f t="shared" si="17"/>
        <v>0</v>
      </c>
      <c r="M54" s="742">
        <f t="shared" si="18"/>
      </c>
    </row>
    <row r="55" spans="1:13" ht="12.75">
      <c r="A55" s="726"/>
      <c r="B55" s="766">
        <f t="shared" si="15"/>
        <v>0</v>
      </c>
      <c r="C55" s="765">
        <f t="shared" si="16"/>
        <v>0</v>
      </c>
      <c r="D55" s="725"/>
      <c r="E55" s="725"/>
      <c r="F55" s="725"/>
      <c r="G55" s="725"/>
      <c r="H55" s="725"/>
      <c r="I55" s="725"/>
      <c r="J55" s="725"/>
      <c r="K55" s="725"/>
      <c r="L55" s="715">
        <f t="shared" si="17"/>
        <v>0</v>
      </c>
      <c r="M55" s="742">
        <f t="shared" si="18"/>
      </c>
    </row>
    <row r="56" spans="1:13" ht="13.5" thickBot="1">
      <c r="A56" s="727"/>
      <c r="B56" s="767">
        <f t="shared" si="15"/>
        <v>0</v>
      </c>
      <c r="C56" s="768">
        <f t="shared" si="16"/>
        <v>0</v>
      </c>
      <c r="D56" s="728"/>
      <c r="E56" s="728"/>
      <c r="F56" s="728"/>
      <c r="G56" s="728"/>
      <c r="H56" s="728"/>
      <c r="I56" s="728"/>
      <c r="J56" s="728"/>
      <c r="K56" s="728"/>
      <c r="L56" s="715">
        <f t="shared" si="17"/>
        <v>0</v>
      </c>
      <c r="M56" s="744">
        <f t="shared" si="18"/>
      </c>
    </row>
    <row r="57" spans="1:13" ht="13.5" thickBot="1">
      <c r="A57" s="751" t="s">
        <v>1065</v>
      </c>
      <c r="B57" s="746">
        <f aca="true" t="shared" si="19" ref="B57:L57">SUM(B51:B56)</f>
        <v>30861</v>
      </c>
      <c r="C57" s="746">
        <f t="shared" si="19"/>
        <v>31971</v>
      </c>
      <c r="D57" s="746">
        <f t="shared" si="19"/>
        <v>0</v>
      </c>
      <c r="E57" s="746">
        <f t="shared" si="19"/>
        <v>0</v>
      </c>
      <c r="F57" s="746">
        <f t="shared" si="19"/>
        <v>30861</v>
      </c>
      <c r="G57" s="746">
        <f t="shared" si="19"/>
        <v>31971</v>
      </c>
      <c r="H57" s="746">
        <f t="shared" si="19"/>
        <v>0</v>
      </c>
      <c r="I57" s="746">
        <f t="shared" si="19"/>
        <v>0</v>
      </c>
      <c r="J57" s="746">
        <f t="shared" si="19"/>
        <v>0</v>
      </c>
      <c r="K57" s="746">
        <f t="shared" si="19"/>
        <v>31413</v>
      </c>
      <c r="L57" s="746">
        <f t="shared" si="19"/>
        <v>31413</v>
      </c>
      <c r="M57" s="747">
        <f t="shared" si="18"/>
        <v>98.3</v>
      </c>
    </row>
    <row r="58" spans="1:13" ht="12.75">
      <c r="A58" s="870" t="s">
        <v>0</v>
      </c>
      <c r="B58" s="870"/>
      <c r="C58" s="870"/>
      <c r="D58" s="870"/>
      <c r="E58" s="870"/>
      <c r="F58" s="870"/>
      <c r="G58" s="870"/>
      <c r="H58" s="870"/>
      <c r="I58" s="870"/>
      <c r="J58" s="870"/>
      <c r="K58" s="870"/>
      <c r="L58" s="870"/>
      <c r="M58" s="870"/>
    </row>
    <row r="59" spans="1:13" ht="5.25" customHeight="1">
      <c r="A59" s="752"/>
      <c r="B59" s="752"/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</row>
    <row r="60" spans="1:13" ht="15.75">
      <c r="A60" s="871" t="str">
        <f>+CONCATENATE("Önkormányzaton kívüli EU-s projekthez történő hozzájárulás ",LEFT('[1]ÖSSZEFÜGGÉSEK'!A38,4),". évi előirányzata és teljesítése")</f>
        <v>Önkormányzaton kívüli EU-s projekthez történő hozzájárulás 1. s. évi előirányzata és teljesítése</v>
      </c>
      <c r="B60" s="871"/>
      <c r="C60" s="871"/>
      <c r="D60" s="871"/>
      <c r="E60" s="871"/>
      <c r="F60" s="871"/>
      <c r="G60" s="871"/>
      <c r="H60" s="871"/>
      <c r="I60" s="871"/>
      <c r="J60" s="871"/>
      <c r="K60" s="871"/>
      <c r="L60" s="871"/>
      <c r="M60" s="871"/>
    </row>
    <row r="61" spans="1:13" ht="12" customHeight="1" thickBot="1">
      <c r="A61" s="564"/>
      <c r="B61" s="564"/>
      <c r="C61" s="564"/>
      <c r="D61" s="564"/>
      <c r="E61" s="564"/>
      <c r="F61" s="564"/>
      <c r="G61" s="564"/>
      <c r="H61" s="564"/>
      <c r="I61" s="564"/>
      <c r="J61" s="564"/>
      <c r="K61" s="564"/>
      <c r="L61" s="874" t="s">
        <v>248</v>
      </c>
      <c r="M61" s="874"/>
    </row>
    <row r="62" spans="1:13" ht="21.75" thickBot="1">
      <c r="A62" s="886" t="s">
        <v>1</v>
      </c>
      <c r="B62" s="887"/>
      <c r="C62" s="887"/>
      <c r="D62" s="887"/>
      <c r="E62" s="887"/>
      <c r="F62" s="887"/>
      <c r="G62" s="887"/>
      <c r="H62" s="887"/>
      <c r="I62" s="887"/>
      <c r="J62" s="887"/>
      <c r="K62" s="753" t="s">
        <v>13</v>
      </c>
      <c r="L62" s="753" t="s">
        <v>14</v>
      </c>
      <c r="M62" s="753" t="s">
        <v>592</v>
      </c>
    </row>
    <row r="63" spans="1:13" ht="12.75">
      <c r="A63" s="882"/>
      <c r="B63" s="883"/>
      <c r="C63" s="883"/>
      <c r="D63" s="883"/>
      <c r="E63" s="883"/>
      <c r="F63" s="883"/>
      <c r="G63" s="883"/>
      <c r="H63" s="883"/>
      <c r="I63" s="883"/>
      <c r="J63" s="883"/>
      <c r="K63" s="729"/>
      <c r="L63" s="730"/>
      <c r="M63" s="730"/>
    </row>
    <row r="64" spans="1:13" ht="13.5" thickBot="1">
      <c r="A64" s="884"/>
      <c r="B64" s="885"/>
      <c r="C64" s="885"/>
      <c r="D64" s="885"/>
      <c r="E64" s="885"/>
      <c r="F64" s="885"/>
      <c r="G64" s="885"/>
      <c r="H64" s="885"/>
      <c r="I64" s="885"/>
      <c r="J64" s="885"/>
      <c r="K64" s="731"/>
      <c r="L64" s="728"/>
      <c r="M64" s="728"/>
    </row>
    <row r="65" spans="1:13" ht="13.5" thickBot="1">
      <c r="A65" s="888" t="s">
        <v>671</v>
      </c>
      <c r="B65" s="889"/>
      <c r="C65" s="889"/>
      <c r="D65" s="889"/>
      <c r="E65" s="889"/>
      <c r="F65" s="889"/>
      <c r="G65" s="889"/>
      <c r="H65" s="889"/>
      <c r="I65" s="889"/>
      <c r="J65" s="889"/>
      <c r="K65" s="754">
        <f>SUM(K63:K64)</f>
        <v>0</v>
      </c>
      <c r="L65" s="754">
        <f>SUM(L63:L64)</f>
        <v>0</v>
      </c>
      <c r="M65" s="754">
        <f>SUM(M63:M64)</f>
        <v>0</v>
      </c>
    </row>
    <row r="68" spans="1:13" ht="15.75">
      <c r="A68" s="872" t="s">
        <v>2</v>
      </c>
      <c r="B68" s="872"/>
      <c r="C68" s="872"/>
      <c r="D68" s="873" t="s">
        <v>21</v>
      </c>
      <c r="E68" s="873"/>
      <c r="F68" s="873"/>
      <c r="G68" s="873"/>
      <c r="H68" s="873"/>
      <c r="I68" s="873"/>
      <c r="J68" s="873"/>
      <c r="K68" s="873"/>
      <c r="L68" s="873"/>
      <c r="M68" s="873"/>
    </row>
    <row r="69" spans="1:13" ht="15.75" thickBot="1">
      <c r="A69" s="594"/>
      <c r="B69" s="594"/>
      <c r="C69" s="594"/>
      <c r="D69" s="594"/>
      <c r="E69" s="594"/>
      <c r="F69" s="594"/>
      <c r="G69" s="594"/>
      <c r="H69" s="594"/>
      <c r="I69" s="594"/>
      <c r="J69" s="594"/>
      <c r="K69" s="594"/>
      <c r="L69" s="874" t="s">
        <v>248</v>
      </c>
      <c r="M69" s="874"/>
    </row>
    <row r="70" spans="1:13" ht="13.5" thickBot="1">
      <c r="A70" s="875" t="s">
        <v>1046</v>
      </c>
      <c r="B70" s="878" t="s">
        <v>1047</v>
      </c>
      <c r="C70" s="878"/>
      <c r="D70" s="878"/>
      <c r="E70" s="878"/>
      <c r="F70" s="878"/>
      <c r="G70" s="878"/>
      <c r="H70" s="878"/>
      <c r="I70" s="878"/>
      <c r="J70" s="879" t="s">
        <v>592</v>
      </c>
      <c r="K70" s="879"/>
      <c r="L70" s="879"/>
      <c r="M70" s="879"/>
    </row>
    <row r="71" spans="1:13" ht="15" customHeight="1" thickBot="1">
      <c r="A71" s="876"/>
      <c r="B71" s="869" t="s">
        <v>1048</v>
      </c>
      <c r="C71" s="868" t="s">
        <v>1049</v>
      </c>
      <c r="D71" s="881" t="s">
        <v>1050</v>
      </c>
      <c r="E71" s="881"/>
      <c r="F71" s="881"/>
      <c r="G71" s="881"/>
      <c r="H71" s="881"/>
      <c r="I71" s="881"/>
      <c r="J71" s="880"/>
      <c r="K71" s="880"/>
      <c r="L71" s="880"/>
      <c r="M71" s="880"/>
    </row>
    <row r="72" spans="1:13" ht="21.75" thickBot="1">
      <c r="A72" s="876"/>
      <c r="B72" s="869"/>
      <c r="C72" s="868"/>
      <c r="D72" s="732" t="s">
        <v>1048</v>
      </c>
      <c r="E72" s="732" t="s">
        <v>1049</v>
      </c>
      <c r="F72" s="732" t="s">
        <v>1048</v>
      </c>
      <c r="G72" s="732" t="s">
        <v>1049</v>
      </c>
      <c r="H72" s="732" t="s">
        <v>1048</v>
      </c>
      <c r="I72" s="732" t="s">
        <v>1049</v>
      </c>
      <c r="J72" s="880"/>
      <c r="K72" s="880"/>
      <c r="L72" s="880"/>
      <c r="M72" s="880"/>
    </row>
    <row r="73" spans="1:13" ht="32.25" thickBot="1">
      <c r="A73" s="877"/>
      <c r="B73" s="868" t="s">
        <v>1051</v>
      </c>
      <c r="C73" s="868"/>
      <c r="D73" s="868" t="s">
        <v>15</v>
      </c>
      <c r="E73" s="868"/>
      <c r="F73" s="868" t="s">
        <v>16</v>
      </c>
      <c r="G73" s="868"/>
      <c r="H73" s="869" t="s">
        <v>17</v>
      </c>
      <c r="I73" s="869"/>
      <c r="J73" s="733" t="str">
        <f>+D73</f>
        <v>2014. előtt</v>
      </c>
      <c r="K73" s="732" t="str">
        <f>+F73</f>
        <v>2014. évi</v>
      </c>
      <c r="L73" s="733" t="s">
        <v>1052</v>
      </c>
      <c r="M73" s="732" t="s">
        <v>18</v>
      </c>
    </row>
    <row r="74" spans="1:13" ht="13.5" thickBot="1">
      <c r="A74" s="734" t="s">
        <v>930</v>
      </c>
      <c r="B74" s="733" t="s">
        <v>825</v>
      </c>
      <c r="C74" s="733" t="s">
        <v>826</v>
      </c>
      <c r="D74" s="735" t="s">
        <v>827</v>
      </c>
      <c r="E74" s="732" t="s">
        <v>4</v>
      </c>
      <c r="F74" s="732" t="s">
        <v>5</v>
      </c>
      <c r="G74" s="732" t="s">
        <v>6</v>
      </c>
      <c r="H74" s="733" t="s">
        <v>7</v>
      </c>
      <c r="I74" s="735" t="s">
        <v>8</v>
      </c>
      <c r="J74" s="735" t="s">
        <v>9</v>
      </c>
      <c r="K74" s="735" t="s">
        <v>10</v>
      </c>
      <c r="L74" s="735" t="s">
        <v>11</v>
      </c>
      <c r="M74" s="736" t="s">
        <v>12</v>
      </c>
    </row>
    <row r="75" spans="1:13" ht="12.75">
      <c r="A75" s="737" t="s">
        <v>1053</v>
      </c>
      <c r="B75" s="762">
        <f aca="true" t="shared" si="20" ref="B75:B81">SUM(D75,F75,H75)</f>
        <v>0</v>
      </c>
      <c r="C75" s="763">
        <f aca="true" t="shared" si="21" ref="C75:C81">SUM(E75,G75,I75)</f>
        <v>0</v>
      </c>
      <c r="D75" s="723"/>
      <c r="E75" s="729"/>
      <c r="F75" s="723"/>
      <c r="G75" s="723"/>
      <c r="H75" s="723"/>
      <c r="I75" s="723"/>
      <c r="J75" s="723"/>
      <c r="K75" s="723"/>
      <c r="L75" s="738">
        <f aca="true" t="shared" si="22" ref="L75:L81">+J75+K75</f>
        <v>0</v>
      </c>
      <c r="M75" s="739">
        <f>IF((C75&lt;&gt;0),ROUND((L75/C75)*100,1),"")</f>
      </c>
    </row>
    <row r="76" spans="1:13" ht="12.75">
      <c r="A76" s="740" t="s">
        <v>1054</v>
      </c>
      <c r="B76" s="764">
        <f t="shared" si="20"/>
        <v>0</v>
      </c>
      <c r="C76" s="769">
        <f t="shared" si="21"/>
        <v>0</v>
      </c>
      <c r="D76" s="714"/>
      <c r="E76" s="714"/>
      <c r="F76" s="714"/>
      <c r="G76" s="714"/>
      <c r="H76" s="714"/>
      <c r="I76" s="714"/>
      <c r="J76" s="714"/>
      <c r="K76" s="714"/>
      <c r="L76" s="741">
        <f t="shared" si="22"/>
        <v>0</v>
      </c>
      <c r="M76" s="742">
        <f aca="true" t="shared" si="23" ref="M76:M81">IF((C76&lt;&gt;0),ROUND((L76/C76)*100,1),"")</f>
      </c>
    </row>
    <row r="77" spans="1:13" ht="12.75">
      <c r="A77" s="743" t="s">
        <v>1055</v>
      </c>
      <c r="B77" s="716">
        <f t="shared" si="20"/>
        <v>14351</v>
      </c>
      <c r="C77" s="725">
        <f t="shared" si="21"/>
        <v>14851</v>
      </c>
      <c r="D77" s="725"/>
      <c r="E77" s="725"/>
      <c r="F77" s="756">
        <v>14351</v>
      </c>
      <c r="G77" s="725">
        <v>14851</v>
      </c>
      <c r="H77" s="725"/>
      <c r="I77" s="725"/>
      <c r="J77" s="725"/>
      <c r="K77" s="725">
        <v>14829</v>
      </c>
      <c r="L77" s="741">
        <f t="shared" si="22"/>
        <v>14829</v>
      </c>
      <c r="M77" s="742">
        <f t="shared" si="23"/>
        <v>99.9</v>
      </c>
    </row>
    <row r="78" spans="1:13" ht="12.75">
      <c r="A78" s="743" t="s">
        <v>1056</v>
      </c>
      <c r="B78" s="766">
        <f t="shared" si="20"/>
        <v>0</v>
      </c>
      <c r="C78" s="765">
        <f t="shared" si="21"/>
        <v>0</v>
      </c>
      <c r="D78" s="725"/>
      <c r="E78" s="725"/>
      <c r="F78" s="725"/>
      <c r="G78" s="725"/>
      <c r="H78" s="725"/>
      <c r="I78" s="725"/>
      <c r="J78" s="725"/>
      <c r="K78" s="725"/>
      <c r="L78" s="741">
        <f t="shared" si="22"/>
        <v>0</v>
      </c>
      <c r="M78" s="742">
        <f t="shared" si="23"/>
      </c>
    </row>
    <row r="79" spans="1:13" ht="12.75">
      <c r="A79" s="743" t="s">
        <v>1057</v>
      </c>
      <c r="B79" s="766">
        <f t="shared" si="20"/>
        <v>0</v>
      </c>
      <c r="C79" s="765">
        <f t="shared" si="21"/>
        <v>0</v>
      </c>
      <c r="D79" s="725"/>
      <c r="E79" s="725"/>
      <c r="F79" s="725"/>
      <c r="G79" s="725"/>
      <c r="H79" s="725"/>
      <c r="I79" s="725"/>
      <c r="J79" s="725"/>
      <c r="K79" s="725"/>
      <c r="L79" s="741">
        <f t="shared" si="22"/>
        <v>0</v>
      </c>
      <c r="M79" s="742">
        <f t="shared" si="23"/>
      </c>
    </row>
    <row r="80" spans="1:13" ht="12.75">
      <c r="A80" s="743" t="s">
        <v>1058</v>
      </c>
      <c r="B80" s="766">
        <f t="shared" si="20"/>
        <v>0</v>
      </c>
      <c r="C80" s="765">
        <f t="shared" si="21"/>
        <v>0</v>
      </c>
      <c r="D80" s="725"/>
      <c r="E80" s="725"/>
      <c r="F80" s="725"/>
      <c r="G80" s="725"/>
      <c r="H80" s="725"/>
      <c r="I80" s="725"/>
      <c r="J80" s="725"/>
      <c r="K80" s="725"/>
      <c r="L80" s="741">
        <f t="shared" si="22"/>
        <v>0</v>
      </c>
      <c r="M80" s="742">
        <f t="shared" si="23"/>
      </c>
    </row>
    <row r="81" spans="1:13" ht="15" customHeight="1" thickBot="1">
      <c r="A81" s="717"/>
      <c r="B81" s="767">
        <f t="shared" si="20"/>
        <v>0</v>
      </c>
      <c r="C81" s="768">
        <f t="shared" si="21"/>
        <v>0</v>
      </c>
      <c r="D81" s="728"/>
      <c r="E81" s="728"/>
      <c r="F81" s="728"/>
      <c r="G81" s="728"/>
      <c r="H81" s="728"/>
      <c r="I81" s="728"/>
      <c r="J81" s="728"/>
      <c r="K81" s="728"/>
      <c r="L81" s="741">
        <f t="shared" si="22"/>
        <v>0</v>
      </c>
      <c r="M81" s="744">
        <f t="shared" si="23"/>
      </c>
    </row>
    <row r="82" spans="1:13" ht="13.5" thickBot="1">
      <c r="A82" s="745" t="s">
        <v>1059</v>
      </c>
      <c r="B82" s="746">
        <f>B75+SUM(B77:B81)</f>
        <v>14351</v>
      </c>
      <c r="C82" s="746">
        <f>C75+SUM(C77:C81)</f>
        <v>14851</v>
      </c>
      <c r="D82" s="746">
        <f aca="true" t="shared" si="24" ref="D82:L82">D75+SUM(D77:D81)</f>
        <v>0</v>
      </c>
      <c r="E82" s="746">
        <f t="shared" si="24"/>
        <v>0</v>
      </c>
      <c r="F82" s="746">
        <f t="shared" si="24"/>
        <v>14351</v>
      </c>
      <c r="G82" s="746">
        <f t="shared" si="24"/>
        <v>14851</v>
      </c>
      <c r="H82" s="746">
        <f t="shared" si="24"/>
        <v>0</v>
      </c>
      <c r="I82" s="746">
        <f t="shared" si="24"/>
        <v>0</v>
      </c>
      <c r="J82" s="746">
        <f t="shared" si="24"/>
        <v>0</v>
      </c>
      <c r="K82" s="746">
        <f t="shared" si="24"/>
        <v>14829</v>
      </c>
      <c r="L82" s="746">
        <f t="shared" si="24"/>
        <v>14829</v>
      </c>
      <c r="M82" s="747">
        <f>IF((C82&lt;&gt;0),ROUND((L82/C82)*100,1),"")</f>
        <v>99.9</v>
      </c>
    </row>
    <row r="83" spans="1:13" ht="12.75">
      <c r="A83" s="718"/>
      <c r="B83" s="719"/>
      <c r="C83" s="720"/>
      <c r="D83" s="720"/>
      <c r="E83" s="720"/>
      <c r="F83" s="720"/>
      <c r="G83" s="720"/>
      <c r="H83" s="720"/>
      <c r="I83" s="720"/>
      <c r="J83" s="720"/>
      <c r="K83" s="720"/>
      <c r="L83" s="720"/>
      <c r="M83" s="720"/>
    </row>
    <row r="84" spans="1:13" ht="13.5" thickBot="1">
      <c r="A84" s="748" t="s">
        <v>1060</v>
      </c>
      <c r="B84" s="721"/>
      <c r="C84" s="722"/>
      <c r="D84" s="722"/>
      <c r="E84" s="722"/>
      <c r="F84" s="722"/>
      <c r="G84" s="722"/>
      <c r="H84" s="722"/>
      <c r="I84" s="722"/>
      <c r="J84" s="722"/>
      <c r="K84" s="722"/>
      <c r="L84" s="722"/>
      <c r="M84" s="722"/>
    </row>
    <row r="85" spans="1:13" ht="12.75">
      <c r="A85" s="749" t="s">
        <v>1061</v>
      </c>
      <c r="B85" s="762">
        <f aca="true" t="shared" si="25" ref="B85:B90">SUM(D85,F85,H85)</f>
        <v>0</v>
      </c>
      <c r="C85" s="763">
        <f aca="true" t="shared" si="26" ref="C85:C90">SUM(E85,G85,I85)</f>
        <v>0</v>
      </c>
      <c r="D85" s="723"/>
      <c r="E85" s="729"/>
      <c r="F85" s="723"/>
      <c r="G85" s="723"/>
      <c r="H85" s="723"/>
      <c r="I85" s="723"/>
      <c r="J85" s="723"/>
      <c r="K85" s="723"/>
      <c r="L85" s="724">
        <f aca="true" t="shared" si="27" ref="L85:L90">+J85+K85</f>
        <v>0</v>
      </c>
      <c r="M85" s="739">
        <f aca="true" t="shared" si="28" ref="M85:M91">IF((C85&lt;&gt;0),ROUND((L85/C85)*100,1),"")</f>
      </c>
    </row>
    <row r="86" spans="1:13" ht="12.75">
      <c r="A86" s="750" t="s">
        <v>1062</v>
      </c>
      <c r="B86" s="713">
        <f t="shared" si="25"/>
        <v>14136</v>
      </c>
      <c r="C86" s="725">
        <f t="shared" si="26"/>
        <v>14599</v>
      </c>
      <c r="D86" s="725"/>
      <c r="E86" s="725"/>
      <c r="F86" s="756">
        <v>14136</v>
      </c>
      <c r="G86" s="725">
        <v>14599</v>
      </c>
      <c r="H86" s="725"/>
      <c r="I86" s="725"/>
      <c r="J86" s="725"/>
      <c r="K86" s="725">
        <v>14351</v>
      </c>
      <c r="L86" s="715">
        <f t="shared" si="27"/>
        <v>14351</v>
      </c>
      <c r="M86" s="742">
        <f t="shared" si="28"/>
        <v>98.3</v>
      </c>
    </row>
    <row r="87" spans="1:13" ht="12.75">
      <c r="A87" s="750" t="s">
        <v>1063</v>
      </c>
      <c r="B87" s="716">
        <f t="shared" si="25"/>
        <v>215</v>
      </c>
      <c r="C87" s="725">
        <f t="shared" si="26"/>
        <v>252</v>
      </c>
      <c r="D87" s="725"/>
      <c r="E87" s="725"/>
      <c r="F87" s="756">
        <v>215</v>
      </c>
      <c r="G87" s="725">
        <v>252</v>
      </c>
      <c r="H87" s="725"/>
      <c r="I87" s="725"/>
      <c r="J87" s="725"/>
      <c r="K87" s="725">
        <v>252</v>
      </c>
      <c r="L87" s="715">
        <f t="shared" si="27"/>
        <v>252</v>
      </c>
      <c r="M87" s="742">
        <f t="shared" si="28"/>
        <v>100</v>
      </c>
    </row>
    <row r="88" spans="1:13" ht="12.75">
      <c r="A88" s="750" t="s">
        <v>1064</v>
      </c>
      <c r="B88" s="766">
        <f t="shared" si="25"/>
        <v>0</v>
      </c>
      <c r="C88" s="765">
        <f t="shared" si="26"/>
        <v>0</v>
      </c>
      <c r="D88" s="725"/>
      <c r="E88" s="725"/>
      <c r="F88" s="725"/>
      <c r="G88" s="725"/>
      <c r="H88" s="725"/>
      <c r="I88" s="725"/>
      <c r="J88" s="725"/>
      <c r="K88" s="725"/>
      <c r="L88" s="715">
        <f t="shared" si="27"/>
        <v>0</v>
      </c>
      <c r="M88" s="742">
        <f t="shared" si="28"/>
      </c>
    </row>
    <row r="89" spans="1:13" ht="12.75">
      <c r="A89" s="726"/>
      <c r="B89" s="766">
        <f t="shared" si="25"/>
        <v>0</v>
      </c>
      <c r="C89" s="765">
        <f t="shared" si="26"/>
        <v>0</v>
      </c>
      <c r="D89" s="725"/>
      <c r="E89" s="725"/>
      <c r="F89" s="725"/>
      <c r="G89" s="725"/>
      <c r="H89" s="725"/>
      <c r="I89" s="725"/>
      <c r="J89" s="725"/>
      <c r="K89" s="725"/>
      <c r="L89" s="715">
        <f t="shared" si="27"/>
        <v>0</v>
      </c>
      <c r="M89" s="742">
        <f t="shared" si="28"/>
      </c>
    </row>
    <row r="90" spans="1:13" ht="13.5" thickBot="1">
      <c r="A90" s="727"/>
      <c r="B90" s="767">
        <f t="shared" si="25"/>
        <v>0</v>
      </c>
      <c r="C90" s="768">
        <f t="shared" si="26"/>
        <v>0</v>
      </c>
      <c r="D90" s="728"/>
      <c r="E90" s="728"/>
      <c r="F90" s="728"/>
      <c r="G90" s="728"/>
      <c r="H90" s="728"/>
      <c r="I90" s="728"/>
      <c r="J90" s="728"/>
      <c r="K90" s="728"/>
      <c r="L90" s="715">
        <f t="shared" si="27"/>
        <v>0</v>
      </c>
      <c r="M90" s="744">
        <f t="shared" si="28"/>
      </c>
    </row>
    <row r="91" spans="1:13" ht="13.5" thickBot="1">
      <c r="A91" s="751" t="s">
        <v>1065</v>
      </c>
      <c r="B91" s="746">
        <f>SUM(B85:B90)</f>
        <v>14351</v>
      </c>
      <c r="C91" s="746">
        <f>SUM(C85:C90)</f>
        <v>14851</v>
      </c>
      <c r="D91" s="746">
        <f aca="true" t="shared" si="29" ref="D91:L91">SUM(D85:D90)</f>
        <v>0</v>
      </c>
      <c r="E91" s="746">
        <f t="shared" si="29"/>
        <v>0</v>
      </c>
      <c r="F91" s="746">
        <f t="shared" si="29"/>
        <v>14351</v>
      </c>
      <c r="G91" s="746">
        <f t="shared" si="29"/>
        <v>14851</v>
      </c>
      <c r="H91" s="746">
        <f t="shared" si="29"/>
        <v>0</v>
      </c>
      <c r="I91" s="746">
        <f t="shared" si="29"/>
        <v>0</v>
      </c>
      <c r="J91" s="746">
        <f t="shared" si="29"/>
        <v>0</v>
      </c>
      <c r="K91" s="746">
        <f t="shared" si="29"/>
        <v>14603</v>
      </c>
      <c r="L91" s="746">
        <f t="shared" si="29"/>
        <v>14603</v>
      </c>
      <c r="M91" s="747">
        <f t="shared" si="28"/>
        <v>98.3</v>
      </c>
    </row>
    <row r="92" spans="1:13" ht="12.75">
      <c r="A92" s="870" t="s">
        <v>0</v>
      </c>
      <c r="B92" s="870"/>
      <c r="C92" s="870"/>
      <c r="D92" s="870"/>
      <c r="E92" s="870"/>
      <c r="F92" s="870"/>
      <c r="G92" s="870"/>
      <c r="H92" s="870"/>
      <c r="I92" s="870"/>
      <c r="J92" s="870"/>
      <c r="K92" s="870"/>
      <c r="L92" s="870"/>
      <c r="M92" s="870"/>
    </row>
    <row r="93" spans="1:13" ht="5.25" customHeight="1">
      <c r="A93" s="752"/>
      <c r="B93" s="752"/>
      <c r="C93" s="752"/>
      <c r="D93" s="752"/>
      <c r="E93" s="752"/>
      <c r="F93" s="752"/>
      <c r="G93" s="752"/>
      <c r="H93" s="752"/>
      <c r="I93" s="752"/>
      <c r="J93" s="752"/>
      <c r="K93" s="752"/>
      <c r="L93" s="752"/>
      <c r="M93" s="752"/>
    </row>
    <row r="94" spans="1:13" ht="15.75">
      <c r="A94" s="871" t="str">
        <f>+CONCATENATE("Önkormányzaton kívüli EU-s projekthez történő hozzájárulás ",LEFT('[1]ÖSSZEFÜGGÉSEK'!A72,4),". évi előirányzata és teljesítése")</f>
        <v>Önkormányzaton kívüli EU-s projekthez történő hozzájárulás . évi előirányzata és teljesítése</v>
      </c>
      <c r="B94" s="871"/>
      <c r="C94" s="871"/>
      <c r="D94" s="871"/>
      <c r="E94" s="871"/>
      <c r="F94" s="871"/>
      <c r="G94" s="871"/>
      <c r="H94" s="871"/>
      <c r="I94" s="871"/>
      <c r="J94" s="871"/>
      <c r="K94" s="871"/>
      <c r="L94" s="871"/>
      <c r="M94" s="871"/>
    </row>
    <row r="95" spans="1:13" ht="12" customHeight="1" thickBot="1">
      <c r="A95" s="564"/>
      <c r="B95" s="564"/>
      <c r="C95" s="564"/>
      <c r="D95" s="564"/>
      <c r="E95" s="564"/>
      <c r="F95" s="564"/>
      <c r="G95" s="564"/>
      <c r="H95" s="564"/>
      <c r="I95" s="564"/>
      <c r="J95" s="564"/>
      <c r="K95" s="564"/>
      <c r="L95" s="874" t="s">
        <v>248</v>
      </c>
      <c r="M95" s="874"/>
    </row>
    <row r="96" spans="1:13" ht="21.75" thickBot="1">
      <c r="A96" s="886" t="s">
        <v>1</v>
      </c>
      <c r="B96" s="887"/>
      <c r="C96" s="887"/>
      <c r="D96" s="887"/>
      <c r="E96" s="887"/>
      <c r="F96" s="887"/>
      <c r="G96" s="887"/>
      <c r="H96" s="887"/>
      <c r="I96" s="887"/>
      <c r="J96" s="887"/>
      <c r="K96" s="753" t="s">
        <v>13</v>
      </c>
      <c r="L96" s="753" t="s">
        <v>14</v>
      </c>
      <c r="M96" s="753" t="s">
        <v>592</v>
      </c>
    </row>
    <row r="97" spans="1:13" ht="12.75">
      <c r="A97" s="882"/>
      <c r="B97" s="883"/>
      <c r="C97" s="883"/>
      <c r="D97" s="883"/>
      <c r="E97" s="883"/>
      <c r="F97" s="883"/>
      <c r="G97" s="883"/>
      <c r="H97" s="883"/>
      <c r="I97" s="883"/>
      <c r="J97" s="883"/>
      <c r="K97" s="729"/>
      <c r="L97" s="730"/>
      <c r="M97" s="730"/>
    </row>
    <row r="98" spans="1:13" ht="13.5" thickBot="1">
      <c r="A98" s="884"/>
      <c r="B98" s="885"/>
      <c r="C98" s="885"/>
      <c r="D98" s="885"/>
      <c r="E98" s="885"/>
      <c r="F98" s="885"/>
      <c r="G98" s="885"/>
      <c r="H98" s="885"/>
      <c r="I98" s="885"/>
      <c r="J98" s="885"/>
      <c r="K98" s="731"/>
      <c r="L98" s="728"/>
      <c r="M98" s="728"/>
    </row>
    <row r="99" spans="1:13" ht="13.5" thickBot="1">
      <c r="A99" s="888" t="s">
        <v>671</v>
      </c>
      <c r="B99" s="889"/>
      <c r="C99" s="889"/>
      <c r="D99" s="889"/>
      <c r="E99" s="889"/>
      <c r="F99" s="889"/>
      <c r="G99" s="889"/>
      <c r="H99" s="889"/>
      <c r="I99" s="889"/>
      <c r="J99" s="889"/>
      <c r="K99" s="754">
        <f>SUM(K97:K98)</f>
        <v>0</v>
      </c>
      <c r="L99" s="754">
        <f>SUM(L97:L98)</f>
        <v>0</v>
      </c>
      <c r="M99" s="754">
        <f>SUM(M97:M98)</f>
        <v>0</v>
      </c>
    </row>
    <row r="102" spans="1:13" ht="15.75" customHeight="1">
      <c r="A102" s="872" t="s">
        <v>2</v>
      </c>
      <c r="B102" s="872"/>
      <c r="C102" s="872"/>
      <c r="D102" s="873" t="s">
        <v>22</v>
      </c>
      <c r="E102" s="873"/>
      <c r="F102" s="873"/>
      <c r="G102" s="873"/>
      <c r="H102" s="873"/>
      <c r="I102" s="873"/>
      <c r="J102" s="873"/>
      <c r="K102" s="873"/>
      <c r="L102" s="873"/>
      <c r="M102" s="873"/>
    </row>
    <row r="103" spans="1:13" ht="15.75" thickBot="1">
      <c r="A103" s="594"/>
      <c r="B103" s="594"/>
      <c r="C103" s="594"/>
      <c r="D103" s="594"/>
      <c r="E103" s="594"/>
      <c r="F103" s="594"/>
      <c r="G103" s="594"/>
      <c r="H103" s="594"/>
      <c r="I103" s="594"/>
      <c r="J103" s="594"/>
      <c r="K103" s="594"/>
      <c r="L103" s="874" t="s">
        <v>248</v>
      </c>
      <c r="M103" s="874"/>
    </row>
    <row r="104" spans="1:13" ht="13.5" thickBot="1">
      <c r="A104" s="875" t="s">
        <v>1046</v>
      </c>
      <c r="B104" s="878" t="s">
        <v>1047</v>
      </c>
      <c r="C104" s="878"/>
      <c r="D104" s="878"/>
      <c r="E104" s="878"/>
      <c r="F104" s="878"/>
      <c r="G104" s="878"/>
      <c r="H104" s="878"/>
      <c r="I104" s="878"/>
      <c r="J104" s="879" t="s">
        <v>592</v>
      </c>
      <c r="K104" s="879"/>
      <c r="L104" s="879"/>
      <c r="M104" s="879"/>
    </row>
    <row r="105" spans="1:13" ht="15" customHeight="1" thickBot="1">
      <c r="A105" s="876"/>
      <c r="B105" s="869" t="s">
        <v>1048</v>
      </c>
      <c r="C105" s="868" t="s">
        <v>1049</v>
      </c>
      <c r="D105" s="881" t="s">
        <v>1050</v>
      </c>
      <c r="E105" s="881"/>
      <c r="F105" s="881"/>
      <c r="G105" s="881"/>
      <c r="H105" s="881"/>
      <c r="I105" s="881"/>
      <c r="J105" s="880"/>
      <c r="K105" s="880"/>
      <c r="L105" s="880"/>
      <c r="M105" s="880"/>
    </row>
    <row r="106" spans="1:13" ht="21.75" thickBot="1">
      <c r="A106" s="876"/>
      <c r="B106" s="869"/>
      <c r="C106" s="868"/>
      <c r="D106" s="732" t="s">
        <v>1048</v>
      </c>
      <c r="E106" s="732" t="s">
        <v>1049</v>
      </c>
      <c r="F106" s="732" t="s">
        <v>1048</v>
      </c>
      <c r="G106" s="732" t="s">
        <v>1049</v>
      </c>
      <c r="H106" s="732" t="s">
        <v>1048</v>
      </c>
      <c r="I106" s="732" t="s">
        <v>1049</v>
      </c>
      <c r="J106" s="880"/>
      <c r="K106" s="880"/>
      <c r="L106" s="880"/>
      <c r="M106" s="880"/>
    </row>
    <row r="107" spans="1:13" ht="32.25" thickBot="1">
      <c r="A107" s="877"/>
      <c r="B107" s="868" t="s">
        <v>1051</v>
      </c>
      <c r="C107" s="868"/>
      <c r="D107" s="868" t="s">
        <v>15</v>
      </c>
      <c r="E107" s="868"/>
      <c r="F107" s="868" t="s">
        <v>16</v>
      </c>
      <c r="G107" s="868"/>
      <c r="H107" s="869" t="s">
        <v>17</v>
      </c>
      <c r="I107" s="869"/>
      <c r="J107" s="733" t="str">
        <f>+D107</f>
        <v>2014. előtt</v>
      </c>
      <c r="K107" s="732" t="str">
        <f>+F107</f>
        <v>2014. évi</v>
      </c>
      <c r="L107" s="733" t="s">
        <v>1052</v>
      </c>
      <c r="M107" s="732" t="s">
        <v>18</v>
      </c>
    </row>
    <row r="108" spans="1:13" ht="13.5" thickBot="1">
      <c r="A108" s="734" t="s">
        <v>930</v>
      </c>
      <c r="B108" s="733" t="s">
        <v>825</v>
      </c>
      <c r="C108" s="733" t="s">
        <v>826</v>
      </c>
      <c r="D108" s="735" t="s">
        <v>827</v>
      </c>
      <c r="E108" s="732" t="s">
        <v>4</v>
      </c>
      <c r="F108" s="732" t="s">
        <v>5</v>
      </c>
      <c r="G108" s="732" t="s">
        <v>6</v>
      </c>
      <c r="H108" s="733" t="s">
        <v>7</v>
      </c>
      <c r="I108" s="735" t="s">
        <v>8</v>
      </c>
      <c r="J108" s="735" t="s">
        <v>9</v>
      </c>
      <c r="K108" s="735" t="s">
        <v>10</v>
      </c>
      <c r="L108" s="735" t="s">
        <v>11</v>
      </c>
      <c r="M108" s="736" t="s">
        <v>12</v>
      </c>
    </row>
    <row r="109" spans="1:13" ht="12.75">
      <c r="A109" s="737" t="s">
        <v>1053</v>
      </c>
      <c r="B109" s="762">
        <f aca="true" t="shared" si="30" ref="B109:B115">SUM(D109,F109,H109)</f>
        <v>0</v>
      </c>
      <c r="C109" s="763">
        <f aca="true" t="shared" si="31" ref="C109:C115">SUM(E109,G109,I109)</f>
        <v>0</v>
      </c>
      <c r="D109" s="723"/>
      <c r="E109" s="729"/>
      <c r="F109" s="723"/>
      <c r="G109" s="723"/>
      <c r="H109" s="723"/>
      <c r="I109" s="723"/>
      <c r="J109" s="723"/>
      <c r="K109" s="723"/>
      <c r="L109" s="738">
        <f aca="true" t="shared" si="32" ref="L109:L115">+J109+K109</f>
        <v>0</v>
      </c>
      <c r="M109" s="739">
        <f>IF((C109&lt;&gt;0),ROUND((L109/C109)*100,1),"")</f>
      </c>
    </row>
    <row r="110" spans="1:13" ht="12.75">
      <c r="A110" s="740" t="s">
        <v>1054</v>
      </c>
      <c r="B110" s="764">
        <f t="shared" si="30"/>
        <v>0</v>
      </c>
      <c r="C110" s="769">
        <f t="shared" si="31"/>
        <v>0</v>
      </c>
      <c r="D110" s="714"/>
      <c r="E110" s="714"/>
      <c r="F110" s="714"/>
      <c r="G110" s="714"/>
      <c r="H110" s="714"/>
      <c r="I110" s="714"/>
      <c r="J110" s="714"/>
      <c r="K110" s="714"/>
      <c r="L110" s="741">
        <f t="shared" si="32"/>
        <v>0</v>
      </c>
      <c r="M110" s="742">
        <f aca="true" t="shared" si="33" ref="M110:M115">IF((C110&lt;&gt;0),ROUND((L110/C110)*100,1),"")</f>
      </c>
    </row>
    <row r="111" spans="1:13" ht="12.75">
      <c r="A111" s="743" t="s">
        <v>1055</v>
      </c>
      <c r="B111" s="716">
        <f t="shared" si="30"/>
        <v>46863</v>
      </c>
      <c r="C111" s="725">
        <f t="shared" si="31"/>
        <v>48339</v>
      </c>
      <c r="D111" s="725"/>
      <c r="E111" s="725"/>
      <c r="F111" s="756">
        <v>46863</v>
      </c>
      <c r="G111" s="725">
        <v>48339</v>
      </c>
      <c r="H111" s="725"/>
      <c r="I111" s="725"/>
      <c r="J111" s="725"/>
      <c r="K111" s="725">
        <v>46863</v>
      </c>
      <c r="L111" s="741">
        <f t="shared" si="32"/>
        <v>46863</v>
      </c>
      <c r="M111" s="742">
        <f t="shared" si="33"/>
        <v>96.9</v>
      </c>
    </row>
    <row r="112" spans="1:13" ht="12.75">
      <c r="A112" s="743" t="s">
        <v>1056</v>
      </c>
      <c r="B112" s="766">
        <f t="shared" si="30"/>
        <v>0</v>
      </c>
      <c r="C112" s="765">
        <f t="shared" si="31"/>
        <v>0</v>
      </c>
      <c r="D112" s="725"/>
      <c r="E112" s="725"/>
      <c r="F112" s="725"/>
      <c r="G112" s="725"/>
      <c r="H112" s="725"/>
      <c r="I112" s="725"/>
      <c r="J112" s="725"/>
      <c r="K112" s="725"/>
      <c r="L112" s="741">
        <f t="shared" si="32"/>
        <v>0</v>
      </c>
      <c r="M112" s="742">
        <f t="shared" si="33"/>
      </c>
    </row>
    <row r="113" spans="1:13" ht="12.75">
      <c r="A113" s="743" t="s">
        <v>1057</v>
      </c>
      <c r="B113" s="766">
        <f t="shared" si="30"/>
        <v>0</v>
      </c>
      <c r="C113" s="765">
        <f t="shared" si="31"/>
        <v>0</v>
      </c>
      <c r="D113" s="725"/>
      <c r="E113" s="725"/>
      <c r="F113" s="725"/>
      <c r="G113" s="725"/>
      <c r="H113" s="725"/>
      <c r="I113" s="725"/>
      <c r="J113" s="725"/>
      <c r="K113" s="725"/>
      <c r="L113" s="741">
        <f t="shared" si="32"/>
        <v>0</v>
      </c>
      <c r="M113" s="742">
        <f t="shared" si="33"/>
      </c>
    </row>
    <row r="114" spans="1:13" ht="12.75">
      <c r="A114" s="743" t="s">
        <v>1058</v>
      </c>
      <c r="B114" s="766">
        <f t="shared" si="30"/>
        <v>0</v>
      </c>
      <c r="C114" s="765">
        <f t="shared" si="31"/>
        <v>0</v>
      </c>
      <c r="D114" s="725"/>
      <c r="E114" s="725"/>
      <c r="F114" s="725"/>
      <c r="G114" s="725"/>
      <c r="H114" s="725"/>
      <c r="I114" s="725"/>
      <c r="J114" s="725"/>
      <c r="K114" s="725"/>
      <c r="L114" s="741">
        <f t="shared" si="32"/>
        <v>0</v>
      </c>
      <c r="M114" s="742">
        <f t="shared" si="33"/>
      </c>
    </row>
    <row r="115" spans="1:13" ht="15" customHeight="1" thickBot="1">
      <c r="A115" s="717"/>
      <c r="B115" s="767">
        <f t="shared" si="30"/>
        <v>0</v>
      </c>
      <c r="C115" s="768">
        <f t="shared" si="31"/>
        <v>0</v>
      </c>
      <c r="D115" s="728"/>
      <c r="E115" s="728"/>
      <c r="F115" s="728"/>
      <c r="G115" s="728"/>
      <c r="H115" s="728"/>
      <c r="I115" s="728"/>
      <c r="J115" s="728"/>
      <c r="K115" s="728"/>
      <c r="L115" s="741">
        <f t="shared" si="32"/>
        <v>0</v>
      </c>
      <c r="M115" s="744">
        <f t="shared" si="33"/>
      </c>
    </row>
    <row r="116" spans="1:13" ht="13.5" thickBot="1">
      <c r="A116" s="745" t="s">
        <v>1059</v>
      </c>
      <c r="B116" s="746">
        <f>B109+SUM(B111:B115)</f>
        <v>46863</v>
      </c>
      <c r="C116" s="746">
        <f>C109+SUM(C111:C115)</f>
        <v>48339</v>
      </c>
      <c r="D116" s="746">
        <f aca="true" t="shared" si="34" ref="D116:L116">D109+SUM(D111:D115)</f>
        <v>0</v>
      </c>
      <c r="E116" s="746">
        <f t="shared" si="34"/>
        <v>0</v>
      </c>
      <c r="F116" s="746">
        <f t="shared" si="34"/>
        <v>46863</v>
      </c>
      <c r="G116" s="746">
        <f t="shared" si="34"/>
        <v>48339</v>
      </c>
      <c r="H116" s="746">
        <f t="shared" si="34"/>
        <v>0</v>
      </c>
      <c r="I116" s="746">
        <f t="shared" si="34"/>
        <v>0</v>
      </c>
      <c r="J116" s="746">
        <f t="shared" si="34"/>
        <v>0</v>
      </c>
      <c r="K116" s="746">
        <f t="shared" si="34"/>
        <v>46863</v>
      </c>
      <c r="L116" s="746">
        <f t="shared" si="34"/>
        <v>46863</v>
      </c>
      <c r="M116" s="747">
        <f>IF((C116&lt;&gt;0),ROUND((L116/C116)*100,1),"")</f>
        <v>96.9</v>
      </c>
    </row>
    <row r="117" spans="1:13" ht="12.75">
      <c r="A117" s="718"/>
      <c r="B117" s="719"/>
      <c r="C117" s="720"/>
      <c r="D117" s="720"/>
      <c r="E117" s="720"/>
      <c r="F117" s="720"/>
      <c r="G117" s="720"/>
      <c r="H117" s="720"/>
      <c r="I117" s="720"/>
      <c r="J117" s="720"/>
      <c r="K117" s="720"/>
      <c r="L117" s="720"/>
      <c r="M117" s="720"/>
    </row>
    <row r="118" spans="1:13" ht="13.5" thickBot="1">
      <c r="A118" s="748" t="s">
        <v>1060</v>
      </c>
      <c r="B118" s="721"/>
      <c r="C118" s="722"/>
      <c r="D118" s="722"/>
      <c r="E118" s="722"/>
      <c r="F118" s="722"/>
      <c r="G118" s="722"/>
      <c r="H118" s="722"/>
      <c r="I118" s="722"/>
      <c r="J118" s="722"/>
      <c r="K118" s="722"/>
      <c r="L118" s="722"/>
      <c r="M118" s="722"/>
    </row>
    <row r="119" spans="1:13" ht="12.75">
      <c r="A119" s="749" t="s">
        <v>1061</v>
      </c>
      <c r="B119" s="762">
        <f aca="true" t="shared" si="35" ref="B119:B124">SUM(D119,F119,H119)</f>
        <v>0</v>
      </c>
      <c r="C119" s="763">
        <f aca="true" t="shared" si="36" ref="C119:C124">SUM(E119,G119,I119)</f>
        <v>0</v>
      </c>
      <c r="D119" s="723"/>
      <c r="E119" s="729"/>
      <c r="F119" s="723"/>
      <c r="G119" s="723"/>
      <c r="H119" s="723"/>
      <c r="I119" s="723"/>
      <c r="J119" s="723"/>
      <c r="K119" s="723"/>
      <c r="L119" s="724">
        <f aca="true" t="shared" si="37" ref="L119:L124">+J119+K119</f>
        <v>0</v>
      </c>
      <c r="M119" s="739">
        <f aca="true" t="shared" si="38" ref="M119:M125">IF((C119&lt;&gt;0),ROUND((L119/C119)*100,1),"")</f>
      </c>
    </row>
    <row r="120" spans="1:13" ht="12.75">
      <c r="A120" s="750" t="s">
        <v>1062</v>
      </c>
      <c r="B120" s="713">
        <f t="shared" si="35"/>
        <v>46160</v>
      </c>
      <c r="C120" s="725">
        <f t="shared" si="36"/>
        <v>47636</v>
      </c>
      <c r="D120" s="725"/>
      <c r="E120" s="725"/>
      <c r="F120" s="756">
        <v>46160</v>
      </c>
      <c r="G120" s="725">
        <v>47636</v>
      </c>
      <c r="H120" s="725"/>
      <c r="I120" s="725"/>
      <c r="J120" s="725"/>
      <c r="K120" s="725">
        <v>46863</v>
      </c>
      <c r="L120" s="715">
        <f t="shared" si="37"/>
        <v>46863</v>
      </c>
      <c r="M120" s="742">
        <f t="shared" si="38"/>
        <v>98.4</v>
      </c>
    </row>
    <row r="121" spans="1:13" ht="12.75">
      <c r="A121" s="750" t="s">
        <v>1063</v>
      </c>
      <c r="B121" s="716">
        <f t="shared" si="35"/>
        <v>703</v>
      </c>
      <c r="C121" s="725">
        <f t="shared" si="36"/>
        <v>703</v>
      </c>
      <c r="D121" s="725"/>
      <c r="E121" s="725"/>
      <c r="F121" s="756">
        <v>703</v>
      </c>
      <c r="G121" s="725">
        <v>703</v>
      </c>
      <c r="H121" s="725"/>
      <c r="I121" s="725"/>
      <c r="J121" s="725"/>
      <c r="K121" s="725">
        <v>762</v>
      </c>
      <c r="L121" s="715">
        <f t="shared" si="37"/>
        <v>762</v>
      </c>
      <c r="M121" s="742">
        <f t="shared" si="38"/>
        <v>108.4</v>
      </c>
    </row>
    <row r="122" spans="1:13" ht="12.75">
      <c r="A122" s="750" t="s">
        <v>1064</v>
      </c>
      <c r="B122" s="766">
        <f t="shared" si="35"/>
        <v>0</v>
      </c>
      <c r="C122" s="765">
        <f t="shared" si="36"/>
        <v>0</v>
      </c>
      <c r="D122" s="725"/>
      <c r="E122" s="725"/>
      <c r="F122" s="725"/>
      <c r="G122" s="725"/>
      <c r="H122" s="725"/>
      <c r="I122" s="725"/>
      <c r="J122" s="725"/>
      <c r="K122" s="725"/>
      <c r="L122" s="715">
        <f t="shared" si="37"/>
        <v>0</v>
      </c>
      <c r="M122" s="742">
        <f t="shared" si="38"/>
      </c>
    </row>
    <row r="123" spans="1:13" ht="12.75">
      <c r="A123" s="726"/>
      <c r="B123" s="766">
        <f t="shared" si="35"/>
        <v>0</v>
      </c>
      <c r="C123" s="765">
        <f t="shared" si="36"/>
        <v>0</v>
      </c>
      <c r="D123" s="725"/>
      <c r="E123" s="725"/>
      <c r="F123" s="725"/>
      <c r="G123" s="725"/>
      <c r="H123" s="725"/>
      <c r="I123" s="725"/>
      <c r="J123" s="725"/>
      <c r="K123" s="725"/>
      <c r="L123" s="715">
        <f t="shared" si="37"/>
        <v>0</v>
      </c>
      <c r="M123" s="742">
        <f t="shared" si="38"/>
      </c>
    </row>
    <row r="124" spans="1:13" ht="13.5" thickBot="1">
      <c r="A124" s="727"/>
      <c r="B124" s="767">
        <f t="shared" si="35"/>
        <v>0</v>
      </c>
      <c r="C124" s="768">
        <f t="shared" si="36"/>
        <v>0</v>
      </c>
      <c r="D124" s="728"/>
      <c r="E124" s="728"/>
      <c r="F124" s="728"/>
      <c r="G124" s="728"/>
      <c r="H124" s="728"/>
      <c r="I124" s="728"/>
      <c r="J124" s="728"/>
      <c r="K124" s="728"/>
      <c r="L124" s="715">
        <f t="shared" si="37"/>
        <v>0</v>
      </c>
      <c r="M124" s="744">
        <f t="shared" si="38"/>
      </c>
    </row>
    <row r="125" spans="1:13" ht="13.5" thickBot="1">
      <c r="A125" s="751" t="s">
        <v>1065</v>
      </c>
      <c r="B125" s="746">
        <f>SUM(B119:B124)</f>
        <v>46863</v>
      </c>
      <c r="C125" s="746">
        <f>SUM(C119:C124)</f>
        <v>48339</v>
      </c>
      <c r="D125" s="746">
        <f aca="true" t="shared" si="39" ref="D125:L125">SUM(D119:D124)</f>
        <v>0</v>
      </c>
      <c r="E125" s="746">
        <f t="shared" si="39"/>
        <v>0</v>
      </c>
      <c r="F125" s="746">
        <f t="shared" si="39"/>
        <v>46863</v>
      </c>
      <c r="G125" s="746">
        <f t="shared" si="39"/>
        <v>48339</v>
      </c>
      <c r="H125" s="746">
        <f t="shared" si="39"/>
        <v>0</v>
      </c>
      <c r="I125" s="746">
        <f t="shared" si="39"/>
        <v>0</v>
      </c>
      <c r="J125" s="746">
        <f t="shared" si="39"/>
        <v>0</v>
      </c>
      <c r="K125" s="746">
        <f t="shared" si="39"/>
        <v>47625</v>
      </c>
      <c r="L125" s="746">
        <f t="shared" si="39"/>
        <v>47625</v>
      </c>
      <c r="M125" s="747">
        <f t="shared" si="38"/>
        <v>98.5</v>
      </c>
    </row>
    <row r="126" spans="1:13" ht="12.75">
      <c r="A126" s="870" t="s">
        <v>0</v>
      </c>
      <c r="B126" s="870"/>
      <c r="C126" s="870"/>
      <c r="D126" s="870"/>
      <c r="E126" s="870"/>
      <c r="F126" s="870"/>
      <c r="G126" s="870"/>
      <c r="H126" s="870"/>
      <c r="I126" s="870"/>
      <c r="J126" s="870"/>
      <c r="K126" s="870"/>
      <c r="L126" s="870"/>
      <c r="M126" s="870"/>
    </row>
    <row r="127" spans="1:13" ht="5.25" customHeight="1">
      <c r="A127" s="752"/>
      <c r="B127" s="752"/>
      <c r="C127" s="752"/>
      <c r="D127" s="752"/>
      <c r="E127" s="752"/>
      <c r="F127" s="752"/>
      <c r="G127" s="752"/>
      <c r="H127" s="752"/>
      <c r="I127" s="752"/>
      <c r="J127" s="752"/>
      <c r="K127" s="752"/>
      <c r="L127" s="752"/>
      <c r="M127" s="752"/>
    </row>
    <row r="128" spans="1:13" ht="15.75">
      <c r="A128" s="871" t="str">
        <f>+CONCATENATE("Önkormányzaton kívüli EU-s projekthez történő hozzájárulás ",LEFT('[1]ÖSSZEFÜGGÉSEK'!A106,4),". évi előirányzata és teljesítése")</f>
        <v>Önkormányzaton kívüli EU-s projekthez történő hozzájárulás . évi előirányzata és teljesítése</v>
      </c>
      <c r="B128" s="871"/>
      <c r="C128" s="871"/>
      <c r="D128" s="871"/>
      <c r="E128" s="871"/>
      <c r="F128" s="871"/>
      <c r="G128" s="871"/>
      <c r="H128" s="871"/>
      <c r="I128" s="871"/>
      <c r="J128" s="871"/>
      <c r="K128" s="871"/>
      <c r="L128" s="871"/>
      <c r="M128" s="871"/>
    </row>
    <row r="129" spans="1:13" ht="12" customHeight="1" thickBot="1">
      <c r="A129" s="564"/>
      <c r="B129" s="564"/>
      <c r="C129" s="564"/>
      <c r="D129" s="564"/>
      <c r="E129" s="564"/>
      <c r="F129" s="564"/>
      <c r="G129" s="564"/>
      <c r="H129" s="564"/>
      <c r="I129" s="564"/>
      <c r="J129" s="564"/>
      <c r="K129" s="564"/>
      <c r="L129" s="874" t="s">
        <v>248</v>
      </c>
      <c r="M129" s="874"/>
    </row>
    <row r="130" spans="1:13" ht="21.75" thickBot="1">
      <c r="A130" s="886" t="s">
        <v>1</v>
      </c>
      <c r="B130" s="887"/>
      <c r="C130" s="887"/>
      <c r="D130" s="887"/>
      <c r="E130" s="887"/>
      <c r="F130" s="887"/>
      <c r="G130" s="887"/>
      <c r="H130" s="887"/>
      <c r="I130" s="887"/>
      <c r="J130" s="887"/>
      <c r="K130" s="753" t="s">
        <v>13</v>
      </c>
      <c r="L130" s="753" t="s">
        <v>14</v>
      </c>
      <c r="M130" s="753" t="s">
        <v>592</v>
      </c>
    </row>
    <row r="131" spans="1:13" ht="12.75">
      <c r="A131" s="882"/>
      <c r="B131" s="883"/>
      <c r="C131" s="883"/>
      <c r="D131" s="883"/>
      <c r="E131" s="883"/>
      <c r="F131" s="883"/>
      <c r="G131" s="883"/>
      <c r="H131" s="883"/>
      <c r="I131" s="883"/>
      <c r="J131" s="883"/>
      <c r="K131" s="729"/>
      <c r="L131" s="730"/>
      <c r="M131" s="730"/>
    </row>
    <row r="132" spans="1:13" ht="13.5" thickBot="1">
      <c r="A132" s="884"/>
      <c r="B132" s="885"/>
      <c r="C132" s="885"/>
      <c r="D132" s="885"/>
      <c r="E132" s="885"/>
      <c r="F132" s="885"/>
      <c r="G132" s="885"/>
      <c r="H132" s="885"/>
      <c r="I132" s="885"/>
      <c r="J132" s="885"/>
      <c r="K132" s="731"/>
      <c r="L132" s="728"/>
      <c r="M132" s="728"/>
    </row>
    <row r="133" spans="1:13" ht="13.5" thickBot="1">
      <c r="A133" s="888" t="s">
        <v>671</v>
      </c>
      <c r="B133" s="889"/>
      <c r="C133" s="889"/>
      <c r="D133" s="889"/>
      <c r="E133" s="889"/>
      <c r="F133" s="889"/>
      <c r="G133" s="889"/>
      <c r="H133" s="889"/>
      <c r="I133" s="889"/>
      <c r="J133" s="889"/>
      <c r="K133" s="754">
        <f>SUM(K131:K132)</f>
        <v>0</v>
      </c>
      <c r="L133" s="754">
        <f>SUM(L131:L132)</f>
        <v>0</v>
      </c>
      <c r="M133" s="754">
        <f>SUM(M131:M132)</f>
        <v>0</v>
      </c>
    </row>
    <row r="136" spans="1:13" ht="15.75" customHeight="1">
      <c r="A136" s="872" t="s">
        <v>2</v>
      </c>
      <c r="B136" s="872"/>
      <c r="C136" s="872"/>
      <c r="D136" s="873" t="s">
        <v>23</v>
      </c>
      <c r="E136" s="873"/>
      <c r="F136" s="873"/>
      <c r="G136" s="873"/>
      <c r="H136" s="873"/>
      <c r="I136" s="873"/>
      <c r="J136" s="873"/>
      <c r="K136" s="873"/>
      <c r="L136" s="873"/>
      <c r="M136" s="873"/>
    </row>
    <row r="137" spans="1:13" ht="15.75" thickBot="1">
      <c r="A137" s="594"/>
      <c r="B137" s="594"/>
      <c r="C137" s="594"/>
      <c r="D137" s="594"/>
      <c r="E137" s="594"/>
      <c r="F137" s="594"/>
      <c r="G137" s="594"/>
      <c r="H137" s="594"/>
      <c r="I137" s="594"/>
      <c r="J137" s="594"/>
      <c r="K137" s="594"/>
      <c r="L137" s="874" t="s">
        <v>248</v>
      </c>
      <c r="M137" s="874"/>
    </row>
    <row r="138" spans="1:13" ht="13.5" thickBot="1">
      <c r="A138" s="875" t="s">
        <v>1046</v>
      </c>
      <c r="B138" s="878" t="s">
        <v>1047</v>
      </c>
      <c r="C138" s="878"/>
      <c r="D138" s="878"/>
      <c r="E138" s="878"/>
      <c r="F138" s="878"/>
      <c r="G138" s="878"/>
      <c r="H138" s="878"/>
      <c r="I138" s="878"/>
      <c r="J138" s="879" t="s">
        <v>592</v>
      </c>
      <c r="K138" s="879"/>
      <c r="L138" s="879"/>
      <c r="M138" s="879"/>
    </row>
    <row r="139" spans="1:13" ht="15" customHeight="1" thickBot="1">
      <c r="A139" s="876"/>
      <c r="B139" s="869" t="s">
        <v>1048</v>
      </c>
      <c r="C139" s="868" t="s">
        <v>1049</v>
      </c>
      <c r="D139" s="881" t="s">
        <v>1050</v>
      </c>
      <c r="E139" s="881"/>
      <c r="F139" s="881"/>
      <c r="G139" s="881"/>
      <c r="H139" s="881"/>
      <c r="I139" s="881"/>
      <c r="J139" s="880"/>
      <c r="K139" s="880"/>
      <c r="L139" s="880"/>
      <c r="M139" s="880"/>
    </row>
    <row r="140" spans="1:13" ht="21.75" thickBot="1">
      <c r="A140" s="876"/>
      <c r="B140" s="869"/>
      <c r="C140" s="868"/>
      <c r="D140" s="732" t="s">
        <v>1048</v>
      </c>
      <c r="E140" s="732" t="s">
        <v>1049</v>
      </c>
      <c r="F140" s="732" t="s">
        <v>1048</v>
      </c>
      <c r="G140" s="732" t="s">
        <v>1049</v>
      </c>
      <c r="H140" s="732" t="s">
        <v>1048</v>
      </c>
      <c r="I140" s="732" t="s">
        <v>1049</v>
      </c>
      <c r="J140" s="880"/>
      <c r="K140" s="880"/>
      <c r="L140" s="880"/>
      <c r="M140" s="880"/>
    </row>
    <row r="141" spans="1:13" ht="32.25" thickBot="1">
      <c r="A141" s="877"/>
      <c r="B141" s="868" t="s">
        <v>1051</v>
      </c>
      <c r="C141" s="868"/>
      <c r="D141" s="868" t="s">
        <v>15</v>
      </c>
      <c r="E141" s="868"/>
      <c r="F141" s="868" t="s">
        <v>16</v>
      </c>
      <c r="G141" s="868"/>
      <c r="H141" s="869" t="s">
        <v>17</v>
      </c>
      <c r="I141" s="869"/>
      <c r="J141" s="733" t="str">
        <f>+D141</f>
        <v>2014. előtt</v>
      </c>
      <c r="K141" s="732" t="str">
        <f>+F141</f>
        <v>2014. évi</v>
      </c>
      <c r="L141" s="733" t="s">
        <v>1052</v>
      </c>
      <c r="M141" s="732" t="s">
        <v>18</v>
      </c>
    </row>
    <row r="142" spans="1:13" ht="13.5" thickBot="1">
      <c r="A142" s="734" t="s">
        <v>930</v>
      </c>
      <c r="B142" s="733" t="s">
        <v>825</v>
      </c>
      <c r="C142" s="733" t="s">
        <v>826</v>
      </c>
      <c r="D142" s="735" t="s">
        <v>827</v>
      </c>
      <c r="E142" s="732" t="s">
        <v>4</v>
      </c>
      <c r="F142" s="732" t="s">
        <v>5</v>
      </c>
      <c r="G142" s="732" t="s">
        <v>6</v>
      </c>
      <c r="H142" s="733" t="s">
        <v>7</v>
      </c>
      <c r="I142" s="735" t="s">
        <v>8</v>
      </c>
      <c r="J142" s="735" t="s">
        <v>9</v>
      </c>
      <c r="K142" s="735" t="s">
        <v>10</v>
      </c>
      <c r="L142" s="735" t="s">
        <v>11</v>
      </c>
      <c r="M142" s="736" t="s">
        <v>12</v>
      </c>
    </row>
    <row r="143" spans="1:13" ht="12.75">
      <c r="A143" s="737" t="s">
        <v>1053</v>
      </c>
      <c r="B143" s="762">
        <f aca="true" t="shared" si="40" ref="B143:B149">SUM(D143,F143,H143)</f>
        <v>0</v>
      </c>
      <c r="C143" s="763">
        <f aca="true" t="shared" si="41" ref="C143:C149">SUM(E143,G143,I143)</f>
        <v>0</v>
      </c>
      <c r="D143" s="723"/>
      <c r="E143" s="729"/>
      <c r="F143" s="723"/>
      <c r="G143" s="723"/>
      <c r="H143" s="723"/>
      <c r="I143" s="723"/>
      <c r="J143" s="723"/>
      <c r="K143" s="723"/>
      <c r="L143" s="738">
        <f aca="true" t="shared" si="42" ref="L143:L149">+J143+K143</f>
        <v>0</v>
      </c>
      <c r="M143" s="739">
        <f>IF((C143&lt;&gt;0),ROUND((L143/C143)*100,1),"")</f>
      </c>
    </row>
    <row r="144" spans="1:13" ht="12.75">
      <c r="A144" s="740" t="s">
        <v>1054</v>
      </c>
      <c r="B144" s="764">
        <f t="shared" si="40"/>
        <v>0</v>
      </c>
      <c r="C144" s="769">
        <f t="shared" si="41"/>
        <v>0</v>
      </c>
      <c r="D144" s="714"/>
      <c r="E144" s="714"/>
      <c r="F144" s="714"/>
      <c r="G144" s="714"/>
      <c r="H144" s="714"/>
      <c r="I144" s="714"/>
      <c r="J144" s="714"/>
      <c r="K144" s="714"/>
      <c r="L144" s="741">
        <f t="shared" si="42"/>
        <v>0</v>
      </c>
      <c r="M144" s="742">
        <f aca="true" t="shared" si="43" ref="M144:M149">IF((C144&lt;&gt;0),ROUND((L144/C144)*100,1),"")</f>
      </c>
    </row>
    <row r="145" spans="1:13" ht="12.75">
      <c r="A145" s="743" t="s">
        <v>1055</v>
      </c>
      <c r="B145" s="716">
        <f t="shared" si="40"/>
        <v>46863</v>
      </c>
      <c r="C145" s="725">
        <f t="shared" si="41"/>
        <v>48387</v>
      </c>
      <c r="D145" s="725"/>
      <c r="E145" s="725"/>
      <c r="F145" s="756">
        <v>46863</v>
      </c>
      <c r="G145" s="725">
        <v>48387</v>
      </c>
      <c r="H145" s="725"/>
      <c r="I145" s="725"/>
      <c r="J145" s="725"/>
      <c r="K145" s="725">
        <v>46863</v>
      </c>
      <c r="L145" s="741">
        <f t="shared" si="42"/>
        <v>46863</v>
      </c>
      <c r="M145" s="742">
        <f t="shared" si="43"/>
        <v>96.9</v>
      </c>
    </row>
    <row r="146" spans="1:13" ht="12.75">
      <c r="A146" s="743" t="s">
        <v>1056</v>
      </c>
      <c r="B146" s="766">
        <f t="shared" si="40"/>
        <v>0</v>
      </c>
      <c r="C146" s="765">
        <f t="shared" si="41"/>
        <v>0</v>
      </c>
      <c r="D146" s="725"/>
      <c r="E146" s="725"/>
      <c r="F146" s="725"/>
      <c r="G146" s="725"/>
      <c r="H146" s="725"/>
      <c r="I146" s="725"/>
      <c r="J146" s="725"/>
      <c r="K146" s="725"/>
      <c r="L146" s="741">
        <f t="shared" si="42"/>
        <v>0</v>
      </c>
      <c r="M146" s="742">
        <f t="shared" si="43"/>
      </c>
    </row>
    <row r="147" spans="1:13" ht="12.75">
      <c r="A147" s="743" t="s">
        <v>1057</v>
      </c>
      <c r="B147" s="766">
        <f t="shared" si="40"/>
        <v>0</v>
      </c>
      <c r="C147" s="765">
        <f t="shared" si="41"/>
        <v>0</v>
      </c>
      <c r="D147" s="725"/>
      <c r="E147" s="725"/>
      <c r="F147" s="725"/>
      <c r="G147" s="725"/>
      <c r="H147" s="725"/>
      <c r="I147" s="725"/>
      <c r="J147" s="725"/>
      <c r="K147" s="725"/>
      <c r="L147" s="741">
        <f t="shared" si="42"/>
        <v>0</v>
      </c>
      <c r="M147" s="742">
        <f t="shared" si="43"/>
      </c>
    </row>
    <row r="148" spans="1:13" ht="12.75">
      <c r="A148" s="743" t="s">
        <v>1058</v>
      </c>
      <c r="B148" s="766">
        <f t="shared" si="40"/>
        <v>0</v>
      </c>
      <c r="C148" s="765">
        <f t="shared" si="41"/>
        <v>0</v>
      </c>
      <c r="D148" s="725"/>
      <c r="E148" s="725"/>
      <c r="F148" s="725"/>
      <c r="G148" s="725"/>
      <c r="H148" s="725"/>
      <c r="I148" s="725"/>
      <c r="J148" s="725"/>
      <c r="K148" s="725"/>
      <c r="L148" s="741">
        <f t="shared" si="42"/>
        <v>0</v>
      </c>
      <c r="M148" s="742">
        <f t="shared" si="43"/>
      </c>
    </row>
    <row r="149" spans="1:13" ht="15" customHeight="1" thickBot="1">
      <c r="A149" s="717"/>
      <c r="B149" s="767">
        <f t="shared" si="40"/>
        <v>0</v>
      </c>
      <c r="C149" s="768">
        <f t="shared" si="41"/>
        <v>0</v>
      </c>
      <c r="D149" s="728"/>
      <c r="E149" s="728"/>
      <c r="F149" s="728"/>
      <c r="G149" s="728"/>
      <c r="H149" s="728"/>
      <c r="I149" s="728"/>
      <c r="J149" s="728"/>
      <c r="K149" s="728"/>
      <c r="L149" s="741">
        <f t="shared" si="42"/>
        <v>0</v>
      </c>
      <c r="M149" s="744">
        <f t="shared" si="43"/>
      </c>
    </row>
    <row r="150" spans="1:13" ht="13.5" thickBot="1">
      <c r="A150" s="745" t="s">
        <v>1059</v>
      </c>
      <c r="B150" s="746">
        <f>B143+SUM(B145:B149)</f>
        <v>46863</v>
      </c>
      <c r="C150" s="746">
        <f>C143+SUM(C145:C149)</f>
        <v>48387</v>
      </c>
      <c r="D150" s="746">
        <f aca="true" t="shared" si="44" ref="D150:L150">D143+SUM(D145:D149)</f>
        <v>0</v>
      </c>
      <c r="E150" s="746">
        <f t="shared" si="44"/>
        <v>0</v>
      </c>
      <c r="F150" s="746">
        <f t="shared" si="44"/>
        <v>46863</v>
      </c>
      <c r="G150" s="746">
        <f t="shared" si="44"/>
        <v>48387</v>
      </c>
      <c r="H150" s="746">
        <f t="shared" si="44"/>
        <v>0</v>
      </c>
      <c r="I150" s="746">
        <f t="shared" si="44"/>
        <v>0</v>
      </c>
      <c r="J150" s="746">
        <f t="shared" si="44"/>
        <v>0</v>
      </c>
      <c r="K150" s="746">
        <f t="shared" si="44"/>
        <v>46863</v>
      </c>
      <c r="L150" s="746">
        <f t="shared" si="44"/>
        <v>46863</v>
      </c>
      <c r="M150" s="747">
        <f>IF((C150&lt;&gt;0),ROUND((L150/C150)*100,1),"")</f>
        <v>96.9</v>
      </c>
    </row>
    <row r="151" spans="1:13" ht="12.75">
      <c r="A151" s="718"/>
      <c r="B151" s="719"/>
      <c r="C151" s="720"/>
      <c r="D151" s="720"/>
      <c r="E151" s="720"/>
      <c r="F151" s="720"/>
      <c r="G151" s="720"/>
      <c r="H151" s="720"/>
      <c r="I151" s="720"/>
      <c r="J151" s="720"/>
      <c r="K151" s="720"/>
      <c r="L151" s="720"/>
      <c r="M151" s="720"/>
    </row>
    <row r="152" spans="1:13" ht="13.5" thickBot="1">
      <c r="A152" s="748" t="s">
        <v>1060</v>
      </c>
      <c r="B152" s="721"/>
      <c r="C152" s="722"/>
      <c r="D152" s="722"/>
      <c r="E152" s="722"/>
      <c r="F152" s="722"/>
      <c r="G152" s="722"/>
      <c r="H152" s="722"/>
      <c r="I152" s="722"/>
      <c r="J152" s="722"/>
      <c r="K152" s="722"/>
      <c r="L152" s="722"/>
      <c r="M152" s="722"/>
    </row>
    <row r="153" spans="1:13" ht="12.75">
      <c r="A153" s="749" t="s">
        <v>1061</v>
      </c>
      <c r="B153" s="762">
        <f aca="true" t="shared" si="45" ref="B153:B158">SUM(D153,F153,H153)</f>
        <v>0</v>
      </c>
      <c r="C153" s="763">
        <f aca="true" t="shared" si="46" ref="C153:C158">SUM(E153,G153,I153)</f>
        <v>0</v>
      </c>
      <c r="D153" s="723"/>
      <c r="E153" s="729"/>
      <c r="F153" s="723"/>
      <c r="G153" s="723"/>
      <c r="H153" s="723"/>
      <c r="I153" s="723"/>
      <c r="J153" s="723"/>
      <c r="K153" s="723"/>
      <c r="L153" s="724">
        <f aca="true" t="shared" si="47" ref="L153:L158">+J153+K153</f>
        <v>0</v>
      </c>
      <c r="M153" s="739">
        <f aca="true" t="shared" si="48" ref="M153:M159">IF((C153&lt;&gt;0),ROUND((L153/C153)*100,1),"")</f>
      </c>
    </row>
    <row r="154" spans="1:13" ht="12.75">
      <c r="A154" s="750" t="s">
        <v>1062</v>
      </c>
      <c r="B154" s="713">
        <f t="shared" si="45"/>
        <v>46160</v>
      </c>
      <c r="C154" s="725">
        <f t="shared" si="46"/>
        <v>46963</v>
      </c>
      <c r="D154" s="725"/>
      <c r="E154" s="725"/>
      <c r="F154" s="756">
        <v>46160</v>
      </c>
      <c r="G154" s="725">
        <v>46963</v>
      </c>
      <c r="H154" s="725"/>
      <c r="I154" s="725"/>
      <c r="J154" s="725"/>
      <c r="K154" s="725">
        <v>46863</v>
      </c>
      <c r="L154" s="715">
        <f t="shared" si="47"/>
        <v>46863</v>
      </c>
      <c r="M154" s="742">
        <f t="shared" si="48"/>
        <v>99.8</v>
      </c>
    </row>
    <row r="155" spans="1:13" ht="12.75">
      <c r="A155" s="750" t="s">
        <v>1063</v>
      </c>
      <c r="B155" s="716">
        <f t="shared" si="45"/>
        <v>703</v>
      </c>
      <c r="C155" s="725">
        <f t="shared" si="46"/>
        <v>1424</v>
      </c>
      <c r="D155" s="725"/>
      <c r="E155" s="725"/>
      <c r="F155" s="756">
        <v>703</v>
      </c>
      <c r="G155" s="725">
        <v>1424</v>
      </c>
      <c r="H155" s="725"/>
      <c r="I155" s="725"/>
      <c r="J155" s="725"/>
      <c r="K155" s="725">
        <v>1465</v>
      </c>
      <c r="L155" s="715">
        <f t="shared" si="47"/>
        <v>1465</v>
      </c>
      <c r="M155" s="742">
        <f t="shared" si="48"/>
        <v>102.9</v>
      </c>
    </row>
    <row r="156" spans="1:13" ht="12.75">
      <c r="A156" s="750" t="s">
        <v>1064</v>
      </c>
      <c r="B156" s="766">
        <f t="shared" si="45"/>
        <v>0</v>
      </c>
      <c r="C156" s="765">
        <f t="shared" si="46"/>
        <v>0</v>
      </c>
      <c r="D156" s="725"/>
      <c r="E156" s="725"/>
      <c r="F156" s="725"/>
      <c r="G156" s="725"/>
      <c r="H156" s="725"/>
      <c r="I156" s="725"/>
      <c r="J156" s="725"/>
      <c r="K156" s="725"/>
      <c r="L156" s="715">
        <f t="shared" si="47"/>
        <v>0</v>
      </c>
      <c r="M156" s="742">
        <f t="shared" si="48"/>
      </c>
    </row>
    <row r="157" spans="1:13" ht="12.75">
      <c r="A157" s="726"/>
      <c r="B157" s="766">
        <f t="shared" si="45"/>
        <v>0</v>
      </c>
      <c r="C157" s="765">
        <f t="shared" si="46"/>
        <v>0</v>
      </c>
      <c r="D157" s="725"/>
      <c r="E157" s="725"/>
      <c r="F157" s="725"/>
      <c r="G157" s="725"/>
      <c r="H157" s="725"/>
      <c r="I157" s="725"/>
      <c r="J157" s="725"/>
      <c r="K157" s="725"/>
      <c r="L157" s="715">
        <f t="shared" si="47"/>
        <v>0</v>
      </c>
      <c r="M157" s="742">
        <f t="shared" si="48"/>
      </c>
    </row>
    <row r="158" spans="1:13" ht="13.5" thickBot="1">
      <c r="A158" s="727"/>
      <c r="B158" s="767">
        <f t="shared" si="45"/>
        <v>0</v>
      </c>
      <c r="C158" s="768">
        <f t="shared" si="46"/>
        <v>0</v>
      </c>
      <c r="D158" s="728"/>
      <c r="E158" s="728"/>
      <c r="F158" s="728"/>
      <c r="G158" s="728"/>
      <c r="H158" s="728"/>
      <c r="I158" s="728"/>
      <c r="J158" s="728"/>
      <c r="K158" s="728"/>
      <c r="L158" s="715">
        <f t="shared" si="47"/>
        <v>0</v>
      </c>
      <c r="M158" s="744">
        <f t="shared" si="48"/>
      </c>
    </row>
    <row r="159" spans="1:13" ht="13.5" thickBot="1">
      <c r="A159" s="751" t="s">
        <v>1065</v>
      </c>
      <c r="B159" s="746">
        <f>SUM(B153:B158)</f>
        <v>46863</v>
      </c>
      <c r="C159" s="746">
        <f>SUM(C153:C158)</f>
        <v>48387</v>
      </c>
      <c r="D159" s="746">
        <f aca="true" t="shared" si="49" ref="D159:L159">SUM(D153:D158)</f>
        <v>0</v>
      </c>
      <c r="E159" s="746">
        <f t="shared" si="49"/>
        <v>0</v>
      </c>
      <c r="F159" s="746">
        <f t="shared" si="49"/>
        <v>46863</v>
      </c>
      <c r="G159" s="746">
        <f t="shared" si="49"/>
        <v>48387</v>
      </c>
      <c r="H159" s="746">
        <f t="shared" si="49"/>
        <v>0</v>
      </c>
      <c r="I159" s="746">
        <f t="shared" si="49"/>
        <v>0</v>
      </c>
      <c r="J159" s="746">
        <f t="shared" si="49"/>
        <v>0</v>
      </c>
      <c r="K159" s="746">
        <f t="shared" si="49"/>
        <v>48328</v>
      </c>
      <c r="L159" s="746">
        <f t="shared" si="49"/>
        <v>48328</v>
      </c>
      <c r="M159" s="747">
        <f t="shared" si="48"/>
        <v>99.9</v>
      </c>
    </row>
    <row r="160" spans="1:13" ht="12.75">
      <c r="A160" s="870" t="s">
        <v>0</v>
      </c>
      <c r="B160" s="870"/>
      <c r="C160" s="870"/>
      <c r="D160" s="870"/>
      <c r="E160" s="870"/>
      <c r="F160" s="870"/>
      <c r="G160" s="870"/>
      <c r="H160" s="870"/>
      <c r="I160" s="870"/>
      <c r="J160" s="870"/>
      <c r="K160" s="870"/>
      <c r="L160" s="870"/>
      <c r="M160" s="870"/>
    </row>
    <row r="161" spans="1:13" ht="5.25" customHeight="1">
      <c r="A161" s="752"/>
      <c r="B161" s="752"/>
      <c r="C161" s="752"/>
      <c r="D161" s="752"/>
      <c r="E161" s="752"/>
      <c r="F161" s="752"/>
      <c r="G161" s="752"/>
      <c r="H161" s="752"/>
      <c r="I161" s="752"/>
      <c r="J161" s="752"/>
      <c r="K161" s="752"/>
      <c r="L161" s="752"/>
      <c r="M161" s="752"/>
    </row>
    <row r="162" spans="1:13" ht="15.75">
      <c r="A162" s="871" t="str">
        <f>+CONCATENATE("Önkormányzaton kívüli EU-s projekthez történő hozzájárulás ",LEFT('[1]ÖSSZEFÜGGÉSEK'!A140,4),". évi előirányzata és teljesítése")</f>
        <v>Önkormányzaton kívüli EU-s projekthez történő hozzájárulás . évi előirányzata és teljesítése</v>
      </c>
      <c r="B162" s="871"/>
      <c r="C162" s="871"/>
      <c r="D162" s="871"/>
      <c r="E162" s="871"/>
      <c r="F162" s="871"/>
      <c r="G162" s="871"/>
      <c r="H162" s="871"/>
      <c r="I162" s="871"/>
      <c r="J162" s="871"/>
      <c r="K162" s="871"/>
      <c r="L162" s="871"/>
      <c r="M162" s="871"/>
    </row>
    <row r="163" spans="1:13" ht="12" customHeight="1" thickBot="1">
      <c r="A163" s="564"/>
      <c r="B163" s="564"/>
      <c r="C163" s="564"/>
      <c r="D163" s="564"/>
      <c r="E163" s="564"/>
      <c r="F163" s="564"/>
      <c r="G163" s="564"/>
      <c r="H163" s="564"/>
      <c r="I163" s="564"/>
      <c r="J163" s="564"/>
      <c r="K163" s="564"/>
      <c r="L163" s="874" t="s">
        <v>248</v>
      </c>
      <c r="M163" s="874"/>
    </row>
    <row r="164" spans="1:13" ht="21.75" thickBot="1">
      <c r="A164" s="886" t="s">
        <v>1</v>
      </c>
      <c r="B164" s="887"/>
      <c r="C164" s="887"/>
      <c r="D164" s="887"/>
      <c r="E164" s="887"/>
      <c r="F164" s="887"/>
      <c r="G164" s="887"/>
      <c r="H164" s="887"/>
      <c r="I164" s="887"/>
      <c r="J164" s="887"/>
      <c r="K164" s="753" t="s">
        <v>13</v>
      </c>
      <c r="L164" s="753" t="s">
        <v>14</v>
      </c>
      <c r="M164" s="753" t="s">
        <v>592</v>
      </c>
    </row>
    <row r="165" spans="1:13" ht="12.75">
      <c r="A165" s="882"/>
      <c r="B165" s="883"/>
      <c r="C165" s="883"/>
      <c r="D165" s="883"/>
      <c r="E165" s="883"/>
      <c r="F165" s="883"/>
      <c r="G165" s="883"/>
      <c r="H165" s="883"/>
      <c r="I165" s="883"/>
      <c r="J165" s="883"/>
      <c r="K165" s="729"/>
      <c r="L165" s="730"/>
      <c r="M165" s="730"/>
    </row>
    <row r="166" spans="1:13" ht="13.5" thickBot="1">
      <c r="A166" s="884"/>
      <c r="B166" s="885"/>
      <c r="C166" s="885"/>
      <c r="D166" s="885"/>
      <c r="E166" s="885"/>
      <c r="F166" s="885"/>
      <c r="G166" s="885"/>
      <c r="H166" s="885"/>
      <c r="I166" s="885"/>
      <c r="J166" s="885"/>
      <c r="K166" s="731"/>
      <c r="L166" s="728"/>
      <c r="M166" s="728"/>
    </row>
    <row r="167" spans="1:13" ht="13.5" thickBot="1">
      <c r="A167" s="888" t="s">
        <v>671</v>
      </c>
      <c r="B167" s="889"/>
      <c r="C167" s="889"/>
      <c r="D167" s="889"/>
      <c r="E167" s="889"/>
      <c r="F167" s="889"/>
      <c r="G167" s="889"/>
      <c r="H167" s="889"/>
      <c r="I167" s="889"/>
      <c r="J167" s="889"/>
      <c r="K167" s="754">
        <f>SUM(K165:K166)</f>
        <v>0</v>
      </c>
      <c r="L167" s="754">
        <f>SUM(L165:L166)</f>
        <v>0</v>
      </c>
      <c r="M167" s="754">
        <f>SUM(M165:M166)</f>
        <v>0</v>
      </c>
    </row>
    <row r="170" spans="1:13" ht="15.75" customHeight="1">
      <c r="A170" s="872" t="s">
        <v>2</v>
      </c>
      <c r="B170" s="872"/>
      <c r="C170" s="872"/>
      <c r="D170" s="873" t="s">
        <v>24</v>
      </c>
      <c r="E170" s="873"/>
      <c r="F170" s="873"/>
      <c r="G170" s="873"/>
      <c r="H170" s="873"/>
      <c r="I170" s="873"/>
      <c r="J170" s="873"/>
      <c r="K170" s="873"/>
      <c r="L170" s="873"/>
      <c r="M170" s="873"/>
    </row>
    <row r="171" spans="1:13" ht="15.75" thickBot="1">
      <c r="A171" s="594"/>
      <c r="B171" s="594"/>
      <c r="C171" s="594"/>
      <c r="D171" s="594"/>
      <c r="E171" s="594"/>
      <c r="F171" s="594"/>
      <c r="G171" s="594"/>
      <c r="H171" s="594"/>
      <c r="I171" s="594"/>
      <c r="J171" s="594"/>
      <c r="K171" s="594"/>
      <c r="L171" s="874" t="s">
        <v>248</v>
      </c>
      <c r="M171" s="874"/>
    </row>
    <row r="172" spans="1:13" ht="13.5" thickBot="1">
      <c r="A172" s="875" t="s">
        <v>1046</v>
      </c>
      <c r="B172" s="878" t="s">
        <v>1047</v>
      </c>
      <c r="C172" s="878"/>
      <c r="D172" s="878"/>
      <c r="E172" s="878"/>
      <c r="F172" s="878"/>
      <c r="G172" s="878"/>
      <c r="H172" s="878"/>
      <c r="I172" s="878"/>
      <c r="J172" s="879" t="s">
        <v>592</v>
      </c>
      <c r="K172" s="879"/>
      <c r="L172" s="879"/>
      <c r="M172" s="879"/>
    </row>
    <row r="173" spans="1:13" ht="15" customHeight="1" thickBot="1">
      <c r="A173" s="876"/>
      <c r="B173" s="869" t="s">
        <v>1048</v>
      </c>
      <c r="C173" s="868" t="s">
        <v>1049</v>
      </c>
      <c r="D173" s="881" t="s">
        <v>1050</v>
      </c>
      <c r="E173" s="881"/>
      <c r="F173" s="881"/>
      <c r="G173" s="881"/>
      <c r="H173" s="881"/>
      <c r="I173" s="881"/>
      <c r="J173" s="880"/>
      <c r="K173" s="880"/>
      <c r="L173" s="880"/>
      <c r="M173" s="880"/>
    </row>
    <row r="174" spans="1:13" ht="21.75" thickBot="1">
      <c r="A174" s="876"/>
      <c r="B174" s="869"/>
      <c r="C174" s="868"/>
      <c r="D174" s="732" t="s">
        <v>1048</v>
      </c>
      <c r="E174" s="732" t="s">
        <v>1049</v>
      </c>
      <c r="F174" s="732" t="s">
        <v>1048</v>
      </c>
      <c r="G174" s="732" t="s">
        <v>1049</v>
      </c>
      <c r="H174" s="732" t="s">
        <v>1048</v>
      </c>
      <c r="I174" s="732" t="s">
        <v>1049</v>
      </c>
      <c r="J174" s="880"/>
      <c r="K174" s="880"/>
      <c r="L174" s="880"/>
      <c r="M174" s="880"/>
    </row>
    <row r="175" spans="1:13" ht="32.25" thickBot="1">
      <c r="A175" s="877"/>
      <c r="B175" s="868" t="s">
        <v>1051</v>
      </c>
      <c r="C175" s="868"/>
      <c r="D175" s="868" t="s">
        <v>15</v>
      </c>
      <c r="E175" s="868"/>
      <c r="F175" s="868" t="s">
        <v>16</v>
      </c>
      <c r="G175" s="868"/>
      <c r="H175" s="869" t="s">
        <v>17</v>
      </c>
      <c r="I175" s="869"/>
      <c r="J175" s="733" t="str">
        <f>+D175</f>
        <v>2014. előtt</v>
      </c>
      <c r="K175" s="732" t="str">
        <f>+F175</f>
        <v>2014. évi</v>
      </c>
      <c r="L175" s="733" t="s">
        <v>1052</v>
      </c>
      <c r="M175" s="732" t="s">
        <v>18</v>
      </c>
    </row>
    <row r="176" spans="1:13" ht="13.5" thickBot="1">
      <c r="A176" s="734" t="s">
        <v>930</v>
      </c>
      <c r="B176" s="733" t="s">
        <v>825</v>
      </c>
      <c r="C176" s="733" t="s">
        <v>826</v>
      </c>
      <c r="D176" s="735" t="s">
        <v>827</v>
      </c>
      <c r="E176" s="732" t="s">
        <v>4</v>
      </c>
      <c r="F176" s="732" t="s">
        <v>5</v>
      </c>
      <c r="G176" s="732" t="s">
        <v>6</v>
      </c>
      <c r="H176" s="733" t="s">
        <v>7</v>
      </c>
      <c r="I176" s="735" t="s">
        <v>8</v>
      </c>
      <c r="J176" s="735" t="s">
        <v>9</v>
      </c>
      <c r="K176" s="735" t="s">
        <v>10</v>
      </c>
      <c r="L176" s="735" t="s">
        <v>11</v>
      </c>
      <c r="M176" s="736" t="s">
        <v>12</v>
      </c>
    </row>
    <row r="177" spans="1:13" ht="12.75">
      <c r="A177" s="737" t="s">
        <v>1053</v>
      </c>
      <c r="B177" s="762">
        <f aca="true" t="shared" si="50" ref="B177:B183">SUM(D177,F177,H177)</f>
        <v>0</v>
      </c>
      <c r="C177" s="763">
        <f aca="true" t="shared" si="51" ref="C177:C183">SUM(E177,G177,I177)</f>
        <v>0</v>
      </c>
      <c r="D177" s="723"/>
      <c r="E177" s="729"/>
      <c r="F177" s="723"/>
      <c r="G177" s="723"/>
      <c r="H177" s="723"/>
      <c r="I177" s="723"/>
      <c r="J177" s="723"/>
      <c r="K177" s="723"/>
      <c r="L177" s="738">
        <f aca="true" t="shared" si="52" ref="L177:L183">+J177+K177</f>
        <v>0</v>
      </c>
      <c r="M177" s="739">
        <f>IF((C177&lt;&gt;0),ROUND((L177/C177)*100,1),"")</f>
      </c>
    </row>
    <row r="178" spans="1:13" ht="12.75">
      <c r="A178" s="740" t="s">
        <v>1054</v>
      </c>
      <c r="B178" s="764">
        <f t="shared" si="50"/>
        <v>0</v>
      </c>
      <c r="C178" s="769">
        <f t="shared" si="51"/>
        <v>0</v>
      </c>
      <c r="D178" s="714"/>
      <c r="E178" s="714"/>
      <c r="F178" s="714"/>
      <c r="G178" s="714"/>
      <c r="H178" s="714"/>
      <c r="I178" s="714"/>
      <c r="J178" s="714"/>
      <c r="K178" s="714"/>
      <c r="L178" s="741">
        <f t="shared" si="52"/>
        <v>0</v>
      </c>
      <c r="M178" s="742">
        <f aca="true" t="shared" si="53" ref="M178:M183">IF((C178&lt;&gt;0),ROUND((L178/C178)*100,1),"")</f>
      </c>
    </row>
    <row r="179" spans="1:13" ht="12.75">
      <c r="A179" s="743" t="s">
        <v>1055</v>
      </c>
      <c r="B179" s="716">
        <f t="shared" si="50"/>
        <v>38862</v>
      </c>
      <c r="C179" s="725">
        <f t="shared" si="51"/>
        <v>40098</v>
      </c>
      <c r="D179" s="725"/>
      <c r="E179" s="725"/>
      <c r="F179" s="756">
        <v>38862</v>
      </c>
      <c r="G179" s="725">
        <v>40098</v>
      </c>
      <c r="H179" s="725"/>
      <c r="I179" s="725"/>
      <c r="J179" s="725"/>
      <c r="K179" s="725">
        <v>38862</v>
      </c>
      <c r="L179" s="741">
        <f t="shared" si="52"/>
        <v>38862</v>
      </c>
      <c r="M179" s="742">
        <f t="shared" si="53"/>
        <v>96.9</v>
      </c>
    </row>
    <row r="180" spans="1:13" ht="12.75">
      <c r="A180" s="743" t="s">
        <v>1056</v>
      </c>
      <c r="B180" s="766">
        <f t="shared" si="50"/>
        <v>0</v>
      </c>
      <c r="C180" s="765">
        <f t="shared" si="51"/>
        <v>0</v>
      </c>
      <c r="D180" s="725"/>
      <c r="E180" s="725"/>
      <c r="F180" s="725"/>
      <c r="G180" s="725"/>
      <c r="H180" s="725"/>
      <c r="I180" s="725"/>
      <c r="J180" s="725"/>
      <c r="K180" s="725"/>
      <c r="L180" s="741">
        <f t="shared" si="52"/>
        <v>0</v>
      </c>
      <c r="M180" s="742">
        <f t="shared" si="53"/>
      </c>
    </row>
    <row r="181" spans="1:13" ht="12.75">
      <c r="A181" s="743" t="s">
        <v>1057</v>
      </c>
      <c r="B181" s="766">
        <f t="shared" si="50"/>
        <v>0</v>
      </c>
      <c r="C181" s="765">
        <f t="shared" si="51"/>
        <v>0</v>
      </c>
      <c r="D181" s="725"/>
      <c r="E181" s="725"/>
      <c r="F181" s="725"/>
      <c r="G181" s="725"/>
      <c r="H181" s="725"/>
      <c r="I181" s="725"/>
      <c r="J181" s="725"/>
      <c r="K181" s="725"/>
      <c r="L181" s="741">
        <f t="shared" si="52"/>
        <v>0</v>
      </c>
      <c r="M181" s="742">
        <f t="shared" si="53"/>
      </c>
    </row>
    <row r="182" spans="1:13" ht="12.75">
      <c r="A182" s="743" t="s">
        <v>1058</v>
      </c>
      <c r="B182" s="766">
        <f t="shared" si="50"/>
        <v>0</v>
      </c>
      <c r="C182" s="765">
        <f t="shared" si="51"/>
        <v>0</v>
      </c>
      <c r="D182" s="725"/>
      <c r="E182" s="725"/>
      <c r="F182" s="725"/>
      <c r="G182" s="725"/>
      <c r="H182" s="725"/>
      <c r="I182" s="725"/>
      <c r="J182" s="725"/>
      <c r="K182" s="725"/>
      <c r="L182" s="741">
        <f t="shared" si="52"/>
        <v>0</v>
      </c>
      <c r="M182" s="742">
        <f t="shared" si="53"/>
      </c>
    </row>
    <row r="183" spans="1:13" ht="15" customHeight="1" thickBot="1">
      <c r="A183" s="717"/>
      <c r="B183" s="767">
        <f t="shared" si="50"/>
        <v>0</v>
      </c>
      <c r="C183" s="768">
        <f t="shared" si="51"/>
        <v>0</v>
      </c>
      <c r="D183" s="728"/>
      <c r="E183" s="728"/>
      <c r="F183" s="728"/>
      <c r="G183" s="728"/>
      <c r="H183" s="728"/>
      <c r="I183" s="728"/>
      <c r="J183" s="728"/>
      <c r="K183" s="728"/>
      <c r="L183" s="741">
        <f t="shared" si="52"/>
        <v>0</v>
      </c>
      <c r="M183" s="744">
        <f t="shared" si="53"/>
      </c>
    </row>
    <row r="184" spans="1:13" ht="13.5" thickBot="1">
      <c r="A184" s="745" t="s">
        <v>1059</v>
      </c>
      <c r="B184" s="746">
        <f>B177+SUM(B179:B183)</f>
        <v>38862</v>
      </c>
      <c r="C184" s="746">
        <f>C177+SUM(C179:C183)</f>
        <v>40098</v>
      </c>
      <c r="D184" s="746">
        <f aca="true" t="shared" si="54" ref="D184:L184">D177+SUM(D179:D183)</f>
        <v>0</v>
      </c>
      <c r="E184" s="746">
        <f t="shared" si="54"/>
        <v>0</v>
      </c>
      <c r="F184" s="746">
        <f t="shared" si="54"/>
        <v>38862</v>
      </c>
      <c r="G184" s="746">
        <f t="shared" si="54"/>
        <v>40098</v>
      </c>
      <c r="H184" s="746">
        <f t="shared" si="54"/>
        <v>0</v>
      </c>
      <c r="I184" s="746">
        <f t="shared" si="54"/>
        <v>0</v>
      </c>
      <c r="J184" s="746">
        <f t="shared" si="54"/>
        <v>0</v>
      </c>
      <c r="K184" s="746">
        <f t="shared" si="54"/>
        <v>38862</v>
      </c>
      <c r="L184" s="746">
        <f t="shared" si="54"/>
        <v>38862</v>
      </c>
      <c r="M184" s="747">
        <f>IF((C184&lt;&gt;0),ROUND((L184/C184)*100,1),"")</f>
        <v>96.9</v>
      </c>
    </row>
    <row r="185" spans="1:13" ht="12.75">
      <c r="A185" s="718"/>
      <c r="B185" s="719"/>
      <c r="C185" s="720"/>
      <c r="D185" s="720"/>
      <c r="E185" s="720"/>
      <c r="F185" s="720"/>
      <c r="G185" s="720"/>
      <c r="H185" s="720"/>
      <c r="I185" s="720"/>
      <c r="J185" s="720"/>
      <c r="K185" s="720"/>
      <c r="L185" s="720"/>
      <c r="M185" s="720"/>
    </row>
    <row r="186" spans="1:13" ht="13.5" thickBot="1">
      <c r="A186" s="748" t="s">
        <v>1060</v>
      </c>
      <c r="B186" s="721"/>
      <c r="C186" s="722"/>
      <c r="D186" s="722"/>
      <c r="E186" s="722"/>
      <c r="F186" s="722"/>
      <c r="G186" s="722"/>
      <c r="H186" s="722"/>
      <c r="I186" s="722"/>
      <c r="J186" s="722"/>
      <c r="K186" s="722"/>
      <c r="L186" s="722"/>
      <c r="M186" s="722"/>
    </row>
    <row r="187" spans="1:13" ht="12.75">
      <c r="A187" s="749" t="s">
        <v>1061</v>
      </c>
      <c r="B187" s="762">
        <f aca="true" t="shared" si="55" ref="B187:B192">SUM(D187,F187,H187)</f>
        <v>0</v>
      </c>
      <c r="C187" s="763">
        <f aca="true" t="shared" si="56" ref="C187:C192">SUM(E187,G187,I187)</f>
        <v>0</v>
      </c>
      <c r="D187" s="723"/>
      <c r="E187" s="729"/>
      <c r="F187" s="723"/>
      <c r="G187" s="723"/>
      <c r="H187" s="723"/>
      <c r="I187" s="723"/>
      <c r="J187" s="723"/>
      <c r="K187" s="723"/>
      <c r="L187" s="724">
        <f aca="true" t="shared" si="57" ref="L187:L192">+J187+K187</f>
        <v>0</v>
      </c>
      <c r="M187" s="739">
        <f aca="true" t="shared" si="58" ref="M187:M193">IF((C187&lt;&gt;0),ROUND((L187/C187)*100,1),"")</f>
      </c>
    </row>
    <row r="188" spans="1:13" ht="12.75">
      <c r="A188" s="750" t="s">
        <v>1062</v>
      </c>
      <c r="B188" s="713">
        <f t="shared" si="55"/>
        <v>38279</v>
      </c>
      <c r="C188" s="725">
        <f t="shared" si="56"/>
        <v>39497</v>
      </c>
      <c r="D188" s="725"/>
      <c r="E188" s="725"/>
      <c r="F188" s="756">
        <v>38279</v>
      </c>
      <c r="G188" s="725">
        <v>39497</v>
      </c>
      <c r="H188" s="725"/>
      <c r="I188" s="725"/>
      <c r="J188" s="725"/>
      <c r="K188" s="725">
        <v>38862</v>
      </c>
      <c r="L188" s="715">
        <f t="shared" si="57"/>
        <v>38862</v>
      </c>
      <c r="M188" s="742">
        <f t="shared" si="58"/>
        <v>98.4</v>
      </c>
    </row>
    <row r="189" spans="1:13" ht="12.75">
      <c r="A189" s="750" t="s">
        <v>1063</v>
      </c>
      <c r="B189" s="716">
        <f t="shared" si="55"/>
        <v>583</v>
      </c>
      <c r="C189" s="725">
        <f t="shared" si="56"/>
        <v>601</v>
      </c>
      <c r="D189" s="725"/>
      <c r="E189" s="725"/>
      <c r="F189" s="756">
        <v>583</v>
      </c>
      <c r="G189" s="725">
        <v>601</v>
      </c>
      <c r="H189" s="725"/>
      <c r="I189" s="725"/>
      <c r="J189" s="725"/>
      <c r="K189" s="725">
        <v>642</v>
      </c>
      <c r="L189" s="715">
        <f t="shared" si="57"/>
        <v>642</v>
      </c>
      <c r="M189" s="742">
        <f t="shared" si="58"/>
        <v>106.8</v>
      </c>
    </row>
    <row r="190" spans="1:13" ht="12.75">
      <c r="A190" s="750" t="s">
        <v>1064</v>
      </c>
      <c r="B190" s="766">
        <f t="shared" si="55"/>
        <v>0</v>
      </c>
      <c r="C190" s="765">
        <f t="shared" si="56"/>
        <v>0</v>
      </c>
      <c r="D190" s="725"/>
      <c r="E190" s="725"/>
      <c r="F190" s="725"/>
      <c r="G190" s="725"/>
      <c r="H190" s="725"/>
      <c r="I190" s="725"/>
      <c r="J190" s="725"/>
      <c r="K190" s="725"/>
      <c r="L190" s="715">
        <f t="shared" si="57"/>
        <v>0</v>
      </c>
      <c r="M190" s="742">
        <f t="shared" si="58"/>
      </c>
    </row>
    <row r="191" spans="1:13" ht="12.75">
      <c r="A191" s="726"/>
      <c r="B191" s="766">
        <f t="shared" si="55"/>
        <v>0</v>
      </c>
      <c r="C191" s="765">
        <f t="shared" si="56"/>
        <v>0</v>
      </c>
      <c r="D191" s="725"/>
      <c r="E191" s="725"/>
      <c r="F191" s="725"/>
      <c r="G191" s="725"/>
      <c r="H191" s="725"/>
      <c r="I191" s="725"/>
      <c r="J191" s="725"/>
      <c r="K191" s="725"/>
      <c r="L191" s="715">
        <f t="shared" si="57"/>
        <v>0</v>
      </c>
      <c r="M191" s="742">
        <f t="shared" si="58"/>
      </c>
    </row>
    <row r="192" spans="1:13" ht="13.5" thickBot="1">
      <c r="A192" s="727"/>
      <c r="B192" s="767">
        <f t="shared" si="55"/>
        <v>0</v>
      </c>
      <c r="C192" s="768">
        <f t="shared" si="56"/>
        <v>0</v>
      </c>
      <c r="D192" s="728"/>
      <c r="E192" s="728"/>
      <c r="F192" s="728"/>
      <c r="G192" s="728"/>
      <c r="H192" s="728"/>
      <c r="I192" s="728"/>
      <c r="J192" s="728"/>
      <c r="K192" s="728"/>
      <c r="L192" s="715">
        <f t="shared" si="57"/>
        <v>0</v>
      </c>
      <c r="M192" s="744">
        <f t="shared" si="58"/>
      </c>
    </row>
    <row r="193" spans="1:13" ht="13.5" thickBot="1">
      <c r="A193" s="751" t="s">
        <v>1065</v>
      </c>
      <c r="B193" s="746">
        <f>SUM(B187:B192)</f>
        <v>38862</v>
      </c>
      <c r="C193" s="746">
        <f>SUM(C187:C192)</f>
        <v>40098</v>
      </c>
      <c r="D193" s="746">
        <f aca="true" t="shared" si="59" ref="D193:L193">SUM(D187:D192)</f>
        <v>0</v>
      </c>
      <c r="E193" s="746">
        <f t="shared" si="59"/>
        <v>0</v>
      </c>
      <c r="F193" s="746">
        <f t="shared" si="59"/>
        <v>38862</v>
      </c>
      <c r="G193" s="746">
        <f t="shared" si="59"/>
        <v>40098</v>
      </c>
      <c r="H193" s="746">
        <f t="shared" si="59"/>
        <v>0</v>
      </c>
      <c r="I193" s="746">
        <f t="shared" si="59"/>
        <v>0</v>
      </c>
      <c r="J193" s="746">
        <f t="shared" si="59"/>
        <v>0</v>
      </c>
      <c r="K193" s="746">
        <f t="shared" si="59"/>
        <v>39504</v>
      </c>
      <c r="L193" s="746">
        <f t="shared" si="59"/>
        <v>39504</v>
      </c>
      <c r="M193" s="747">
        <f t="shared" si="58"/>
        <v>98.5</v>
      </c>
    </row>
    <row r="194" spans="1:13" ht="12.75">
      <c r="A194" s="870" t="s">
        <v>0</v>
      </c>
      <c r="B194" s="870"/>
      <c r="C194" s="870"/>
      <c r="D194" s="870"/>
      <c r="E194" s="870"/>
      <c r="F194" s="870"/>
      <c r="G194" s="870"/>
      <c r="H194" s="870"/>
      <c r="I194" s="870"/>
      <c r="J194" s="870"/>
      <c r="K194" s="870"/>
      <c r="L194" s="870"/>
      <c r="M194" s="870"/>
    </row>
    <row r="195" spans="1:13" ht="5.25" customHeight="1">
      <c r="A195" s="752"/>
      <c r="B195" s="752"/>
      <c r="C195" s="752"/>
      <c r="D195" s="752"/>
      <c r="E195" s="752"/>
      <c r="F195" s="752"/>
      <c r="G195" s="752"/>
      <c r="H195" s="752"/>
      <c r="I195" s="752"/>
      <c r="J195" s="752"/>
      <c r="K195" s="752"/>
      <c r="L195" s="752"/>
      <c r="M195" s="752"/>
    </row>
    <row r="196" spans="1:13" ht="15.75">
      <c r="A196" s="871" t="str">
        <f>+CONCATENATE("Önkormányzaton kívüli EU-s projekthez történő hozzájárulás ",LEFT('[1]ÖSSZEFÜGGÉSEK'!A174,4),". évi előirányzata és teljesítése")</f>
        <v>Önkormányzaton kívüli EU-s projekthez történő hozzájárulás . évi előirányzata és teljesítése</v>
      </c>
      <c r="B196" s="871"/>
      <c r="C196" s="871"/>
      <c r="D196" s="871"/>
      <c r="E196" s="871"/>
      <c r="F196" s="871"/>
      <c r="G196" s="871"/>
      <c r="H196" s="871"/>
      <c r="I196" s="871"/>
      <c r="J196" s="871"/>
      <c r="K196" s="871"/>
      <c r="L196" s="871"/>
      <c r="M196" s="871"/>
    </row>
    <row r="197" spans="1:13" ht="12" customHeight="1" thickBot="1">
      <c r="A197" s="564"/>
      <c r="B197" s="564"/>
      <c r="C197" s="564"/>
      <c r="D197" s="564"/>
      <c r="E197" s="564"/>
      <c r="F197" s="564"/>
      <c r="G197" s="564"/>
      <c r="H197" s="564"/>
      <c r="I197" s="564"/>
      <c r="J197" s="564"/>
      <c r="K197" s="564"/>
      <c r="L197" s="874" t="s">
        <v>248</v>
      </c>
      <c r="M197" s="874"/>
    </row>
    <row r="198" spans="1:13" ht="21.75" thickBot="1">
      <c r="A198" s="886" t="s">
        <v>1</v>
      </c>
      <c r="B198" s="887"/>
      <c r="C198" s="887"/>
      <c r="D198" s="887"/>
      <c r="E198" s="887"/>
      <c r="F198" s="887"/>
      <c r="G198" s="887"/>
      <c r="H198" s="887"/>
      <c r="I198" s="887"/>
      <c r="J198" s="887"/>
      <c r="K198" s="753" t="s">
        <v>13</v>
      </c>
      <c r="L198" s="753" t="s">
        <v>14</v>
      </c>
      <c r="M198" s="753" t="s">
        <v>592</v>
      </c>
    </row>
    <row r="199" spans="1:13" ht="12.75">
      <c r="A199" s="882"/>
      <c r="B199" s="883"/>
      <c r="C199" s="883"/>
      <c r="D199" s="883"/>
      <c r="E199" s="883"/>
      <c r="F199" s="883"/>
      <c r="G199" s="883"/>
      <c r="H199" s="883"/>
      <c r="I199" s="883"/>
      <c r="J199" s="883"/>
      <c r="K199" s="729"/>
      <c r="L199" s="730"/>
      <c r="M199" s="730"/>
    </row>
    <row r="200" spans="1:13" ht="13.5" thickBot="1">
      <c r="A200" s="884"/>
      <c r="B200" s="885"/>
      <c r="C200" s="885"/>
      <c r="D200" s="885"/>
      <c r="E200" s="885"/>
      <c r="F200" s="885"/>
      <c r="G200" s="885"/>
      <c r="H200" s="885"/>
      <c r="I200" s="885"/>
      <c r="J200" s="885"/>
      <c r="K200" s="731"/>
      <c r="L200" s="728"/>
      <c r="M200" s="728"/>
    </row>
    <row r="201" spans="1:13" ht="13.5" thickBot="1">
      <c r="A201" s="888" t="s">
        <v>671</v>
      </c>
      <c r="B201" s="889"/>
      <c r="C201" s="889"/>
      <c r="D201" s="889"/>
      <c r="E201" s="889"/>
      <c r="F201" s="889"/>
      <c r="G201" s="889"/>
      <c r="H201" s="889"/>
      <c r="I201" s="889"/>
      <c r="J201" s="889"/>
      <c r="K201" s="754">
        <f>SUM(K199:K200)</f>
        <v>0</v>
      </c>
      <c r="L201" s="754">
        <f>SUM(L199:L200)</f>
        <v>0</v>
      </c>
      <c r="M201" s="754">
        <f>SUM(M199:M200)</f>
        <v>0</v>
      </c>
    </row>
    <row r="204" spans="1:13" ht="15.75" customHeight="1">
      <c r="A204" s="872" t="s">
        <v>2</v>
      </c>
      <c r="B204" s="872"/>
      <c r="C204" s="872"/>
      <c r="D204" s="873" t="s">
        <v>25</v>
      </c>
      <c r="E204" s="873"/>
      <c r="F204" s="873"/>
      <c r="G204" s="873"/>
      <c r="H204" s="873"/>
      <c r="I204" s="873"/>
      <c r="J204" s="873"/>
      <c r="K204" s="873"/>
      <c r="L204" s="873"/>
      <c r="M204" s="873"/>
    </row>
    <row r="205" spans="1:13" ht="15.75" thickBot="1">
      <c r="A205" s="594"/>
      <c r="B205" s="594"/>
      <c r="C205" s="594"/>
      <c r="D205" s="594"/>
      <c r="E205" s="594"/>
      <c r="F205" s="594"/>
      <c r="G205" s="594"/>
      <c r="H205" s="594"/>
      <c r="I205" s="594"/>
      <c r="J205" s="594"/>
      <c r="K205" s="594"/>
      <c r="L205" s="874" t="s">
        <v>248</v>
      </c>
      <c r="M205" s="874"/>
    </row>
    <row r="206" spans="1:13" ht="13.5" thickBot="1">
      <c r="A206" s="875" t="s">
        <v>1046</v>
      </c>
      <c r="B206" s="878" t="s">
        <v>1047</v>
      </c>
      <c r="C206" s="878"/>
      <c r="D206" s="878"/>
      <c r="E206" s="878"/>
      <c r="F206" s="878"/>
      <c r="G206" s="878"/>
      <c r="H206" s="878"/>
      <c r="I206" s="878"/>
      <c r="J206" s="879" t="s">
        <v>592</v>
      </c>
      <c r="K206" s="879"/>
      <c r="L206" s="879"/>
      <c r="M206" s="879"/>
    </row>
    <row r="207" spans="1:13" ht="15" customHeight="1" thickBot="1">
      <c r="A207" s="876"/>
      <c r="B207" s="869" t="s">
        <v>1048</v>
      </c>
      <c r="C207" s="868" t="s">
        <v>1049</v>
      </c>
      <c r="D207" s="881" t="s">
        <v>1050</v>
      </c>
      <c r="E207" s="881"/>
      <c r="F207" s="881"/>
      <c r="G207" s="881"/>
      <c r="H207" s="881"/>
      <c r="I207" s="881"/>
      <c r="J207" s="880"/>
      <c r="K207" s="880"/>
      <c r="L207" s="880"/>
      <c r="M207" s="880"/>
    </row>
    <row r="208" spans="1:13" ht="21.75" thickBot="1">
      <c r="A208" s="876"/>
      <c r="B208" s="869"/>
      <c r="C208" s="868"/>
      <c r="D208" s="732" t="s">
        <v>1048</v>
      </c>
      <c r="E208" s="732" t="s">
        <v>1049</v>
      </c>
      <c r="F208" s="732" t="s">
        <v>1048</v>
      </c>
      <c r="G208" s="732" t="s">
        <v>1049</v>
      </c>
      <c r="H208" s="732" t="s">
        <v>1048</v>
      </c>
      <c r="I208" s="732" t="s">
        <v>1049</v>
      </c>
      <c r="J208" s="880"/>
      <c r="K208" s="880"/>
      <c r="L208" s="880"/>
      <c r="M208" s="880"/>
    </row>
    <row r="209" spans="1:13" ht="32.25" thickBot="1">
      <c r="A209" s="877"/>
      <c r="B209" s="868" t="s">
        <v>1051</v>
      </c>
      <c r="C209" s="868"/>
      <c r="D209" s="868" t="s">
        <v>15</v>
      </c>
      <c r="E209" s="868"/>
      <c r="F209" s="868" t="s">
        <v>16</v>
      </c>
      <c r="G209" s="868"/>
      <c r="H209" s="869" t="s">
        <v>17</v>
      </c>
      <c r="I209" s="869"/>
      <c r="J209" s="733" t="str">
        <f>+D209</f>
        <v>2014. előtt</v>
      </c>
      <c r="K209" s="732" t="str">
        <f>+F209</f>
        <v>2014. évi</v>
      </c>
      <c r="L209" s="733" t="s">
        <v>1052</v>
      </c>
      <c r="M209" s="732" t="s">
        <v>18</v>
      </c>
    </row>
    <row r="210" spans="1:13" ht="13.5" thickBot="1">
      <c r="A210" s="734" t="s">
        <v>930</v>
      </c>
      <c r="B210" s="733" t="s">
        <v>825</v>
      </c>
      <c r="C210" s="733" t="s">
        <v>826</v>
      </c>
      <c r="D210" s="735" t="s">
        <v>827</v>
      </c>
      <c r="E210" s="732" t="s">
        <v>4</v>
      </c>
      <c r="F210" s="732" t="s">
        <v>5</v>
      </c>
      <c r="G210" s="732" t="s">
        <v>6</v>
      </c>
      <c r="H210" s="733" t="s">
        <v>7</v>
      </c>
      <c r="I210" s="735" t="s">
        <v>8</v>
      </c>
      <c r="J210" s="735" t="s">
        <v>9</v>
      </c>
      <c r="K210" s="735" t="s">
        <v>10</v>
      </c>
      <c r="L210" s="735" t="s">
        <v>11</v>
      </c>
      <c r="M210" s="736" t="s">
        <v>12</v>
      </c>
    </row>
    <row r="211" spans="1:13" ht="12.75">
      <c r="A211" s="737" t="s">
        <v>1053</v>
      </c>
      <c r="B211" s="762">
        <f aca="true" t="shared" si="60" ref="B211:B217">SUM(D211,F211,H211)</f>
        <v>0</v>
      </c>
      <c r="C211" s="763">
        <f aca="true" t="shared" si="61" ref="C211:C217">SUM(E211,G211,I211)</f>
        <v>0</v>
      </c>
      <c r="D211" s="723"/>
      <c r="E211" s="729"/>
      <c r="F211" s="723"/>
      <c r="G211" s="723"/>
      <c r="H211" s="723"/>
      <c r="I211" s="723"/>
      <c r="J211" s="723"/>
      <c r="K211" s="723"/>
      <c r="L211" s="738">
        <f aca="true" t="shared" si="62" ref="L211:L217">+J211+K211</f>
        <v>0</v>
      </c>
      <c r="M211" s="739">
        <f>IF((C211&lt;&gt;0),ROUND((L211/C211)*100,1),"")</f>
      </c>
    </row>
    <row r="212" spans="1:13" ht="12.75">
      <c r="A212" s="740" t="s">
        <v>1054</v>
      </c>
      <c r="B212" s="764">
        <f t="shared" si="60"/>
        <v>0</v>
      </c>
      <c r="C212" s="769">
        <f t="shared" si="61"/>
        <v>0</v>
      </c>
      <c r="D212" s="714"/>
      <c r="E212" s="714"/>
      <c r="F212" s="714"/>
      <c r="G212" s="714"/>
      <c r="H212" s="714"/>
      <c r="I212" s="714"/>
      <c r="J212" s="714"/>
      <c r="K212" s="714"/>
      <c r="L212" s="741">
        <f t="shared" si="62"/>
        <v>0</v>
      </c>
      <c r="M212" s="742">
        <f aca="true" t="shared" si="63" ref="M212:M217">IF((C212&lt;&gt;0),ROUND((L212/C212)*100,1),"")</f>
      </c>
    </row>
    <row r="213" spans="1:13" ht="12.75">
      <c r="A213" s="743" t="s">
        <v>1055</v>
      </c>
      <c r="B213" s="716">
        <f t="shared" si="60"/>
        <v>3556</v>
      </c>
      <c r="C213" s="725">
        <f t="shared" si="61"/>
        <v>3733</v>
      </c>
      <c r="D213" s="725"/>
      <c r="E213" s="725"/>
      <c r="F213" s="756">
        <v>3556</v>
      </c>
      <c r="G213" s="725">
        <v>3733</v>
      </c>
      <c r="H213" s="725"/>
      <c r="I213" s="725"/>
      <c r="J213" s="725"/>
      <c r="K213" s="725">
        <v>3710</v>
      </c>
      <c r="L213" s="741">
        <f t="shared" si="62"/>
        <v>3710</v>
      </c>
      <c r="M213" s="742">
        <f t="shared" si="63"/>
        <v>99.4</v>
      </c>
    </row>
    <row r="214" spans="1:13" ht="12.75">
      <c r="A214" s="743" t="s">
        <v>1056</v>
      </c>
      <c r="B214" s="766">
        <f t="shared" si="60"/>
        <v>0</v>
      </c>
      <c r="C214" s="765">
        <f t="shared" si="61"/>
        <v>0</v>
      </c>
      <c r="D214" s="725"/>
      <c r="E214" s="725"/>
      <c r="F214" s="725"/>
      <c r="G214" s="725"/>
      <c r="H214" s="725"/>
      <c r="I214" s="725"/>
      <c r="J214" s="725"/>
      <c r="K214" s="725"/>
      <c r="L214" s="741">
        <f t="shared" si="62"/>
        <v>0</v>
      </c>
      <c r="M214" s="742">
        <f t="shared" si="63"/>
      </c>
    </row>
    <row r="215" spans="1:13" ht="12.75">
      <c r="A215" s="743" t="s">
        <v>1057</v>
      </c>
      <c r="B215" s="766">
        <f t="shared" si="60"/>
        <v>0</v>
      </c>
      <c r="C215" s="765">
        <f t="shared" si="61"/>
        <v>0</v>
      </c>
      <c r="D215" s="725"/>
      <c r="E215" s="725"/>
      <c r="F215" s="725"/>
      <c r="G215" s="725"/>
      <c r="H215" s="725"/>
      <c r="I215" s="725"/>
      <c r="J215" s="725"/>
      <c r="K215" s="725"/>
      <c r="L215" s="741">
        <f t="shared" si="62"/>
        <v>0</v>
      </c>
      <c r="M215" s="742">
        <f t="shared" si="63"/>
      </c>
    </row>
    <row r="216" spans="1:13" ht="12.75">
      <c r="A216" s="743" t="s">
        <v>1058</v>
      </c>
      <c r="B216" s="766">
        <f t="shared" si="60"/>
        <v>0</v>
      </c>
      <c r="C216" s="765">
        <f t="shared" si="61"/>
        <v>0</v>
      </c>
      <c r="D216" s="725"/>
      <c r="E216" s="725"/>
      <c r="F216" s="725"/>
      <c r="G216" s="725"/>
      <c r="H216" s="725"/>
      <c r="I216" s="725"/>
      <c r="J216" s="725"/>
      <c r="K216" s="725"/>
      <c r="L216" s="741">
        <f t="shared" si="62"/>
        <v>0</v>
      </c>
      <c r="M216" s="742">
        <f t="shared" si="63"/>
      </c>
    </row>
    <row r="217" spans="1:13" ht="15" customHeight="1" thickBot="1">
      <c r="A217" s="717"/>
      <c r="B217" s="767">
        <f t="shared" si="60"/>
        <v>0</v>
      </c>
      <c r="C217" s="768">
        <f t="shared" si="61"/>
        <v>0</v>
      </c>
      <c r="D217" s="728"/>
      <c r="E217" s="728"/>
      <c r="F217" s="728"/>
      <c r="G217" s="728"/>
      <c r="H217" s="728"/>
      <c r="I217" s="728"/>
      <c r="J217" s="728"/>
      <c r="K217" s="728"/>
      <c r="L217" s="741">
        <f t="shared" si="62"/>
        <v>0</v>
      </c>
      <c r="M217" s="744">
        <f t="shared" si="63"/>
      </c>
    </row>
    <row r="218" spans="1:13" ht="13.5" thickBot="1">
      <c r="A218" s="745" t="s">
        <v>1059</v>
      </c>
      <c r="B218" s="746">
        <f>B211+SUM(B213:B217)</f>
        <v>3556</v>
      </c>
      <c r="C218" s="746">
        <f>C211+SUM(C213:C217)</f>
        <v>3733</v>
      </c>
      <c r="D218" s="746">
        <f aca="true" t="shared" si="64" ref="D218:L218">D211+SUM(D213:D217)</f>
        <v>0</v>
      </c>
      <c r="E218" s="746">
        <f t="shared" si="64"/>
        <v>0</v>
      </c>
      <c r="F218" s="746">
        <f t="shared" si="64"/>
        <v>3556</v>
      </c>
      <c r="G218" s="746">
        <f t="shared" si="64"/>
        <v>3733</v>
      </c>
      <c r="H218" s="746">
        <f t="shared" si="64"/>
        <v>0</v>
      </c>
      <c r="I218" s="746">
        <f t="shared" si="64"/>
        <v>0</v>
      </c>
      <c r="J218" s="746">
        <f t="shared" si="64"/>
        <v>0</v>
      </c>
      <c r="K218" s="746">
        <f t="shared" si="64"/>
        <v>3710</v>
      </c>
      <c r="L218" s="746">
        <f t="shared" si="64"/>
        <v>3710</v>
      </c>
      <c r="M218" s="747">
        <f>IF((C218&lt;&gt;0),ROUND((L218/C218)*100,1),"")</f>
        <v>99.4</v>
      </c>
    </row>
    <row r="219" spans="1:13" ht="12.75">
      <c r="A219" s="718"/>
      <c r="B219" s="719"/>
      <c r="C219" s="720"/>
      <c r="D219" s="720"/>
      <c r="E219" s="720"/>
      <c r="F219" s="720"/>
      <c r="G219" s="720"/>
      <c r="H219" s="720"/>
      <c r="I219" s="720"/>
      <c r="J219" s="720"/>
      <c r="K219" s="720"/>
      <c r="L219" s="720"/>
      <c r="M219" s="720"/>
    </row>
    <row r="220" spans="1:13" ht="13.5" thickBot="1">
      <c r="A220" s="748" t="s">
        <v>1060</v>
      </c>
      <c r="B220" s="721"/>
      <c r="C220" s="722"/>
      <c r="D220" s="722"/>
      <c r="E220" s="722"/>
      <c r="F220" s="722"/>
      <c r="G220" s="722"/>
      <c r="H220" s="722"/>
      <c r="I220" s="722"/>
      <c r="J220" s="722"/>
      <c r="K220" s="722"/>
      <c r="L220" s="722"/>
      <c r="M220" s="722"/>
    </row>
    <row r="221" spans="1:13" ht="12.75">
      <c r="A221" s="749" t="s">
        <v>1061</v>
      </c>
      <c r="B221" s="762">
        <f aca="true" t="shared" si="65" ref="B221:B226">SUM(D221,F221,H221)</f>
        <v>0</v>
      </c>
      <c r="C221" s="763">
        <f aca="true" t="shared" si="66" ref="C221:C226">SUM(E221,G221,I221)</f>
        <v>0</v>
      </c>
      <c r="D221" s="723"/>
      <c r="E221" s="729"/>
      <c r="F221" s="723"/>
      <c r="G221" s="723"/>
      <c r="H221" s="723"/>
      <c r="I221" s="723"/>
      <c r="J221" s="723"/>
      <c r="K221" s="723"/>
      <c r="L221" s="724">
        <f aca="true" t="shared" si="67" ref="L221:L226">+J221+K221</f>
        <v>0</v>
      </c>
      <c r="M221" s="739">
        <f aca="true" t="shared" si="68" ref="M221:M227">IF((C221&lt;&gt;0),ROUND((L221/C221)*100,1),"")</f>
      </c>
    </row>
    <row r="222" spans="1:13" ht="12.75">
      <c r="A222" s="750" t="s">
        <v>1062</v>
      </c>
      <c r="B222" s="713">
        <f t="shared" si="65"/>
        <v>3503</v>
      </c>
      <c r="C222" s="725">
        <f t="shared" si="66"/>
        <v>3642</v>
      </c>
      <c r="D222" s="725"/>
      <c r="E222" s="725"/>
      <c r="F222" s="756">
        <v>3503</v>
      </c>
      <c r="G222" s="725">
        <v>3642</v>
      </c>
      <c r="H222" s="725"/>
      <c r="I222" s="725"/>
      <c r="J222" s="725"/>
      <c r="K222" s="725">
        <v>3556</v>
      </c>
      <c r="L222" s="715">
        <f t="shared" si="67"/>
        <v>3556</v>
      </c>
      <c r="M222" s="742">
        <f t="shared" si="68"/>
        <v>97.6</v>
      </c>
    </row>
    <row r="223" spans="1:13" ht="12.75">
      <c r="A223" s="750" t="s">
        <v>1063</v>
      </c>
      <c r="B223" s="716">
        <f t="shared" si="65"/>
        <v>53</v>
      </c>
      <c r="C223" s="725">
        <f t="shared" si="66"/>
        <v>91</v>
      </c>
      <c r="D223" s="725"/>
      <c r="E223" s="725"/>
      <c r="F223" s="756">
        <v>53</v>
      </c>
      <c r="G223" s="725">
        <v>91</v>
      </c>
      <c r="H223" s="725"/>
      <c r="I223" s="725"/>
      <c r="J223" s="725"/>
      <c r="K223" s="725">
        <v>90</v>
      </c>
      <c r="L223" s="715">
        <f t="shared" si="67"/>
        <v>90</v>
      </c>
      <c r="M223" s="742">
        <f t="shared" si="68"/>
        <v>98.9</v>
      </c>
    </row>
    <row r="224" spans="1:13" ht="12.75">
      <c r="A224" s="750" t="s">
        <v>1064</v>
      </c>
      <c r="B224" s="766">
        <f t="shared" si="65"/>
        <v>0</v>
      </c>
      <c r="C224" s="765">
        <f t="shared" si="66"/>
        <v>0</v>
      </c>
      <c r="D224" s="725"/>
      <c r="E224" s="725"/>
      <c r="F224" s="725"/>
      <c r="G224" s="725"/>
      <c r="H224" s="725"/>
      <c r="I224" s="725"/>
      <c r="J224" s="725"/>
      <c r="K224" s="725"/>
      <c r="L224" s="715">
        <f t="shared" si="67"/>
        <v>0</v>
      </c>
      <c r="M224" s="742">
        <f t="shared" si="68"/>
      </c>
    </row>
    <row r="225" spans="1:13" ht="12.75">
      <c r="A225" s="726"/>
      <c r="B225" s="766">
        <f t="shared" si="65"/>
        <v>0</v>
      </c>
      <c r="C225" s="765">
        <f t="shared" si="66"/>
        <v>0</v>
      </c>
      <c r="D225" s="725"/>
      <c r="E225" s="725"/>
      <c r="F225" s="725"/>
      <c r="G225" s="725"/>
      <c r="H225" s="725"/>
      <c r="I225" s="725"/>
      <c r="J225" s="725"/>
      <c r="K225" s="725"/>
      <c r="L225" s="715">
        <f t="shared" si="67"/>
        <v>0</v>
      </c>
      <c r="M225" s="742">
        <f t="shared" si="68"/>
      </c>
    </row>
    <row r="226" spans="1:13" ht="13.5" thickBot="1">
      <c r="A226" s="727"/>
      <c r="B226" s="767">
        <f t="shared" si="65"/>
        <v>0</v>
      </c>
      <c r="C226" s="768">
        <f t="shared" si="66"/>
        <v>0</v>
      </c>
      <c r="D226" s="728"/>
      <c r="E226" s="728"/>
      <c r="F226" s="728"/>
      <c r="G226" s="728"/>
      <c r="H226" s="728"/>
      <c r="I226" s="728"/>
      <c r="J226" s="728"/>
      <c r="K226" s="728"/>
      <c r="L226" s="715">
        <f t="shared" si="67"/>
        <v>0</v>
      </c>
      <c r="M226" s="744">
        <f t="shared" si="68"/>
      </c>
    </row>
    <row r="227" spans="1:13" ht="13.5" thickBot="1">
      <c r="A227" s="751" t="s">
        <v>1065</v>
      </c>
      <c r="B227" s="746">
        <f>SUM(B221:B226)</f>
        <v>3556</v>
      </c>
      <c r="C227" s="746">
        <f>SUM(C221:C226)</f>
        <v>3733</v>
      </c>
      <c r="D227" s="746">
        <f aca="true" t="shared" si="69" ref="D227:L227">SUM(D221:D226)</f>
        <v>0</v>
      </c>
      <c r="E227" s="746">
        <f t="shared" si="69"/>
        <v>0</v>
      </c>
      <c r="F227" s="746">
        <f t="shared" si="69"/>
        <v>3556</v>
      </c>
      <c r="G227" s="746">
        <f t="shared" si="69"/>
        <v>3733</v>
      </c>
      <c r="H227" s="746">
        <f t="shared" si="69"/>
        <v>0</v>
      </c>
      <c r="I227" s="746">
        <f t="shared" si="69"/>
        <v>0</v>
      </c>
      <c r="J227" s="746">
        <f t="shared" si="69"/>
        <v>0</v>
      </c>
      <c r="K227" s="746">
        <f t="shared" si="69"/>
        <v>3646</v>
      </c>
      <c r="L227" s="746">
        <f t="shared" si="69"/>
        <v>3646</v>
      </c>
      <c r="M227" s="747">
        <f t="shared" si="68"/>
        <v>97.7</v>
      </c>
    </row>
    <row r="228" spans="1:13" ht="12.75">
      <c r="A228" s="870" t="s">
        <v>0</v>
      </c>
      <c r="B228" s="870"/>
      <c r="C228" s="870"/>
      <c r="D228" s="870"/>
      <c r="E228" s="870"/>
      <c r="F228" s="870"/>
      <c r="G228" s="870"/>
      <c r="H228" s="870"/>
      <c r="I228" s="870"/>
      <c r="J228" s="870"/>
      <c r="K228" s="870"/>
      <c r="L228" s="870"/>
      <c r="M228" s="870"/>
    </row>
    <row r="229" spans="1:13" ht="5.25" customHeight="1">
      <c r="A229" s="752"/>
      <c r="B229" s="752"/>
      <c r="C229" s="752"/>
      <c r="D229" s="752"/>
      <c r="E229" s="752"/>
      <c r="F229" s="752"/>
      <c r="G229" s="752"/>
      <c r="H229" s="752"/>
      <c r="I229" s="752"/>
      <c r="J229" s="752"/>
      <c r="K229" s="752"/>
      <c r="L229" s="752"/>
      <c r="M229" s="752"/>
    </row>
    <row r="230" spans="1:13" ht="15.75">
      <c r="A230" s="871" t="str">
        <f>+CONCATENATE("Önkormányzaton kívüli EU-s projekthez történő hozzájárulás ",LEFT('[1]ÖSSZEFÜGGÉSEK'!A208,4),". évi előirányzata és teljesítése")</f>
        <v>Önkormányzaton kívüli EU-s projekthez történő hozzájárulás . évi előirányzata és teljesítése</v>
      </c>
      <c r="B230" s="871"/>
      <c r="C230" s="871"/>
      <c r="D230" s="871"/>
      <c r="E230" s="871"/>
      <c r="F230" s="871"/>
      <c r="G230" s="871"/>
      <c r="H230" s="871"/>
      <c r="I230" s="871"/>
      <c r="J230" s="871"/>
      <c r="K230" s="871"/>
      <c r="L230" s="871"/>
      <c r="M230" s="871"/>
    </row>
    <row r="231" spans="1:13" ht="12" customHeight="1" thickBot="1">
      <c r="A231" s="564"/>
      <c r="B231" s="564"/>
      <c r="C231" s="564"/>
      <c r="D231" s="564"/>
      <c r="E231" s="564"/>
      <c r="F231" s="564"/>
      <c r="G231" s="564"/>
      <c r="H231" s="564"/>
      <c r="I231" s="564"/>
      <c r="J231" s="564"/>
      <c r="K231" s="564"/>
      <c r="L231" s="874" t="s">
        <v>248</v>
      </c>
      <c r="M231" s="874"/>
    </row>
    <row r="232" spans="1:13" ht="21.75" thickBot="1">
      <c r="A232" s="886" t="s">
        <v>1</v>
      </c>
      <c r="B232" s="887"/>
      <c r="C232" s="887"/>
      <c r="D232" s="887"/>
      <c r="E232" s="887"/>
      <c r="F232" s="887"/>
      <c r="G232" s="887"/>
      <c r="H232" s="887"/>
      <c r="I232" s="887"/>
      <c r="J232" s="887"/>
      <c r="K232" s="753" t="s">
        <v>13</v>
      </c>
      <c r="L232" s="753" t="s">
        <v>14</v>
      </c>
      <c r="M232" s="753" t="s">
        <v>592</v>
      </c>
    </row>
    <row r="233" spans="1:13" ht="12.75">
      <c r="A233" s="882"/>
      <c r="B233" s="883"/>
      <c r="C233" s="883"/>
      <c r="D233" s="883"/>
      <c r="E233" s="883"/>
      <c r="F233" s="883"/>
      <c r="G233" s="883"/>
      <c r="H233" s="883"/>
      <c r="I233" s="883"/>
      <c r="J233" s="883"/>
      <c r="K233" s="729"/>
      <c r="L233" s="730"/>
      <c r="M233" s="730"/>
    </row>
    <row r="234" spans="1:13" ht="13.5" thickBot="1">
      <c r="A234" s="884"/>
      <c r="B234" s="885"/>
      <c r="C234" s="885"/>
      <c r="D234" s="885"/>
      <c r="E234" s="885"/>
      <c r="F234" s="885"/>
      <c r="G234" s="885"/>
      <c r="H234" s="885"/>
      <c r="I234" s="885"/>
      <c r="J234" s="885"/>
      <c r="K234" s="731"/>
      <c r="L234" s="728"/>
      <c r="M234" s="728"/>
    </row>
    <row r="235" spans="1:13" ht="13.5" thickBot="1">
      <c r="A235" s="888" t="s">
        <v>671</v>
      </c>
      <c r="B235" s="889"/>
      <c r="C235" s="889"/>
      <c r="D235" s="889"/>
      <c r="E235" s="889"/>
      <c r="F235" s="889"/>
      <c r="G235" s="889"/>
      <c r="H235" s="889"/>
      <c r="I235" s="889"/>
      <c r="J235" s="889"/>
      <c r="K235" s="754">
        <f>SUM(K233:K234)</f>
        <v>0</v>
      </c>
      <c r="L235" s="754">
        <f>SUM(L233:L234)</f>
        <v>0</v>
      </c>
      <c r="M235" s="754">
        <f>SUM(M233:M234)</f>
        <v>0</v>
      </c>
    </row>
    <row r="237" spans="1:13" ht="15.75" customHeight="1">
      <c r="A237" s="872" t="s">
        <v>2</v>
      </c>
      <c r="B237" s="872"/>
      <c r="C237" s="872"/>
      <c r="D237" s="873" t="s">
        <v>26</v>
      </c>
      <c r="E237" s="873"/>
      <c r="F237" s="873"/>
      <c r="G237" s="873"/>
      <c r="H237" s="873"/>
      <c r="I237" s="873"/>
      <c r="J237" s="873"/>
      <c r="K237" s="873"/>
      <c r="L237" s="873"/>
      <c r="M237" s="873"/>
    </row>
    <row r="238" spans="1:13" ht="15.75" thickBot="1">
      <c r="A238" s="594"/>
      <c r="B238" s="594"/>
      <c r="C238" s="594"/>
      <c r="D238" s="594"/>
      <c r="E238" s="594"/>
      <c r="F238" s="594"/>
      <c r="G238" s="594"/>
      <c r="H238" s="594"/>
      <c r="I238" s="594"/>
      <c r="J238" s="594"/>
      <c r="K238" s="594"/>
      <c r="L238" s="874" t="s">
        <v>248</v>
      </c>
      <c r="M238" s="874"/>
    </row>
    <row r="239" spans="1:13" ht="13.5" thickBot="1">
      <c r="A239" s="875" t="s">
        <v>1046</v>
      </c>
      <c r="B239" s="878" t="s">
        <v>1047</v>
      </c>
      <c r="C239" s="878"/>
      <c r="D239" s="878"/>
      <c r="E239" s="878"/>
      <c r="F239" s="878"/>
      <c r="G239" s="878"/>
      <c r="H239" s="878"/>
      <c r="I239" s="878"/>
      <c r="J239" s="879" t="s">
        <v>592</v>
      </c>
      <c r="K239" s="879"/>
      <c r="L239" s="879"/>
      <c r="M239" s="879"/>
    </row>
    <row r="240" spans="1:13" ht="15" customHeight="1" thickBot="1">
      <c r="A240" s="876"/>
      <c r="B240" s="869" t="s">
        <v>1048</v>
      </c>
      <c r="C240" s="868" t="s">
        <v>1049</v>
      </c>
      <c r="D240" s="881" t="s">
        <v>1050</v>
      </c>
      <c r="E240" s="881"/>
      <c r="F240" s="881"/>
      <c r="G240" s="881"/>
      <c r="H240" s="881"/>
      <c r="I240" s="881"/>
      <c r="J240" s="880"/>
      <c r="K240" s="880"/>
      <c r="L240" s="880"/>
      <c r="M240" s="880"/>
    </row>
    <row r="241" spans="1:13" ht="21.75" thickBot="1">
      <c r="A241" s="876"/>
      <c r="B241" s="869"/>
      <c r="C241" s="868"/>
      <c r="D241" s="732" t="s">
        <v>1048</v>
      </c>
      <c r="E241" s="732" t="s">
        <v>1049</v>
      </c>
      <c r="F241" s="732" t="s">
        <v>1048</v>
      </c>
      <c r="G241" s="732" t="s">
        <v>1049</v>
      </c>
      <c r="H241" s="732" t="s">
        <v>1048</v>
      </c>
      <c r="I241" s="732" t="s">
        <v>1049</v>
      </c>
      <c r="J241" s="880"/>
      <c r="K241" s="880"/>
      <c r="L241" s="880"/>
      <c r="M241" s="880"/>
    </row>
    <row r="242" spans="1:13" ht="32.25" thickBot="1">
      <c r="A242" s="877"/>
      <c r="B242" s="868" t="s">
        <v>1051</v>
      </c>
      <c r="C242" s="868"/>
      <c r="D242" s="868" t="s">
        <v>15</v>
      </c>
      <c r="E242" s="868"/>
      <c r="F242" s="868" t="s">
        <v>16</v>
      </c>
      <c r="G242" s="868"/>
      <c r="H242" s="869" t="s">
        <v>17</v>
      </c>
      <c r="I242" s="869"/>
      <c r="J242" s="733" t="str">
        <f>+D242</f>
        <v>2014. előtt</v>
      </c>
      <c r="K242" s="732" t="str">
        <f>+F242</f>
        <v>2014. évi</v>
      </c>
      <c r="L242" s="733" t="s">
        <v>1052</v>
      </c>
      <c r="M242" s="732" t="s">
        <v>18</v>
      </c>
    </row>
    <row r="243" spans="1:13" ht="13.5" thickBot="1">
      <c r="A243" s="734" t="s">
        <v>930</v>
      </c>
      <c r="B243" s="733" t="s">
        <v>825</v>
      </c>
      <c r="C243" s="733" t="s">
        <v>826</v>
      </c>
      <c r="D243" s="735" t="s">
        <v>827</v>
      </c>
      <c r="E243" s="732" t="s">
        <v>4</v>
      </c>
      <c r="F243" s="732" t="s">
        <v>5</v>
      </c>
      <c r="G243" s="732" t="s">
        <v>6</v>
      </c>
      <c r="H243" s="733" t="s">
        <v>7</v>
      </c>
      <c r="I243" s="735" t="s">
        <v>8</v>
      </c>
      <c r="J243" s="735" t="s">
        <v>9</v>
      </c>
      <c r="K243" s="735" t="s">
        <v>10</v>
      </c>
      <c r="L243" s="735" t="s">
        <v>11</v>
      </c>
      <c r="M243" s="736" t="s">
        <v>12</v>
      </c>
    </row>
    <row r="244" spans="1:13" ht="12.75">
      <c r="A244" s="737" t="s">
        <v>1053</v>
      </c>
      <c r="B244" s="762">
        <f aca="true" t="shared" si="70" ref="B244:B250">SUM(D244,F244,H244)</f>
        <v>0</v>
      </c>
      <c r="C244" s="763">
        <f aca="true" t="shared" si="71" ref="C244:C250">SUM(E244,G244,I244)</f>
        <v>0</v>
      </c>
      <c r="D244" s="723"/>
      <c r="E244" s="729"/>
      <c r="F244" s="723"/>
      <c r="G244" s="723"/>
      <c r="H244" s="723"/>
      <c r="I244" s="723"/>
      <c r="J244" s="777"/>
      <c r="K244" s="723"/>
      <c r="L244" s="738">
        <f aca="true" t="shared" si="72" ref="L244:L250">+J244+K244</f>
        <v>0</v>
      </c>
      <c r="M244" s="739">
        <f>IF((C244&lt;&gt;0),ROUND((L244/C244)*100,1),"")</f>
      </c>
    </row>
    <row r="245" spans="1:13" ht="12.75">
      <c r="A245" s="740" t="s">
        <v>1054</v>
      </c>
      <c r="B245" s="764">
        <f t="shared" si="70"/>
        <v>0</v>
      </c>
      <c r="C245" s="769">
        <f t="shared" si="71"/>
        <v>0</v>
      </c>
      <c r="D245" s="714"/>
      <c r="E245" s="714"/>
      <c r="F245" s="714"/>
      <c r="G245" s="714"/>
      <c r="H245" s="714"/>
      <c r="I245" s="714"/>
      <c r="J245" s="778"/>
      <c r="K245" s="714"/>
      <c r="L245" s="741">
        <f t="shared" si="72"/>
        <v>0</v>
      </c>
      <c r="M245" s="742">
        <f aca="true" t="shared" si="73" ref="M245:M250">IF((C245&lt;&gt;0),ROUND((L245/C245)*100,1),"")</f>
      </c>
    </row>
    <row r="246" spans="1:13" ht="12.75">
      <c r="A246" s="743" t="s">
        <v>1055</v>
      </c>
      <c r="B246" s="716">
        <f t="shared" si="70"/>
        <v>50588</v>
      </c>
      <c r="C246" s="725">
        <f t="shared" si="71"/>
        <v>50588</v>
      </c>
      <c r="D246" s="755">
        <v>12647</v>
      </c>
      <c r="E246" s="755">
        <v>14170</v>
      </c>
      <c r="F246" s="756">
        <v>37941</v>
      </c>
      <c r="G246" s="725">
        <v>36418</v>
      </c>
      <c r="H246" s="725"/>
      <c r="I246" s="725"/>
      <c r="J246" s="755">
        <v>12647</v>
      </c>
      <c r="K246" s="725">
        <v>36418</v>
      </c>
      <c r="L246" s="741">
        <f t="shared" si="72"/>
        <v>49065</v>
      </c>
      <c r="M246" s="742">
        <f t="shared" si="73"/>
        <v>97</v>
      </c>
    </row>
    <row r="247" spans="1:13" ht="12.75">
      <c r="A247" s="743" t="s">
        <v>1056</v>
      </c>
      <c r="B247" s="766">
        <f t="shared" si="70"/>
        <v>0</v>
      </c>
      <c r="C247" s="765">
        <f t="shared" si="71"/>
        <v>0</v>
      </c>
      <c r="D247" s="725"/>
      <c r="E247" s="725"/>
      <c r="F247" s="756"/>
      <c r="G247" s="725"/>
      <c r="H247" s="725"/>
      <c r="I247" s="725"/>
      <c r="J247" s="755"/>
      <c r="K247" s="725"/>
      <c r="L247" s="741">
        <f t="shared" si="72"/>
        <v>0</v>
      </c>
      <c r="M247" s="742">
        <f t="shared" si="73"/>
      </c>
    </row>
    <row r="248" spans="1:13" ht="12.75">
      <c r="A248" s="743" t="s">
        <v>1057</v>
      </c>
      <c r="B248" s="766">
        <f t="shared" si="70"/>
        <v>0</v>
      </c>
      <c r="C248" s="765">
        <f t="shared" si="71"/>
        <v>0</v>
      </c>
      <c r="D248" s="725"/>
      <c r="E248" s="725"/>
      <c r="F248" s="756"/>
      <c r="G248" s="725"/>
      <c r="H248" s="725"/>
      <c r="I248" s="725"/>
      <c r="J248" s="755"/>
      <c r="K248" s="725"/>
      <c r="L248" s="741">
        <f t="shared" si="72"/>
        <v>0</v>
      </c>
      <c r="M248" s="742">
        <f t="shared" si="73"/>
      </c>
    </row>
    <row r="249" spans="1:13" ht="12.75">
      <c r="A249" s="743" t="s">
        <v>1058</v>
      </c>
      <c r="B249" s="766">
        <f t="shared" si="70"/>
        <v>2090</v>
      </c>
      <c r="C249" s="765">
        <f t="shared" si="71"/>
        <v>2090</v>
      </c>
      <c r="D249" s="725"/>
      <c r="E249" s="725"/>
      <c r="F249" s="756">
        <v>2090</v>
      </c>
      <c r="G249" s="725">
        <v>2090</v>
      </c>
      <c r="H249" s="725"/>
      <c r="I249" s="725"/>
      <c r="J249" s="779"/>
      <c r="K249" s="725"/>
      <c r="L249" s="741">
        <f t="shared" si="72"/>
        <v>0</v>
      </c>
      <c r="M249" s="742">
        <f t="shared" si="73"/>
        <v>0</v>
      </c>
    </row>
    <row r="250" spans="1:13" ht="15" customHeight="1" thickBot="1">
      <c r="A250" s="717"/>
      <c r="B250" s="767">
        <f t="shared" si="70"/>
        <v>0</v>
      </c>
      <c r="C250" s="768">
        <f t="shared" si="71"/>
        <v>0</v>
      </c>
      <c r="D250" s="728"/>
      <c r="E250" s="728"/>
      <c r="F250" s="728"/>
      <c r="G250" s="728"/>
      <c r="H250" s="728"/>
      <c r="I250" s="728"/>
      <c r="J250" s="780"/>
      <c r="K250" s="728"/>
      <c r="L250" s="741">
        <f t="shared" si="72"/>
        <v>0</v>
      </c>
      <c r="M250" s="744">
        <f t="shared" si="73"/>
      </c>
    </row>
    <row r="251" spans="1:13" ht="13.5" thickBot="1">
      <c r="A251" s="745" t="s">
        <v>1059</v>
      </c>
      <c r="B251" s="746">
        <f>B244+SUM(B246:B250)</f>
        <v>52678</v>
      </c>
      <c r="C251" s="746">
        <f>C244+SUM(C246:C250)</f>
        <v>52678</v>
      </c>
      <c r="D251" s="746">
        <f aca="true" t="shared" si="74" ref="D251:L251">D244+SUM(D246:D250)</f>
        <v>12647</v>
      </c>
      <c r="E251" s="746">
        <f t="shared" si="74"/>
        <v>14170</v>
      </c>
      <c r="F251" s="746">
        <f t="shared" si="74"/>
        <v>40031</v>
      </c>
      <c r="G251" s="746">
        <f t="shared" si="74"/>
        <v>38508</v>
      </c>
      <c r="H251" s="746">
        <f t="shared" si="74"/>
        <v>0</v>
      </c>
      <c r="I251" s="746">
        <f t="shared" si="74"/>
        <v>0</v>
      </c>
      <c r="J251" s="746">
        <f t="shared" si="74"/>
        <v>12647</v>
      </c>
      <c r="K251" s="746">
        <f t="shared" si="74"/>
        <v>36418</v>
      </c>
      <c r="L251" s="746">
        <f t="shared" si="74"/>
        <v>49065</v>
      </c>
      <c r="M251" s="747">
        <f>IF((C251&lt;&gt;0),ROUND((L251/C251)*100,1),"")</f>
        <v>93.1</v>
      </c>
    </row>
    <row r="252" spans="1:13" ht="12.75">
      <c r="A252" s="718"/>
      <c r="B252" s="719"/>
      <c r="C252" s="720"/>
      <c r="D252" s="720"/>
      <c r="E252" s="720"/>
      <c r="F252" s="720"/>
      <c r="G252" s="720"/>
      <c r="H252" s="720"/>
      <c r="I252" s="720"/>
      <c r="J252" s="720"/>
      <c r="K252" s="720"/>
      <c r="L252" s="720"/>
      <c r="M252" s="720"/>
    </row>
    <row r="253" spans="1:13" ht="13.5" thickBot="1">
      <c r="A253" s="748" t="s">
        <v>1060</v>
      </c>
      <c r="B253" s="721"/>
      <c r="C253" s="722"/>
      <c r="D253" s="722"/>
      <c r="E253" s="722"/>
      <c r="F253" s="722"/>
      <c r="G253" s="722"/>
      <c r="H253" s="722"/>
      <c r="I253" s="722"/>
      <c r="J253" s="722"/>
      <c r="K253" s="722"/>
      <c r="L253" s="722"/>
      <c r="M253" s="722"/>
    </row>
    <row r="254" spans="1:13" ht="12.75">
      <c r="A254" s="749" t="s">
        <v>1061</v>
      </c>
      <c r="B254" s="762">
        <f aca="true" t="shared" si="75" ref="B254:B259">SUM(D254,F254,H254)</f>
        <v>3833</v>
      </c>
      <c r="C254" s="763">
        <f aca="true" t="shared" si="76" ref="C254:C259">SUM(E254,G254,I254)</f>
        <v>3833</v>
      </c>
      <c r="D254" s="723">
        <v>649</v>
      </c>
      <c r="E254" s="729">
        <v>649</v>
      </c>
      <c r="F254" s="776">
        <v>3184</v>
      </c>
      <c r="G254" s="723">
        <v>3184</v>
      </c>
      <c r="H254" s="723"/>
      <c r="I254" s="723"/>
      <c r="J254" s="781">
        <v>553</v>
      </c>
      <c r="K254" s="723">
        <v>1198</v>
      </c>
      <c r="L254" s="724">
        <f aca="true" t="shared" si="77" ref="L254:L259">+J254+K254</f>
        <v>1751</v>
      </c>
      <c r="M254" s="739">
        <f aca="true" t="shared" si="78" ref="M254:M260">IF((C254&lt;&gt;0),ROUND((L254/C254)*100,1),"")</f>
        <v>45.7</v>
      </c>
    </row>
    <row r="255" spans="1:13" ht="12.75">
      <c r="A255" s="750" t="s">
        <v>1062</v>
      </c>
      <c r="B255" s="713">
        <f t="shared" si="75"/>
        <v>40291</v>
      </c>
      <c r="C255" s="725">
        <f t="shared" si="76"/>
        <v>38381</v>
      </c>
      <c r="D255" s="725">
        <v>11998</v>
      </c>
      <c r="E255" s="725">
        <v>13521</v>
      </c>
      <c r="F255" s="756">
        <v>28293</v>
      </c>
      <c r="G255" s="725">
        <v>24860</v>
      </c>
      <c r="H255" s="725"/>
      <c r="I255" s="725"/>
      <c r="J255" s="775">
        <v>7935</v>
      </c>
      <c r="K255" s="725">
        <v>24860</v>
      </c>
      <c r="L255" s="715">
        <f t="shared" si="77"/>
        <v>32795</v>
      </c>
      <c r="M255" s="742">
        <f t="shared" si="78"/>
        <v>85.4</v>
      </c>
    </row>
    <row r="256" spans="1:13" ht="12.75">
      <c r="A256" s="750" t="s">
        <v>1063</v>
      </c>
      <c r="B256" s="716">
        <f t="shared" si="75"/>
        <v>8554</v>
      </c>
      <c r="C256" s="725">
        <f t="shared" si="76"/>
        <v>10464</v>
      </c>
      <c r="D256" s="725"/>
      <c r="E256" s="725"/>
      <c r="F256" s="756">
        <v>8554</v>
      </c>
      <c r="G256" s="725">
        <v>10464</v>
      </c>
      <c r="H256" s="725"/>
      <c r="I256" s="725"/>
      <c r="J256" s="775">
        <v>2919</v>
      </c>
      <c r="K256" s="725">
        <v>9707</v>
      </c>
      <c r="L256" s="715">
        <f t="shared" si="77"/>
        <v>12626</v>
      </c>
      <c r="M256" s="742">
        <f t="shared" si="78"/>
        <v>120.7</v>
      </c>
    </row>
    <row r="257" spans="1:13" ht="12.75">
      <c r="A257" s="750" t="s">
        <v>1064</v>
      </c>
      <c r="B257" s="766">
        <f t="shared" si="75"/>
        <v>0</v>
      </c>
      <c r="C257" s="765">
        <f t="shared" si="76"/>
        <v>0</v>
      </c>
      <c r="D257" s="725"/>
      <c r="E257" s="725"/>
      <c r="F257" s="725"/>
      <c r="G257" s="725"/>
      <c r="H257" s="725"/>
      <c r="I257" s="725"/>
      <c r="J257" s="725"/>
      <c r="K257" s="725"/>
      <c r="L257" s="715">
        <f t="shared" si="77"/>
        <v>0</v>
      </c>
      <c r="M257" s="742">
        <f t="shared" si="78"/>
      </c>
    </row>
    <row r="258" spans="1:13" ht="12.75">
      <c r="A258" s="726"/>
      <c r="B258" s="766">
        <f t="shared" si="75"/>
        <v>0</v>
      </c>
      <c r="C258" s="765">
        <f t="shared" si="76"/>
        <v>0</v>
      </c>
      <c r="D258" s="725"/>
      <c r="E258" s="725"/>
      <c r="F258" s="725"/>
      <c r="G258" s="725"/>
      <c r="H258" s="725"/>
      <c r="I258" s="725"/>
      <c r="J258" s="725"/>
      <c r="K258" s="725"/>
      <c r="L258" s="715">
        <f t="shared" si="77"/>
        <v>0</v>
      </c>
      <c r="M258" s="742">
        <f t="shared" si="78"/>
      </c>
    </row>
    <row r="259" spans="1:13" ht="13.5" thickBot="1">
      <c r="A259" s="727"/>
      <c r="B259" s="767">
        <f t="shared" si="75"/>
        <v>0</v>
      </c>
      <c r="C259" s="768">
        <f t="shared" si="76"/>
        <v>0</v>
      </c>
      <c r="D259" s="728"/>
      <c r="E259" s="728"/>
      <c r="F259" s="728"/>
      <c r="G259" s="728"/>
      <c r="H259" s="728"/>
      <c r="I259" s="728"/>
      <c r="J259" s="728"/>
      <c r="K259" s="728"/>
      <c r="L259" s="715">
        <f t="shared" si="77"/>
        <v>0</v>
      </c>
      <c r="M259" s="744">
        <f t="shared" si="78"/>
      </c>
    </row>
    <row r="260" spans="1:13" ht="13.5" thickBot="1">
      <c r="A260" s="751" t="s">
        <v>1065</v>
      </c>
      <c r="B260" s="746">
        <f>SUM(B254:B259)</f>
        <v>52678</v>
      </c>
      <c r="C260" s="746">
        <f>SUM(C254:C259)</f>
        <v>52678</v>
      </c>
      <c r="D260" s="746">
        <f aca="true" t="shared" si="79" ref="D260:L260">SUM(D254:D259)</f>
        <v>12647</v>
      </c>
      <c r="E260" s="746">
        <f t="shared" si="79"/>
        <v>14170</v>
      </c>
      <c r="F260" s="746">
        <f t="shared" si="79"/>
        <v>40031</v>
      </c>
      <c r="G260" s="746">
        <f t="shared" si="79"/>
        <v>38508</v>
      </c>
      <c r="H260" s="746">
        <f t="shared" si="79"/>
        <v>0</v>
      </c>
      <c r="I260" s="746">
        <f t="shared" si="79"/>
        <v>0</v>
      </c>
      <c r="J260" s="746">
        <f t="shared" si="79"/>
        <v>11407</v>
      </c>
      <c r="K260" s="746">
        <f t="shared" si="79"/>
        <v>35765</v>
      </c>
      <c r="L260" s="746">
        <f t="shared" si="79"/>
        <v>47172</v>
      </c>
      <c r="M260" s="747">
        <f t="shared" si="78"/>
        <v>89.5</v>
      </c>
    </row>
    <row r="261" spans="1:13" ht="12.75">
      <c r="A261" s="870" t="s">
        <v>0</v>
      </c>
      <c r="B261" s="870"/>
      <c r="C261" s="870"/>
      <c r="D261" s="870"/>
      <c r="E261" s="870"/>
      <c r="F261" s="870"/>
      <c r="G261" s="870"/>
      <c r="H261" s="870"/>
      <c r="I261" s="870"/>
      <c r="J261" s="870"/>
      <c r="K261" s="870"/>
      <c r="L261" s="870"/>
      <c r="M261" s="870"/>
    </row>
    <row r="262" spans="1:13" ht="5.25" customHeight="1">
      <c r="A262" s="752"/>
      <c r="B262" s="752"/>
      <c r="C262" s="752"/>
      <c r="D262" s="752"/>
      <c r="E262" s="752"/>
      <c r="F262" s="752"/>
      <c r="G262" s="752"/>
      <c r="H262" s="752"/>
      <c r="I262" s="752"/>
      <c r="J262" s="752"/>
      <c r="K262" s="752"/>
      <c r="L262" s="752"/>
      <c r="M262" s="752"/>
    </row>
    <row r="263" spans="1:13" ht="15.75">
      <c r="A263" s="871" t="str">
        <f>+CONCATENATE("Önkormányzaton kívüli EU-s projekthez történő hozzájárulás ",LEFT('[1]ÖSSZEFÜGGÉSEK'!A241,4),". évi előirányzata és teljesítése")</f>
        <v>Önkormányzaton kívüli EU-s projekthez történő hozzájárulás . évi előirányzata és teljesítése</v>
      </c>
      <c r="B263" s="871"/>
      <c r="C263" s="871"/>
      <c r="D263" s="871"/>
      <c r="E263" s="871"/>
      <c r="F263" s="871"/>
      <c r="G263" s="871"/>
      <c r="H263" s="871"/>
      <c r="I263" s="871"/>
      <c r="J263" s="871"/>
      <c r="K263" s="871"/>
      <c r="L263" s="871"/>
      <c r="M263" s="871"/>
    </row>
    <row r="264" spans="1:13" ht="12" customHeight="1" thickBot="1">
      <c r="A264" s="564"/>
      <c r="B264" s="564"/>
      <c r="C264" s="564"/>
      <c r="D264" s="564"/>
      <c r="E264" s="564"/>
      <c r="F264" s="564"/>
      <c r="G264" s="564"/>
      <c r="H264" s="564"/>
      <c r="I264" s="564"/>
      <c r="J264" s="564"/>
      <c r="K264" s="564"/>
      <c r="L264" s="874" t="s">
        <v>248</v>
      </c>
      <c r="M264" s="874"/>
    </row>
    <row r="265" spans="1:13" ht="21.75" thickBot="1">
      <c r="A265" s="886" t="s">
        <v>1</v>
      </c>
      <c r="B265" s="887"/>
      <c r="C265" s="887"/>
      <c r="D265" s="887"/>
      <c r="E265" s="887"/>
      <c r="F265" s="887"/>
      <c r="G265" s="887"/>
      <c r="H265" s="887"/>
      <c r="I265" s="887"/>
      <c r="J265" s="887"/>
      <c r="K265" s="753" t="s">
        <v>13</v>
      </c>
      <c r="L265" s="753" t="s">
        <v>14</v>
      </c>
      <c r="M265" s="753" t="s">
        <v>592</v>
      </c>
    </row>
    <row r="266" spans="1:13" ht="12.75">
      <c r="A266" s="882"/>
      <c r="B266" s="883"/>
      <c r="C266" s="883"/>
      <c r="D266" s="883"/>
      <c r="E266" s="883"/>
      <c r="F266" s="883"/>
      <c r="G266" s="883"/>
      <c r="H266" s="883"/>
      <c r="I266" s="883"/>
      <c r="J266" s="883"/>
      <c r="K266" s="729"/>
      <c r="L266" s="730"/>
      <c r="M266" s="730"/>
    </row>
    <row r="267" spans="1:13" ht="13.5" thickBot="1">
      <c r="A267" s="884"/>
      <c r="B267" s="885"/>
      <c r="C267" s="885"/>
      <c r="D267" s="885"/>
      <c r="E267" s="885"/>
      <c r="F267" s="885"/>
      <c r="G267" s="885"/>
      <c r="H267" s="885"/>
      <c r="I267" s="885"/>
      <c r="J267" s="885"/>
      <c r="K267" s="731"/>
      <c r="L267" s="728"/>
      <c r="M267" s="728"/>
    </row>
    <row r="268" spans="1:13" ht="13.5" thickBot="1">
      <c r="A268" s="888" t="s">
        <v>671</v>
      </c>
      <c r="B268" s="889"/>
      <c r="C268" s="889"/>
      <c r="D268" s="889"/>
      <c r="E268" s="889"/>
      <c r="F268" s="889"/>
      <c r="G268" s="889"/>
      <c r="H268" s="889"/>
      <c r="I268" s="889"/>
      <c r="J268" s="889"/>
      <c r="K268" s="754">
        <f>SUM(K266:K267)</f>
        <v>0</v>
      </c>
      <c r="L268" s="754">
        <f>SUM(L266:L267)</f>
        <v>0</v>
      </c>
      <c r="M268" s="754">
        <f>SUM(M266:M267)</f>
        <v>0</v>
      </c>
    </row>
    <row r="271" spans="1:13" ht="15.75" customHeight="1">
      <c r="A271" s="872" t="s">
        <v>2</v>
      </c>
      <c r="B271" s="872"/>
      <c r="C271" s="872"/>
      <c r="D271" s="873" t="s">
        <v>3</v>
      </c>
      <c r="E271" s="873"/>
      <c r="F271" s="873"/>
      <c r="G271" s="873"/>
      <c r="H271" s="873"/>
      <c r="I271" s="873"/>
      <c r="J271" s="873"/>
      <c r="K271" s="873"/>
      <c r="L271" s="873"/>
      <c r="M271" s="873"/>
    </row>
    <row r="272" spans="1:13" ht="15.75" thickBot="1">
      <c r="A272" s="594"/>
      <c r="B272" s="594"/>
      <c r="C272" s="594"/>
      <c r="D272" s="594"/>
      <c r="E272" s="594"/>
      <c r="F272" s="594"/>
      <c r="G272" s="594"/>
      <c r="H272" s="594"/>
      <c r="I272" s="594"/>
      <c r="J272" s="594"/>
      <c r="K272" s="594"/>
      <c r="L272" s="874" t="s">
        <v>248</v>
      </c>
      <c r="M272" s="874"/>
    </row>
    <row r="273" spans="1:13" ht="13.5" thickBot="1">
      <c r="A273" s="875" t="s">
        <v>1046</v>
      </c>
      <c r="B273" s="878" t="s">
        <v>1047</v>
      </c>
      <c r="C273" s="878"/>
      <c r="D273" s="878"/>
      <c r="E273" s="878"/>
      <c r="F273" s="878"/>
      <c r="G273" s="878"/>
      <c r="H273" s="878"/>
      <c r="I273" s="878"/>
      <c r="J273" s="879" t="s">
        <v>592</v>
      </c>
      <c r="K273" s="879"/>
      <c r="L273" s="879"/>
      <c r="M273" s="879"/>
    </row>
    <row r="274" spans="1:13" ht="15" customHeight="1" thickBot="1">
      <c r="A274" s="876"/>
      <c r="B274" s="869" t="s">
        <v>1048</v>
      </c>
      <c r="C274" s="868" t="s">
        <v>1049</v>
      </c>
      <c r="D274" s="881" t="s">
        <v>1050</v>
      </c>
      <c r="E274" s="881"/>
      <c r="F274" s="881"/>
      <c r="G274" s="881"/>
      <c r="H274" s="881"/>
      <c r="I274" s="881"/>
      <c r="J274" s="880"/>
      <c r="K274" s="880"/>
      <c r="L274" s="880"/>
      <c r="M274" s="880"/>
    </row>
    <row r="275" spans="1:13" ht="21.75" thickBot="1">
      <c r="A275" s="876"/>
      <c r="B275" s="869"/>
      <c r="C275" s="868"/>
      <c r="D275" s="732" t="s">
        <v>1048</v>
      </c>
      <c r="E275" s="732" t="s">
        <v>1049</v>
      </c>
      <c r="F275" s="732" t="s">
        <v>1048</v>
      </c>
      <c r="G275" s="732" t="s">
        <v>1049</v>
      </c>
      <c r="H275" s="732" t="s">
        <v>1048</v>
      </c>
      <c r="I275" s="732" t="s">
        <v>1049</v>
      </c>
      <c r="J275" s="880"/>
      <c r="K275" s="880"/>
      <c r="L275" s="880"/>
      <c r="M275" s="880"/>
    </row>
    <row r="276" spans="1:13" ht="32.25" thickBot="1">
      <c r="A276" s="877"/>
      <c r="B276" s="868" t="s">
        <v>1051</v>
      </c>
      <c r="C276" s="868"/>
      <c r="D276" s="868" t="s">
        <v>15</v>
      </c>
      <c r="E276" s="868"/>
      <c r="F276" s="868" t="s">
        <v>16</v>
      </c>
      <c r="G276" s="868"/>
      <c r="H276" s="869" t="s">
        <v>17</v>
      </c>
      <c r="I276" s="869"/>
      <c r="J276" s="733" t="str">
        <f>+D276</f>
        <v>2014. előtt</v>
      </c>
      <c r="K276" s="732" t="str">
        <f>+F276</f>
        <v>2014. évi</v>
      </c>
      <c r="L276" s="733" t="s">
        <v>1052</v>
      </c>
      <c r="M276" s="732" t="s">
        <v>18</v>
      </c>
    </row>
    <row r="277" spans="1:13" ht="13.5" thickBot="1">
      <c r="A277" s="734" t="s">
        <v>930</v>
      </c>
      <c r="B277" s="733" t="s">
        <v>825</v>
      </c>
      <c r="C277" s="733" t="s">
        <v>826</v>
      </c>
      <c r="D277" s="735" t="s">
        <v>827</v>
      </c>
      <c r="E277" s="732" t="s">
        <v>4</v>
      </c>
      <c r="F277" s="732" t="s">
        <v>5</v>
      </c>
      <c r="G277" s="732" t="s">
        <v>6</v>
      </c>
      <c r="H277" s="733" t="s">
        <v>7</v>
      </c>
      <c r="I277" s="735" t="s">
        <v>8</v>
      </c>
      <c r="J277" s="735" t="s">
        <v>9</v>
      </c>
      <c r="K277" s="735" t="s">
        <v>10</v>
      </c>
      <c r="L277" s="735" t="s">
        <v>11</v>
      </c>
      <c r="M277" s="736" t="s">
        <v>12</v>
      </c>
    </row>
    <row r="278" spans="1:13" ht="12.75">
      <c r="A278" s="737" t="s">
        <v>1053</v>
      </c>
      <c r="B278" s="762">
        <f aca="true" t="shared" si="80" ref="B278:B284">SUM(D278,F278,H278)</f>
        <v>0</v>
      </c>
      <c r="C278" s="763">
        <f aca="true" t="shared" si="81" ref="C278:C284">SUM(E278,G278,I278)</f>
        <v>0</v>
      </c>
      <c r="D278" s="723"/>
      <c r="E278" s="729"/>
      <c r="F278" s="723"/>
      <c r="G278" s="723"/>
      <c r="H278" s="723"/>
      <c r="I278" s="723"/>
      <c r="J278" s="777"/>
      <c r="K278" s="723"/>
      <c r="L278" s="738">
        <f aca="true" t="shared" si="82" ref="L278:L284">+J278+K278</f>
        <v>0</v>
      </c>
      <c r="M278" s="739">
        <f>IF((C278&lt;&gt;0),ROUND((L278/C278)*100,1),"")</f>
      </c>
    </row>
    <row r="279" spans="1:13" ht="12.75">
      <c r="A279" s="740" t="s">
        <v>1054</v>
      </c>
      <c r="B279" s="764">
        <f t="shared" si="80"/>
        <v>0</v>
      </c>
      <c r="C279" s="769">
        <f t="shared" si="81"/>
        <v>0</v>
      </c>
      <c r="D279" s="714"/>
      <c r="E279" s="714"/>
      <c r="F279" s="714"/>
      <c r="G279" s="714"/>
      <c r="H279" s="714"/>
      <c r="I279" s="714"/>
      <c r="J279" s="778"/>
      <c r="K279" s="714"/>
      <c r="L279" s="741">
        <f t="shared" si="82"/>
        <v>0</v>
      </c>
      <c r="M279" s="742">
        <f aca="true" t="shared" si="83" ref="M279:M284">IF((C279&lt;&gt;0),ROUND((L279/C279)*100,1),"")</f>
      </c>
    </row>
    <row r="280" spans="1:13" ht="12.75">
      <c r="A280" s="743" t="s">
        <v>1055</v>
      </c>
      <c r="B280" s="716">
        <f t="shared" si="80"/>
        <v>30534</v>
      </c>
      <c r="C280" s="725">
        <f t="shared" si="81"/>
        <v>30534</v>
      </c>
      <c r="D280" s="755">
        <v>3375</v>
      </c>
      <c r="E280" s="755">
        <v>3375</v>
      </c>
      <c r="F280" s="755">
        <v>27159</v>
      </c>
      <c r="G280" s="755">
        <v>27159</v>
      </c>
      <c r="H280" s="725"/>
      <c r="I280" s="725"/>
      <c r="J280" s="755">
        <v>7633</v>
      </c>
      <c r="K280" s="725">
        <v>9847</v>
      </c>
      <c r="L280" s="741">
        <f t="shared" si="82"/>
        <v>17480</v>
      </c>
      <c r="M280" s="742">
        <f t="shared" si="83"/>
        <v>57.2</v>
      </c>
    </row>
    <row r="281" spans="1:13" ht="12.75">
      <c r="A281" s="743" t="s">
        <v>1056</v>
      </c>
      <c r="B281" s="766">
        <f t="shared" si="80"/>
        <v>0</v>
      </c>
      <c r="C281" s="765">
        <f t="shared" si="81"/>
        <v>0</v>
      </c>
      <c r="D281" s="725"/>
      <c r="E281" s="725"/>
      <c r="F281" s="725"/>
      <c r="G281" s="725"/>
      <c r="H281" s="725"/>
      <c r="I281" s="725"/>
      <c r="J281" s="755"/>
      <c r="K281" s="725"/>
      <c r="L281" s="741">
        <f t="shared" si="82"/>
        <v>0</v>
      </c>
      <c r="M281" s="742">
        <f t="shared" si="83"/>
      </c>
    </row>
    <row r="282" spans="1:13" ht="12.75">
      <c r="A282" s="743" t="s">
        <v>1057</v>
      </c>
      <c r="B282" s="766">
        <f t="shared" si="80"/>
        <v>0</v>
      </c>
      <c r="C282" s="765">
        <f t="shared" si="81"/>
        <v>0</v>
      </c>
      <c r="D282" s="725"/>
      <c r="E282" s="725"/>
      <c r="F282" s="725"/>
      <c r="G282" s="725"/>
      <c r="H282" s="725"/>
      <c r="I282" s="725"/>
      <c r="J282" s="755"/>
      <c r="K282" s="725"/>
      <c r="L282" s="741">
        <f t="shared" si="82"/>
        <v>0</v>
      </c>
      <c r="M282" s="742">
        <f t="shared" si="83"/>
      </c>
    </row>
    <row r="283" spans="1:13" ht="12.75">
      <c r="A283" s="743" t="s">
        <v>1058</v>
      </c>
      <c r="B283" s="766">
        <f t="shared" si="80"/>
        <v>0</v>
      </c>
      <c r="C283" s="765">
        <f t="shared" si="81"/>
        <v>0</v>
      </c>
      <c r="D283" s="725"/>
      <c r="E283" s="725"/>
      <c r="F283" s="725"/>
      <c r="G283" s="725"/>
      <c r="H283" s="725"/>
      <c r="I283" s="725"/>
      <c r="J283" s="779"/>
      <c r="K283" s="725"/>
      <c r="L283" s="741">
        <f t="shared" si="82"/>
        <v>0</v>
      </c>
      <c r="M283" s="742">
        <f t="shared" si="83"/>
      </c>
    </row>
    <row r="284" spans="1:13" ht="15" customHeight="1" thickBot="1">
      <c r="A284" s="717"/>
      <c r="B284" s="767">
        <f t="shared" si="80"/>
        <v>0</v>
      </c>
      <c r="C284" s="768">
        <f t="shared" si="81"/>
        <v>0</v>
      </c>
      <c r="D284" s="728"/>
      <c r="E284" s="728"/>
      <c r="F284" s="728"/>
      <c r="G284" s="728"/>
      <c r="H284" s="728"/>
      <c r="I284" s="728"/>
      <c r="J284" s="780"/>
      <c r="K284" s="728"/>
      <c r="L284" s="741">
        <f t="shared" si="82"/>
        <v>0</v>
      </c>
      <c r="M284" s="744">
        <f t="shared" si="83"/>
      </c>
    </row>
    <row r="285" spans="1:13" ht="13.5" thickBot="1">
      <c r="A285" s="745" t="s">
        <v>1059</v>
      </c>
      <c r="B285" s="746">
        <f>B278+SUM(B280:B284)</f>
        <v>30534</v>
      </c>
      <c r="C285" s="746">
        <f>C278+SUM(C280:C284)</f>
        <v>30534</v>
      </c>
      <c r="D285" s="746">
        <f aca="true" t="shared" si="84" ref="D285:L285">D278+SUM(D280:D284)</f>
        <v>3375</v>
      </c>
      <c r="E285" s="746">
        <f t="shared" si="84"/>
        <v>3375</v>
      </c>
      <c r="F285" s="746">
        <f t="shared" si="84"/>
        <v>27159</v>
      </c>
      <c r="G285" s="746">
        <f t="shared" si="84"/>
        <v>27159</v>
      </c>
      <c r="H285" s="746">
        <f t="shared" si="84"/>
        <v>0</v>
      </c>
      <c r="I285" s="746">
        <f t="shared" si="84"/>
        <v>0</v>
      </c>
      <c r="J285" s="783">
        <f>J278+SUM(J280:J284)</f>
        <v>7633</v>
      </c>
      <c r="K285" s="746">
        <f t="shared" si="84"/>
        <v>9847</v>
      </c>
      <c r="L285" s="746">
        <f t="shared" si="84"/>
        <v>17480</v>
      </c>
      <c r="M285" s="747">
        <f>IF((C285&lt;&gt;0),ROUND((L285/C285)*100,1),"")</f>
        <v>57.2</v>
      </c>
    </row>
    <row r="286" spans="1:13" ht="12.75">
      <c r="A286" s="718"/>
      <c r="B286" s="719"/>
      <c r="C286" s="720"/>
      <c r="D286" s="720"/>
      <c r="E286" s="720"/>
      <c r="F286" s="720"/>
      <c r="G286" s="720"/>
      <c r="H286" s="720"/>
      <c r="I286" s="720"/>
      <c r="J286" s="784"/>
      <c r="K286" s="720"/>
      <c r="L286" s="720"/>
      <c r="M286" s="720"/>
    </row>
    <row r="287" spans="1:13" ht="13.5" thickBot="1">
      <c r="A287" s="748" t="s">
        <v>1060</v>
      </c>
      <c r="B287" s="721"/>
      <c r="C287" s="722"/>
      <c r="D287" s="722"/>
      <c r="E287" s="722"/>
      <c r="F287" s="722"/>
      <c r="G287" s="722"/>
      <c r="H287" s="722"/>
      <c r="I287" s="722"/>
      <c r="J287" s="785"/>
      <c r="K287" s="722"/>
      <c r="L287" s="722"/>
      <c r="M287" s="722"/>
    </row>
    <row r="288" spans="1:13" ht="12.75">
      <c r="A288" s="749" t="s">
        <v>1061</v>
      </c>
      <c r="B288" s="762">
        <f aca="true" t="shared" si="85" ref="B288:B293">SUM(D288,F288,H288)</f>
        <v>810</v>
      </c>
      <c r="C288" s="763">
        <f aca="true" t="shared" si="86" ref="C288:C293">SUM(E288,G288,I288)</f>
        <v>810</v>
      </c>
      <c r="D288" s="782">
        <v>140</v>
      </c>
      <c r="E288" s="782">
        <v>140</v>
      </c>
      <c r="F288" s="781">
        <v>670</v>
      </c>
      <c r="G288" s="781">
        <v>670</v>
      </c>
      <c r="H288" s="723"/>
      <c r="I288" s="723"/>
      <c r="J288" s="781">
        <v>380</v>
      </c>
      <c r="K288" s="723">
        <v>7345</v>
      </c>
      <c r="L288" s="724">
        <f aca="true" t="shared" si="87" ref="L288:L293">+J288+K288</f>
        <v>7725</v>
      </c>
      <c r="M288" s="739">
        <f aca="true" t="shared" si="88" ref="M288:M294">IF((C288&lt;&gt;0),ROUND((L288/C288)*100,1),"")</f>
        <v>953.7</v>
      </c>
    </row>
    <row r="289" spans="1:13" ht="12.75">
      <c r="A289" s="750" t="s">
        <v>1062</v>
      </c>
      <c r="B289" s="713">
        <f t="shared" si="85"/>
        <v>3882</v>
      </c>
      <c r="C289" s="725">
        <f t="shared" si="86"/>
        <v>3882</v>
      </c>
      <c r="D289" s="755">
        <v>359</v>
      </c>
      <c r="E289" s="755">
        <v>359</v>
      </c>
      <c r="F289" s="775">
        <v>3523</v>
      </c>
      <c r="G289" s="775">
        <v>3523</v>
      </c>
      <c r="H289" s="725"/>
      <c r="I289" s="725"/>
      <c r="J289" s="775"/>
      <c r="K289" s="725">
        <v>565</v>
      </c>
      <c r="L289" s="715">
        <f t="shared" si="87"/>
        <v>565</v>
      </c>
      <c r="M289" s="742">
        <f t="shared" si="88"/>
        <v>14.6</v>
      </c>
    </row>
    <row r="290" spans="1:13" ht="12.75">
      <c r="A290" s="750" t="s">
        <v>1063</v>
      </c>
      <c r="B290" s="716">
        <f t="shared" si="85"/>
        <v>25842</v>
      </c>
      <c r="C290" s="725">
        <f t="shared" si="86"/>
        <v>25842</v>
      </c>
      <c r="D290" s="755">
        <v>2876</v>
      </c>
      <c r="E290" s="755">
        <v>2876</v>
      </c>
      <c r="F290" s="775">
        <v>22966</v>
      </c>
      <c r="G290" s="775">
        <v>22966</v>
      </c>
      <c r="H290" s="725"/>
      <c r="I290" s="725"/>
      <c r="J290" s="775">
        <v>1825</v>
      </c>
      <c r="K290" s="725">
        <v>7175</v>
      </c>
      <c r="L290" s="715">
        <f t="shared" si="87"/>
        <v>9000</v>
      </c>
      <c r="M290" s="742">
        <f t="shared" si="88"/>
        <v>34.8</v>
      </c>
    </row>
    <row r="291" spans="1:13" ht="12.75">
      <c r="A291" s="750" t="s">
        <v>1064</v>
      </c>
      <c r="B291" s="766">
        <f t="shared" si="85"/>
        <v>0</v>
      </c>
      <c r="C291" s="765">
        <f t="shared" si="86"/>
        <v>0</v>
      </c>
      <c r="D291" s="725"/>
      <c r="E291" s="725"/>
      <c r="F291" s="725"/>
      <c r="G291" s="725"/>
      <c r="H291" s="725"/>
      <c r="I291" s="725"/>
      <c r="J291" s="775"/>
      <c r="K291" s="725"/>
      <c r="L291" s="715">
        <f t="shared" si="87"/>
        <v>0</v>
      </c>
      <c r="M291" s="742">
        <f t="shared" si="88"/>
      </c>
    </row>
    <row r="292" spans="1:13" ht="12.75">
      <c r="A292" s="726"/>
      <c r="B292" s="766">
        <f t="shared" si="85"/>
        <v>0</v>
      </c>
      <c r="C292" s="765">
        <f t="shared" si="86"/>
        <v>0</v>
      </c>
      <c r="D292" s="725"/>
      <c r="E292" s="725"/>
      <c r="F292" s="725"/>
      <c r="G292" s="725"/>
      <c r="H292" s="725"/>
      <c r="I292" s="725"/>
      <c r="J292" s="775"/>
      <c r="K292" s="725"/>
      <c r="L292" s="715">
        <f t="shared" si="87"/>
        <v>0</v>
      </c>
      <c r="M292" s="742">
        <f t="shared" si="88"/>
      </c>
    </row>
    <row r="293" spans="1:13" ht="13.5" thickBot="1">
      <c r="A293" s="727"/>
      <c r="B293" s="767">
        <f t="shared" si="85"/>
        <v>0</v>
      </c>
      <c r="C293" s="768">
        <f t="shared" si="86"/>
        <v>0</v>
      </c>
      <c r="D293" s="728"/>
      <c r="E293" s="728"/>
      <c r="F293" s="728"/>
      <c r="G293" s="728"/>
      <c r="H293" s="728"/>
      <c r="I293" s="728"/>
      <c r="J293" s="775"/>
      <c r="K293" s="728"/>
      <c r="L293" s="715">
        <f t="shared" si="87"/>
        <v>0</v>
      </c>
      <c r="M293" s="744">
        <f t="shared" si="88"/>
      </c>
    </row>
    <row r="294" spans="1:13" ht="13.5" thickBot="1">
      <c r="A294" s="751" t="s">
        <v>1065</v>
      </c>
      <c r="B294" s="746">
        <f>SUM(B288:B293)</f>
        <v>30534</v>
      </c>
      <c r="C294" s="746">
        <f>SUM(C288:C293)</f>
        <v>30534</v>
      </c>
      <c r="D294" s="746">
        <f aca="true" t="shared" si="89" ref="D294:L294">SUM(D288:D293)</f>
        <v>3375</v>
      </c>
      <c r="E294" s="746">
        <f t="shared" si="89"/>
        <v>3375</v>
      </c>
      <c r="F294" s="746">
        <f t="shared" si="89"/>
        <v>27159</v>
      </c>
      <c r="G294" s="746">
        <f t="shared" si="89"/>
        <v>27159</v>
      </c>
      <c r="H294" s="746">
        <f t="shared" si="89"/>
        <v>0</v>
      </c>
      <c r="I294" s="746">
        <f t="shared" si="89"/>
        <v>0</v>
      </c>
      <c r="J294" s="746">
        <f t="shared" si="89"/>
        <v>2205</v>
      </c>
      <c r="K294" s="746">
        <f t="shared" si="89"/>
        <v>15085</v>
      </c>
      <c r="L294" s="746">
        <f t="shared" si="89"/>
        <v>17290</v>
      </c>
      <c r="M294" s="747">
        <f t="shared" si="88"/>
        <v>56.6</v>
      </c>
    </row>
    <row r="295" spans="1:13" ht="12.75">
      <c r="A295" s="870" t="s">
        <v>0</v>
      </c>
      <c r="B295" s="870"/>
      <c r="C295" s="870"/>
      <c r="D295" s="870"/>
      <c r="E295" s="870"/>
      <c r="F295" s="870"/>
      <c r="G295" s="870"/>
      <c r="H295" s="870"/>
      <c r="I295" s="870"/>
      <c r="J295" s="870"/>
      <c r="K295" s="870"/>
      <c r="L295" s="870"/>
      <c r="M295" s="870"/>
    </row>
    <row r="296" spans="1:13" ht="5.25" customHeight="1">
      <c r="A296" s="752"/>
      <c r="B296" s="752"/>
      <c r="C296" s="752"/>
      <c r="D296" s="752"/>
      <c r="E296" s="752"/>
      <c r="F296" s="752"/>
      <c r="G296" s="752"/>
      <c r="H296" s="752"/>
      <c r="I296" s="752"/>
      <c r="J296" s="752"/>
      <c r="K296" s="752"/>
      <c r="L296" s="752"/>
      <c r="M296" s="752"/>
    </row>
    <row r="297" spans="1:13" ht="15.75">
      <c r="A297" s="871" t="str">
        <f>+CONCATENATE("Önkormányzaton kívüli EU-s projekthez történő hozzájárulás ",LEFT('[1]ÖSSZEFÜGGÉSEK'!A275,4),". évi előirányzata és teljesítése")</f>
        <v>Önkormányzaton kívüli EU-s projekthez történő hozzájárulás . évi előirányzata és teljesítése</v>
      </c>
      <c r="B297" s="871"/>
      <c r="C297" s="871"/>
      <c r="D297" s="871"/>
      <c r="E297" s="871"/>
      <c r="F297" s="871"/>
      <c r="G297" s="871"/>
      <c r="H297" s="871"/>
      <c r="I297" s="871"/>
      <c r="J297" s="871"/>
      <c r="K297" s="871"/>
      <c r="L297" s="871"/>
      <c r="M297" s="871"/>
    </row>
    <row r="298" spans="1:13" ht="12" customHeight="1" thickBot="1">
      <c r="A298" s="564"/>
      <c r="B298" s="564"/>
      <c r="C298" s="564"/>
      <c r="D298" s="564"/>
      <c r="E298" s="564"/>
      <c r="F298" s="564"/>
      <c r="G298" s="564"/>
      <c r="H298" s="564"/>
      <c r="I298" s="564"/>
      <c r="J298" s="564"/>
      <c r="K298" s="564"/>
      <c r="L298" s="874" t="s">
        <v>248</v>
      </c>
      <c r="M298" s="874"/>
    </row>
    <row r="299" spans="1:13" ht="21.75" thickBot="1">
      <c r="A299" s="886" t="s">
        <v>1</v>
      </c>
      <c r="B299" s="887"/>
      <c r="C299" s="887"/>
      <c r="D299" s="887"/>
      <c r="E299" s="887"/>
      <c r="F299" s="887"/>
      <c r="G299" s="887"/>
      <c r="H299" s="887"/>
      <c r="I299" s="887"/>
      <c r="J299" s="887"/>
      <c r="K299" s="753" t="s">
        <v>13</v>
      </c>
      <c r="L299" s="753" t="s">
        <v>14</v>
      </c>
      <c r="M299" s="753" t="s">
        <v>592</v>
      </c>
    </row>
    <row r="300" spans="1:13" ht="12.75">
      <c r="A300" s="882"/>
      <c r="B300" s="883"/>
      <c r="C300" s="883"/>
      <c r="D300" s="883"/>
      <c r="E300" s="883"/>
      <c r="F300" s="883"/>
      <c r="G300" s="883"/>
      <c r="H300" s="883"/>
      <c r="I300" s="883"/>
      <c r="J300" s="883"/>
      <c r="K300" s="729"/>
      <c r="L300" s="730"/>
      <c r="M300" s="730"/>
    </row>
    <row r="301" spans="1:13" ht="13.5" thickBot="1">
      <c r="A301" s="884"/>
      <c r="B301" s="885"/>
      <c r="C301" s="885"/>
      <c r="D301" s="885"/>
      <c r="E301" s="885"/>
      <c r="F301" s="885"/>
      <c r="G301" s="885"/>
      <c r="H301" s="885"/>
      <c r="I301" s="885"/>
      <c r="J301" s="885"/>
      <c r="K301" s="731"/>
      <c r="L301" s="728"/>
      <c r="M301" s="728"/>
    </row>
    <row r="302" spans="1:13" ht="13.5" thickBot="1">
      <c r="A302" s="888" t="s">
        <v>671</v>
      </c>
      <c r="B302" s="889"/>
      <c r="C302" s="889"/>
      <c r="D302" s="889"/>
      <c r="E302" s="889"/>
      <c r="F302" s="889"/>
      <c r="G302" s="889"/>
      <c r="H302" s="889"/>
      <c r="I302" s="889"/>
      <c r="J302" s="889"/>
      <c r="K302" s="754">
        <f>SUM(K300:K301)</f>
        <v>0</v>
      </c>
      <c r="L302" s="754">
        <f>SUM(L300:L301)</f>
        <v>0</v>
      </c>
      <c r="M302" s="754">
        <f>SUM(M300:M301)</f>
        <v>0</v>
      </c>
    </row>
    <row r="305" spans="1:13" ht="15.75" customHeight="1">
      <c r="A305" s="872" t="s">
        <v>2</v>
      </c>
      <c r="B305" s="872"/>
      <c r="C305" s="872"/>
      <c r="D305" s="873" t="s">
        <v>27</v>
      </c>
      <c r="E305" s="873"/>
      <c r="F305" s="873"/>
      <c r="G305" s="873"/>
      <c r="H305" s="873"/>
      <c r="I305" s="873"/>
      <c r="J305" s="873"/>
      <c r="K305" s="873"/>
      <c r="L305" s="873"/>
      <c r="M305" s="873"/>
    </row>
    <row r="306" spans="1:13" ht="15.75" thickBot="1">
      <c r="A306" s="594"/>
      <c r="B306" s="594"/>
      <c r="C306" s="594"/>
      <c r="D306" s="594"/>
      <c r="E306" s="594"/>
      <c r="F306" s="594"/>
      <c r="G306" s="594"/>
      <c r="H306" s="594"/>
      <c r="I306" s="594"/>
      <c r="J306" s="594"/>
      <c r="K306" s="594"/>
      <c r="L306" s="874" t="s">
        <v>248</v>
      </c>
      <c r="M306" s="874"/>
    </row>
    <row r="307" spans="1:13" ht="13.5" thickBot="1">
      <c r="A307" s="875" t="s">
        <v>1046</v>
      </c>
      <c r="B307" s="878" t="s">
        <v>1047</v>
      </c>
      <c r="C307" s="878"/>
      <c r="D307" s="878"/>
      <c r="E307" s="878"/>
      <c r="F307" s="878"/>
      <c r="G307" s="878"/>
      <c r="H307" s="878"/>
      <c r="I307" s="878"/>
      <c r="J307" s="879" t="s">
        <v>592</v>
      </c>
      <c r="K307" s="879"/>
      <c r="L307" s="879"/>
      <c r="M307" s="879"/>
    </row>
    <row r="308" spans="1:13" ht="15" customHeight="1" thickBot="1">
      <c r="A308" s="876"/>
      <c r="B308" s="869" t="s">
        <v>1048</v>
      </c>
      <c r="C308" s="868" t="s">
        <v>1049</v>
      </c>
      <c r="D308" s="881" t="s">
        <v>1050</v>
      </c>
      <c r="E308" s="881"/>
      <c r="F308" s="881"/>
      <c r="G308" s="881"/>
      <c r="H308" s="881"/>
      <c r="I308" s="881"/>
      <c r="J308" s="880"/>
      <c r="K308" s="880"/>
      <c r="L308" s="880"/>
      <c r="M308" s="880"/>
    </row>
    <row r="309" spans="1:13" ht="21.75" thickBot="1">
      <c r="A309" s="876"/>
      <c r="B309" s="869"/>
      <c r="C309" s="868"/>
      <c r="D309" s="732" t="s">
        <v>1048</v>
      </c>
      <c r="E309" s="732" t="s">
        <v>1049</v>
      </c>
      <c r="F309" s="732" t="s">
        <v>1048</v>
      </c>
      <c r="G309" s="732" t="s">
        <v>1049</v>
      </c>
      <c r="H309" s="732" t="s">
        <v>1048</v>
      </c>
      <c r="I309" s="732" t="s">
        <v>1049</v>
      </c>
      <c r="J309" s="880"/>
      <c r="K309" s="880"/>
      <c r="L309" s="880"/>
      <c r="M309" s="880"/>
    </row>
    <row r="310" spans="1:13" ht="32.25" thickBot="1">
      <c r="A310" s="877"/>
      <c r="B310" s="868" t="s">
        <v>1051</v>
      </c>
      <c r="C310" s="868"/>
      <c r="D310" s="868" t="s">
        <v>15</v>
      </c>
      <c r="E310" s="868"/>
      <c r="F310" s="868" t="s">
        <v>16</v>
      </c>
      <c r="G310" s="868"/>
      <c r="H310" s="869" t="s">
        <v>17</v>
      </c>
      <c r="I310" s="869"/>
      <c r="J310" s="733" t="str">
        <f>+D310</f>
        <v>2014. előtt</v>
      </c>
      <c r="K310" s="732" t="str">
        <f>+F310</f>
        <v>2014. évi</v>
      </c>
      <c r="L310" s="733" t="s">
        <v>1052</v>
      </c>
      <c r="M310" s="732" t="s">
        <v>18</v>
      </c>
    </row>
    <row r="311" spans="1:13" ht="13.5" thickBot="1">
      <c r="A311" s="734" t="s">
        <v>930</v>
      </c>
      <c r="B311" s="733" t="s">
        <v>825</v>
      </c>
      <c r="C311" s="733" t="s">
        <v>826</v>
      </c>
      <c r="D311" s="735" t="s">
        <v>827</v>
      </c>
      <c r="E311" s="732" t="s">
        <v>4</v>
      </c>
      <c r="F311" s="732" t="s">
        <v>5</v>
      </c>
      <c r="G311" s="732" t="s">
        <v>6</v>
      </c>
      <c r="H311" s="733" t="s">
        <v>7</v>
      </c>
      <c r="I311" s="735" t="s">
        <v>8</v>
      </c>
      <c r="J311" s="735" t="s">
        <v>9</v>
      </c>
      <c r="K311" s="735" t="s">
        <v>10</v>
      </c>
      <c r="L311" s="735" t="s">
        <v>11</v>
      </c>
      <c r="M311" s="736" t="s">
        <v>12</v>
      </c>
    </row>
    <row r="312" spans="1:13" ht="12.75">
      <c r="A312" s="737" t="s">
        <v>1053</v>
      </c>
      <c r="B312" s="762">
        <f aca="true" t="shared" si="90" ref="B312:B318">SUM(D312,F312,H312)</f>
        <v>0</v>
      </c>
      <c r="C312" s="763">
        <f aca="true" t="shared" si="91" ref="C312:C318">SUM(E312,G312,I312)</f>
        <v>266</v>
      </c>
      <c r="D312" s="723"/>
      <c r="E312" s="729"/>
      <c r="F312" s="723"/>
      <c r="G312" s="723">
        <v>266</v>
      </c>
      <c r="H312" s="723"/>
      <c r="I312" s="723"/>
      <c r="J312" s="723"/>
      <c r="K312" s="723">
        <v>251</v>
      </c>
      <c r="L312" s="738">
        <f aca="true" t="shared" si="92" ref="L312:L318">+J312+K312</f>
        <v>251</v>
      </c>
      <c r="M312" s="739">
        <f>IF((C312&lt;&gt;0),ROUND((L312/C312)*100,1),"")</f>
        <v>94.4</v>
      </c>
    </row>
    <row r="313" spans="1:13" ht="12.75">
      <c r="A313" s="740" t="s">
        <v>1054</v>
      </c>
      <c r="B313" s="764">
        <f t="shared" si="90"/>
        <v>0</v>
      </c>
      <c r="C313" s="769">
        <f t="shared" si="91"/>
        <v>0</v>
      </c>
      <c r="D313" s="714"/>
      <c r="E313" s="714"/>
      <c r="F313" s="714"/>
      <c r="G313" s="714"/>
      <c r="H313" s="714"/>
      <c r="I313" s="714"/>
      <c r="J313" s="714"/>
      <c r="K313" s="714"/>
      <c r="L313" s="741">
        <f t="shared" si="92"/>
        <v>0</v>
      </c>
      <c r="M313" s="742">
        <f aca="true" t="shared" si="93" ref="M313:M318">IF((C313&lt;&gt;0),ROUND((L313/C313)*100,1),"")</f>
      </c>
    </row>
    <row r="314" spans="1:13" ht="12.75">
      <c r="A314" s="743" t="s">
        <v>1055</v>
      </c>
      <c r="B314" s="716">
        <f t="shared" si="90"/>
        <v>6490</v>
      </c>
      <c r="C314" s="725">
        <f t="shared" si="91"/>
        <v>8120</v>
      </c>
      <c r="D314" s="725"/>
      <c r="E314" s="725"/>
      <c r="F314" s="756">
        <v>6490</v>
      </c>
      <c r="G314" s="725">
        <v>8120</v>
      </c>
      <c r="H314" s="725"/>
      <c r="I314" s="725"/>
      <c r="J314" s="725"/>
      <c r="K314" s="725">
        <v>8121</v>
      </c>
      <c r="L314" s="741">
        <f t="shared" si="92"/>
        <v>8121</v>
      </c>
      <c r="M314" s="742">
        <f t="shared" si="93"/>
        <v>100</v>
      </c>
    </row>
    <row r="315" spans="1:13" ht="12.75">
      <c r="A315" s="743" t="s">
        <v>1056</v>
      </c>
      <c r="B315" s="766">
        <f t="shared" si="90"/>
        <v>0</v>
      </c>
      <c r="C315" s="765">
        <f t="shared" si="91"/>
        <v>0</v>
      </c>
      <c r="D315" s="725"/>
      <c r="E315" s="725"/>
      <c r="F315" s="756"/>
      <c r="G315" s="725"/>
      <c r="H315" s="725"/>
      <c r="I315" s="725"/>
      <c r="J315" s="725"/>
      <c r="K315" s="725"/>
      <c r="L315" s="741">
        <f t="shared" si="92"/>
        <v>0</v>
      </c>
      <c r="M315" s="742">
        <f t="shared" si="93"/>
      </c>
    </row>
    <row r="316" spans="1:13" ht="12.75">
      <c r="A316" s="743" t="s">
        <v>1057</v>
      </c>
      <c r="B316" s="766">
        <f t="shared" si="90"/>
        <v>0</v>
      </c>
      <c r="C316" s="765">
        <f t="shared" si="91"/>
        <v>0</v>
      </c>
      <c r="D316" s="725"/>
      <c r="E316" s="725"/>
      <c r="F316" s="756"/>
      <c r="G316" s="725"/>
      <c r="H316" s="725"/>
      <c r="I316" s="725"/>
      <c r="J316" s="725"/>
      <c r="K316" s="725"/>
      <c r="L316" s="741">
        <f t="shared" si="92"/>
        <v>0</v>
      </c>
      <c r="M316" s="742">
        <f t="shared" si="93"/>
      </c>
    </row>
    <row r="317" spans="1:13" ht="12.75">
      <c r="A317" s="743" t="s">
        <v>28</v>
      </c>
      <c r="B317" s="766">
        <f t="shared" si="90"/>
        <v>2161</v>
      </c>
      <c r="C317" s="765">
        <f t="shared" si="91"/>
        <v>2161</v>
      </c>
      <c r="D317" s="725"/>
      <c r="E317" s="725"/>
      <c r="F317" s="756">
        <v>2161</v>
      </c>
      <c r="G317" s="725">
        <v>2161</v>
      </c>
      <c r="H317" s="725"/>
      <c r="I317" s="725"/>
      <c r="J317" s="725"/>
      <c r="K317" s="725">
        <v>2161</v>
      </c>
      <c r="L317" s="741">
        <f t="shared" si="92"/>
        <v>2161</v>
      </c>
      <c r="M317" s="742">
        <f t="shared" si="93"/>
        <v>100</v>
      </c>
    </row>
    <row r="318" spans="1:13" ht="15" customHeight="1" thickBot="1">
      <c r="A318" s="743" t="s">
        <v>1058</v>
      </c>
      <c r="B318" s="767">
        <f t="shared" si="90"/>
        <v>0</v>
      </c>
      <c r="C318" s="768">
        <f t="shared" si="91"/>
        <v>6547</v>
      </c>
      <c r="D318" s="728"/>
      <c r="E318" s="728"/>
      <c r="F318" s="786"/>
      <c r="G318" s="728">
        <v>6547</v>
      </c>
      <c r="H318" s="728"/>
      <c r="I318" s="728"/>
      <c r="J318" s="728"/>
      <c r="K318" s="728">
        <v>6547</v>
      </c>
      <c r="L318" s="741">
        <f t="shared" si="92"/>
        <v>6547</v>
      </c>
      <c r="M318" s="744">
        <f t="shared" si="93"/>
        <v>100</v>
      </c>
    </row>
    <row r="319" spans="1:13" ht="13.5" thickBot="1">
      <c r="A319" s="745" t="s">
        <v>1059</v>
      </c>
      <c r="B319" s="746">
        <f>B312+SUM(B314:B318)</f>
        <v>8651</v>
      </c>
      <c r="C319" s="746">
        <f>C312+SUM(C314:C318)</f>
        <v>17094</v>
      </c>
      <c r="D319" s="746">
        <f aca="true" t="shared" si="94" ref="D319:L319">D312+SUM(D314:D318)</f>
        <v>0</v>
      </c>
      <c r="E319" s="746">
        <f t="shared" si="94"/>
        <v>0</v>
      </c>
      <c r="F319" s="746">
        <f t="shared" si="94"/>
        <v>8651</v>
      </c>
      <c r="G319" s="746">
        <f t="shared" si="94"/>
        <v>17094</v>
      </c>
      <c r="H319" s="746">
        <f t="shared" si="94"/>
        <v>0</v>
      </c>
      <c r="I319" s="746">
        <f t="shared" si="94"/>
        <v>0</v>
      </c>
      <c r="J319" s="746">
        <f t="shared" si="94"/>
        <v>0</v>
      </c>
      <c r="K319" s="746">
        <f t="shared" si="94"/>
        <v>17080</v>
      </c>
      <c r="L319" s="746">
        <f t="shared" si="94"/>
        <v>17080</v>
      </c>
      <c r="M319" s="747">
        <f>IF((C319&lt;&gt;0),ROUND((L319/C319)*100,1),"")</f>
        <v>99.9</v>
      </c>
    </row>
    <row r="320" spans="1:13" ht="12.75">
      <c r="A320" s="718"/>
      <c r="B320" s="719"/>
      <c r="C320" s="720"/>
      <c r="D320" s="720"/>
      <c r="E320" s="720"/>
      <c r="F320" s="720"/>
      <c r="G320" s="720"/>
      <c r="H320" s="720"/>
      <c r="I320" s="720"/>
      <c r="J320" s="720"/>
      <c r="K320" s="720"/>
      <c r="L320" s="720"/>
      <c r="M320" s="720"/>
    </row>
    <row r="321" spans="1:13" ht="13.5" thickBot="1">
      <c r="A321" s="748" t="s">
        <v>1060</v>
      </c>
      <c r="B321" s="721"/>
      <c r="C321" s="722"/>
      <c r="D321" s="722"/>
      <c r="E321" s="722"/>
      <c r="F321" s="722"/>
      <c r="G321" s="722"/>
      <c r="H321" s="722"/>
      <c r="I321" s="722"/>
      <c r="J321" s="722"/>
      <c r="K321" s="722"/>
      <c r="L321" s="722"/>
      <c r="M321" s="722"/>
    </row>
    <row r="322" spans="1:13" ht="12.75">
      <c r="A322" s="749" t="s">
        <v>1061</v>
      </c>
      <c r="B322" s="762">
        <f aca="true" t="shared" si="95" ref="B322:B327">SUM(D322,F322,H322)</f>
        <v>4271</v>
      </c>
      <c r="C322" s="763">
        <f aca="true" t="shared" si="96" ref="C322:C327">SUM(E322,G322,I322)</f>
        <v>5448</v>
      </c>
      <c r="D322" s="723"/>
      <c r="E322" s="729"/>
      <c r="F322" s="776">
        <v>4271</v>
      </c>
      <c r="G322" s="723">
        <v>5448</v>
      </c>
      <c r="H322" s="723"/>
      <c r="I322" s="723"/>
      <c r="J322" s="723"/>
      <c r="K322" s="723">
        <v>5435</v>
      </c>
      <c r="L322" s="724">
        <f aca="true" t="shared" si="97" ref="L322:L327">+J322+K322</f>
        <v>5435</v>
      </c>
      <c r="M322" s="739">
        <f aca="true" t="shared" si="98" ref="M322:M328">IF((C322&lt;&gt;0),ROUND((L322/C322)*100,1),"")</f>
        <v>99.8</v>
      </c>
    </row>
    <row r="323" spans="1:13" ht="12.75">
      <c r="A323" s="750" t="s">
        <v>1062</v>
      </c>
      <c r="B323" s="713">
        <f t="shared" si="95"/>
        <v>1778</v>
      </c>
      <c r="C323" s="725">
        <f t="shared" si="96"/>
        <v>4656</v>
      </c>
      <c r="D323" s="725"/>
      <c r="E323" s="725"/>
      <c r="F323" s="756">
        <v>1778</v>
      </c>
      <c r="G323" s="725">
        <v>4656</v>
      </c>
      <c r="H323" s="725"/>
      <c r="I323" s="725"/>
      <c r="J323" s="725"/>
      <c r="K323" s="725">
        <v>4656</v>
      </c>
      <c r="L323" s="715">
        <f t="shared" si="97"/>
        <v>4656</v>
      </c>
      <c r="M323" s="742">
        <f t="shared" si="98"/>
        <v>100</v>
      </c>
    </row>
    <row r="324" spans="1:13" ht="12.75">
      <c r="A324" s="750" t="s">
        <v>1063</v>
      </c>
      <c r="B324" s="716">
        <f t="shared" si="95"/>
        <v>441</v>
      </c>
      <c r="C324" s="725">
        <f t="shared" si="96"/>
        <v>443</v>
      </c>
      <c r="D324" s="725"/>
      <c r="E324" s="725"/>
      <c r="F324" s="756">
        <v>441</v>
      </c>
      <c r="G324" s="725">
        <v>443</v>
      </c>
      <c r="H324" s="725"/>
      <c r="I324" s="725"/>
      <c r="J324" s="725"/>
      <c r="K324" s="725">
        <v>443</v>
      </c>
      <c r="L324" s="715">
        <f t="shared" si="97"/>
        <v>443</v>
      </c>
      <c r="M324" s="742">
        <f t="shared" si="98"/>
        <v>100</v>
      </c>
    </row>
    <row r="325" spans="1:13" ht="12.75">
      <c r="A325" s="750" t="s">
        <v>1064</v>
      </c>
      <c r="B325" s="766">
        <f t="shared" si="95"/>
        <v>0</v>
      </c>
      <c r="C325" s="765">
        <f t="shared" si="96"/>
        <v>0</v>
      </c>
      <c r="D325" s="725"/>
      <c r="E325" s="725"/>
      <c r="F325" s="756"/>
      <c r="G325" s="725"/>
      <c r="H325" s="725"/>
      <c r="I325" s="725"/>
      <c r="J325" s="725"/>
      <c r="K325" s="725"/>
      <c r="L325" s="715">
        <f t="shared" si="97"/>
        <v>0</v>
      </c>
      <c r="M325" s="742">
        <f t="shared" si="98"/>
      </c>
    </row>
    <row r="326" spans="1:13" ht="12.75">
      <c r="A326" s="726" t="s">
        <v>957</v>
      </c>
      <c r="B326" s="766">
        <f t="shared" si="95"/>
        <v>2161</v>
      </c>
      <c r="C326" s="765">
        <f t="shared" si="96"/>
        <v>6547</v>
      </c>
      <c r="D326" s="725"/>
      <c r="E326" s="725"/>
      <c r="F326" s="756">
        <v>2161</v>
      </c>
      <c r="G326" s="725">
        <v>6547</v>
      </c>
      <c r="H326" s="725"/>
      <c r="I326" s="725"/>
      <c r="J326" s="725"/>
      <c r="K326" s="725">
        <v>6547</v>
      </c>
      <c r="L326" s="715">
        <f t="shared" si="97"/>
        <v>6547</v>
      </c>
      <c r="M326" s="742">
        <f t="shared" si="98"/>
        <v>100</v>
      </c>
    </row>
    <row r="327" spans="1:13" ht="13.5" thickBot="1">
      <c r="A327" s="727"/>
      <c r="B327" s="767">
        <f t="shared" si="95"/>
        <v>0</v>
      </c>
      <c r="C327" s="768">
        <f t="shared" si="96"/>
        <v>0</v>
      </c>
      <c r="D327" s="728"/>
      <c r="E327" s="728"/>
      <c r="F327" s="756"/>
      <c r="G327" s="728"/>
      <c r="H327" s="728"/>
      <c r="I327" s="728"/>
      <c r="J327" s="728"/>
      <c r="K327" s="728"/>
      <c r="L327" s="715">
        <f t="shared" si="97"/>
        <v>0</v>
      </c>
      <c r="M327" s="744">
        <f t="shared" si="98"/>
      </c>
    </row>
    <row r="328" spans="1:13" ht="13.5" thickBot="1">
      <c r="A328" s="751" t="s">
        <v>1065</v>
      </c>
      <c r="B328" s="746">
        <f>SUM(B322:B327)</f>
        <v>8651</v>
      </c>
      <c r="C328" s="746">
        <f>SUM(C322:C327)</f>
        <v>17094</v>
      </c>
      <c r="D328" s="746">
        <f aca="true" t="shared" si="99" ref="D328:L328">SUM(D322:D327)</f>
        <v>0</v>
      </c>
      <c r="E328" s="746">
        <f t="shared" si="99"/>
        <v>0</v>
      </c>
      <c r="F328" s="746">
        <f t="shared" si="99"/>
        <v>8651</v>
      </c>
      <c r="G328" s="746">
        <f t="shared" si="99"/>
        <v>17094</v>
      </c>
      <c r="H328" s="746">
        <f t="shared" si="99"/>
        <v>0</v>
      </c>
      <c r="I328" s="746">
        <f t="shared" si="99"/>
        <v>0</v>
      </c>
      <c r="J328" s="746">
        <f t="shared" si="99"/>
        <v>0</v>
      </c>
      <c r="K328" s="746">
        <f t="shared" si="99"/>
        <v>17081</v>
      </c>
      <c r="L328" s="746">
        <f t="shared" si="99"/>
        <v>17081</v>
      </c>
      <c r="M328" s="747">
        <f t="shared" si="98"/>
        <v>99.9</v>
      </c>
    </row>
    <row r="329" spans="1:13" ht="12.75">
      <c r="A329" s="870" t="s">
        <v>0</v>
      </c>
      <c r="B329" s="870"/>
      <c r="C329" s="870"/>
      <c r="D329" s="870"/>
      <c r="E329" s="870"/>
      <c r="F329" s="870"/>
      <c r="G329" s="870"/>
      <c r="H329" s="870"/>
      <c r="I329" s="870"/>
      <c r="J329" s="870"/>
      <c r="K329" s="870"/>
      <c r="L329" s="870"/>
      <c r="M329" s="870"/>
    </row>
    <row r="330" spans="1:13" ht="5.25" customHeight="1">
      <c r="A330" s="752"/>
      <c r="B330" s="752"/>
      <c r="C330" s="752"/>
      <c r="D330" s="752"/>
      <c r="E330" s="752"/>
      <c r="F330" s="752"/>
      <c r="G330" s="752"/>
      <c r="H330" s="752"/>
      <c r="I330" s="752"/>
      <c r="J330" s="752"/>
      <c r="K330" s="752"/>
      <c r="L330" s="752"/>
      <c r="M330" s="752"/>
    </row>
    <row r="331" spans="1:13" ht="15.75">
      <c r="A331" s="871" t="str">
        <f>+CONCATENATE("Önkormányzaton kívüli EU-s projekthez történő hozzájárulás ",LEFT('[1]ÖSSZEFÜGGÉSEK'!A309,4),". évi előirányzata és teljesítése")</f>
        <v>Önkormányzaton kívüli EU-s projekthez történő hozzájárulás . évi előirányzata és teljesítése</v>
      </c>
      <c r="B331" s="871"/>
      <c r="C331" s="871"/>
      <c r="D331" s="871"/>
      <c r="E331" s="871"/>
      <c r="F331" s="871"/>
      <c r="G331" s="871"/>
      <c r="H331" s="871"/>
      <c r="I331" s="871"/>
      <c r="J331" s="871"/>
      <c r="K331" s="871"/>
      <c r="L331" s="871"/>
      <c r="M331" s="871"/>
    </row>
    <row r="332" spans="1:13" ht="12" customHeight="1" thickBot="1">
      <c r="A332" s="564"/>
      <c r="B332" s="564"/>
      <c r="C332" s="564"/>
      <c r="D332" s="564"/>
      <c r="E332" s="564"/>
      <c r="F332" s="564"/>
      <c r="G332" s="564"/>
      <c r="H332" s="564"/>
      <c r="I332" s="564"/>
      <c r="J332" s="564"/>
      <c r="K332" s="564"/>
      <c r="L332" s="874" t="s">
        <v>248</v>
      </c>
      <c r="M332" s="874"/>
    </row>
    <row r="333" spans="1:13" ht="21.75" thickBot="1">
      <c r="A333" s="886" t="s">
        <v>1</v>
      </c>
      <c r="B333" s="887"/>
      <c r="C333" s="887"/>
      <c r="D333" s="887"/>
      <c r="E333" s="887"/>
      <c r="F333" s="887"/>
      <c r="G333" s="887"/>
      <c r="H333" s="887"/>
      <c r="I333" s="887"/>
      <c r="J333" s="887"/>
      <c r="K333" s="753" t="s">
        <v>13</v>
      </c>
      <c r="L333" s="753" t="s">
        <v>14</v>
      </c>
      <c r="M333" s="753" t="s">
        <v>592</v>
      </c>
    </row>
    <row r="334" spans="1:13" ht="12.75">
      <c r="A334" s="882"/>
      <c r="B334" s="883"/>
      <c r="C334" s="883"/>
      <c r="D334" s="883"/>
      <c r="E334" s="883"/>
      <c r="F334" s="883"/>
      <c r="G334" s="883"/>
      <c r="H334" s="883"/>
      <c r="I334" s="883"/>
      <c r="J334" s="883"/>
      <c r="K334" s="729"/>
      <c r="L334" s="730"/>
      <c r="M334" s="730"/>
    </row>
    <row r="335" spans="1:13" ht="13.5" thickBot="1">
      <c r="A335" s="884"/>
      <c r="B335" s="885"/>
      <c r="C335" s="885"/>
      <c r="D335" s="885"/>
      <c r="E335" s="885"/>
      <c r="F335" s="885"/>
      <c r="G335" s="885"/>
      <c r="H335" s="885"/>
      <c r="I335" s="885"/>
      <c r="J335" s="885"/>
      <c r="K335" s="731"/>
      <c r="L335" s="728"/>
      <c r="M335" s="728"/>
    </row>
    <row r="336" spans="1:13" ht="13.5" thickBot="1">
      <c r="A336" s="888" t="s">
        <v>671</v>
      </c>
      <c r="B336" s="889"/>
      <c r="C336" s="889"/>
      <c r="D336" s="889"/>
      <c r="E336" s="889"/>
      <c r="F336" s="889"/>
      <c r="G336" s="889"/>
      <c r="H336" s="889"/>
      <c r="I336" s="889"/>
      <c r="J336" s="889"/>
      <c r="K336" s="754">
        <f>SUM(K334:K335)</f>
        <v>0</v>
      </c>
      <c r="L336" s="754">
        <f>SUM(L334:L335)</f>
        <v>0</v>
      </c>
      <c r="M336" s="754">
        <f>SUM(M334:M335)</f>
        <v>0</v>
      </c>
    </row>
  </sheetData>
  <sheetProtection/>
  <mergeCells count="200">
    <mergeCell ref="L306:M306"/>
    <mergeCell ref="A307:A310"/>
    <mergeCell ref="B307:I307"/>
    <mergeCell ref="J307:M309"/>
    <mergeCell ref="B308:B309"/>
    <mergeCell ref="C308:C309"/>
    <mergeCell ref="D308:I308"/>
    <mergeCell ref="B310:C310"/>
    <mergeCell ref="D310:E310"/>
    <mergeCell ref="F310:G310"/>
    <mergeCell ref="A335:J335"/>
    <mergeCell ref="A336:J336"/>
    <mergeCell ref="H310:I310"/>
    <mergeCell ref="A329:M329"/>
    <mergeCell ref="A331:M331"/>
    <mergeCell ref="L332:M332"/>
    <mergeCell ref="A333:J333"/>
    <mergeCell ref="A334:J334"/>
    <mergeCell ref="A305:C305"/>
    <mergeCell ref="D305:M305"/>
    <mergeCell ref="D276:E276"/>
    <mergeCell ref="F276:G276"/>
    <mergeCell ref="H276:I276"/>
    <mergeCell ref="A295:M295"/>
    <mergeCell ref="A297:M297"/>
    <mergeCell ref="L298:M298"/>
    <mergeCell ref="A299:J299"/>
    <mergeCell ref="A300:J300"/>
    <mergeCell ref="A301:J301"/>
    <mergeCell ref="A302:J302"/>
    <mergeCell ref="A271:C271"/>
    <mergeCell ref="D271:M271"/>
    <mergeCell ref="L272:M272"/>
    <mergeCell ref="A273:A276"/>
    <mergeCell ref="B273:I273"/>
    <mergeCell ref="J273:M275"/>
    <mergeCell ref="B274:B275"/>
    <mergeCell ref="C274:C275"/>
    <mergeCell ref="D274:I274"/>
    <mergeCell ref="B276:C276"/>
    <mergeCell ref="A267:J267"/>
    <mergeCell ref="A268:J268"/>
    <mergeCell ref="D240:I240"/>
    <mergeCell ref="B242:C242"/>
    <mergeCell ref="D242:E242"/>
    <mergeCell ref="F242:G242"/>
    <mergeCell ref="H242:I242"/>
    <mergeCell ref="A261:M261"/>
    <mergeCell ref="A263:M263"/>
    <mergeCell ref="L264:M264"/>
    <mergeCell ref="A265:J265"/>
    <mergeCell ref="A266:J266"/>
    <mergeCell ref="L238:M238"/>
    <mergeCell ref="A239:A242"/>
    <mergeCell ref="B239:I239"/>
    <mergeCell ref="J239:M241"/>
    <mergeCell ref="B240:B241"/>
    <mergeCell ref="C240:C241"/>
    <mergeCell ref="A234:J234"/>
    <mergeCell ref="A235:J235"/>
    <mergeCell ref="A237:C237"/>
    <mergeCell ref="D237:M237"/>
    <mergeCell ref="A232:J232"/>
    <mergeCell ref="A233:J233"/>
    <mergeCell ref="L205:M205"/>
    <mergeCell ref="A206:A209"/>
    <mergeCell ref="B206:I206"/>
    <mergeCell ref="J206:M208"/>
    <mergeCell ref="B207:B208"/>
    <mergeCell ref="C207:C208"/>
    <mergeCell ref="D207:I207"/>
    <mergeCell ref="B209:C209"/>
    <mergeCell ref="H209:I209"/>
    <mergeCell ref="A228:M228"/>
    <mergeCell ref="A230:M230"/>
    <mergeCell ref="L231:M231"/>
    <mergeCell ref="D209:E209"/>
    <mergeCell ref="F209:G209"/>
    <mergeCell ref="A204:C204"/>
    <mergeCell ref="D204:M204"/>
    <mergeCell ref="D175:E175"/>
    <mergeCell ref="F175:G175"/>
    <mergeCell ref="H175:I175"/>
    <mergeCell ref="A194:M194"/>
    <mergeCell ref="A196:M196"/>
    <mergeCell ref="L197:M197"/>
    <mergeCell ref="A198:J198"/>
    <mergeCell ref="A199:J199"/>
    <mergeCell ref="A200:J200"/>
    <mergeCell ref="A201:J201"/>
    <mergeCell ref="A172:A175"/>
    <mergeCell ref="B172:I172"/>
    <mergeCell ref="J172:M174"/>
    <mergeCell ref="B173:B174"/>
    <mergeCell ref="C173:C174"/>
    <mergeCell ref="D173:I173"/>
    <mergeCell ref="B175:C175"/>
    <mergeCell ref="B141:C141"/>
    <mergeCell ref="A170:C170"/>
    <mergeCell ref="D170:M170"/>
    <mergeCell ref="L171:M171"/>
    <mergeCell ref="B138:I138"/>
    <mergeCell ref="J138:M140"/>
    <mergeCell ref="B139:B140"/>
    <mergeCell ref="C139:C140"/>
    <mergeCell ref="D139:I139"/>
    <mergeCell ref="B36:I36"/>
    <mergeCell ref="J36:M38"/>
    <mergeCell ref="B37:B38"/>
    <mergeCell ref="C37:C38"/>
    <mergeCell ref="A128:M128"/>
    <mergeCell ref="L129:M129"/>
    <mergeCell ref="A166:J166"/>
    <mergeCell ref="A167:J167"/>
    <mergeCell ref="H141:I141"/>
    <mergeCell ref="A160:M160"/>
    <mergeCell ref="A162:M162"/>
    <mergeCell ref="L163:M163"/>
    <mergeCell ref="A164:J164"/>
    <mergeCell ref="A165:J165"/>
    <mergeCell ref="D107:E107"/>
    <mergeCell ref="F107:G107"/>
    <mergeCell ref="H107:I107"/>
    <mergeCell ref="A126:M126"/>
    <mergeCell ref="D141:E141"/>
    <mergeCell ref="F141:G141"/>
    <mergeCell ref="A130:J130"/>
    <mergeCell ref="A131:J131"/>
    <mergeCell ref="A132:J132"/>
    <mergeCell ref="A133:J133"/>
    <mergeCell ref="A136:C136"/>
    <mergeCell ref="D136:M136"/>
    <mergeCell ref="L137:M137"/>
    <mergeCell ref="A138:A141"/>
    <mergeCell ref="A102:C102"/>
    <mergeCell ref="D102:M102"/>
    <mergeCell ref="L103:M103"/>
    <mergeCell ref="A104:A107"/>
    <mergeCell ref="B104:I104"/>
    <mergeCell ref="J104:M106"/>
    <mergeCell ref="B105:B106"/>
    <mergeCell ref="C105:C106"/>
    <mergeCell ref="D105:I105"/>
    <mergeCell ref="B107:C107"/>
    <mergeCell ref="A98:J98"/>
    <mergeCell ref="A99:J99"/>
    <mergeCell ref="D71:I71"/>
    <mergeCell ref="B73:C73"/>
    <mergeCell ref="D73:E73"/>
    <mergeCell ref="F73:G73"/>
    <mergeCell ref="H73:I73"/>
    <mergeCell ref="A92:M92"/>
    <mergeCell ref="A94:M94"/>
    <mergeCell ref="L95:M95"/>
    <mergeCell ref="A96:J96"/>
    <mergeCell ref="A97:J97"/>
    <mergeCell ref="L69:M69"/>
    <mergeCell ref="A70:A73"/>
    <mergeCell ref="B70:I70"/>
    <mergeCell ref="J70:M72"/>
    <mergeCell ref="B71:B72"/>
    <mergeCell ref="C71:C72"/>
    <mergeCell ref="A58:M58"/>
    <mergeCell ref="A65:J65"/>
    <mergeCell ref="A68:C68"/>
    <mergeCell ref="D68:M68"/>
    <mergeCell ref="A32:J32"/>
    <mergeCell ref="D37:I37"/>
    <mergeCell ref="B39:C39"/>
    <mergeCell ref="D39:E39"/>
    <mergeCell ref="F39:G39"/>
    <mergeCell ref="H39:I39"/>
    <mergeCell ref="A34:C34"/>
    <mergeCell ref="D34:M34"/>
    <mergeCell ref="L35:M35"/>
    <mergeCell ref="A36:A39"/>
    <mergeCell ref="D4:I4"/>
    <mergeCell ref="A63:J63"/>
    <mergeCell ref="A64:J64"/>
    <mergeCell ref="A60:M60"/>
    <mergeCell ref="L61:M61"/>
    <mergeCell ref="A62:J62"/>
    <mergeCell ref="L28:M28"/>
    <mergeCell ref="A29:J29"/>
    <mergeCell ref="A30:J30"/>
    <mergeCell ref="A31:J31"/>
    <mergeCell ref="A25:M25"/>
    <mergeCell ref="A27:M27"/>
    <mergeCell ref="A1:C1"/>
    <mergeCell ref="D1:M1"/>
    <mergeCell ref="L2:M2"/>
    <mergeCell ref="A3:A6"/>
    <mergeCell ref="B3:I3"/>
    <mergeCell ref="J3:M5"/>
    <mergeCell ref="B4:B5"/>
    <mergeCell ref="C4:C5"/>
    <mergeCell ref="B6:C6"/>
    <mergeCell ref="D6:E6"/>
    <mergeCell ref="F6:G6"/>
    <mergeCell ref="H6:I6"/>
  </mergeCells>
  <printOptions horizontalCentered="1"/>
  <pageMargins left="0.7874015748031497" right="0.7874015748031497" top="1.3779527559055118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Roman,Félkövér dőlt"&amp;14 12.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5.8515625" style="563" customWidth="1"/>
    <col min="2" max="2" width="43.140625" style="564" customWidth="1"/>
    <col min="3" max="4" width="12.140625" style="564" bestFit="1" customWidth="1"/>
    <col min="5" max="5" width="11.00390625" style="564" customWidth="1"/>
    <col min="6" max="6" width="11.8515625" style="564" customWidth="1"/>
    <col min="7" max="7" width="13.28125" style="564" customWidth="1"/>
    <col min="8" max="8" width="14.421875" style="564" customWidth="1"/>
    <col min="9" max="16384" width="9.140625" style="564" customWidth="1"/>
  </cols>
  <sheetData>
    <row r="1" spans="1:8" s="594" customFormat="1" ht="15.75" thickBot="1">
      <c r="A1" s="593"/>
      <c r="H1" s="565" t="s">
        <v>248</v>
      </c>
    </row>
    <row r="2" spans="1:8" s="566" customFormat="1" ht="26.25" customHeight="1">
      <c r="A2" s="879" t="s">
        <v>33</v>
      </c>
      <c r="B2" s="893" t="s">
        <v>1025</v>
      </c>
      <c r="C2" s="879" t="s">
        <v>1026</v>
      </c>
      <c r="D2" s="879" t="s">
        <v>1027</v>
      </c>
      <c r="E2" s="895" t="s">
        <v>1035</v>
      </c>
      <c r="F2" s="897" t="s">
        <v>1028</v>
      </c>
      <c r="G2" s="898"/>
      <c r="H2" s="890" t="s">
        <v>1036</v>
      </c>
    </row>
    <row r="3" spans="1:8" s="568" customFormat="1" ht="40.5" customHeight="1" thickBot="1">
      <c r="A3" s="892"/>
      <c r="B3" s="894"/>
      <c r="C3" s="894"/>
      <c r="D3" s="892"/>
      <c r="E3" s="896"/>
      <c r="F3" s="567" t="s">
        <v>949</v>
      </c>
      <c r="G3" s="675" t="s">
        <v>950</v>
      </c>
      <c r="H3" s="891"/>
    </row>
    <row r="4" spans="1:8" s="680" customFormat="1" ht="12.75" customHeight="1" thickBot="1">
      <c r="A4" s="676">
        <v>1</v>
      </c>
      <c r="B4" s="677">
        <v>2</v>
      </c>
      <c r="C4" s="677">
        <v>3</v>
      </c>
      <c r="D4" s="678">
        <v>4</v>
      </c>
      <c r="E4" s="676">
        <v>5</v>
      </c>
      <c r="F4" s="678">
        <v>6</v>
      </c>
      <c r="G4" s="678">
        <v>7</v>
      </c>
      <c r="H4" s="679">
        <v>8</v>
      </c>
    </row>
    <row r="5" spans="1:8" ht="19.5" customHeight="1" thickBot="1">
      <c r="A5" s="589" t="s">
        <v>36</v>
      </c>
      <c r="B5" s="681" t="s">
        <v>1029</v>
      </c>
      <c r="C5" s="682"/>
      <c r="D5" s="683"/>
      <c r="E5" s="684">
        <f>SUM(E6:E9)</f>
        <v>1896</v>
      </c>
      <c r="F5" s="685">
        <f>SUM(F6:F9)</f>
        <v>0</v>
      </c>
      <c r="G5" s="685">
        <f>SUM(G6:G9)</f>
        <v>0</v>
      </c>
      <c r="H5" s="686">
        <f>SUM(H6:H9)</f>
        <v>0</v>
      </c>
    </row>
    <row r="6" spans="1:8" ht="19.5" customHeight="1">
      <c r="A6" s="573" t="s">
        <v>50</v>
      </c>
      <c r="B6" s="687" t="s">
        <v>1030</v>
      </c>
      <c r="C6" s="688" t="s">
        <v>1031</v>
      </c>
      <c r="D6" s="689" t="s">
        <v>1031</v>
      </c>
      <c r="E6" s="690">
        <v>0</v>
      </c>
      <c r="F6" s="576"/>
      <c r="G6" s="576"/>
      <c r="H6" s="691"/>
    </row>
    <row r="7" spans="1:8" ht="19.5" customHeight="1">
      <c r="A7" s="573" t="s">
        <v>64</v>
      </c>
      <c r="B7" s="687" t="s">
        <v>599</v>
      </c>
      <c r="C7" s="688" t="s">
        <v>1031</v>
      </c>
      <c r="D7" s="689" t="s">
        <v>1031</v>
      </c>
      <c r="E7" s="690">
        <v>1896</v>
      </c>
      <c r="F7" s="576"/>
      <c r="G7" s="576"/>
      <c r="H7" s="691"/>
    </row>
    <row r="8" spans="1:8" ht="19.5" customHeight="1">
      <c r="A8" s="573" t="s">
        <v>215</v>
      </c>
      <c r="B8" s="687" t="s">
        <v>955</v>
      </c>
      <c r="C8" s="688"/>
      <c r="D8" s="689"/>
      <c r="E8" s="690"/>
      <c r="F8" s="576"/>
      <c r="G8" s="576"/>
      <c r="H8" s="691"/>
    </row>
    <row r="9" spans="1:8" ht="19.5" customHeight="1" thickBot="1">
      <c r="A9" s="573" t="s">
        <v>92</v>
      </c>
      <c r="B9" s="687" t="s">
        <v>955</v>
      </c>
      <c r="C9" s="688"/>
      <c r="D9" s="689"/>
      <c r="E9" s="690"/>
      <c r="F9" s="576"/>
      <c r="G9" s="576"/>
      <c r="H9" s="691"/>
    </row>
    <row r="10" spans="1:8" ht="19.5" customHeight="1" thickBot="1">
      <c r="A10" s="589" t="s">
        <v>114</v>
      </c>
      <c r="B10" s="681" t="s">
        <v>1032</v>
      </c>
      <c r="C10" s="692"/>
      <c r="D10" s="693"/>
      <c r="E10" s="684">
        <f>SUM(E11:E14)</f>
        <v>452</v>
      </c>
      <c r="F10" s="685">
        <f>SUM(F11:F14)</f>
        <v>0</v>
      </c>
      <c r="G10" s="685">
        <f>SUM(G11:G14)</f>
        <v>0</v>
      </c>
      <c r="H10" s="686">
        <f>SUM(H11:H14)</f>
        <v>0</v>
      </c>
    </row>
    <row r="11" spans="1:8" ht="19.5" customHeight="1">
      <c r="A11" s="573" t="s">
        <v>226</v>
      </c>
      <c r="B11" s="687" t="s">
        <v>1033</v>
      </c>
      <c r="C11" s="688"/>
      <c r="D11" s="689"/>
      <c r="E11" s="690">
        <v>452</v>
      </c>
      <c r="F11" s="576"/>
      <c r="G11" s="576"/>
      <c r="H11" s="691"/>
    </row>
    <row r="12" spans="1:8" ht="19.5" customHeight="1">
      <c r="A12" s="573" t="s">
        <v>136</v>
      </c>
      <c r="B12" s="687" t="s">
        <v>955</v>
      </c>
      <c r="C12" s="688"/>
      <c r="D12" s="689"/>
      <c r="E12" s="690"/>
      <c r="F12" s="576"/>
      <c r="G12" s="576"/>
      <c r="H12" s="691"/>
    </row>
    <row r="13" spans="1:8" ht="19.5" customHeight="1">
      <c r="A13" s="573" t="s">
        <v>146</v>
      </c>
      <c r="B13" s="687" t="s">
        <v>955</v>
      </c>
      <c r="C13" s="688"/>
      <c r="D13" s="689"/>
      <c r="E13" s="690"/>
      <c r="F13" s="576"/>
      <c r="G13" s="576"/>
      <c r="H13" s="691"/>
    </row>
    <row r="14" spans="1:8" ht="19.5" customHeight="1" thickBot="1">
      <c r="A14" s="573" t="s">
        <v>238</v>
      </c>
      <c r="B14" s="687" t="s">
        <v>955</v>
      </c>
      <c r="C14" s="688"/>
      <c r="D14" s="689"/>
      <c r="E14" s="690"/>
      <c r="F14" s="576"/>
      <c r="G14" s="576"/>
      <c r="H14" s="691"/>
    </row>
    <row r="15" spans="1:8" ht="19.5" customHeight="1" thickBot="1">
      <c r="A15" s="589" t="s">
        <v>261</v>
      </c>
      <c r="B15" s="681" t="s">
        <v>1034</v>
      </c>
      <c r="C15" s="682"/>
      <c r="D15" s="683"/>
      <c r="E15" s="684">
        <f>E5+E10</f>
        <v>2348</v>
      </c>
      <c r="F15" s="685">
        <f>F5+F10</f>
        <v>0</v>
      </c>
      <c r="G15" s="685">
        <f>G5+G10</f>
        <v>0</v>
      </c>
      <c r="H15" s="686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dőlt"13. sz. melléklet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9"/>
  <sheetViews>
    <sheetView view="pageBreakPreview" zoomScale="115" zoomScaleSheetLayoutView="115" zoomScalePageLayoutView="0" workbookViewId="0" topLeftCell="A1">
      <selection activeCell="G171" sqref="G11:G171"/>
    </sheetView>
  </sheetViews>
  <sheetFormatPr defaultColWidth="9.140625" defaultRowHeight="15"/>
  <cols>
    <col min="1" max="1" width="4.8515625" style="207" customWidth="1"/>
    <col min="2" max="2" width="4.140625" style="207" customWidth="1"/>
    <col min="3" max="3" width="5.28125" style="114" customWidth="1"/>
    <col min="4" max="4" width="6.00390625" style="114" customWidth="1"/>
    <col min="5" max="5" width="56.8515625" style="114" customWidth="1"/>
    <col min="6" max="6" width="14.8515625" style="273" bestFit="1" customWidth="1"/>
    <col min="7" max="8" width="14.8515625" style="273" customWidth="1"/>
    <col min="9" max="9" width="14.57421875" style="114" customWidth="1"/>
    <col min="10" max="16384" width="9.140625" style="114" customWidth="1"/>
  </cols>
  <sheetData>
    <row r="1" ht="16.5" thickBot="1">
      <c r="H1" s="372" t="s">
        <v>29</v>
      </c>
    </row>
    <row r="2" spans="1:8" ht="15.75">
      <c r="A2" s="899" t="s">
        <v>566</v>
      </c>
      <c r="B2" s="900"/>
      <c r="C2" s="900"/>
      <c r="D2" s="900"/>
      <c r="E2" s="900"/>
      <c r="F2" s="900"/>
      <c r="G2" s="900"/>
      <c r="H2" s="900"/>
    </row>
    <row r="3" spans="1:8" ht="15.75">
      <c r="A3" s="901" t="s">
        <v>461</v>
      </c>
      <c r="B3" s="902"/>
      <c r="C3" s="902"/>
      <c r="D3" s="902"/>
      <c r="E3" s="902"/>
      <c r="F3" s="902"/>
      <c r="G3" s="902"/>
      <c r="H3" s="902"/>
    </row>
    <row r="4" spans="1:8" ht="16.5" thickBot="1">
      <c r="A4" s="903" t="s">
        <v>462</v>
      </c>
      <c r="B4" s="904"/>
      <c r="C4" s="904"/>
      <c r="D4" s="904"/>
      <c r="E4" s="904"/>
      <c r="F4" s="904"/>
      <c r="G4" s="904"/>
      <c r="H4" s="904"/>
    </row>
    <row r="5" spans="1:8" ht="15.75">
      <c r="A5" s="905" t="s">
        <v>520</v>
      </c>
      <c r="B5" s="906"/>
      <c r="C5" s="906"/>
      <c r="D5" s="906"/>
      <c r="E5" s="115"/>
      <c r="F5" s="208"/>
      <c r="G5" s="115"/>
      <c r="H5" s="115"/>
    </row>
    <row r="6" spans="1:9" ht="16.5" thickBot="1">
      <c r="A6" s="906"/>
      <c r="B6" s="906"/>
      <c r="C6" s="906"/>
      <c r="D6" s="906"/>
      <c r="E6" s="907"/>
      <c r="F6" s="908"/>
      <c r="G6" s="373"/>
      <c r="H6" s="373" t="s">
        <v>464</v>
      </c>
      <c r="I6" s="374"/>
    </row>
    <row r="7" spans="1:8" ht="15.75" customHeight="1">
      <c r="A7" s="915" t="s">
        <v>465</v>
      </c>
      <c r="B7" s="917" t="s">
        <v>466</v>
      </c>
      <c r="C7" s="917" t="s">
        <v>467</v>
      </c>
      <c r="D7" s="917" t="s">
        <v>468</v>
      </c>
      <c r="E7" s="368" t="s">
        <v>469</v>
      </c>
      <c r="F7" s="909" t="s">
        <v>564</v>
      </c>
      <c r="G7" s="909" t="s">
        <v>591</v>
      </c>
      <c r="H7" s="909" t="s">
        <v>592</v>
      </c>
    </row>
    <row r="8" spans="1:8" ht="15.75">
      <c r="A8" s="916"/>
      <c r="B8" s="918"/>
      <c r="C8" s="919"/>
      <c r="D8" s="919"/>
      <c r="E8" s="369" t="s">
        <v>470</v>
      </c>
      <c r="F8" s="910"/>
      <c r="G8" s="910"/>
      <c r="H8" s="910"/>
    </row>
    <row r="9" spans="1:8" ht="15.75">
      <c r="A9" s="916"/>
      <c r="B9" s="918"/>
      <c r="C9" s="919"/>
      <c r="D9" s="919"/>
      <c r="E9" s="369" t="s">
        <v>471</v>
      </c>
      <c r="F9" s="910"/>
      <c r="G9" s="910"/>
      <c r="H9" s="910"/>
    </row>
    <row r="10" spans="1:8" ht="16.5" thickBot="1">
      <c r="A10" s="916"/>
      <c r="B10" s="918"/>
      <c r="C10" s="919"/>
      <c r="D10" s="919"/>
      <c r="E10" s="369" t="s">
        <v>472</v>
      </c>
      <c r="F10" s="911"/>
      <c r="G10" s="911"/>
      <c r="H10" s="911"/>
    </row>
    <row r="11" spans="1:8" ht="15.75">
      <c r="A11" s="121">
        <v>102</v>
      </c>
      <c r="B11" s="200"/>
      <c r="C11" s="123"/>
      <c r="D11" s="186"/>
      <c r="E11" s="209" t="s">
        <v>473</v>
      </c>
      <c r="F11" s="125"/>
      <c r="G11" s="125"/>
      <c r="H11" s="125"/>
    </row>
    <row r="12" spans="1:8" ht="15.75">
      <c r="A12" s="121"/>
      <c r="B12" s="200"/>
      <c r="C12" s="123"/>
      <c r="D12" s="186"/>
      <c r="E12" s="138" t="s">
        <v>336</v>
      </c>
      <c r="F12" s="125"/>
      <c r="G12" s="125"/>
      <c r="H12" s="125"/>
    </row>
    <row r="13" spans="1:9" ht="15.75">
      <c r="A13" s="121"/>
      <c r="B13" s="200"/>
      <c r="C13" s="123">
        <v>1</v>
      </c>
      <c r="D13" s="289"/>
      <c r="E13" s="290" t="s">
        <v>254</v>
      </c>
      <c r="F13" s="125">
        <v>2152</v>
      </c>
      <c r="G13" s="125">
        <v>2152</v>
      </c>
      <c r="H13" s="125">
        <v>2134</v>
      </c>
      <c r="I13" s="128"/>
    </row>
    <row r="14" spans="1:9" ht="15.75" customHeight="1" hidden="1">
      <c r="A14" s="121"/>
      <c r="B14" s="200"/>
      <c r="C14" s="123">
        <v>2</v>
      </c>
      <c r="D14" s="289"/>
      <c r="E14" s="290" t="s">
        <v>302</v>
      </c>
      <c r="F14" s="125"/>
      <c r="G14" s="125"/>
      <c r="H14" s="125"/>
      <c r="I14" s="128"/>
    </row>
    <row r="15" spans="1:9" ht="15.75" customHeight="1" hidden="1">
      <c r="A15" s="121"/>
      <c r="B15" s="200"/>
      <c r="C15" s="123">
        <v>3</v>
      </c>
      <c r="D15" s="289"/>
      <c r="E15" s="290" t="s">
        <v>257</v>
      </c>
      <c r="F15" s="125"/>
      <c r="G15" s="125"/>
      <c r="H15" s="125"/>
      <c r="I15" s="128"/>
    </row>
    <row r="16" spans="1:9" ht="15.75">
      <c r="A16" s="121"/>
      <c r="B16" s="200"/>
      <c r="C16" s="123">
        <v>4</v>
      </c>
      <c r="D16" s="289"/>
      <c r="E16" s="290" t="s">
        <v>359</v>
      </c>
      <c r="F16" s="125">
        <v>40580</v>
      </c>
      <c r="G16" s="125">
        <v>41524</v>
      </c>
      <c r="H16" s="125">
        <v>44428</v>
      </c>
      <c r="I16" s="128"/>
    </row>
    <row r="17" spans="1:9" ht="15.75" customHeight="1" hidden="1">
      <c r="A17" s="121"/>
      <c r="B17" s="200"/>
      <c r="C17" s="123">
        <v>5</v>
      </c>
      <c r="D17" s="289"/>
      <c r="E17" s="290" t="s">
        <v>305</v>
      </c>
      <c r="F17" s="125"/>
      <c r="G17" s="125">
        <v>0</v>
      </c>
      <c r="H17" s="125">
        <v>0</v>
      </c>
      <c r="I17" s="128"/>
    </row>
    <row r="18" spans="1:9" ht="15.75">
      <c r="A18" s="121"/>
      <c r="B18" s="200"/>
      <c r="C18" s="123">
        <v>6</v>
      </c>
      <c r="D18" s="289"/>
      <c r="E18" s="290" t="s">
        <v>258</v>
      </c>
      <c r="F18" s="125">
        <v>0</v>
      </c>
      <c r="G18" s="125">
        <v>0</v>
      </c>
      <c r="H18" s="125">
        <v>0</v>
      </c>
      <c r="I18" s="128"/>
    </row>
    <row r="19" spans="1:9" ht="15.75" customHeight="1" hidden="1">
      <c r="A19" s="121"/>
      <c r="B19" s="200"/>
      <c r="C19" s="123">
        <v>7</v>
      </c>
      <c r="D19" s="289"/>
      <c r="E19" s="290" t="s">
        <v>341</v>
      </c>
      <c r="F19" s="125"/>
      <c r="G19" s="125">
        <v>0</v>
      </c>
      <c r="H19" s="125">
        <v>0</v>
      </c>
      <c r="I19" s="128"/>
    </row>
    <row r="20" spans="1:9" ht="15.75">
      <c r="A20" s="121"/>
      <c r="B20" s="200"/>
      <c r="C20" s="123">
        <v>8</v>
      </c>
      <c r="D20" s="289"/>
      <c r="E20" s="290" t="s">
        <v>360</v>
      </c>
      <c r="F20" s="125">
        <v>1475</v>
      </c>
      <c r="G20" s="125">
        <v>1266</v>
      </c>
      <c r="H20" s="125">
        <v>1266</v>
      </c>
      <c r="I20" s="128"/>
    </row>
    <row r="21" spans="1:9" s="214" customFormat="1" ht="15.75">
      <c r="A21" s="210"/>
      <c r="B21" s="211"/>
      <c r="C21" s="211"/>
      <c r="D21" s="212"/>
      <c r="E21" s="213" t="s">
        <v>521</v>
      </c>
      <c r="F21" s="133">
        <f>SUM(F13:F20)</f>
        <v>44207</v>
      </c>
      <c r="G21" s="133">
        <f>SUM(G13:G20)</f>
        <v>44942</v>
      </c>
      <c r="H21" s="133">
        <f>SUM(H13:H20)</f>
        <v>47828</v>
      </c>
      <c r="I21" s="215"/>
    </row>
    <row r="22" spans="1:9" ht="15.75">
      <c r="A22" s="121"/>
      <c r="B22" s="200">
        <v>1</v>
      </c>
      <c r="C22" s="123"/>
      <c r="D22" s="186"/>
      <c r="E22" s="209" t="s">
        <v>477</v>
      </c>
      <c r="F22" s="125"/>
      <c r="G22" s="125">
        <v>0</v>
      </c>
      <c r="H22" s="125">
        <v>0</v>
      </c>
      <c r="I22" s="128"/>
    </row>
    <row r="23" spans="1:8" ht="15.75">
      <c r="A23" s="121"/>
      <c r="B23" s="200"/>
      <c r="C23" s="123">
        <v>1</v>
      </c>
      <c r="D23" s="186"/>
      <c r="E23" s="290" t="s">
        <v>254</v>
      </c>
      <c r="F23" s="125">
        <v>380</v>
      </c>
      <c r="G23" s="125">
        <v>380</v>
      </c>
      <c r="H23" s="125">
        <v>498</v>
      </c>
    </row>
    <row r="24" spans="1:8" ht="15.75" customHeight="1" hidden="1">
      <c r="A24" s="121"/>
      <c r="B24" s="200"/>
      <c r="C24" s="123">
        <v>2</v>
      </c>
      <c r="D24" s="186"/>
      <c r="E24" s="290" t="s">
        <v>302</v>
      </c>
      <c r="F24" s="125"/>
      <c r="G24" s="125">
        <v>0</v>
      </c>
      <c r="H24" s="125">
        <v>0</v>
      </c>
    </row>
    <row r="25" spans="1:8" ht="15.75" customHeight="1" hidden="1">
      <c r="A25" s="121"/>
      <c r="B25" s="200"/>
      <c r="C25" s="123">
        <v>3</v>
      </c>
      <c r="D25" s="186"/>
      <c r="E25" s="290" t="s">
        <v>257</v>
      </c>
      <c r="F25" s="125"/>
      <c r="G25" s="125">
        <v>0</v>
      </c>
      <c r="H25" s="125">
        <v>0</v>
      </c>
    </row>
    <row r="26" spans="1:8" ht="15.75">
      <c r="A26" s="121"/>
      <c r="B26" s="200"/>
      <c r="C26" s="123">
        <v>4</v>
      </c>
      <c r="D26" s="186"/>
      <c r="E26" s="290" t="s">
        <v>359</v>
      </c>
      <c r="F26" s="125">
        <v>27130</v>
      </c>
      <c r="G26" s="125">
        <v>30242</v>
      </c>
      <c r="H26" s="125">
        <v>30895</v>
      </c>
    </row>
    <row r="27" spans="1:8" ht="15.75" customHeight="1" hidden="1">
      <c r="A27" s="121"/>
      <c r="B27" s="200"/>
      <c r="C27" s="123">
        <v>5</v>
      </c>
      <c r="D27" s="186"/>
      <c r="E27" s="290" t="s">
        <v>305</v>
      </c>
      <c r="F27" s="125"/>
      <c r="G27" s="125">
        <v>0</v>
      </c>
      <c r="H27" s="125">
        <v>0</v>
      </c>
    </row>
    <row r="28" spans="1:8" ht="15.75" customHeight="1">
      <c r="A28" s="121"/>
      <c r="B28" s="200"/>
      <c r="C28" s="123">
        <v>6</v>
      </c>
      <c r="D28" s="186"/>
      <c r="E28" s="290" t="s">
        <v>258</v>
      </c>
      <c r="F28" s="125"/>
      <c r="G28" s="125">
        <v>0</v>
      </c>
      <c r="H28" s="125">
        <v>150</v>
      </c>
    </row>
    <row r="29" spans="1:8" ht="15.75" customHeight="1" hidden="1">
      <c r="A29" s="121"/>
      <c r="B29" s="200"/>
      <c r="C29" s="123">
        <v>7</v>
      </c>
      <c r="D29" s="186"/>
      <c r="E29" s="290" t="s">
        <v>341</v>
      </c>
      <c r="F29" s="125"/>
      <c r="G29" s="125">
        <v>0</v>
      </c>
      <c r="H29" s="125">
        <v>0</v>
      </c>
    </row>
    <row r="30" spans="1:8" ht="15.75">
      <c r="A30" s="121"/>
      <c r="B30" s="200"/>
      <c r="C30" s="123">
        <v>8</v>
      </c>
      <c r="D30" s="186"/>
      <c r="E30" s="290" t="s">
        <v>360</v>
      </c>
      <c r="F30" s="125">
        <v>1336</v>
      </c>
      <c r="G30" s="125">
        <v>619</v>
      </c>
      <c r="H30" s="125">
        <v>619</v>
      </c>
    </row>
    <row r="31" spans="1:8" s="214" customFormat="1" ht="15.75">
      <c r="A31" s="210"/>
      <c r="B31" s="211"/>
      <c r="C31" s="211"/>
      <c r="D31" s="212"/>
      <c r="E31" s="213" t="s">
        <v>479</v>
      </c>
      <c r="F31" s="133">
        <f>SUM(F23:F30)</f>
        <v>28846</v>
      </c>
      <c r="G31" s="133">
        <f>SUM(G23:G30)</f>
        <v>31241</v>
      </c>
      <c r="H31" s="133">
        <f>SUM(H23:H30)</f>
        <v>32162</v>
      </c>
    </row>
    <row r="32" spans="1:8" s="222" customFormat="1" ht="15.75">
      <c r="A32" s="216"/>
      <c r="B32" s="217">
        <v>2</v>
      </c>
      <c r="C32" s="218"/>
      <c r="D32" s="219"/>
      <c r="E32" s="220" t="s">
        <v>522</v>
      </c>
      <c r="F32" s="221"/>
      <c r="G32" s="221">
        <v>0</v>
      </c>
      <c r="H32" s="221">
        <v>0</v>
      </c>
    </row>
    <row r="33" spans="1:8" s="222" customFormat="1" ht="15.75">
      <c r="A33" s="291"/>
      <c r="B33" s="292"/>
      <c r="C33" s="293">
        <v>1</v>
      </c>
      <c r="D33" s="294"/>
      <c r="E33" s="290" t="s">
        <v>254</v>
      </c>
      <c r="F33" s="295">
        <v>905</v>
      </c>
      <c r="G33" s="295">
        <v>2356</v>
      </c>
      <c r="H33" s="295">
        <v>2356</v>
      </c>
    </row>
    <row r="34" spans="1:8" s="222" customFormat="1" ht="15.75" customHeight="1" hidden="1">
      <c r="A34" s="291"/>
      <c r="B34" s="292"/>
      <c r="C34" s="293">
        <v>2</v>
      </c>
      <c r="D34" s="294"/>
      <c r="E34" s="290" t="s">
        <v>302</v>
      </c>
      <c r="F34" s="295"/>
      <c r="G34" s="295">
        <v>0</v>
      </c>
      <c r="H34" s="295">
        <v>0</v>
      </c>
    </row>
    <row r="35" spans="1:8" s="222" customFormat="1" ht="15.75" customHeight="1" hidden="1">
      <c r="A35" s="291"/>
      <c r="B35" s="292"/>
      <c r="C35" s="293">
        <v>3</v>
      </c>
      <c r="D35" s="294"/>
      <c r="E35" s="290" t="s">
        <v>257</v>
      </c>
      <c r="F35" s="295"/>
      <c r="G35" s="295">
        <v>0</v>
      </c>
      <c r="H35" s="295">
        <v>0</v>
      </c>
    </row>
    <row r="36" spans="1:8" s="222" customFormat="1" ht="15.75">
      <c r="A36" s="291"/>
      <c r="B36" s="292"/>
      <c r="C36" s="293">
        <v>4</v>
      </c>
      <c r="D36" s="294"/>
      <c r="E36" s="290" t="s">
        <v>359</v>
      </c>
      <c r="F36" s="295">
        <v>9000</v>
      </c>
      <c r="G36" s="295">
        <v>12040</v>
      </c>
      <c r="H36" s="295">
        <v>11882</v>
      </c>
    </row>
    <row r="37" spans="1:8" s="222" customFormat="1" ht="15.75" customHeight="1" hidden="1">
      <c r="A37" s="291"/>
      <c r="B37" s="292"/>
      <c r="C37" s="293">
        <v>5</v>
      </c>
      <c r="D37" s="294"/>
      <c r="E37" s="290" t="s">
        <v>305</v>
      </c>
      <c r="F37" s="295"/>
      <c r="G37" s="295">
        <v>0</v>
      </c>
      <c r="H37" s="295">
        <v>0</v>
      </c>
    </row>
    <row r="38" spans="1:8" s="222" customFormat="1" ht="15.75">
      <c r="A38" s="291"/>
      <c r="B38" s="292"/>
      <c r="C38" s="293">
        <v>6</v>
      </c>
      <c r="D38" s="294"/>
      <c r="E38" s="290" t="s">
        <v>258</v>
      </c>
      <c r="F38" s="295">
        <v>0</v>
      </c>
      <c r="G38" s="295">
        <v>208</v>
      </c>
      <c r="H38" s="295">
        <v>207</v>
      </c>
    </row>
    <row r="39" spans="1:8" ht="15.75" customHeight="1" hidden="1">
      <c r="A39" s="121"/>
      <c r="B39" s="200"/>
      <c r="C39" s="293">
        <v>7</v>
      </c>
      <c r="D39" s="186"/>
      <c r="E39" s="290" t="s">
        <v>341</v>
      </c>
      <c r="F39" s="125"/>
      <c r="G39" s="125">
        <v>0</v>
      </c>
      <c r="H39" s="125">
        <v>0</v>
      </c>
    </row>
    <row r="40" spans="1:8" ht="15.75">
      <c r="A40" s="121"/>
      <c r="B40" s="200"/>
      <c r="C40" s="293">
        <v>8</v>
      </c>
      <c r="D40" s="186"/>
      <c r="E40" s="290" t="s">
        <v>360</v>
      </c>
      <c r="F40" s="125">
        <v>1107</v>
      </c>
      <c r="G40" s="125">
        <v>730</v>
      </c>
      <c r="H40" s="125">
        <v>730</v>
      </c>
    </row>
    <row r="41" spans="1:8" s="214" customFormat="1" ht="16.5" thickBot="1">
      <c r="A41" s="226"/>
      <c r="B41" s="227"/>
      <c r="C41" s="227"/>
      <c r="D41" s="228"/>
      <c r="E41" s="229" t="s">
        <v>480</v>
      </c>
      <c r="F41" s="230">
        <f>SUM(F33:F40)</f>
        <v>11012</v>
      </c>
      <c r="G41" s="230">
        <f>SUM(G33:G40)</f>
        <v>15334</v>
      </c>
      <c r="H41" s="230">
        <f>SUM(H33:H40)</f>
        <v>15175</v>
      </c>
    </row>
    <row r="42" spans="1:8" ht="15.75">
      <c r="A42" s="233"/>
      <c r="B42" s="234">
        <v>3</v>
      </c>
      <c r="C42" s="135"/>
      <c r="D42" s="235"/>
      <c r="E42" s="236" t="s">
        <v>481</v>
      </c>
      <c r="F42" s="143"/>
      <c r="G42" s="143">
        <v>0</v>
      </c>
      <c r="H42" s="143">
        <v>0</v>
      </c>
    </row>
    <row r="43" spans="1:8" ht="15.75">
      <c r="A43" s="121"/>
      <c r="B43" s="200"/>
      <c r="C43" s="123">
        <v>1</v>
      </c>
      <c r="D43" s="186"/>
      <c r="E43" s="290" t="s">
        <v>254</v>
      </c>
      <c r="F43" s="125">
        <v>4712</v>
      </c>
      <c r="G43" s="125">
        <v>11655</v>
      </c>
      <c r="H43" s="125">
        <v>11655</v>
      </c>
    </row>
    <row r="44" spans="1:8" ht="15.75">
      <c r="A44" s="121"/>
      <c r="B44" s="200"/>
      <c r="C44" s="123">
        <v>2</v>
      </c>
      <c r="D44" s="186"/>
      <c r="E44" s="290" t="s">
        <v>302</v>
      </c>
      <c r="F44" s="125">
        <v>1778</v>
      </c>
      <c r="G44" s="125">
        <v>3379</v>
      </c>
      <c r="H44" s="125">
        <v>3379</v>
      </c>
    </row>
    <row r="45" spans="1:8" ht="15.75" customHeight="1" hidden="1">
      <c r="A45" s="121"/>
      <c r="B45" s="200"/>
      <c r="C45" s="123">
        <v>3</v>
      </c>
      <c r="D45" s="186"/>
      <c r="E45" s="290" t="s">
        <v>257</v>
      </c>
      <c r="F45" s="125"/>
      <c r="G45" s="125">
        <v>0</v>
      </c>
      <c r="H45" s="125">
        <v>0</v>
      </c>
    </row>
    <row r="46" spans="1:8" ht="15.75">
      <c r="A46" s="121"/>
      <c r="B46" s="200"/>
      <c r="C46" s="123">
        <v>4</v>
      </c>
      <c r="D46" s="186"/>
      <c r="E46" s="290" t="s">
        <v>359</v>
      </c>
      <c r="F46" s="125">
        <v>1100</v>
      </c>
      <c r="G46" s="125">
        <v>1117</v>
      </c>
      <c r="H46" s="125">
        <v>1389</v>
      </c>
    </row>
    <row r="47" spans="1:8" s="164" customFormat="1" ht="15.75" customHeight="1" hidden="1">
      <c r="A47" s="121"/>
      <c r="B47" s="200"/>
      <c r="C47" s="123">
        <v>5</v>
      </c>
      <c r="D47" s="186"/>
      <c r="E47" s="290" t="s">
        <v>305</v>
      </c>
      <c r="F47" s="125"/>
      <c r="G47" s="125">
        <v>0</v>
      </c>
      <c r="H47" s="125">
        <v>0</v>
      </c>
    </row>
    <row r="48" spans="1:9" s="164" customFormat="1" ht="15.75">
      <c r="A48" s="237"/>
      <c r="B48" s="238"/>
      <c r="C48" s="123">
        <v>6</v>
      </c>
      <c r="D48" s="231"/>
      <c r="E48" s="290" t="s">
        <v>258</v>
      </c>
      <c r="F48" s="239">
        <v>0</v>
      </c>
      <c r="G48" s="239">
        <v>0</v>
      </c>
      <c r="H48" s="239">
        <v>0</v>
      </c>
      <c r="I48" s="142"/>
    </row>
    <row r="49" spans="1:8" ht="15.75" customHeight="1" hidden="1">
      <c r="A49" s="121"/>
      <c r="B49" s="200"/>
      <c r="C49" s="123">
        <v>7</v>
      </c>
      <c r="D49" s="231"/>
      <c r="E49" s="290" t="s">
        <v>341</v>
      </c>
      <c r="F49" s="125"/>
      <c r="G49" s="125">
        <v>0</v>
      </c>
      <c r="H49" s="125">
        <v>0</v>
      </c>
    </row>
    <row r="50" spans="1:8" ht="15.75">
      <c r="A50" s="223"/>
      <c r="B50" s="224"/>
      <c r="C50" s="123">
        <v>8</v>
      </c>
      <c r="D50" s="225"/>
      <c r="E50" s="290" t="s">
        <v>360</v>
      </c>
      <c r="F50" s="139">
        <v>2332</v>
      </c>
      <c r="G50" s="139">
        <v>2256</v>
      </c>
      <c r="H50" s="139">
        <v>2256</v>
      </c>
    </row>
    <row r="51" spans="1:8" s="214" customFormat="1" ht="15.75">
      <c r="A51" s="223"/>
      <c r="B51" s="224"/>
      <c r="C51" s="211"/>
      <c r="D51" s="240"/>
      <c r="E51" s="296" t="s">
        <v>484</v>
      </c>
      <c r="F51" s="241">
        <f>SUM(F43:F50)</f>
        <v>9922</v>
      </c>
      <c r="G51" s="241">
        <f>SUM(G43:G50)</f>
        <v>18407</v>
      </c>
      <c r="H51" s="241">
        <f>SUM(H43:H50)</f>
        <v>18679</v>
      </c>
    </row>
    <row r="52" spans="1:8" ht="15.75">
      <c r="A52" s="121"/>
      <c r="B52" s="200">
        <v>4</v>
      </c>
      <c r="C52" s="123"/>
      <c r="D52" s="186"/>
      <c r="E52" s="209" t="s">
        <v>338</v>
      </c>
      <c r="F52" s="125"/>
      <c r="G52" s="125">
        <v>0</v>
      </c>
      <c r="H52" s="125">
        <v>0</v>
      </c>
    </row>
    <row r="53" spans="1:8" ht="15.75">
      <c r="A53" s="121"/>
      <c r="B53" s="200"/>
      <c r="C53" s="123">
        <v>1</v>
      </c>
      <c r="D53" s="186"/>
      <c r="E53" s="290" t="s">
        <v>254</v>
      </c>
      <c r="F53" s="125">
        <v>0</v>
      </c>
      <c r="G53" s="125">
        <v>620</v>
      </c>
      <c r="H53" s="125">
        <v>620</v>
      </c>
    </row>
    <row r="54" spans="1:8" ht="15.75" customHeight="1" hidden="1">
      <c r="A54" s="121"/>
      <c r="B54" s="200"/>
      <c r="C54" s="123">
        <v>2</v>
      </c>
      <c r="D54" s="186"/>
      <c r="E54" s="290" t="s">
        <v>302</v>
      </c>
      <c r="F54" s="125"/>
      <c r="G54" s="125">
        <v>0</v>
      </c>
      <c r="H54" s="125">
        <v>0</v>
      </c>
    </row>
    <row r="55" spans="1:8" ht="15.75" customHeight="1" hidden="1">
      <c r="A55" s="121"/>
      <c r="B55" s="200"/>
      <c r="C55" s="123">
        <v>3</v>
      </c>
      <c r="D55" s="186"/>
      <c r="E55" s="290" t="s">
        <v>257</v>
      </c>
      <c r="F55" s="125"/>
      <c r="G55" s="125">
        <v>0</v>
      </c>
      <c r="H55" s="125">
        <v>0</v>
      </c>
    </row>
    <row r="56" spans="1:8" ht="15.75">
      <c r="A56" s="121"/>
      <c r="B56" s="200"/>
      <c r="C56" s="123">
        <v>4</v>
      </c>
      <c r="D56" s="186"/>
      <c r="E56" s="290" t="s">
        <v>359</v>
      </c>
      <c r="F56" s="125">
        <v>720</v>
      </c>
      <c r="G56" s="125">
        <v>720</v>
      </c>
      <c r="H56" s="125">
        <v>786</v>
      </c>
    </row>
    <row r="57" spans="1:8" ht="15.75" customHeight="1" hidden="1">
      <c r="A57" s="121"/>
      <c r="B57" s="200"/>
      <c r="C57" s="123">
        <v>5</v>
      </c>
      <c r="D57" s="186"/>
      <c r="E57" s="290" t="s">
        <v>305</v>
      </c>
      <c r="F57" s="125"/>
      <c r="G57" s="125">
        <v>0</v>
      </c>
      <c r="H57" s="125">
        <v>0</v>
      </c>
    </row>
    <row r="58" spans="1:8" ht="15.75" customHeight="1" hidden="1">
      <c r="A58" s="121"/>
      <c r="B58" s="200"/>
      <c r="C58" s="123">
        <v>6</v>
      </c>
      <c r="D58" s="186"/>
      <c r="E58" s="290" t="s">
        <v>258</v>
      </c>
      <c r="F58" s="125"/>
      <c r="G58" s="125">
        <v>0</v>
      </c>
      <c r="H58" s="125">
        <v>0</v>
      </c>
    </row>
    <row r="59" spans="1:8" ht="15.75" customHeight="1" hidden="1">
      <c r="A59" s="121"/>
      <c r="B59" s="200"/>
      <c r="C59" s="123">
        <v>7</v>
      </c>
      <c r="D59" s="186"/>
      <c r="E59" s="290" t="s">
        <v>341</v>
      </c>
      <c r="F59" s="125"/>
      <c r="G59" s="125">
        <v>0</v>
      </c>
      <c r="H59" s="125">
        <v>0</v>
      </c>
    </row>
    <row r="60" spans="1:8" ht="15.75">
      <c r="A60" s="121"/>
      <c r="B60" s="200"/>
      <c r="C60" s="123">
        <v>8</v>
      </c>
      <c r="D60" s="186"/>
      <c r="E60" s="290" t="s">
        <v>360</v>
      </c>
      <c r="F60" s="125">
        <v>293</v>
      </c>
      <c r="G60" s="125">
        <v>272</v>
      </c>
      <c r="H60" s="125">
        <v>272</v>
      </c>
    </row>
    <row r="61" spans="1:8" s="214" customFormat="1" ht="16.5" thickBot="1">
      <c r="A61" s="210"/>
      <c r="B61" s="211"/>
      <c r="C61" s="211"/>
      <c r="D61" s="212"/>
      <c r="E61" s="213" t="s">
        <v>485</v>
      </c>
      <c r="F61" s="133">
        <f>SUM(F53:F60)</f>
        <v>1013</v>
      </c>
      <c r="G61" s="133">
        <f>SUM(G53:G60)</f>
        <v>1612</v>
      </c>
      <c r="H61" s="133">
        <f>SUM(H53:H60)</f>
        <v>1678</v>
      </c>
    </row>
    <row r="62" spans="1:8" s="214" customFormat="1" ht="16.5" thickBot="1">
      <c r="A62" s="370"/>
      <c r="B62" s="371"/>
      <c r="C62" s="371"/>
      <c r="D62" s="243"/>
      <c r="E62" s="146" t="s">
        <v>486</v>
      </c>
      <c r="F62" s="147">
        <f>F61+F51+F41+F31+F21</f>
        <v>95000</v>
      </c>
      <c r="G62" s="147">
        <f>G61+G51+G41+G31+G21</f>
        <v>111536</v>
      </c>
      <c r="H62" s="147">
        <f>H61+H51+H41+H31+H21</f>
        <v>115522</v>
      </c>
    </row>
    <row r="63" spans="1:8" ht="15.75">
      <c r="A63" s="121">
        <v>103</v>
      </c>
      <c r="B63" s="200"/>
      <c r="C63" s="123"/>
      <c r="D63" s="186"/>
      <c r="E63" s="209" t="s">
        <v>487</v>
      </c>
      <c r="F63" s="125"/>
      <c r="G63" s="125">
        <v>0</v>
      </c>
      <c r="H63" s="125">
        <v>0</v>
      </c>
    </row>
    <row r="64" spans="1:9" ht="15.75">
      <c r="A64" s="121"/>
      <c r="B64" s="200"/>
      <c r="C64" s="123">
        <v>1</v>
      </c>
      <c r="D64" s="186"/>
      <c r="E64" s="138" t="s">
        <v>359</v>
      </c>
      <c r="F64" s="125">
        <v>85</v>
      </c>
      <c r="G64" s="125">
        <v>184</v>
      </c>
      <c r="H64" s="125">
        <v>245</v>
      </c>
      <c r="I64" s="128"/>
    </row>
    <row r="65" spans="1:9" ht="15.75">
      <c r="A65" s="121"/>
      <c r="B65" s="200"/>
      <c r="C65" s="123">
        <v>2</v>
      </c>
      <c r="D65" s="186"/>
      <c r="E65" s="138" t="s">
        <v>305</v>
      </c>
      <c r="F65" s="125">
        <v>0</v>
      </c>
      <c r="G65" s="125">
        <v>0</v>
      </c>
      <c r="H65" s="125">
        <v>8</v>
      </c>
      <c r="I65" s="128"/>
    </row>
    <row r="66" spans="1:9" s="214" customFormat="1" ht="16.5" thickBot="1">
      <c r="A66" s="210"/>
      <c r="B66" s="211"/>
      <c r="C66" s="211"/>
      <c r="D66" s="212"/>
      <c r="E66" s="213" t="s">
        <v>488</v>
      </c>
      <c r="F66" s="133">
        <f>SUM(F64:F65)</f>
        <v>85</v>
      </c>
      <c r="G66" s="133">
        <f>SUM(G64:G65)</f>
        <v>184</v>
      </c>
      <c r="H66" s="133">
        <f>SUM(H64:H65)</f>
        <v>253</v>
      </c>
      <c r="I66" s="215"/>
    </row>
    <row r="67" spans="1:8" s="247" customFormat="1" ht="31.5">
      <c r="A67" s="149">
        <v>134</v>
      </c>
      <c r="B67" s="244"/>
      <c r="C67" s="244"/>
      <c r="D67" s="245"/>
      <c r="E67" s="191" t="s">
        <v>339</v>
      </c>
      <c r="F67" s="246"/>
      <c r="G67" s="246">
        <v>0</v>
      </c>
      <c r="H67" s="246">
        <v>0</v>
      </c>
    </row>
    <row r="68" spans="1:8" s="247" customFormat="1" ht="15.75">
      <c r="A68" s="248"/>
      <c r="B68" s="193">
        <v>1</v>
      </c>
      <c r="C68" s="193"/>
      <c r="D68" s="249"/>
      <c r="E68" s="168" t="s">
        <v>587</v>
      </c>
      <c r="F68" s="156"/>
      <c r="G68" s="156">
        <v>0</v>
      </c>
      <c r="H68" s="156">
        <v>0</v>
      </c>
    </row>
    <row r="69" spans="1:8" s="247" customFormat="1" ht="15.75">
      <c r="A69" s="248"/>
      <c r="B69" s="193"/>
      <c r="C69" s="193">
        <v>1</v>
      </c>
      <c r="D69" s="250"/>
      <c r="E69" s="138" t="s">
        <v>589</v>
      </c>
      <c r="F69" s="156">
        <v>7267</v>
      </c>
      <c r="G69" s="156">
        <v>7267</v>
      </c>
      <c r="H69" s="156">
        <v>6992</v>
      </c>
    </row>
    <row r="70" spans="1:8" s="247" customFormat="1" ht="15.75">
      <c r="A70" s="248"/>
      <c r="B70" s="193">
        <v>2</v>
      </c>
      <c r="C70" s="193"/>
      <c r="D70" s="249"/>
      <c r="E70" s="169" t="s">
        <v>594</v>
      </c>
      <c r="F70" s="156"/>
      <c r="G70" s="156">
        <v>0</v>
      </c>
      <c r="H70" s="156">
        <v>0</v>
      </c>
    </row>
    <row r="71" spans="1:8" s="247" customFormat="1" ht="16.5" thickBot="1">
      <c r="A71" s="248"/>
      <c r="B71" s="359"/>
      <c r="C71" s="359">
        <v>1</v>
      </c>
      <c r="D71" s="360"/>
      <c r="E71" s="378" t="s">
        <v>628</v>
      </c>
      <c r="F71" s="156"/>
      <c r="G71" s="156">
        <v>15804</v>
      </c>
      <c r="H71" s="156">
        <v>15804</v>
      </c>
    </row>
    <row r="72" spans="1:8" s="247" customFormat="1" ht="16.5" thickBot="1">
      <c r="A72" s="370"/>
      <c r="B72" s="371"/>
      <c r="C72" s="371"/>
      <c r="D72" s="243"/>
      <c r="E72" s="146" t="s">
        <v>588</v>
      </c>
      <c r="F72" s="147">
        <f>SUM(F68:F71)</f>
        <v>7267</v>
      </c>
      <c r="G72" s="147">
        <f>SUM(G68:G71)</f>
        <v>23071</v>
      </c>
      <c r="H72" s="147">
        <f>SUM(H68:H71)</f>
        <v>22796</v>
      </c>
    </row>
    <row r="73" spans="1:8" s="255" customFormat="1" ht="15.75">
      <c r="A73" s="252">
        <v>160</v>
      </c>
      <c r="B73" s="253"/>
      <c r="C73" s="253"/>
      <c r="D73" s="260"/>
      <c r="E73" s="209" t="s">
        <v>573</v>
      </c>
      <c r="F73" s="153"/>
      <c r="G73" s="153">
        <v>0</v>
      </c>
      <c r="H73" s="153">
        <v>0</v>
      </c>
    </row>
    <row r="74" spans="1:8" s="164" customFormat="1" ht="16.5" thickBot="1">
      <c r="A74" s="136"/>
      <c r="B74" s="253"/>
      <c r="C74" s="137">
        <v>8</v>
      </c>
      <c r="D74" s="184"/>
      <c r="E74" s="138" t="s">
        <v>169</v>
      </c>
      <c r="F74" s="125">
        <v>8684</v>
      </c>
      <c r="G74" s="125">
        <v>7693</v>
      </c>
      <c r="H74" s="125">
        <v>7693</v>
      </c>
    </row>
    <row r="75" spans="1:8" s="255" customFormat="1" ht="16.5" thickBot="1">
      <c r="A75" s="370"/>
      <c r="B75" s="263"/>
      <c r="C75" s="263"/>
      <c r="D75" s="264"/>
      <c r="E75" s="262" t="s">
        <v>574</v>
      </c>
      <c r="F75" s="147">
        <f>SUM(F74:F74)</f>
        <v>8684</v>
      </c>
      <c r="G75" s="147">
        <f>SUM(G74:G74)</f>
        <v>7693</v>
      </c>
      <c r="H75" s="147">
        <f>SUM(H74:H74)</f>
        <v>7693</v>
      </c>
    </row>
    <row r="76" spans="1:8" s="214" customFormat="1" ht="16.5" thickBot="1">
      <c r="A76" s="370"/>
      <c r="B76" s="371"/>
      <c r="C76" s="371"/>
      <c r="D76" s="243"/>
      <c r="E76" s="146" t="s">
        <v>586</v>
      </c>
      <c r="F76" s="147">
        <f>SUM(F75,F72,F66)</f>
        <v>16036</v>
      </c>
      <c r="G76" s="147">
        <f>SUM(G75,G72,G66)</f>
        <v>30948</v>
      </c>
      <c r="H76" s="147">
        <f>SUM(H75,H72,H66)</f>
        <v>30742</v>
      </c>
    </row>
    <row r="77" spans="1:8" ht="15.75">
      <c r="A77" s="121">
        <v>104</v>
      </c>
      <c r="B77" s="200"/>
      <c r="C77" s="123"/>
      <c r="D77" s="186"/>
      <c r="E77" s="209" t="s">
        <v>490</v>
      </c>
      <c r="F77" s="125"/>
      <c r="G77" s="125">
        <v>0</v>
      </c>
      <c r="H77" s="125">
        <v>0</v>
      </c>
    </row>
    <row r="78" spans="1:9" ht="15.75">
      <c r="A78" s="121"/>
      <c r="B78" s="200"/>
      <c r="C78" s="123">
        <v>1</v>
      </c>
      <c r="D78" s="186"/>
      <c r="E78" s="138" t="s">
        <v>359</v>
      </c>
      <c r="F78" s="125">
        <v>110988</v>
      </c>
      <c r="G78" s="125">
        <v>141712</v>
      </c>
      <c r="H78" s="125">
        <v>144447</v>
      </c>
      <c r="I78" s="128"/>
    </row>
    <row r="79" spans="1:9" ht="15.75">
      <c r="A79" s="121"/>
      <c r="B79" s="200"/>
      <c r="C79" s="123">
        <v>2</v>
      </c>
      <c r="D79" s="186"/>
      <c r="E79" s="138" t="s">
        <v>305</v>
      </c>
      <c r="F79" s="125">
        <v>20482</v>
      </c>
      <c r="G79" s="125">
        <v>20482</v>
      </c>
      <c r="H79" s="125">
        <v>6080</v>
      </c>
      <c r="I79" s="128"/>
    </row>
    <row r="80" spans="1:9" s="214" customFormat="1" ht="15.75">
      <c r="A80" s="210"/>
      <c r="B80" s="211"/>
      <c r="C80" s="211"/>
      <c r="D80" s="212"/>
      <c r="E80" s="213" t="s">
        <v>491</v>
      </c>
      <c r="F80" s="133">
        <f>SUM(F78:F79)</f>
        <v>131470</v>
      </c>
      <c r="G80" s="133">
        <f>SUM(G78:G79)</f>
        <v>162194</v>
      </c>
      <c r="H80" s="133">
        <f>SUM(H78:H79)</f>
        <v>150527</v>
      </c>
      <c r="I80" s="215"/>
    </row>
    <row r="81" spans="1:8" ht="15.75">
      <c r="A81" s="121">
        <v>201</v>
      </c>
      <c r="B81" s="200"/>
      <c r="C81" s="123"/>
      <c r="D81" s="186"/>
      <c r="E81" s="209" t="s">
        <v>252</v>
      </c>
      <c r="F81" s="125"/>
      <c r="G81" s="125">
        <v>0</v>
      </c>
      <c r="H81" s="125">
        <v>0</v>
      </c>
    </row>
    <row r="82" spans="1:8" ht="15.75">
      <c r="A82" s="121"/>
      <c r="B82" s="200">
        <v>1</v>
      </c>
      <c r="C82" s="123"/>
      <c r="D82" s="186"/>
      <c r="E82" s="138" t="s">
        <v>528</v>
      </c>
      <c r="F82" s="125">
        <v>285880</v>
      </c>
      <c r="G82" s="125">
        <v>285880</v>
      </c>
      <c r="H82" s="125">
        <v>285880</v>
      </c>
    </row>
    <row r="83" spans="1:8" ht="15.75">
      <c r="A83" s="252"/>
      <c r="B83" s="253">
        <v>2</v>
      </c>
      <c r="C83" s="123"/>
      <c r="D83" s="184"/>
      <c r="E83" s="138" t="s">
        <v>529</v>
      </c>
      <c r="F83" s="125">
        <v>235419</v>
      </c>
      <c r="G83" s="125">
        <v>238049</v>
      </c>
      <c r="H83" s="125">
        <v>238049</v>
      </c>
    </row>
    <row r="84" spans="1:8" ht="15.75">
      <c r="A84" s="252"/>
      <c r="B84" s="253">
        <v>3</v>
      </c>
      <c r="C84" s="123"/>
      <c r="D84" s="184"/>
      <c r="E84" s="138" t="s">
        <v>530</v>
      </c>
      <c r="F84" s="125">
        <v>201146</v>
      </c>
      <c r="G84" s="125">
        <v>191812</v>
      </c>
      <c r="H84" s="125">
        <v>191812</v>
      </c>
    </row>
    <row r="85" spans="1:8" ht="15.75">
      <c r="A85" s="252"/>
      <c r="B85" s="253">
        <v>4</v>
      </c>
      <c r="C85" s="123"/>
      <c r="D85" s="184"/>
      <c r="E85" s="138" t="s">
        <v>581</v>
      </c>
      <c r="F85" s="125">
        <v>15772</v>
      </c>
      <c r="G85" s="125">
        <v>24233</v>
      </c>
      <c r="H85" s="125">
        <v>24233</v>
      </c>
    </row>
    <row r="86" spans="1:8" ht="15.75">
      <c r="A86" s="252"/>
      <c r="B86" s="253">
        <v>5</v>
      </c>
      <c r="C86" s="123"/>
      <c r="D86" s="184"/>
      <c r="E86" s="168" t="s">
        <v>582</v>
      </c>
      <c r="F86" s="288">
        <f>SUM(F87:F93)</f>
        <v>10802</v>
      </c>
      <c r="G86" s="288">
        <f>SUM(G87:G93)</f>
        <v>19558</v>
      </c>
      <c r="H86" s="288">
        <f>SUM(H87:H93)</f>
        <v>19558</v>
      </c>
    </row>
    <row r="87" spans="1:8" ht="15.75">
      <c r="A87" s="252"/>
      <c r="B87" s="253"/>
      <c r="C87" s="123">
        <v>1</v>
      </c>
      <c r="D87" s="184"/>
      <c r="E87" s="286" t="s">
        <v>622</v>
      </c>
      <c r="F87" s="287">
        <v>1005</v>
      </c>
      <c r="G87" s="287">
        <v>1005</v>
      </c>
      <c r="H87" s="287">
        <v>1005</v>
      </c>
    </row>
    <row r="88" spans="1:8" ht="15.75">
      <c r="A88" s="252"/>
      <c r="B88" s="253"/>
      <c r="C88" s="123">
        <v>2</v>
      </c>
      <c r="D88" s="184"/>
      <c r="E88" s="286" t="s">
        <v>584</v>
      </c>
      <c r="F88" s="287">
        <v>8960</v>
      </c>
      <c r="G88" s="287">
        <v>8960</v>
      </c>
      <c r="H88" s="287">
        <v>8960</v>
      </c>
    </row>
    <row r="89" spans="1:8" ht="15.75">
      <c r="A89" s="252"/>
      <c r="B89" s="253"/>
      <c r="C89" s="123">
        <v>3</v>
      </c>
      <c r="D89" s="184"/>
      <c r="E89" s="286" t="s">
        <v>532</v>
      </c>
      <c r="F89" s="287">
        <v>837</v>
      </c>
      <c r="G89" s="287">
        <v>837</v>
      </c>
      <c r="H89" s="287">
        <v>837</v>
      </c>
    </row>
    <row r="90" spans="1:8" ht="15.75">
      <c r="A90" s="252"/>
      <c r="B90" s="253"/>
      <c r="C90" s="123">
        <v>5</v>
      </c>
      <c r="D90" s="184"/>
      <c r="E90" s="286" t="s">
        <v>619</v>
      </c>
      <c r="F90" s="287">
        <v>0</v>
      </c>
      <c r="G90" s="287">
        <v>5191</v>
      </c>
      <c r="H90" s="287">
        <v>5191</v>
      </c>
    </row>
    <row r="91" spans="1:8" ht="15.75">
      <c r="A91" s="252"/>
      <c r="B91" s="253"/>
      <c r="C91" s="123">
        <v>6</v>
      </c>
      <c r="D91" s="184"/>
      <c r="E91" s="286" t="s">
        <v>620</v>
      </c>
      <c r="F91" s="287"/>
      <c r="G91" s="287">
        <v>1406</v>
      </c>
      <c r="H91" s="287">
        <v>1406</v>
      </c>
    </row>
    <row r="92" spans="1:8" ht="15.75">
      <c r="A92" s="252"/>
      <c r="B92" s="253"/>
      <c r="C92" s="123">
        <v>7</v>
      </c>
      <c r="D92" s="184"/>
      <c r="E92" s="286" t="s">
        <v>629</v>
      </c>
      <c r="F92" s="287"/>
      <c r="G92" s="287">
        <v>795</v>
      </c>
      <c r="H92" s="287">
        <v>795</v>
      </c>
    </row>
    <row r="93" spans="1:8" ht="15.75">
      <c r="A93" s="252"/>
      <c r="B93" s="253"/>
      <c r="C93" s="123">
        <v>8</v>
      </c>
      <c r="D93" s="184"/>
      <c r="E93" s="364" t="s">
        <v>630</v>
      </c>
      <c r="F93" s="287">
        <v>0</v>
      </c>
      <c r="G93" s="287">
        <v>1364</v>
      </c>
      <c r="H93" s="287">
        <v>1364</v>
      </c>
    </row>
    <row r="94" spans="1:8" ht="16.5" thickBot="1">
      <c r="A94" s="252"/>
      <c r="B94" s="253">
        <v>6</v>
      </c>
      <c r="C94" s="123"/>
      <c r="D94" s="184"/>
      <c r="E94" s="274" t="s">
        <v>583</v>
      </c>
      <c r="F94" s="125">
        <v>0</v>
      </c>
      <c r="G94" s="125">
        <v>233344</v>
      </c>
      <c r="H94" s="125">
        <v>233344</v>
      </c>
    </row>
    <row r="95" spans="1:8" s="164" customFormat="1" ht="16.5" thickBot="1">
      <c r="A95" s="370"/>
      <c r="B95" s="371"/>
      <c r="C95" s="371"/>
      <c r="D95" s="243"/>
      <c r="E95" s="146" t="s">
        <v>531</v>
      </c>
      <c r="F95" s="147">
        <f>SUM(F94,F82:F86)</f>
        <v>749019</v>
      </c>
      <c r="G95" s="147">
        <f>SUM(G94,G82:G86)</f>
        <v>992876</v>
      </c>
      <c r="H95" s="147">
        <f>SUM(H94,H82:H86)</f>
        <v>992876</v>
      </c>
    </row>
    <row r="96" spans="1:8" ht="32.25" thickBot="1">
      <c r="A96" s="121">
        <v>205</v>
      </c>
      <c r="B96" s="253"/>
      <c r="C96" s="137"/>
      <c r="D96" s="184"/>
      <c r="E96" s="209" t="s">
        <v>585</v>
      </c>
      <c r="F96" s="153">
        <v>929</v>
      </c>
      <c r="G96" s="153">
        <v>10376</v>
      </c>
      <c r="H96" s="153">
        <v>7576</v>
      </c>
    </row>
    <row r="97" spans="1:8" s="247" customFormat="1" ht="31.5">
      <c r="A97" s="149">
        <v>206</v>
      </c>
      <c r="B97" s="244"/>
      <c r="C97" s="244"/>
      <c r="D97" s="245"/>
      <c r="E97" s="191" t="s">
        <v>339</v>
      </c>
      <c r="F97" s="382"/>
      <c r="G97" s="390">
        <v>0</v>
      </c>
      <c r="H97" s="385">
        <v>0</v>
      </c>
    </row>
    <row r="98" spans="1:8" s="247" customFormat="1" ht="15.75">
      <c r="A98" s="256"/>
      <c r="B98" s="283">
        <v>1</v>
      </c>
      <c r="C98" s="193"/>
      <c r="D98" s="249"/>
      <c r="E98" s="209" t="s">
        <v>656</v>
      </c>
      <c r="F98" s="383"/>
      <c r="G98" s="391">
        <v>0</v>
      </c>
      <c r="H98" s="185">
        <v>0</v>
      </c>
    </row>
    <row r="99" spans="1:8" s="247" customFormat="1" ht="15.75">
      <c r="A99" s="256"/>
      <c r="B99" s="283"/>
      <c r="C99" s="193">
        <v>1</v>
      </c>
      <c r="D99" s="249"/>
      <c r="E99" s="155" t="s">
        <v>534</v>
      </c>
      <c r="F99" s="383">
        <v>138235</v>
      </c>
      <c r="G99" s="391">
        <v>0</v>
      </c>
      <c r="H99" s="185">
        <v>0</v>
      </c>
    </row>
    <row r="100" spans="1:8" s="247" customFormat="1" ht="15.75">
      <c r="A100" s="256"/>
      <c r="B100" s="283"/>
      <c r="C100" s="193">
        <v>2</v>
      </c>
      <c r="D100" s="249"/>
      <c r="E100" s="155" t="s">
        <v>657</v>
      </c>
      <c r="F100" s="383"/>
      <c r="G100" s="391">
        <v>4309</v>
      </c>
      <c r="H100" s="185">
        <v>4309</v>
      </c>
    </row>
    <row r="101" spans="1:8" s="247" customFormat="1" ht="15.75">
      <c r="A101" s="256"/>
      <c r="B101" s="283"/>
      <c r="C101" s="193">
        <v>3</v>
      </c>
      <c r="D101" s="249"/>
      <c r="E101" s="155" t="s">
        <v>659</v>
      </c>
      <c r="F101" s="383"/>
      <c r="G101" s="391">
        <v>0</v>
      </c>
      <c r="H101" s="185">
        <v>205</v>
      </c>
    </row>
    <row r="102" spans="1:8" s="247" customFormat="1" ht="15.75">
      <c r="A102" s="256"/>
      <c r="B102" s="283"/>
      <c r="C102" s="193">
        <v>4</v>
      </c>
      <c r="D102" s="249"/>
      <c r="E102" s="155" t="s">
        <v>660</v>
      </c>
      <c r="F102" s="383"/>
      <c r="G102" s="391">
        <v>0</v>
      </c>
      <c r="H102" s="185">
        <v>98</v>
      </c>
    </row>
    <row r="103" spans="1:8" s="247" customFormat="1" ht="15.75">
      <c r="A103" s="248"/>
      <c r="B103" s="283">
        <v>2</v>
      </c>
      <c r="C103" s="193"/>
      <c r="D103" s="249"/>
      <c r="E103" s="168" t="s">
        <v>535</v>
      </c>
      <c r="F103" s="383"/>
      <c r="G103" s="391">
        <v>0</v>
      </c>
      <c r="H103" s="185">
        <v>0</v>
      </c>
    </row>
    <row r="104" spans="1:8" s="247" customFormat="1" ht="15.75">
      <c r="A104" s="248"/>
      <c r="B104" s="193"/>
      <c r="C104" s="193">
        <v>1</v>
      </c>
      <c r="D104" s="250"/>
      <c r="E104" s="138" t="s">
        <v>536</v>
      </c>
      <c r="F104" s="383">
        <v>9450</v>
      </c>
      <c r="G104" s="391">
        <v>9450</v>
      </c>
      <c r="H104" s="185">
        <v>9519</v>
      </c>
    </row>
    <row r="105" spans="1:8" ht="15.75">
      <c r="A105" s="121"/>
      <c r="B105" s="200">
        <v>3</v>
      </c>
      <c r="C105" s="123"/>
      <c r="D105" s="186"/>
      <c r="E105" s="168" t="s">
        <v>537</v>
      </c>
      <c r="F105" s="251"/>
      <c r="G105" s="392">
        <v>0</v>
      </c>
      <c r="H105" s="386">
        <v>0</v>
      </c>
    </row>
    <row r="106" spans="1:8" ht="15.75">
      <c r="A106" s="121"/>
      <c r="B106" s="200"/>
      <c r="C106" s="123">
        <v>1</v>
      </c>
      <c r="D106" s="186"/>
      <c r="E106" s="232" t="s">
        <v>523</v>
      </c>
      <c r="F106" s="251">
        <v>463</v>
      </c>
      <c r="G106" s="392">
        <v>463</v>
      </c>
      <c r="H106" s="386">
        <v>463</v>
      </c>
    </row>
    <row r="107" spans="1:8" ht="15.75">
      <c r="A107" s="121"/>
      <c r="B107" s="200"/>
      <c r="C107" s="123">
        <v>2</v>
      </c>
      <c r="D107" s="186"/>
      <c r="E107" s="232" t="s">
        <v>525</v>
      </c>
      <c r="F107" s="251">
        <v>5106</v>
      </c>
      <c r="G107" s="392">
        <v>5106</v>
      </c>
      <c r="H107" s="386">
        <v>5106</v>
      </c>
    </row>
    <row r="108" spans="1:8" ht="15.75">
      <c r="A108" s="121"/>
      <c r="B108" s="200"/>
      <c r="C108" s="123">
        <v>3</v>
      </c>
      <c r="D108" s="186"/>
      <c r="E108" s="232" t="s">
        <v>524</v>
      </c>
      <c r="F108" s="251">
        <v>1740</v>
      </c>
      <c r="G108" s="392">
        <v>1740</v>
      </c>
      <c r="H108" s="386">
        <v>2141</v>
      </c>
    </row>
    <row r="109" spans="1:8" ht="15.75">
      <c r="A109" s="121"/>
      <c r="B109" s="200"/>
      <c r="C109" s="123">
        <v>4</v>
      </c>
      <c r="D109" s="186"/>
      <c r="E109" s="138" t="s">
        <v>527</v>
      </c>
      <c r="F109" s="251">
        <v>1133</v>
      </c>
      <c r="G109" s="392">
        <v>1133</v>
      </c>
      <c r="H109" s="386">
        <v>600</v>
      </c>
    </row>
    <row r="110" spans="1:8" ht="15.75">
      <c r="A110" s="121"/>
      <c r="B110" s="200"/>
      <c r="C110" s="123">
        <v>5</v>
      </c>
      <c r="D110" s="186"/>
      <c r="E110" s="138" t="s">
        <v>526</v>
      </c>
      <c r="F110" s="251">
        <v>1146</v>
      </c>
      <c r="G110" s="392">
        <v>1146</v>
      </c>
      <c r="H110" s="386">
        <v>1282</v>
      </c>
    </row>
    <row r="111" spans="1:8" ht="15.75">
      <c r="A111" s="121"/>
      <c r="B111" s="200">
        <v>4</v>
      </c>
      <c r="C111" s="123"/>
      <c r="D111" s="186"/>
      <c r="E111" s="168" t="s">
        <v>626</v>
      </c>
      <c r="F111" s="251"/>
      <c r="G111" s="392">
        <v>0</v>
      </c>
      <c r="H111" s="387">
        <v>0</v>
      </c>
    </row>
    <row r="112" spans="1:8" ht="15.75">
      <c r="A112" s="121"/>
      <c r="B112" s="200"/>
      <c r="C112" s="123">
        <v>1</v>
      </c>
      <c r="D112" s="186"/>
      <c r="E112" s="138" t="s">
        <v>527</v>
      </c>
      <c r="F112" s="251">
        <v>0</v>
      </c>
      <c r="G112" s="392">
        <v>40</v>
      </c>
      <c r="H112" s="387">
        <v>40</v>
      </c>
    </row>
    <row r="113" spans="1:8" ht="15.75">
      <c r="A113" s="121"/>
      <c r="B113" s="200">
        <v>5</v>
      </c>
      <c r="C113" s="123"/>
      <c r="D113" s="186"/>
      <c r="E113" s="168" t="s">
        <v>567</v>
      </c>
      <c r="F113" s="251"/>
      <c r="G113" s="392">
        <v>0</v>
      </c>
      <c r="H113" s="387">
        <v>0</v>
      </c>
    </row>
    <row r="114" spans="1:9" s="259" customFormat="1" ht="15.75">
      <c r="A114" s="278"/>
      <c r="B114" s="279"/>
      <c r="C114" s="280">
        <v>1</v>
      </c>
      <c r="D114" s="281"/>
      <c r="E114" s="282" t="s">
        <v>538</v>
      </c>
      <c r="F114" s="257">
        <v>7500</v>
      </c>
      <c r="G114" s="393">
        <v>9507</v>
      </c>
      <c r="H114" s="388">
        <v>9507</v>
      </c>
      <c r="I114" s="258"/>
    </row>
    <row r="115" spans="1:8" s="214" customFormat="1" ht="15.75">
      <c r="A115" s="252"/>
      <c r="B115" s="253">
        <v>6</v>
      </c>
      <c r="C115" s="253"/>
      <c r="D115" s="260"/>
      <c r="E115" s="168" t="s">
        <v>539</v>
      </c>
      <c r="F115" s="384"/>
      <c r="G115" s="394">
        <v>0</v>
      </c>
      <c r="H115" s="389">
        <v>0</v>
      </c>
    </row>
    <row r="116" spans="1:8" s="214" customFormat="1" ht="15.75">
      <c r="A116" s="252"/>
      <c r="B116" s="253"/>
      <c r="C116" s="253">
        <v>1</v>
      </c>
      <c r="D116" s="260"/>
      <c r="E116" s="155" t="s">
        <v>572</v>
      </c>
      <c r="F116" s="383">
        <v>4858</v>
      </c>
      <c r="G116" s="391">
        <v>30916</v>
      </c>
      <c r="H116" s="185">
        <v>37724</v>
      </c>
    </row>
    <row r="117" spans="1:8" s="214" customFormat="1" ht="15.75">
      <c r="A117" s="252"/>
      <c r="B117" s="253"/>
      <c r="C117" s="253">
        <v>2</v>
      </c>
      <c r="D117" s="260"/>
      <c r="E117" s="155" t="s">
        <v>571</v>
      </c>
      <c r="F117" s="383">
        <v>26139</v>
      </c>
      <c r="G117" s="391">
        <v>26207</v>
      </c>
      <c r="H117" s="185">
        <v>26646</v>
      </c>
    </row>
    <row r="118" spans="1:8" s="214" customFormat="1" ht="15.75">
      <c r="A118" s="252"/>
      <c r="B118" s="253"/>
      <c r="C118" s="253">
        <v>3</v>
      </c>
      <c r="D118" s="260"/>
      <c r="E118" s="155" t="s">
        <v>658</v>
      </c>
      <c r="F118" s="383"/>
      <c r="G118" s="391">
        <v>2530</v>
      </c>
      <c r="H118" s="185">
        <v>2530</v>
      </c>
    </row>
    <row r="119" spans="1:8" s="214" customFormat="1" ht="15.75">
      <c r="A119" s="252"/>
      <c r="B119" s="253">
        <v>7</v>
      </c>
      <c r="C119" s="253"/>
      <c r="D119" s="260"/>
      <c r="E119" s="168" t="s">
        <v>617</v>
      </c>
      <c r="F119" s="383"/>
      <c r="G119" s="391">
        <v>0</v>
      </c>
      <c r="H119" s="185">
        <v>0</v>
      </c>
    </row>
    <row r="120" spans="1:8" s="214" customFormat="1" ht="15.75">
      <c r="A120" s="252"/>
      <c r="B120" s="253"/>
      <c r="C120" s="253"/>
      <c r="D120" s="260"/>
      <c r="E120" s="155" t="s">
        <v>625</v>
      </c>
      <c r="F120" s="383">
        <v>0</v>
      </c>
      <c r="G120" s="391">
        <v>759</v>
      </c>
      <c r="H120" s="185">
        <v>759</v>
      </c>
    </row>
    <row r="121" spans="1:8" s="214" customFormat="1" ht="15.75">
      <c r="A121" s="252"/>
      <c r="B121" s="253">
        <v>8</v>
      </c>
      <c r="C121" s="193"/>
      <c r="D121" s="260"/>
      <c r="E121" s="168" t="s">
        <v>623</v>
      </c>
      <c r="F121" s="384"/>
      <c r="G121" s="394">
        <v>0</v>
      </c>
      <c r="H121" s="389">
        <v>0</v>
      </c>
    </row>
    <row r="122" spans="1:8" s="214" customFormat="1" ht="15.75">
      <c r="A122" s="252"/>
      <c r="B122" s="253"/>
      <c r="C122" s="193">
        <v>1</v>
      </c>
      <c r="D122" s="260"/>
      <c r="E122" s="155" t="s">
        <v>624</v>
      </c>
      <c r="F122" s="383">
        <v>0</v>
      </c>
      <c r="G122" s="391">
        <v>0</v>
      </c>
      <c r="H122" s="185">
        <v>650</v>
      </c>
    </row>
    <row r="123" spans="1:8" s="214" customFormat="1" ht="15.75">
      <c r="A123" s="252"/>
      <c r="B123" s="253">
        <v>9</v>
      </c>
      <c r="C123" s="137"/>
      <c r="D123" s="184"/>
      <c r="E123" s="169" t="s">
        <v>540</v>
      </c>
      <c r="F123" s="383"/>
      <c r="G123" s="391">
        <v>0</v>
      </c>
      <c r="H123" s="185">
        <v>0</v>
      </c>
    </row>
    <row r="124" spans="1:8" s="214" customFormat="1" ht="15.75">
      <c r="A124" s="252"/>
      <c r="B124" s="253"/>
      <c r="C124" s="137"/>
      <c r="D124" s="184"/>
      <c r="E124" s="285" t="s">
        <v>569</v>
      </c>
      <c r="F124" s="383">
        <v>7786</v>
      </c>
      <c r="G124" s="391">
        <v>5535</v>
      </c>
      <c r="H124" s="185">
        <v>5758</v>
      </c>
    </row>
    <row r="125" spans="1:8" s="214" customFormat="1" ht="15.75">
      <c r="A125" s="252"/>
      <c r="B125" s="253"/>
      <c r="C125" s="137"/>
      <c r="D125" s="184"/>
      <c r="E125" s="285" t="s">
        <v>570</v>
      </c>
      <c r="F125" s="383">
        <v>9648</v>
      </c>
      <c r="G125" s="391">
        <v>9648</v>
      </c>
      <c r="H125" s="185">
        <v>9648</v>
      </c>
    </row>
    <row r="126" spans="1:8" s="214" customFormat="1" ht="15.75">
      <c r="A126" s="252"/>
      <c r="B126" s="253"/>
      <c r="C126" s="137">
        <v>1</v>
      </c>
      <c r="D126" s="184"/>
      <c r="E126" s="284" t="s">
        <v>349</v>
      </c>
      <c r="F126" s="383">
        <v>53</v>
      </c>
      <c r="G126" s="391">
        <v>53</v>
      </c>
      <c r="H126" s="185">
        <v>0</v>
      </c>
    </row>
    <row r="127" spans="1:8" s="214" customFormat="1" ht="15.75">
      <c r="A127" s="252"/>
      <c r="B127" s="253"/>
      <c r="C127" s="137">
        <v>2</v>
      </c>
      <c r="D127" s="184"/>
      <c r="E127" s="284" t="s">
        <v>350</v>
      </c>
      <c r="F127" s="383">
        <v>463</v>
      </c>
      <c r="G127" s="391">
        <v>463</v>
      </c>
      <c r="H127" s="185">
        <v>0</v>
      </c>
    </row>
    <row r="128" spans="1:8" s="214" customFormat="1" ht="15.75">
      <c r="A128" s="252"/>
      <c r="B128" s="253"/>
      <c r="C128" s="137">
        <v>3</v>
      </c>
      <c r="D128" s="184"/>
      <c r="E128" s="377" t="s">
        <v>351</v>
      </c>
      <c r="F128" s="383">
        <v>215</v>
      </c>
      <c r="G128" s="391">
        <v>215</v>
      </c>
      <c r="H128" s="185">
        <v>0</v>
      </c>
    </row>
    <row r="129" spans="1:8" s="214" customFormat="1" ht="15.75">
      <c r="A129" s="252"/>
      <c r="B129" s="253"/>
      <c r="C129" s="137">
        <v>4</v>
      </c>
      <c r="D129" s="184"/>
      <c r="E129" s="377" t="s">
        <v>352</v>
      </c>
      <c r="F129" s="383">
        <v>703</v>
      </c>
      <c r="G129" s="391">
        <v>703</v>
      </c>
      <c r="H129" s="185">
        <v>0</v>
      </c>
    </row>
    <row r="130" spans="1:8" s="214" customFormat="1" ht="15.75">
      <c r="A130" s="252"/>
      <c r="B130" s="253"/>
      <c r="C130" s="137">
        <v>5</v>
      </c>
      <c r="D130" s="184"/>
      <c r="E130" s="377" t="s">
        <v>353</v>
      </c>
      <c r="F130" s="383">
        <v>703</v>
      </c>
      <c r="G130" s="391">
        <v>703</v>
      </c>
      <c r="H130" s="185">
        <v>0</v>
      </c>
    </row>
    <row r="131" spans="1:8" s="214" customFormat="1" ht="15.75">
      <c r="A131" s="252"/>
      <c r="B131" s="253"/>
      <c r="C131" s="137">
        <v>6</v>
      </c>
      <c r="D131" s="184"/>
      <c r="E131" s="377" t="s">
        <v>354</v>
      </c>
      <c r="F131" s="383">
        <v>583</v>
      </c>
      <c r="G131" s="391">
        <v>583</v>
      </c>
      <c r="H131" s="185">
        <v>0</v>
      </c>
    </row>
    <row r="132" spans="1:8" s="214" customFormat="1" ht="16.5" thickBot="1">
      <c r="A132" s="252"/>
      <c r="B132" s="253"/>
      <c r="C132" s="137">
        <v>8</v>
      </c>
      <c r="D132" s="184"/>
      <c r="E132" s="155" t="s">
        <v>357</v>
      </c>
      <c r="F132" s="383">
        <v>18048</v>
      </c>
      <c r="G132" s="395">
        <v>9847</v>
      </c>
      <c r="H132" s="185">
        <v>9847</v>
      </c>
    </row>
    <row r="133" spans="1:8" s="214" customFormat="1" ht="16.5" thickBot="1">
      <c r="A133" s="370"/>
      <c r="B133" s="371"/>
      <c r="C133" s="371"/>
      <c r="D133" s="243"/>
      <c r="E133" s="146" t="s">
        <v>618</v>
      </c>
      <c r="F133" s="147">
        <f>SUM(F99:F132)</f>
        <v>233972</v>
      </c>
      <c r="G133" s="147">
        <f>SUM(G99:G132)</f>
        <v>121056</v>
      </c>
      <c r="H133" s="147">
        <f>SUM(H99:H132)</f>
        <v>126832</v>
      </c>
    </row>
    <row r="134" spans="1:8" ht="15.75">
      <c r="A134" s="121">
        <v>221</v>
      </c>
      <c r="B134" s="200"/>
      <c r="C134" s="123"/>
      <c r="D134" s="186"/>
      <c r="E134" s="209" t="s">
        <v>631</v>
      </c>
      <c r="F134" s="125"/>
      <c r="G134" s="125">
        <v>0</v>
      </c>
      <c r="H134" s="125">
        <v>0</v>
      </c>
    </row>
    <row r="135" spans="1:8" ht="15.75">
      <c r="A135" s="252"/>
      <c r="B135" s="253">
        <v>1</v>
      </c>
      <c r="C135" s="123"/>
      <c r="D135" s="184"/>
      <c r="E135" s="168" t="s">
        <v>632</v>
      </c>
      <c r="F135" s="288">
        <f>SUM(F136:F136)</f>
        <v>0</v>
      </c>
      <c r="G135" s="288">
        <v>747</v>
      </c>
      <c r="H135" s="288">
        <f>SUM(H136:H136)</f>
        <v>747</v>
      </c>
    </row>
    <row r="136" spans="1:8" ht="15.75">
      <c r="A136" s="252"/>
      <c r="B136" s="253"/>
      <c r="C136" s="123">
        <v>1</v>
      </c>
      <c r="D136" s="184"/>
      <c r="E136" s="286" t="s">
        <v>621</v>
      </c>
      <c r="F136" s="287">
        <v>0</v>
      </c>
      <c r="G136" s="287">
        <v>747</v>
      </c>
      <c r="H136" s="287">
        <v>747</v>
      </c>
    </row>
    <row r="137" spans="1:8" ht="16.5" thickBot="1">
      <c r="A137" s="252"/>
      <c r="B137" s="253">
        <v>2</v>
      </c>
      <c r="C137" s="123"/>
      <c r="D137" s="184"/>
      <c r="E137" s="379" t="s">
        <v>583</v>
      </c>
      <c r="F137" s="125">
        <v>0</v>
      </c>
      <c r="G137" s="125">
        <v>760775</v>
      </c>
      <c r="H137" s="125">
        <v>760775</v>
      </c>
    </row>
    <row r="138" spans="1:8" s="164" customFormat="1" ht="16.5" thickBot="1">
      <c r="A138" s="370"/>
      <c r="B138" s="371"/>
      <c r="C138" s="371"/>
      <c r="D138" s="243"/>
      <c r="E138" s="146" t="s">
        <v>633</v>
      </c>
      <c r="F138" s="147">
        <f>SUM(F137,F135:F135)</f>
        <v>0</v>
      </c>
      <c r="G138" s="147">
        <f>SUM(G137,G135:G135)</f>
        <v>761522</v>
      </c>
      <c r="H138" s="147">
        <f>SUM(H137,H135:H135)</f>
        <v>761522</v>
      </c>
    </row>
    <row r="139" spans="1:8" s="214" customFormat="1" ht="31.5">
      <c r="A139" s="252">
        <v>225</v>
      </c>
      <c r="B139" s="253"/>
      <c r="C139" s="253"/>
      <c r="D139" s="260"/>
      <c r="E139" s="209" t="s">
        <v>340</v>
      </c>
      <c r="F139" s="153"/>
      <c r="G139" s="153">
        <v>0</v>
      </c>
      <c r="H139" s="153">
        <v>0</v>
      </c>
    </row>
    <row r="140" spans="1:8" s="214" customFormat="1" ht="15.75">
      <c r="A140" s="252"/>
      <c r="B140" s="253">
        <v>7</v>
      </c>
      <c r="C140" s="137"/>
      <c r="D140" s="184"/>
      <c r="E140" s="169" t="s">
        <v>540</v>
      </c>
      <c r="F140" s="156"/>
      <c r="G140" s="156">
        <v>0</v>
      </c>
      <c r="H140" s="156">
        <v>0</v>
      </c>
    </row>
    <row r="141" spans="1:8" s="214" customFormat="1" ht="15.75">
      <c r="A141" s="252"/>
      <c r="B141" s="253"/>
      <c r="C141" s="137">
        <v>1</v>
      </c>
      <c r="D141" s="184"/>
      <c r="E141" s="285" t="s">
        <v>570</v>
      </c>
      <c r="F141" s="156">
        <v>28293</v>
      </c>
      <c r="G141" s="156">
        <v>26770</v>
      </c>
      <c r="H141" s="156">
        <v>26770</v>
      </c>
    </row>
    <row r="142" spans="1:8" s="214" customFormat="1" ht="15.75">
      <c r="A142" s="252"/>
      <c r="B142" s="253"/>
      <c r="C142" s="137">
        <v>2</v>
      </c>
      <c r="D142" s="184"/>
      <c r="E142" s="284" t="s">
        <v>349</v>
      </c>
      <c r="F142" s="156">
        <v>3120</v>
      </c>
      <c r="G142" s="156">
        <v>3680</v>
      </c>
      <c r="H142" s="156">
        <v>3710</v>
      </c>
    </row>
    <row r="143" spans="1:8" s="214" customFormat="1" ht="15.75">
      <c r="A143" s="252"/>
      <c r="B143" s="253"/>
      <c r="C143" s="137">
        <v>3</v>
      </c>
      <c r="D143" s="184"/>
      <c r="E143" s="284" t="s">
        <v>350</v>
      </c>
      <c r="F143" s="156">
        <v>26712</v>
      </c>
      <c r="G143" s="156">
        <v>31508</v>
      </c>
      <c r="H143" s="156">
        <v>31885</v>
      </c>
    </row>
    <row r="144" spans="1:8" s="214" customFormat="1" ht="15.75">
      <c r="A144" s="252"/>
      <c r="B144" s="253"/>
      <c r="C144" s="137">
        <v>4</v>
      </c>
      <c r="D144" s="184"/>
      <c r="E144" s="377" t="s">
        <v>351</v>
      </c>
      <c r="F144" s="156">
        <v>12409</v>
      </c>
      <c r="G144" s="156">
        <v>14636</v>
      </c>
      <c r="H144" s="156">
        <v>14829</v>
      </c>
    </row>
    <row r="145" spans="1:8" s="214" customFormat="1" ht="15.75">
      <c r="A145" s="252"/>
      <c r="B145" s="253"/>
      <c r="C145" s="137">
        <v>5</v>
      </c>
      <c r="D145" s="184"/>
      <c r="E145" s="377" t="s">
        <v>352</v>
      </c>
      <c r="F145" s="156">
        <v>40385</v>
      </c>
      <c r="G145" s="156">
        <v>47636</v>
      </c>
      <c r="H145" s="156">
        <v>46863</v>
      </c>
    </row>
    <row r="146" spans="1:8" s="214" customFormat="1" ht="15.75">
      <c r="A146" s="252"/>
      <c r="B146" s="253"/>
      <c r="C146" s="137">
        <v>6</v>
      </c>
      <c r="D146" s="184"/>
      <c r="E146" s="377" t="s">
        <v>353</v>
      </c>
      <c r="F146" s="156">
        <v>40426</v>
      </c>
      <c r="G146" s="156">
        <v>47684</v>
      </c>
      <c r="H146" s="156">
        <v>46863</v>
      </c>
    </row>
    <row r="147" spans="1:8" s="214" customFormat="1" ht="15.75">
      <c r="A147" s="252"/>
      <c r="B147" s="253"/>
      <c r="C147" s="137">
        <v>7</v>
      </c>
      <c r="D147" s="184"/>
      <c r="E147" s="377" t="s">
        <v>354</v>
      </c>
      <c r="F147" s="156">
        <v>33500</v>
      </c>
      <c r="G147" s="156">
        <v>39515</v>
      </c>
      <c r="H147" s="156">
        <v>38862</v>
      </c>
    </row>
    <row r="148" spans="1:8" s="214" customFormat="1" ht="16.5" thickBot="1">
      <c r="A148" s="252"/>
      <c r="B148" s="253"/>
      <c r="C148" s="137">
        <v>8</v>
      </c>
      <c r="D148" s="184"/>
      <c r="E148" s="155" t="s">
        <v>357</v>
      </c>
      <c r="F148" s="156">
        <v>1029</v>
      </c>
      <c r="G148" s="156">
        <v>0</v>
      </c>
      <c r="H148" s="156">
        <v>0</v>
      </c>
    </row>
    <row r="149" spans="1:8" s="214" customFormat="1" ht="16.5" thickBot="1">
      <c r="A149" s="370"/>
      <c r="B149" s="371"/>
      <c r="C149" s="371"/>
      <c r="D149" s="243"/>
      <c r="E149" s="146" t="s">
        <v>578</v>
      </c>
      <c r="F149" s="196">
        <f>SUM(F141:F148)</f>
        <v>185874</v>
      </c>
      <c r="G149" s="196">
        <f>SUM(G141:G148)</f>
        <v>211429</v>
      </c>
      <c r="H149" s="196">
        <f>SUM(H141:H148)</f>
        <v>209782</v>
      </c>
    </row>
    <row r="150" spans="1:8" s="214" customFormat="1" ht="15.75">
      <c r="A150" s="252">
        <v>241</v>
      </c>
      <c r="B150" s="254"/>
      <c r="C150" s="254"/>
      <c r="D150" s="261"/>
      <c r="E150" s="191" t="s">
        <v>257</v>
      </c>
      <c r="F150" s="151"/>
      <c r="G150" s="151">
        <v>0</v>
      </c>
      <c r="H150" s="151">
        <v>0</v>
      </c>
    </row>
    <row r="151" spans="1:8" s="214" customFormat="1" ht="15.75">
      <c r="A151" s="252"/>
      <c r="B151" s="253"/>
      <c r="C151" s="253"/>
      <c r="D151" s="242"/>
      <c r="E151" s="155" t="s">
        <v>575</v>
      </c>
      <c r="F151" s="156">
        <v>416100</v>
      </c>
      <c r="G151" s="156">
        <v>416100</v>
      </c>
      <c r="H151" s="156">
        <v>449659</v>
      </c>
    </row>
    <row r="152" spans="1:8" s="214" customFormat="1" ht="15.75">
      <c r="A152" s="252"/>
      <c r="B152" s="253"/>
      <c r="C152" s="253"/>
      <c r="D152" s="242"/>
      <c r="E152" s="155" t="s">
        <v>576</v>
      </c>
      <c r="F152" s="156">
        <v>45100</v>
      </c>
      <c r="G152" s="156">
        <v>45100</v>
      </c>
      <c r="H152" s="156">
        <v>44854</v>
      </c>
    </row>
    <row r="153" spans="1:8" s="214" customFormat="1" ht="15.75">
      <c r="A153" s="252"/>
      <c r="B153" s="253"/>
      <c r="C153" s="253"/>
      <c r="D153" s="242"/>
      <c r="E153" s="155" t="s">
        <v>577</v>
      </c>
      <c r="F153" s="156">
        <v>1500</v>
      </c>
      <c r="G153" s="156">
        <v>1500</v>
      </c>
      <c r="H153" s="156">
        <v>1161</v>
      </c>
    </row>
    <row r="154" spans="1:8" s="214" customFormat="1" ht="16.5" thickBot="1">
      <c r="A154" s="252"/>
      <c r="B154" s="253"/>
      <c r="C154" s="253"/>
      <c r="D154" s="242"/>
      <c r="E154" s="155" t="s">
        <v>91</v>
      </c>
      <c r="F154" s="156">
        <v>2000</v>
      </c>
      <c r="G154" s="156">
        <v>2326</v>
      </c>
      <c r="H154" s="156">
        <v>12007</v>
      </c>
    </row>
    <row r="155" spans="1:8" s="214" customFormat="1" ht="16.5" thickBot="1">
      <c r="A155" s="370"/>
      <c r="B155" s="371"/>
      <c r="C155" s="371"/>
      <c r="D155" s="243"/>
      <c r="E155" s="262" t="s">
        <v>579</v>
      </c>
      <c r="F155" s="196">
        <f>SUM(F151:F154)</f>
        <v>464700</v>
      </c>
      <c r="G155" s="196">
        <f>SUM(G151:G154)</f>
        <v>465026</v>
      </c>
      <c r="H155" s="196">
        <f>SUM(H151:H154)</f>
        <v>507681</v>
      </c>
    </row>
    <row r="156" spans="1:8" ht="32.25" thickBot="1">
      <c r="A156" s="365">
        <v>243</v>
      </c>
      <c r="B156" s="263"/>
      <c r="C156" s="366"/>
      <c r="D156" s="367"/>
      <c r="E156" s="262" t="s">
        <v>627</v>
      </c>
      <c r="F156" s="147">
        <v>0</v>
      </c>
      <c r="G156" s="147">
        <v>40701</v>
      </c>
      <c r="H156" s="147">
        <v>41063</v>
      </c>
    </row>
    <row r="157" spans="1:8" s="214" customFormat="1" ht="15.75">
      <c r="A157" s="252">
        <v>244</v>
      </c>
      <c r="B157" s="253"/>
      <c r="C157" s="253"/>
      <c r="D157" s="260"/>
      <c r="E157" s="209" t="s">
        <v>661</v>
      </c>
      <c r="F157" s="153"/>
      <c r="G157" s="153">
        <v>0</v>
      </c>
      <c r="H157" s="153">
        <v>0</v>
      </c>
    </row>
    <row r="158" spans="1:8" s="214" customFormat="1" ht="15.75">
      <c r="A158" s="252"/>
      <c r="B158" s="253">
        <v>1</v>
      </c>
      <c r="C158" s="137"/>
      <c r="D158" s="184"/>
      <c r="E158" s="169" t="s">
        <v>662</v>
      </c>
      <c r="F158" s="156"/>
      <c r="G158" s="156">
        <v>0</v>
      </c>
      <c r="H158" s="156">
        <v>0</v>
      </c>
    </row>
    <row r="159" spans="1:8" s="214" customFormat="1" ht="16.5" thickBot="1">
      <c r="A159" s="252"/>
      <c r="B159" s="253"/>
      <c r="C159" s="137">
        <v>1</v>
      </c>
      <c r="D159" s="184"/>
      <c r="E159" s="285" t="s">
        <v>663</v>
      </c>
      <c r="F159" s="156">
        <v>0</v>
      </c>
      <c r="G159" s="156">
        <v>314</v>
      </c>
      <c r="H159" s="156">
        <v>314</v>
      </c>
    </row>
    <row r="160" spans="1:8" s="214" customFormat="1" ht="16.5" thickBot="1">
      <c r="A160" s="370"/>
      <c r="B160" s="371"/>
      <c r="C160" s="371"/>
      <c r="D160" s="243"/>
      <c r="E160" s="146" t="s">
        <v>664</v>
      </c>
      <c r="F160" s="196">
        <f>SUM(F159:F159)</f>
        <v>0</v>
      </c>
      <c r="G160" s="196">
        <f>SUM(G159:G159)</f>
        <v>314</v>
      </c>
      <c r="H160" s="196">
        <f>SUM(H159:H159)</f>
        <v>314</v>
      </c>
    </row>
    <row r="161" spans="1:8" s="214" customFormat="1" ht="15.75">
      <c r="A161" s="252">
        <v>252</v>
      </c>
      <c r="B161" s="253"/>
      <c r="C161" s="253"/>
      <c r="D161" s="260"/>
      <c r="E161" s="209" t="s">
        <v>667</v>
      </c>
      <c r="F161" s="153"/>
      <c r="G161" s="153">
        <v>0</v>
      </c>
      <c r="H161" s="153">
        <v>0</v>
      </c>
    </row>
    <row r="162" spans="1:8" s="214" customFormat="1" ht="15.75">
      <c r="A162" s="252"/>
      <c r="B162" s="253">
        <v>1</v>
      </c>
      <c r="C162" s="137"/>
      <c r="D162" s="184"/>
      <c r="E162" s="169" t="s">
        <v>668</v>
      </c>
      <c r="F162" s="156"/>
      <c r="G162" s="156">
        <v>0</v>
      </c>
      <c r="H162" s="156">
        <v>0</v>
      </c>
    </row>
    <row r="163" spans="1:8" s="214" customFormat="1" ht="16.5" thickBot="1">
      <c r="A163" s="252"/>
      <c r="B163" s="253"/>
      <c r="C163" s="137">
        <v>1</v>
      </c>
      <c r="D163" s="184"/>
      <c r="E163" s="285" t="s">
        <v>666</v>
      </c>
      <c r="F163" s="156">
        <v>0</v>
      </c>
      <c r="G163" s="156">
        <v>400</v>
      </c>
      <c r="H163" s="156">
        <v>400</v>
      </c>
    </row>
    <row r="164" spans="1:8" s="214" customFormat="1" ht="16.5" thickBot="1">
      <c r="A164" s="370"/>
      <c r="B164" s="371"/>
      <c r="C164" s="371"/>
      <c r="D164" s="243"/>
      <c r="E164" s="146" t="s">
        <v>665</v>
      </c>
      <c r="F164" s="196">
        <f>SUM(F163:F163)</f>
        <v>0</v>
      </c>
      <c r="G164" s="196">
        <f>SUM(G163:G163)</f>
        <v>400</v>
      </c>
      <c r="H164" s="196">
        <f>SUM(H163:H163)</f>
        <v>400</v>
      </c>
    </row>
    <row r="165" spans="1:8" s="255" customFormat="1" ht="15.75">
      <c r="A165" s="252">
        <v>260</v>
      </c>
      <c r="B165" s="253"/>
      <c r="C165" s="253"/>
      <c r="D165" s="260"/>
      <c r="E165" s="209" t="s">
        <v>573</v>
      </c>
      <c r="F165" s="153"/>
      <c r="G165" s="153">
        <v>0</v>
      </c>
      <c r="H165" s="153">
        <v>0</v>
      </c>
    </row>
    <row r="166" spans="1:8" s="164" customFormat="1" ht="15.75">
      <c r="A166" s="136"/>
      <c r="B166" s="253">
        <v>1</v>
      </c>
      <c r="C166" s="137"/>
      <c r="D166" s="184"/>
      <c r="E166" s="138" t="s">
        <v>320</v>
      </c>
      <c r="F166" s="125">
        <v>156880</v>
      </c>
      <c r="G166" s="125">
        <v>156880</v>
      </c>
      <c r="H166" s="125"/>
    </row>
    <row r="167" spans="1:8" s="164" customFormat="1" ht="15.75">
      <c r="A167" s="136"/>
      <c r="B167" s="253"/>
      <c r="C167" s="137"/>
      <c r="D167" s="184"/>
      <c r="E167" s="138" t="s">
        <v>169</v>
      </c>
      <c r="F167" s="125">
        <v>161797</v>
      </c>
      <c r="G167" s="125">
        <v>157786</v>
      </c>
      <c r="H167" s="125">
        <v>157786</v>
      </c>
    </row>
    <row r="168" spans="1:8" s="164" customFormat="1" ht="16.5" thickBot="1">
      <c r="A168" s="136"/>
      <c r="B168" s="253"/>
      <c r="C168" s="137"/>
      <c r="D168" s="184"/>
      <c r="E168" s="138" t="s">
        <v>175</v>
      </c>
      <c r="F168" s="125">
        <v>0</v>
      </c>
      <c r="G168" s="125">
        <v>0</v>
      </c>
      <c r="H168" s="125">
        <v>24352</v>
      </c>
    </row>
    <row r="169" spans="1:8" s="255" customFormat="1" ht="16.5" thickBot="1">
      <c r="A169" s="370"/>
      <c r="B169" s="263"/>
      <c r="C169" s="263"/>
      <c r="D169" s="264"/>
      <c r="E169" s="262" t="s">
        <v>580</v>
      </c>
      <c r="F169" s="147">
        <f>SUM(F166:F168)</f>
        <v>318677</v>
      </c>
      <c r="G169" s="147">
        <f>SUM(G166:G168)</f>
        <v>314666</v>
      </c>
      <c r="H169" s="147">
        <f>SUM(H166:H168)</f>
        <v>182138</v>
      </c>
    </row>
    <row r="170" spans="1:8" s="164" customFormat="1" ht="16.5" thickBot="1">
      <c r="A170" s="126"/>
      <c r="B170" s="126"/>
      <c r="C170" s="122"/>
      <c r="D170" s="265"/>
      <c r="E170" s="124"/>
      <c r="F170" s="266"/>
      <c r="G170" s="266">
        <v>0</v>
      </c>
      <c r="H170" s="266">
        <v>0</v>
      </c>
    </row>
    <row r="171" spans="1:8" ht="16.5" thickBot="1">
      <c r="A171" s="912" t="s">
        <v>541</v>
      </c>
      <c r="B171" s="913"/>
      <c r="C171" s="913"/>
      <c r="D171" s="913"/>
      <c r="E171" s="914"/>
      <c r="F171" s="267">
        <f>SUM(F169,F155,F149,F133,F96,F95,F80,F76,F62,F156,F138,F160,F164)</f>
        <v>2195677</v>
      </c>
      <c r="G171" s="267">
        <f>SUM(G169,G155,G149,G133,G96,G95,G80,G76,G62,G156,G138,G160,G164)</f>
        <v>3223044</v>
      </c>
      <c r="H171" s="267">
        <f>SUM(H169,H155,H149,H133,H96,H95,H80,H76,H62,H156,H138,H160,H164)</f>
        <v>3126975</v>
      </c>
    </row>
    <row r="172" spans="1:8" ht="15.75">
      <c r="A172" s="268"/>
      <c r="B172" s="268"/>
      <c r="C172" s="269"/>
      <c r="D172" s="269"/>
      <c r="E172" s="269"/>
      <c r="F172" s="270"/>
      <c r="G172" s="270"/>
      <c r="H172" s="270"/>
    </row>
    <row r="173" spans="1:8" s="164" customFormat="1" ht="15.75">
      <c r="A173" s="271"/>
      <c r="B173" s="271"/>
      <c r="F173" s="272"/>
      <c r="G173" s="272"/>
      <c r="H173" s="272"/>
    </row>
    <row r="174" spans="1:8" s="164" customFormat="1" ht="15.75">
      <c r="A174" s="271"/>
      <c r="B174" s="271"/>
      <c r="F174" s="272">
        <f>'1.1.sz.mell.'!D84-'14.A'!F171</f>
        <v>0</v>
      </c>
      <c r="G174" s="272">
        <f>'1.1.sz.mell.'!E84-'14.A'!G171</f>
        <v>0</v>
      </c>
      <c r="H174" s="272">
        <f>'1.1.sz.mell.'!F84-'14.A'!H171</f>
        <v>0</v>
      </c>
    </row>
    <row r="175" spans="1:8" s="164" customFormat="1" ht="15.75">
      <c r="A175" s="271"/>
      <c r="B175" s="271"/>
      <c r="F175" s="272"/>
      <c r="G175" s="272"/>
      <c r="H175" s="272"/>
    </row>
    <row r="176" spans="1:8" s="164" customFormat="1" ht="15.75">
      <c r="A176" s="271"/>
      <c r="B176" s="271"/>
      <c r="F176" s="272"/>
      <c r="G176" s="272"/>
      <c r="H176" s="272"/>
    </row>
    <row r="177" spans="1:8" s="164" customFormat="1" ht="15.75">
      <c r="A177" s="271"/>
      <c r="B177" s="271"/>
      <c r="F177" s="272"/>
      <c r="G177" s="272"/>
      <c r="H177" s="272"/>
    </row>
    <row r="178" spans="1:8" s="164" customFormat="1" ht="15.75">
      <c r="A178" s="271"/>
      <c r="B178" s="271"/>
      <c r="F178" s="272"/>
      <c r="G178" s="272"/>
      <c r="H178" s="272"/>
    </row>
    <row r="179" spans="1:8" s="164" customFormat="1" ht="15.75">
      <c r="A179" s="271"/>
      <c r="B179" s="271"/>
      <c r="F179" s="272"/>
      <c r="G179" s="272"/>
      <c r="H179" s="272"/>
    </row>
    <row r="180" spans="1:8" s="164" customFormat="1" ht="15.75">
      <c r="A180" s="271"/>
      <c r="B180" s="271"/>
      <c r="F180" s="272"/>
      <c r="G180" s="272"/>
      <c r="H180" s="272"/>
    </row>
    <row r="181" spans="1:8" s="164" customFormat="1" ht="15.75">
      <c r="A181" s="271"/>
      <c r="B181" s="271"/>
      <c r="F181" s="272"/>
      <c r="G181" s="272"/>
      <c r="H181" s="272"/>
    </row>
    <row r="182" spans="1:8" s="164" customFormat="1" ht="15.75">
      <c r="A182" s="271"/>
      <c r="B182" s="271"/>
      <c r="F182" s="272"/>
      <c r="G182" s="272"/>
      <c r="H182" s="272"/>
    </row>
    <row r="183" spans="1:8" s="164" customFormat="1" ht="15.75">
      <c r="A183" s="271"/>
      <c r="B183" s="271"/>
      <c r="F183" s="272"/>
      <c r="G183" s="272"/>
      <c r="H183" s="272"/>
    </row>
    <row r="184" spans="1:8" s="164" customFormat="1" ht="15.75">
      <c r="A184" s="271"/>
      <c r="B184" s="271"/>
      <c r="F184" s="272"/>
      <c r="G184" s="272"/>
      <c r="H184" s="272"/>
    </row>
    <row r="185" spans="1:8" s="164" customFormat="1" ht="15.75">
      <c r="A185" s="271"/>
      <c r="B185" s="271"/>
      <c r="F185" s="272"/>
      <c r="G185" s="272"/>
      <c r="H185" s="272"/>
    </row>
    <row r="186" spans="1:8" s="164" customFormat="1" ht="15.75">
      <c r="A186" s="271"/>
      <c r="B186" s="271"/>
      <c r="F186" s="272"/>
      <c r="G186" s="272"/>
      <c r="H186" s="272"/>
    </row>
    <row r="187" spans="1:8" s="164" customFormat="1" ht="15.75">
      <c r="A187" s="271"/>
      <c r="B187" s="271"/>
      <c r="F187" s="272"/>
      <c r="G187" s="272"/>
      <c r="H187" s="272"/>
    </row>
    <row r="188" spans="1:8" s="164" customFormat="1" ht="15.75">
      <c r="A188" s="271"/>
      <c r="B188" s="271"/>
      <c r="F188" s="272"/>
      <c r="G188" s="272"/>
      <c r="H188" s="272"/>
    </row>
    <row r="189" spans="1:8" s="164" customFormat="1" ht="15.75">
      <c r="A189" s="271"/>
      <c r="B189" s="271"/>
      <c r="F189" s="272"/>
      <c r="G189" s="272"/>
      <c r="H189" s="272"/>
    </row>
  </sheetData>
  <sheetProtection/>
  <mergeCells count="13">
    <mergeCell ref="H7:H10"/>
    <mergeCell ref="A171:E171"/>
    <mergeCell ref="A7:A10"/>
    <mergeCell ref="B7:B10"/>
    <mergeCell ref="C7:C10"/>
    <mergeCell ref="D7:D10"/>
    <mergeCell ref="F7:F10"/>
    <mergeCell ref="G7:G10"/>
    <mergeCell ref="A2:H2"/>
    <mergeCell ref="A3:H3"/>
    <mergeCell ref="A4:H4"/>
    <mergeCell ref="A5:D6"/>
    <mergeCell ref="E6:F6"/>
  </mergeCells>
  <printOptions horizontalCentered="1"/>
  <pageMargins left="0.24" right="0.24" top="0.5511811023622047" bottom="0.4330708661417323" header="0.31496062992125984" footer="0.2755905511811024"/>
  <pageSetup horizontalDpi="600" verticalDpi="600" orientation="portrait" paperSize="9" scale="59" r:id="rId1"/>
  <headerFooter alignWithMargins="0">
    <oddFooter>&amp;R&amp;P</oddFooter>
  </headerFooter>
  <rowBreaks count="2" manualBreakCount="2">
    <brk id="95" max="9" man="1"/>
    <brk id="19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6"/>
  <sheetViews>
    <sheetView zoomScaleSheetLayoutView="100" zoomScalePageLayoutView="0" workbookViewId="0" topLeftCell="A103">
      <selection activeCell="D27" sqref="D27:F27"/>
    </sheetView>
  </sheetViews>
  <sheetFormatPr defaultColWidth="9.140625" defaultRowHeight="15"/>
  <cols>
    <col min="1" max="2" width="8.140625" style="68" customWidth="1"/>
    <col min="3" max="3" width="75.140625" style="68" customWidth="1"/>
    <col min="4" max="4" width="12.00390625" style="69" customWidth="1"/>
    <col min="5" max="6" width="10.7109375" style="69" customWidth="1"/>
    <col min="7" max="7" width="13.140625" style="69" bestFit="1" customWidth="1"/>
    <col min="8" max="16384" width="9.140625" style="10" customWidth="1"/>
  </cols>
  <sheetData>
    <row r="1" spans="1:7" ht="15.75" customHeight="1">
      <c r="A1" s="795" t="s">
        <v>30</v>
      </c>
      <c r="B1" s="795"/>
      <c r="C1" s="795"/>
      <c r="D1" s="795"/>
      <c r="E1" s="795"/>
      <c r="F1" s="795"/>
      <c r="G1" s="795"/>
    </row>
    <row r="2" spans="1:7" ht="15.75" customHeight="1" thickBot="1">
      <c r="A2" s="794"/>
      <c r="B2" s="794"/>
      <c r="C2" s="794"/>
      <c r="D2" s="11"/>
      <c r="E2" s="11"/>
      <c r="F2" s="11"/>
      <c r="G2" s="11" t="s">
        <v>32</v>
      </c>
    </row>
    <row r="3" spans="1:7" ht="37.5" customHeight="1" thickBot="1">
      <c r="A3" s="12" t="s">
        <v>33</v>
      </c>
      <c r="B3" s="92" t="s">
        <v>362</v>
      </c>
      <c r="C3" s="13" t="s">
        <v>34</v>
      </c>
      <c r="D3" s="14" t="s">
        <v>35</v>
      </c>
      <c r="E3" s="14" t="s">
        <v>591</v>
      </c>
      <c r="F3" s="14" t="s">
        <v>592</v>
      </c>
      <c r="G3" s="14" t="s">
        <v>593</v>
      </c>
    </row>
    <row r="4" spans="1:7" s="18" customFormat="1" ht="12" customHeight="1" thickBot="1">
      <c r="A4" s="15">
        <v>1</v>
      </c>
      <c r="B4" s="15">
        <v>2</v>
      </c>
      <c r="C4" s="15">
        <v>3</v>
      </c>
      <c r="D4" s="15">
        <v>4</v>
      </c>
      <c r="E4" s="17">
        <v>3</v>
      </c>
      <c r="F4" s="17">
        <v>3</v>
      </c>
      <c r="G4" s="17">
        <v>3</v>
      </c>
    </row>
    <row r="5" spans="1:7" s="21" customFormat="1" ht="12" customHeight="1" thickBot="1">
      <c r="A5" s="19" t="s">
        <v>36</v>
      </c>
      <c r="B5" s="102" t="s">
        <v>390</v>
      </c>
      <c r="C5" s="20" t="s">
        <v>37</v>
      </c>
      <c r="D5" s="6">
        <f>+D6+D7+D8+D9+D10+D11</f>
        <v>749019</v>
      </c>
      <c r="E5" s="6">
        <f>+E6+E7+E8+E9+E10+E11</f>
        <v>992876</v>
      </c>
      <c r="F5" s="6">
        <f>+F6+F7+F8+F9+F10+F11</f>
        <v>992876</v>
      </c>
      <c r="G5" s="347">
        <f>F5/E5*100</f>
        <v>100</v>
      </c>
    </row>
    <row r="6" spans="1:7" s="21" customFormat="1" ht="12" customHeight="1">
      <c r="A6" s="22" t="s">
        <v>38</v>
      </c>
      <c r="B6" s="103" t="s">
        <v>391</v>
      </c>
      <c r="C6" s="23" t="s">
        <v>39</v>
      </c>
      <c r="D6" s="24">
        <f>'1.2.sz.mell.'!D6+'1.3.sz.mell.'!D6+'1.4.sz.mell.'!D6</f>
        <v>285880</v>
      </c>
      <c r="E6" s="24">
        <f>'1.2.sz.mell.'!E6+'1.3.sz.mell.'!E6+'1.4.sz.mell.'!E6</f>
        <v>285880</v>
      </c>
      <c r="F6" s="24">
        <f>'1.2.sz.mell.'!F6+'1.3.sz.mell.'!F6+'1.4.sz.mell.'!F6</f>
        <v>285880</v>
      </c>
      <c r="G6" s="348">
        <f>F6/E6*100</f>
        <v>100</v>
      </c>
    </row>
    <row r="7" spans="1:7" s="21" customFormat="1" ht="12" customHeight="1">
      <c r="A7" s="25" t="s">
        <v>40</v>
      </c>
      <c r="B7" s="104" t="s">
        <v>392</v>
      </c>
      <c r="C7" s="26" t="s">
        <v>41</v>
      </c>
      <c r="D7" s="27">
        <f>'1.2.sz.mell.'!D7+'1.3.sz.mell.'!D7+'1.4.sz.mell.'!D7</f>
        <v>235419</v>
      </c>
      <c r="E7" s="27">
        <f>'1.2.sz.mell.'!E7+'1.3.sz.mell.'!E7+'1.4.sz.mell.'!E7</f>
        <v>238049</v>
      </c>
      <c r="F7" s="27">
        <f>'1.2.sz.mell.'!F7+'1.3.sz.mell.'!F7+'1.4.sz.mell.'!F7</f>
        <v>238049</v>
      </c>
      <c r="G7" s="345">
        <f aca="true" t="shared" si="0" ref="G7:G70">F7/E7*100</f>
        <v>100</v>
      </c>
    </row>
    <row r="8" spans="1:7" s="21" customFormat="1" ht="12" customHeight="1">
      <c r="A8" s="25" t="s">
        <v>42</v>
      </c>
      <c r="B8" s="104" t="s">
        <v>393</v>
      </c>
      <c r="C8" s="26" t="s">
        <v>43</v>
      </c>
      <c r="D8" s="27">
        <f>'1.2.sz.mell.'!D8+'1.3.sz.mell.'!D8+'1.4.sz.mell.'!D8</f>
        <v>201146</v>
      </c>
      <c r="E8" s="27">
        <f>'1.2.sz.mell.'!E8+'1.3.sz.mell.'!E8+'1.4.sz.mell.'!E8</f>
        <v>191812</v>
      </c>
      <c r="F8" s="27">
        <f>'1.2.sz.mell.'!F8+'1.3.sz.mell.'!F8+'1.4.sz.mell.'!F8</f>
        <v>191812</v>
      </c>
      <c r="G8" s="345">
        <f t="shared" si="0"/>
        <v>100</v>
      </c>
    </row>
    <row r="9" spans="1:7" s="21" customFormat="1" ht="12" customHeight="1">
      <c r="A9" s="25" t="s">
        <v>44</v>
      </c>
      <c r="B9" s="104" t="s">
        <v>394</v>
      </c>
      <c r="C9" s="26" t="s">
        <v>45</v>
      </c>
      <c r="D9" s="27">
        <f>'1.2.sz.mell.'!D9+'1.3.sz.mell.'!D9+'1.4.sz.mell.'!D9</f>
        <v>15772</v>
      </c>
      <c r="E9" s="27">
        <f>'1.2.sz.mell.'!E9+'1.3.sz.mell.'!E9+'1.4.sz.mell.'!E9</f>
        <v>24233</v>
      </c>
      <c r="F9" s="27">
        <f>'1.2.sz.mell.'!F9+'1.3.sz.mell.'!F9+'1.4.sz.mell.'!F9</f>
        <v>24233</v>
      </c>
      <c r="G9" s="345">
        <f t="shared" si="0"/>
        <v>100</v>
      </c>
    </row>
    <row r="10" spans="1:7" s="21" customFormat="1" ht="12" customHeight="1">
      <c r="A10" s="25" t="s">
        <v>46</v>
      </c>
      <c r="B10" s="104" t="s">
        <v>395</v>
      </c>
      <c r="C10" s="26" t="s">
        <v>47</v>
      </c>
      <c r="D10" s="27">
        <f>'1.2.sz.mell.'!D10+'1.3.sz.mell.'!D10+'1.4.sz.mell.'!D10</f>
        <v>10802</v>
      </c>
      <c r="E10" s="27">
        <f>'1.2.sz.mell.'!E10+'1.3.sz.mell.'!E10+'1.4.sz.mell.'!E10</f>
        <v>19558</v>
      </c>
      <c r="F10" s="27">
        <f>'1.2.sz.mell.'!F10+'1.3.sz.mell.'!F10+'1.4.sz.mell.'!F10</f>
        <v>19558</v>
      </c>
      <c r="G10" s="345">
        <f t="shared" si="0"/>
        <v>100</v>
      </c>
    </row>
    <row r="11" spans="1:7" s="21" customFormat="1" ht="12" customHeight="1" thickBot="1">
      <c r="A11" s="28" t="s">
        <v>48</v>
      </c>
      <c r="B11" s="105" t="s">
        <v>396</v>
      </c>
      <c r="C11" s="29" t="s">
        <v>49</v>
      </c>
      <c r="D11" s="27">
        <f>'1.2.sz.mell.'!D11+'1.3.sz.mell.'!D11+'1.4.sz.mell.'!D11</f>
        <v>0</v>
      </c>
      <c r="E11" s="27">
        <f>'1.2.sz.mell.'!E11+'1.3.sz.mell.'!E11+'1.4.sz.mell.'!E11</f>
        <v>233344</v>
      </c>
      <c r="F11" s="27">
        <f>'1.2.sz.mell.'!F11+'1.3.sz.mell.'!F11+'1.4.sz.mell.'!F11</f>
        <v>233344</v>
      </c>
      <c r="G11" s="345">
        <f t="shared" si="0"/>
        <v>100</v>
      </c>
    </row>
    <row r="12" spans="1:7" s="21" customFormat="1" ht="12" customHeight="1" thickBot="1">
      <c r="A12" s="19" t="s">
        <v>50</v>
      </c>
      <c r="B12" s="102"/>
      <c r="C12" s="30" t="s">
        <v>51</v>
      </c>
      <c r="D12" s="6">
        <f>+D13+D14+D15+D16+D17</f>
        <v>250317</v>
      </c>
      <c r="E12" s="6">
        <f>+E13+E14+E15+E16+E17</f>
        <v>171666</v>
      </c>
      <c r="F12" s="6">
        <f>+F13+F14+F15+F16+F17</f>
        <v>174467</v>
      </c>
      <c r="G12" s="347">
        <f t="shared" si="0"/>
        <v>101.63165682196824</v>
      </c>
    </row>
    <row r="13" spans="1:7" s="21" customFormat="1" ht="12" customHeight="1">
      <c r="A13" s="22" t="s">
        <v>52</v>
      </c>
      <c r="B13" s="103" t="s">
        <v>397</v>
      </c>
      <c r="C13" s="23" t="s">
        <v>53</v>
      </c>
      <c r="D13" s="24">
        <f>'1.2.sz.mell.'!D13+'1.3.sz.mell.'!D13+'1.4.sz.mell.'!D13</f>
        <v>0</v>
      </c>
      <c r="E13" s="24">
        <f>'1.2.sz.mell.'!E13+'1.3.sz.mell.'!E13+'1.4.sz.mell.'!E13</f>
        <v>0</v>
      </c>
      <c r="F13" s="24">
        <f>'1.2.sz.mell.'!F13+'1.3.sz.mell.'!F13+'1.4.sz.mell.'!F13</f>
        <v>0</v>
      </c>
      <c r="G13" s="348"/>
    </row>
    <row r="14" spans="1:7" s="21" customFormat="1" ht="12" customHeight="1">
      <c r="A14" s="25" t="s">
        <v>54</v>
      </c>
      <c r="B14" s="104" t="s">
        <v>398</v>
      </c>
      <c r="C14" s="26" t="s">
        <v>55</v>
      </c>
      <c r="D14" s="27">
        <f>'1.2.sz.mell.'!D14+'1.3.sz.mell.'!D14+'1.4.sz.mell.'!D14</f>
        <v>0</v>
      </c>
      <c r="E14" s="27">
        <f>'1.2.sz.mell.'!E14+'1.3.sz.mell.'!E14+'1.4.sz.mell.'!E14</f>
        <v>0</v>
      </c>
      <c r="F14" s="27">
        <f>'1.2.sz.mell.'!F14+'1.3.sz.mell.'!F14+'1.4.sz.mell.'!F14</f>
        <v>0</v>
      </c>
      <c r="G14" s="345"/>
    </row>
    <row r="15" spans="1:7" s="21" customFormat="1" ht="12" customHeight="1">
      <c r="A15" s="25" t="s">
        <v>56</v>
      </c>
      <c r="B15" s="104" t="s">
        <v>399</v>
      </c>
      <c r="C15" s="26" t="s">
        <v>57</v>
      </c>
      <c r="D15" s="27">
        <f>'1.2.sz.mell.'!D15+'1.3.sz.mell.'!D15+'1.4.sz.mell.'!D15</f>
        <v>929</v>
      </c>
      <c r="E15" s="27">
        <f>'1.2.sz.mell.'!E15+'1.3.sz.mell.'!E15+'1.4.sz.mell.'!E15</f>
        <v>10976</v>
      </c>
      <c r="F15" s="27">
        <f>'1.2.sz.mell.'!F15+'1.3.sz.mell.'!F15+'1.4.sz.mell.'!F15</f>
        <v>8175</v>
      </c>
      <c r="G15" s="345">
        <f t="shared" si="0"/>
        <v>74.48068513119533</v>
      </c>
    </row>
    <row r="16" spans="1:7" s="21" customFormat="1" ht="12" customHeight="1">
      <c r="A16" s="25" t="s">
        <v>58</v>
      </c>
      <c r="B16" s="104" t="s">
        <v>400</v>
      </c>
      <c r="C16" s="26" t="s">
        <v>59</v>
      </c>
      <c r="D16" s="27">
        <f>'1.2.sz.mell.'!D16+'1.3.sz.mell.'!D16+'1.4.sz.mell.'!D16</f>
        <v>0</v>
      </c>
      <c r="E16" s="27">
        <f>'1.2.sz.mell.'!E16+'1.3.sz.mell.'!E16+'1.4.sz.mell.'!E16</f>
        <v>6647</v>
      </c>
      <c r="F16" s="27">
        <f>'1.2.sz.mell.'!F16+'1.3.sz.mell.'!F16+'1.4.sz.mell.'!F16</f>
        <v>6647</v>
      </c>
      <c r="G16" s="345"/>
    </row>
    <row r="17" spans="1:7" s="21" customFormat="1" ht="12" customHeight="1">
      <c r="A17" s="25" t="s">
        <v>60</v>
      </c>
      <c r="B17" s="104" t="s">
        <v>401</v>
      </c>
      <c r="C17" s="26" t="s">
        <v>61</v>
      </c>
      <c r="D17" s="27">
        <f>'1.2.sz.mell.'!D17+'1.3.sz.mell.'!D17+'1.4.sz.mell.'!D17</f>
        <v>249388</v>
      </c>
      <c r="E17" s="27">
        <f>'1.2.sz.mell.'!E17+'1.3.sz.mell.'!E17+'1.4.sz.mell.'!E17</f>
        <v>154043</v>
      </c>
      <c r="F17" s="27">
        <f>'1.2.sz.mell.'!F17+'1.3.sz.mell.'!F17+'1.4.sz.mell.'!F17</f>
        <v>159645</v>
      </c>
      <c r="G17" s="345">
        <f t="shared" si="0"/>
        <v>103.6366469102783</v>
      </c>
    </row>
    <row r="18" spans="1:7" s="21" customFormat="1" ht="12" customHeight="1" thickBot="1">
      <c r="A18" s="28" t="s">
        <v>62</v>
      </c>
      <c r="B18" s="105" t="s">
        <v>401</v>
      </c>
      <c r="C18" s="29" t="s">
        <v>63</v>
      </c>
      <c r="D18" s="31">
        <f>'1.2.sz.mell.'!D18+'1.3.sz.mell.'!D18+'1.4.sz.mell.'!D18</f>
        <v>43507</v>
      </c>
      <c r="E18" s="27">
        <f>'1.2.sz.mell.'!E18+'1.3.sz.mell.'!E18+'1.4.sz.mell.'!E18</f>
        <v>0</v>
      </c>
      <c r="F18" s="31">
        <f>'1.2.sz.mell.'!F18+'1.3.sz.mell.'!F18+'1.4.sz.mell.'!F18</f>
        <v>30588</v>
      </c>
      <c r="G18" s="346" t="e">
        <f t="shared" si="0"/>
        <v>#DIV/0!</v>
      </c>
    </row>
    <row r="19" spans="1:7" s="21" customFormat="1" ht="12" customHeight="1" thickBot="1">
      <c r="A19" s="19" t="s">
        <v>64</v>
      </c>
      <c r="B19" s="102" t="s">
        <v>402</v>
      </c>
      <c r="C19" s="20" t="s">
        <v>65</v>
      </c>
      <c r="D19" s="6">
        <f>+D20+D21+D22+D23+D24</f>
        <v>187652</v>
      </c>
      <c r="E19" s="6">
        <f>+E20+E21+E22+E23+E24</f>
        <v>976330</v>
      </c>
      <c r="F19" s="6">
        <f>+F20+F21+F22+F23+F24</f>
        <v>974683</v>
      </c>
      <c r="G19" s="347">
        <f t="shared" si="0"/>
        <v>99.8313070375795</v>
      </c>
    </row>
    <row r="20" spans="1:7" s="21" customFormat="1" ht="12" customHeight="1">
      <c r="A20" s="22" t="s">
        <v>66</v>
      </c>
      <c r="B20" s="103" t="s">
        <v>403</v>
      </c>
      <c r="C20" s="23" t="s">
        <v>67</v>
      </c>
      <c r="D20" s="24">
        <f>'1.2.sz.mell.'!D20+'1.3.sz.mell.'!D20+'1.4.sz.mell.'!D20</f>
        <v>0</v>
      </c>
      <c r="E20" s="24">
        <f>'1.2.sz.mell.'!E20+'1.3.sz.mell.'!E20+'1.4.sz.mell.'!E20</f>
        <v>761522</v>
      </c>
      <c r="F20" s="24">
        <f>'1.2.sz.mell.'!F20+'1.3.sz.mell.'!F20+'1.4.sz.mell.'!F20</f>
        <v>761522</v>
      </c>
      <c r="G20" s="348"/>
    </row>
    <row r="21" spans="1:7" s="21" customFormat="1" ht="12" customHeight="1">
      <c r="A21" s="25" t="s">
        <v>68</v>
      </c>
      <c r="B21" s="104" t="s">
        <v>404</v>
      </c>
      <c r="C21" s="26" t="s">
        <v>69</v>
      </c>
      <c r="D21" s="27">
        <f>'1.2.sz.mell.'!D21+'1.3.sz.mell.'!D21+'1.4.sz.mell.'!D21</f>
        <v>0</v>
      </c>
      <c r="E21" s="27">
        <f>'1.2.sz.mell.'!E21+'1.3.sz.mell.'!E21+'1.4.sz.mell.'!E21</f>
        <v>0</v>
      </c>
      <c r="F21" s="27">
        <f>'1.2.sz.mell.'!F21+'1.3.sz.mell.'!F21+'1.4.sz.mell.'!F21</f>
        <v>0</v>
      </c>
      <c r="G21" s="345"/>
    </row>
    <row r="22" spans="1:7" s="21" customFormat="1" ht="12" customHeight="1">
      <c r="A22" s="25" t="s">
        <v>70</v>
      </c>
      <c r="B22" s="104" t="s">
        <v>405</v>
      </c>
      <c r="C22" s="26" t="s">
        <v>71</v>
      </c>
      <c r="D22" s="27">
        <f>'1.2.sz.mell.'!D22+'1.3.sz.mell.'!D22+'1.4.sz.mell.'!D22</f>
        <v>0</v>
      </c>
      <c r="E22" s="27">
        <f>'1.2.sz.mell.'!E22+'1.3.sz.mell.'!E22+'1.4.sz.mell.'!E22</f>
        <v>0</v>
      </c>
      <c r="F22" s="27">
        <f>'1.2.sz.mell.'!F22+'1.3.sz.mell.'!F22+'1.4.sz.mell.'!F22</f>
        <v>0</v>
      </c>
      <c r="G22" s="345"/>
    </row>
    <row r="23" spans="1:7" s="21" customFormat="1" ht="12" customHeight="1">
      <c r="A23" s="25" t="s">
        <v>72</v>
      </c>
      <c r="B23" s="104" t="s">
        <v>406</v>
      </c>
      <c r="C23" s="26" t="s">
        <v>73</v>
      </c>
      <c r="D23" s="27">
        <f>'1.2.sz.mell.'!D23+'1.3.sz.mell.'!D23+'1.4.sz.mell.'!D23</f>
        <v>0</v>
      </c>
      <c r="E23" s="27">
        <f>'1.2.sz.mell.'!E23+'1.3.sz.mell.'!E23+'1.4.sz.mell.'!E23</f>
        <v>0</v>
      </c>
      <c r="F23" s="27">
        <f>'1.2.sz.mell.'!F23+'1.3.sz.mell.'!F23+'1.4.sz.mell.'!F23</f>
        <v>0</v>
      </c>
      <c r="G23" s="345"/>
    </row>
    <row r="24" spans="1:7" s="21" customFormat="1" ht="12" customHeight="1">
      <c r="A24" s="25" t="s">
        <v>74</v>
      </c>
      <c r="B24" s="104" t="s">
        <v>407</v>
      </c>
      <c r="C24" s="26" t="s">
        <v>75</v>
      </c>
      <c r="D24" s="27">
        <f>'1.2.sz.mell.'!D24+'1.3.sz.mell.'!D24+'1.4.sz.mell.'!D24</f>
        <v>187652</v>
      </c>
      <c r="E24" s="27">
        <f>'1.2.sz.mell.'!E24+'1.3.sz.mell.'!E24+'1.4.sz.mell.'!E24</f>
        <v>214808</v>
      </c>
      <c r="F24" s="27">
        <f>'1.2.sz.mell.'!F24+'1.3.sz.mell.'!F24+'1.4.sz.mell.'!F24</f>
        <v>213161</v>
      </c>
      <c r="G24" s="345">
        <f t="shared" si="0"/>
        <v>99.23326877956129</v>
      </c>
    </row>
    <row r="25" spans="1:7" s="21" customFormat="1" ht="12" customHeight="1" thickBot="1">
      <c r="A25" s="28" t="s">
        <v>76</v>
      </c>
      <c r="B25" s="105" t="s">
        <v>407</v>
      </c>
      <c r="C25" s="29" t="s">
        <v>77</v>
      </c>
      <c r="D25" s="31">
        <f>'1.2.sz.mell.'!D25+'1.3.sz.mell.'!D25+'1.4.sz.mell.'!D25</f>
        <v>187652</v>
      </c>
      <c r="E25" s="31">
        <f>'1.2.sz.mell.'!E25+'1.3.sz.mell.'!E25+'1.4.sz.mell.'!E25</f>
        <v>214808</v>
      </c>
      <c r="F25" s="31">
        <f>'1.2.sz.mell.'!F25+'1.3.sz.mell.'!F25+'1.4.sz.mell.'!F25</f>
        <v>213161</v>
      </c>
      <c r="G25" s="346"/>
    </row>
    <row r="26" spans="1:7" s="21" customFormat="1" ht="12" customHeight="1" thickBot="1">
      <c r="A26" s="19" t="s">
        <v>78</v>
      </c>
      <c r="B26" s="102" t="s">
        <v>408</v>
      </c>
      <c r="C26" s="20" t="s">
        <v>79</v>
      </c>
      <c r="D26" s="9">
        <f>+D27+D30+D31+D32</f>
        <v>464700</v>
      </c>
      <c r="E26" s="9">
        <f>+E27+E30+E31+E32</f>
        <v>465026</v>
      </c>
      <c r="F26" s="9">
        <f>+F27+F30+F31+F32</f>
        <v>507681</v>
      </c>
      <c r="G26" s="351">
        <f t="shared" si="0"/>
        <v>109.17260540270865</v>
      </c>
    </row>
    <row r="27" spans="1:7" s="21" customFormat="1" ht="12" customHeight="1">
      <c r="A27" s="22" t="s">
        <v>80</v>
      </c>
      <c r="B27" s="103"/>
      <c r="C27" s="23" t="s">
        <v>81</v>
      </c>
      <c r="D27" s="32">
        <f>'1.2.sz.mell.'!D27+'1.3.sz.mell.'!D27+'1.4.sz.mell.'!D27</f>
        <v>416100</v>
      </c>
      <c r="E27" s="32">
        <f>'1.2.sz.mell.'!E27+'1.3.sz.mell.'!E27+'1.4.sz.mell.'!E27</f>
        <v>416100</v>
      </c>
      <c r="F27" s="32">
        <f>'1.2.sz.mell.'!F27+'1.3.sz.mell.'!F27+'1.4.sz.mell.'!F27</f>
        <v>449659</v>
      </c>
      <c r="G27" s="354">
        <f t="shared" si="0"/>
        <v>108.06512857486182</v>
      </c>
    </row>
    <row r="28" spans="1:7" s="21" customFormat="1" ht="12" customHeight="1">
      <c r="A28" s="25" t="s">
        <v>82</v>
      </c>
      <c r="B28" s="104" t="s">
        <v>409</v>
      </c>
      <c r="C28" s="26" t="s">
        <v>83</v>
      </c>
      <c r="D28" s="27">
        <f>'1.2.sz.mell.'!D28+'1.3.sz.mell.'!D28+'1.4.sz.mell.'!D28</f>
        <v>56600</v>
      </c>
      <c r="E28" s="27">
        <f>'1.2.sz.mell.'!E28+'1.3.sz.mell.'!E28+'1.4.sz.mell.'!E28</f>
        <v>56600</v>
      </c>
      <c r="F28" s="27">
        <f>'1.2.sz.mell.'!F28+'1.3.sz.mell.'!F28+'1.4.sz.mell.'!F28</f>
        <v>56366</v>
      </c>
      <c r="G28" s="345">
        <f t="shared" si="0"/>
        <v>99.58657243816255</v>
      </c>
    </row>
    <row r="29" spans="1:7" s="21" customFormat="1" ht="12" customHeight="1">
      <c r="A29" s="25" t="s">
        <v>84</v>
      </c>
      <c r="B29" s="104" t="s">
        <v>410</v>
      </c>
      <c r="C29" s="26" t="s">
        <v>85</v>
      </c>
      <c r="D29" s="27">
        <f>'1.2.sz.mell.'!D29+'1.3.sz.mell.'!D29+'1.4.sz.mell.'!D29</f>
        <v>359500</v>
      </c>
      <c r="E29" s="27">
        <f>'1.2.sz.mell.'!E29+'1.3.sz.mell.'!E29+'1.4.sz.mell.'!E29</f>
        <v>359500</v>
      </c>
      <c r="F29" s="27">
        <f>'1.2.sz.mell.'!F29+'1.3.sz.mell.'!F29+'1.4.sz.mell.'!F29</f>
        <v>393293</v>
      </c>
      <c r="G29" s="345">
        <f t="shared" si="0"/>
        <v>109.4</v>
      </c>
    </row>
    <row r="30" spans="1:7" s="21" customFormat="1" ht="12" customHeight="1">
      <c r="A30" s="25" t="s">
        <v>86</v>
      </c>
      <c r="B30" s="104" t="s">
        <v>411</v>
      </c>
      <c r="C30" s="26" t="s">
        <v>87</v>
      </c>
      <c r="D30" s="27">
        <f>'1.2.sz.mell.'!D30+'1.3.sz.mell.'!D30+'1.4.sz.mell.'!D30</f>
        <v>45100</v>
      </c>
      <c r="E30" s="27">
        <f>'1.2.sz.mell.'!E30+'1.3.sz.mell.'!E30+'1.4.sz.mell.'!E30</f>
        <v>45100</v>
      </c>
      <c r="F30" s="27">
        <f>'1.2.sz.mell.'!F30+'1.3.sz.mell.'!F30+'1.4.sz.mell.'!F30</f>
        <v>44854</v>
      </c>
      <c r="G30" s="345">
        <f t="shared" si="0"/>
        <v>99.45454545454545</v>
      </c>
    </row>
    <row r="31" spans="1:7" s="21" customFormat="1" ht="12" customHeight="1">
      <c r="A31" s="25" t="s">
        <v>88</v>
      </c>
      <c r="B31" s="104" t="s">
        <v>412</v>
      </c>
      <c r="C31" s="26" t="s">
        <v>89</v>
      </c>
      <c r="D31" s="27">
        <f>'1.2.sz.mell.'!D31+'1.3.sz.mell.'!D31+'1.4.sz.mell.'!D31</f>
        <v>1500</v>
      </c>
      <c r="E31" s="27">
        <f>'1.2.sz.mell.'!E31+'1.3.sz.mell.'!E31+'1.4.sz.mell.'!E31</f>
        <v>1500</v>
      </c>
      <c r="F31" s="27">
        <f>'1.2.sz.mell.'!F31+'1.3.sz.mell.'!F31+'1.4.sz.mell.'!F31</f>
        <v>1161</v>
      </c>
      <c r="G31" s="345">
        <f t="shared" si="0"/>
        <v>77.4</v>
      </c>
    </row>
    <row r="32" spans="1:7" s="21" customFormat="1" ht="12" customHeight="1" thickBot="1">
      <c r="A32" s="28" t="s">
        <v>90</v>
      </c>
      <c r="B32" s="105" t="s">
        <v>413</v>
      </c>
      <c r="C32" s="29" t="s">
        <v>91</v>
      </c>
      <c r="D32" s="31">
        <f>'1.2.sz.mell.'!D32+'1.3.sz.mell.'!D32+'1.4.sz.mell.'!D32</f>
        <v>2000</v>
      </c>
      <c r="E32" s="31">
        <f>'1.2.sz.mell.'!E32+'1.3.sz.mell.'!E32+'1.4.sz.mell.'!E32</f>
        <v>2326</v>
      </c>
      <c r="F32" s="31">
        <f>'1.2.sz.mell.'!F32+'1.3.sz.mell.'!F32+'1.4.sz.mell.'!F32</f>
        <v>12007</v>
      </c>
      <c r="G32" s="346">
        <f t="shared" si="0"/>
        <v>516.2080825451419</v>
      </c>
    </row>
    <row r="33" spans="1:7" s="21" customFormat="1" ht="12" customHeight="1" thickBot="1">
      <c r="A33" s="19" t="s">
        <v>92</v>
      </c>
      <c r="B33" s="102" t="s">
        <v>414</v>
      </c>
      <c r="C33" s="20" t="s">
        <v>93</v>
      </c>
      <c r="D33" s="6">
        <f>SUM(D34:D43)</f>
        <v>189603</v>
      </c>
      <c r="E33" s="6">
        <f>SUM(E34:E43)</f>
        <v>227539</v>
      </c>
      <c r="F33" s="6">
        <f>SUM(F34:F43)</f>
        <v>234072</v>
      </c>
      <c r="G33" s="347">
        <f t="shared" si="0"/>
        <v>102.87115615345061</v>
      </c>
    </row>
    <row r="34" spans="1:7" s="21" customFormat="1" ht="12" customHeight="1">
      <c r="A34" s="22" t="s">
        <v>94</v>
      </c>
      <c r="B34" s="103" t="s">
        <v>415</v>
      </c>
      <c r="C34" s="23" t="s">
        <v>95</v>
      </c>
      <c r="D34" s="24">
        <f>'1.2.sz.mell.'!D34+'1.3.sz.mell.'!D34+'1.4.sz.mell.'!D34</f>
        <v>0</v>
      </c>
      <c r="E34" s="24">
        <f>'1.2.sz.mell.'!E34+'1.3.sz.mell.'!E34+'1.4.sz.mell.'!E34</f>
        <v>423</v>
      </c>
      <c r="F34" s="24">
        <f>'1.2.sz.mell.'!F34+'1.3.sz.mell.'!F34+'1.4.sz.mell.'!F34</f>
        <v>346</v>
      </c>
      <c r="G34" s="348">
        <f t="shared" si="0"/>
        <v>81.7966903073286</v>
      </c>
    </row>
    <row r="35" spans="1:7" s="21" customFormat="1" ht="12" customHeight="1">
      <c r="A35" s="25" t="s">
        <v>96</v>
      </c>
      <c r="B35" s="104" t="s">
        <v>416</v>
      </c>
      <c r="C35" s="26" t="s">
        <v>97</v>
      </c>
      <c r="D35" s="27">
        <f>'1.2.sz.mell.'!D35+'1.3.sz.mell.'!D35+'1.4.sz.mell.'!D35</f>
        <v>720</v>
      </c>
      <c r="E35" s="27">
        <f>'1.2.sz.mell.'!E35+'1.3.sz.mell.'!E35+'1.4.sz.mell.'!E35</f>
        <v>80306</v>
      </c>
      <c r="F35" s="27">
        <f>'1.2.sz.mell.'!F35+'1.3.sz.mell.'!F35+'1.4.sz.mell.'!F35</f>
        <v>90344</v>
      </c>
      <c r="G35" s="345">
        <f t="shared" si="0"/>
        <v>112.49968869075786</v>
      </c>
    </row>
    <row r="36" spans="1:7" s="21" customFormat="1" ht="12" customHeight="1">
      <c r="A36" s="25" t="s">
        <v>98</v>
      </c>
      <c r="B36" s="104" t="s">
        <v>417</v>
      </c>
      <c r="C36" s="26" t="s">
        <v>99</v>
      </c>
      <c r="D36" s="27">
        <f>'1.2.sz.mell.'!D36+'1.3.sz.mell.'!D36+'1.4.sz.mell.'!D36</f>
        <v>0</v>
      </c>
      <c r="E36" s="27">
        <f>'1.2.sz.mell.'!E36+'1.3.sz.mell.'!E36+'1.4.sz.mell.'!E36</f>
        <v>25118</v>
      </c>
      <c r="F36" s="27">
        <f>'1.2.sz.mell.'!F36+'1.3.sz.mell.'!F36+'1.4.sz.mell.'!F36</f>
        <v>15088</v>
      </c>
      <c r="G36" s="345">
        <f t="shared" si="0"/>
        <v>60.0684767895533</v>
      </c>
    </row>
    <row r="37" spans="1:7" s="21" customFormat="1" ht="12" customHeight="1">
      <c r="A37" s="25" t="s">
        <v>100</v>
      </c>
      <c r="B37" s="104" t="s">
        <v>418</v>
      </c>
      <c r="C37" s="26" t="s">
        <v>101</v>
      </c>
      <c r="D37" s="27">
        <f>'1.2.sz.mell.'!D37+'1.3.sz.mell.'!D37+'1.4.sz.mell.'!D37</f>
        <v>49000</v>
      </c>
      <c r="E37" s="27">
        <f>'1.2.sz.mell.'!E37+'1.3.sz.mell.'!E37+'1.4.sz.mell.'!E37</f>
        <v>56000</v>
      </c>
      <c r="F37" s="27">
        <f>'1.2.sz.mell.'!F37+'1.3.sz.mell.'!F37+'1.4.sz.mell.'!F37</f>
        <v>59656</v>
      </c>
      <c r="G37" s="345">
        <f t="shared" si="0"/>
        <v>106.52857142857144</v>
      </c>
    </row>
    <row r="38" spans="1:7" s="21" customFormat="1" ht="12" customHeight="1">
      <c r="A38" s="25" t="s">
        <v>102</v>
      </c>
      <c r="B38" s="104" t="s">
        <v>419</v>
      </c>
      <c r="C38" s="26" t="s">
        <v>103</v>
      </c>
      <c r="D38" s="27">
        <f>'1.2.sz.mell.'!D38+'1.3.sz.mell.'!D38+'1.4.sz.mell.'!D38</f>
        <v>0</v>
      </c>
      <c r="E38" s="27">
        <f>'1.2.sz.mell.'!E38+'1.3.sz.mell.'!E38+'1.4.sz.mell.'!E38</f>
        <v>39244</v>
      </c>
      <c r="F38" s="27">
        <f>'1.2.sz.mell.'!F38+'1.3.sz.mell.'!F38+'1.4.sz.mell.'!F38</f>
        <v>40278</v>
      </c>
      <c r="G38" s="345">
        <f t="shared" si="0"/>
        <v>102.63479767607788</v>
      </c>
    </row>
    <row r="39" spans="1:7" s="21" customFormat="1" ht="12" customHeight="1">
      <c r="A39" s="25" t="s">
        <v>104</v>
      </c>
      <c r="B39" s="104" t="s">
        <v>420</v>
      </c>
      <c r="C39" s="26" t="s">
        <v>105</v>
      </c>
      <c r="D39" s="27">
        <f>'1.2.sz.mell.'!D39+'1.3.sz.mell.'!D39+'1.4.sz.mell.'!D39</f>
        <v>0</v>
      </c>
      <c r="E39" s="27">
        <f>'1.2.sz.mell.'!E39+'1.3.sz.mell.'!E39+'1.4.sz.mell.'!E39</f>
        <v>23157</v>
      </c>
      <c r="F39" s="27">
        <f>'1.2.sz.mell.'!F39+'1.3.sz.mell.'!F39+'1.4.sz.mell.'!F39</f>
        <v>24240</v>
      </c>
      <c r="G39" s="345">
        <f t="shared" si="0"/>
        <v>104.67677160253919</v>
      </c>
    </row>
    <row r="40" spans="1:7" s="21" customFormat="1" ht="12" customHeight="1">
      <c r="A40" s="25" t="s">
        <v>106</v>
      </c>
      <c r="B40" s="104" t="s">
        <v>421</v>
      </c>
      <c r="C40" s="26" t="s">
        <v>107</v>
      </c>
      <c r="D40" s="27">
        <f>'1.2.sz.mell.'!D40+'1.3.sz.mell.'!D40+'1.4.sz.mell.'!D40</f>
        <v>0</v>
      </c>
      <c r="E40" s="27">
        <f>'1.2.sz.mell.'!E40+'1.3.sz.mell.'!E40+'1.4.sz.mell.'!E40</f>
        <v>2261</v>
      </c>
      <c r="F40" s="27">
        <f>'1.2.sz.mell.'!F40+'1.3.sz.mell.'!F40+'1.4.sz.mell.'!F40</f>
        <v>2707</v>
      </c>
      <c r="G40" s="345">
        <f t="shared" si="0"/>
        <v>119.72578505086244</v>
      </c>
    </row>
    <row r="41" spans="1:7" s="21" customFormat="1" ht="12" customHeight="1">
      <c r="A41" s="25" t="s">
        <v>108</v>
      </c>
      <c r="B41" s="104" t="s">
        <v>422</v>
      </c>
      <c r="C41" s="26" t="s">
        <v>109</v>
      </c>
      <c r="D41" s="27">
        <f>'1.2.sz.mell.'!D41+'1.3.sz.mell.'!D41+'1.4.sz.mell.'!D41</f>
        <v>1000</v>
      </c>
      <c r="E41" s="27">
        <f>'1.2.sz.mell.'!E41+'1.3.sz.mell.'!E41+'1.4.sz.mell.'!E41</f>
        <v>1030</v>
      </c>
      <c r="F41" s="27">
        <f>'1.2.sz.mell.'!F41+'1.3.sz.mell.'!F41+'1.4.sz.mell.'!F41</f>
        <v>536</v>
      </c>
      <c r="G41" s="345">
        <f t="shared" si="0"/>
        <v>52.038834951456316</v>
      </c>
    </row>
    <row r="42" spans="1:7" s="21" customFormat="1" ht="12" customHeight="1">
      <c r="A42" s="25" t="s">
        <v>110</v>
      </c>
      <c r="B42" s="104" t="s">
        <v>423</v>
      </c>
      <c r="C42" s="26" t="s">
        <v>111</v>
      </c>
      <c r="D42" s="33">
        <f>'1.2.sz.mell.'!D42+'1.3.sz.mell.'!D42+'1.4.sz.mell.'!D42</f>
        <v>0</v>
      </c>
      <c r="E42" s="33">
        <f>'1.2.sz.mell.'!E42+'1.3.sz.mell.'!E42+'1.4.sz.mell.'!E42</f>
        <v>0</v>
      </c>
      <c r="F42" s="33">
        <f>'1.2.sz.mell.'!F42+'1.3.sz.mell.'!F42+'1.4.sz.mell.'!F42</f>
        <v>0</v>
      </c>
      <c r="G42" s="355"/>
    </row>
    <row r="43" spans="1:7" s="21" customFormat="1" ht="12" customHeight="1" thickBot="1">
      <c r="A43" s="28" t="s">
        <v>112</v>
      </c>
      <c r="B43" s="104" t="s">
        <v>424</v>
      </c>
      <c r="C43" s="29" t="s">
        <v>113</v>
      </c>
      <c r="D43" s="34">
        <f>'1.2.sz.mell.'!D43+'1.3.sz.mell.'!D43+'1.4.sz.mell.'!D43</f>
        <v>138883</v>
      </c>
      <c r="E43" s="34">
        <f>'1.2.sz.mell.'!E43+'1.3.sz.mell.'!E43+'1.4.sz.mell.'!E43</f>
        <v>0</v>
      </c>
      <c r="F43" s="34">
        <f>'1.2.sz.mell.'!F43+'1.3.sz.mell.'!F43+'1.4.sz.mell.'!F43</f>
        <v>877</v>
      </c>
      <c r="G43" s="356"/>
    </row>
    <row r="44" spans="1:7" s="21" customFormat="1" ht="12" customHeight="1" thickBot="1">
      <c r="A44" s="19" t="s">
        <v>114</v>
      </c>
      <c r="B44" s="102" t="s">
        <v>425</v>
      </c>
      <c r="C44" s="20" t="s">
        <v>115</v>
      </c>
      <c r="D44" s="6">
        <f>SUM(D45:D49)</f>
        <v>20482</v>
      </c>
      <c r="E44" s="6">
        <f>SUM(E45:E49)</f>
        <v>20482</v>
      </c>
      <c r="F44" s="6">
        <f>SUM(F45:F49)</f>
        <v>6088</v>
      </c>
      <c r="G44" s="347">
        <f t="shared" si="0"/>
        <v>29.72365979884777</v>
      </c>
    </row>
    <row r="45" spans="1:7" s="21" customFormat="1" ht="12" customHeight="1">
      <c r="A45" s="22" t="s">
        <v>116</v>
      </c>
      <c r="B45" s="103" t="s">
        <v>426</v>
      </c>
      <c r="C45" s="23" t="s">
        <v>117</v>
      </c>
      <c r="D45" s="35">
        <f>'1.2.sz.mell.'!D45+'1.3.sz.mell.'!D45+'1.4.sz.mell.'!D45</f>
        <v>0</v>
      </c>
      <c r="E45" s="35">
        <f>'1.2.sz.mell.'!E45+'1.3.sz.mell.'!E45+'1.4.sz.mell.'!E45</f>
        <v>0</v>
      </c>
      <c r="F45" s="35">
        <f>'1.2.sz.mell.'!F45+'1.3.sz.mell.'!F45+'1.4.sz.mell.'!F45</f>
        <v>0</v>
      </c>
      <c r="G45" s="357"/>
    </row>
    <row r="46" spans="1:7" s="21" customFormat="1" ht="12" customHeight="1">
      <c r="A46" s="25" t="s">
        <v>118</v>
      </c>
      <c r="B46" s="104" t="s">
        <v>427</v>
      </c>
      <c r="C46" s="26" t="s">
        <v>119</v>
      </c>
      <c r="D46" s="33">
        <f>'1.2.sz.mell.'!D46+'1.3.sz.mell.'!D46+'1.4.sz.mell.'!D46</f>
        <v>20482</v>
      </c>
      <c r="E46" s="33">
        <f>'1.2.sz.mell.'!E46+'1.3.sz.mell.'!E46+'1.4.sz.mell.'!E46</f>
        <v>20482</v>
      </c>
      <c r="F46" s="33">
        <f>'1.2.sz.mell.'!F46+'1.3.sz.mell.'!F46+'1.4.sz.mell.'!F46</f>
        <v>6041</v>
      </c>
      <c r="G46" s="355">
        <f t="shared" si="0"/>
        <v>29.494190020505812</v>
      </c>
    </row>
    <row r="47" spans="1:7" s="21" customFormat="1" ht="12" customHeight="1">
      <c r="A47" s="25" t="s">
        <v>120</v>
      </c>
      <c r="B47" s="104" t="s">
        <v>428</v>
      </c>
      <c r="C47" s="26" t="s">
        <v>121</v>
      </c>
      <c r="D47" s="33">
        <f>'1.2.sz.mell.'!D47+'1.3.sz.mell.'!D47+'1.4.sz.mell.'!D47</f>
        <v>0</v>
      </c>
      <c r="E47" s="33">
        <f>'1.2.sz.mell.'!E47+'1.3.sz.mell.'!E47+'1.4.sz.mell.'!E47</f>
        <v>0</v>
      </c>
      <c r="F47" s="33">
        <f>'1.2.sz.mell.'!F47+'1.3.sz.mell.'!F47+'1.4.sz.mell.'!F47</f>
        <v>47</v>
      </c>
      <c r="G47" s="355"/>
    </row>
    <row r="48" spans="1:7" s="21" customFormat="1" ht="12" customHeight="1">
      <c r="A48" s="25" t="s">
        <v>122</v>
      </c>
      <c r="B48" s="104" t="s">
        <v>429</v>
      </c>
      <c r="C48" s="26" t="s">
        <v>123</v>
      </c>
      <c r="D48" s="33">
        <f>'1.2.sz.mell.'!D48+'1.3.sz.mell.'!D48+'1.4.sz.mell.'!D48</f>
        <v>0</v>
      </c>
      <c r="E48" s="33">
        <f>'1.2.sz.mell.'!E48+'1.3.sz.mell.'!E48+'1.4.sz.mell.'!E48</f>
        <v>0</v>
      </c>
      <c r="F48" s="33">
        <f>'1.2.sz.mell.'!F48+'1.3.sz.mell.'!F48+'1.4.sz.mell.'!F48</f>
        <v>0</v>
      </c>
      <c r="G48" s="355"/>
    </row>
    <row r="49" spans="1:7" s="21" customFormat="1" ht="12" customHeight="1" thickBot="1">
      <c r="A49" s="28" t="s">
        <v>124</v>
      </c>
      <c r="B49" s="104" t="s">
        <v>430</v>
      </c>
      <c r="C49" s="29" t="s">
        <v>125</v>
      </c>
      <c r="D49" s="34">
        <f>'1.2.sz.mell.'!D49+'1.3.sz.mell.'!D49+'1.4.sz.mell.'!D49</f>
        <v>0</v>
      </c>
      <c r="E49" s="34">
        <f>'1.2.sz.mell.'!E49+'1.3.sz.mell.'!E49+'1.4.sz.mell.'!E49</f>
        <v>0</v>
      </c>
      <c r="F49" s="34">
        <f>'1.2.sz.mell.'!F49+'1.3.sz.mell.'!F49+'1.4.sz.mell.'!F49</f>
        <v>0</v>
      </c>
      <c r="G49" s="356"/>
    </row>
    <row r="50" spans="1:7" s="21" customFormat="1" ht="12" customHeight="1" thickBot="1">
      <c r="A50" s="19" t="s">
        <v>126</v>
      </c>
      <c r="B50" s="102" t="s">
        <v>431</v>
      </c>
      <c r="C50" s="20" t="s">
        <v>127</v>
      </c>
      <c r="D50" s="6">
        <f>SUM(D51:D53)</f>
        <v>0</v>
      </c>
      <c r="E50" s="6">
        <f>SUM(E51:E53)</f>
        <v>41223</v>
      </c>
      <c r="F50" s="6">
        <f>SUM(F51:F53)</f>
        <v>41734</v>
      </c>
      <c r="G50" s="347">
        <f t="shared" si="0"/>
        <v>101.23959925284429</v>
      </c>
    </row>
    <row r="51" spans="1:7" s="21" customFormat="1" ht="12" customHeight="1">
      <c r="A51" s="22" t="s">
        <v>128</v>
      </c>
      <c r="B51" s="103" t="s">
        <v>432</v>
      </c>
      <c r="C51" s="23" t="s">
        <v>129</v>
      </c>
      <c r="D51" s="24">
        <f>'1.2.sz.mell.'!D51+'1.3.sz.mell.'!D51+'1.4.sz.mell.'!D51</f>
        <v>0</v>
      </c>
      <c r="E51" s="24">
        <f>'1.2.sz.mell.'!E51+'1.3.sz.mell.'!E51+'1.4.sz.mell.'!E51</f>
        <v>0</v>
      </c>
      <c r="F51" s="24">
        <f>'1.2.sz.mell.'!F51+'1.3.sz.mell.'!F51+'1.4.sz.mell.'!F51</f>
        <v>0</v>
      </c>
      <c r="G51" s="348"/>
    </row>
    <row r="52" spans="1:7" s="21" customFormat="1" ht="12" customHeight="1">
      <c r="A52" s="25" t="s">
        <v>130</v>
      </c>
      <c r="B52" s="104" t="s">
        <v>433</v>
      </c>
      <c r="C52" s="26" t="s">
        <v>131</v>
      </c>
      <c r="D52" s="27">
        <f>'1.2.sz.mell.'!D52+'1.3.sz.mell.'!D52+'1.4.sz.mell.'!D52</f>
        <v>0</v>
      </c>
      <c r="E52" s="27">
        <f>'1.2.sz.mell.'!E52+'1.3.sz.mell.'!E52+'1.4.sz.mell.'!E52</f>
        <v>40701</v>
      </c>
      <c r="F52" s="27">
        <f>'1.2.sz.mell.'!F52+'1.3.sz.mell.'!F52+'1.4.sz.mell.'!F52</f>
        <v>41063</v>
      </c>
      <c r="G52" s="345">
        <f t="shared" si="0"/>
        <v>100.88941303653473</v>
      </c>
    </row>
    <row r="53" spans="1:7" s="21" customFormat="1" ht="12" customHeight="1">
      <c r="A53" s="25" t="s">
        <v>132</v>
      </c>
      <c r="B53" s="104" t="s">
        <v>434</v>
      </c>
      <c r="C53" s="26" t="s">
        <v>133</v>
      </c>
      <c r="D53" s="27">
        <f>'1.2.sz.mell.'!D53+'1.3.sz.mell.'!D53+'1.4.sz.mell.'!D53</f>
        <v>0</v>
      </c>
      <c r="E53" s="27">
        <f>'1.2.sz.mell.'!E53+'1.3.sz.mell.'!E53+'1.4.sz.mell.'!E53</f>
        <v>522</v>
      </c>
      <c r="F53" s="27">
        <f>'1.2.sz.mell.'!F53+'1.3.sz.mell.'!F53+'1.4.sz.mell.'!F53</f>
        <v>671</v>
      </c>
      <c r="G53" s="345">
        <f t="shared" si="0"/>
        <v>128.544061302682</v>
      </c>
    </row>
    <row r="54" spans="1:7" s="21" customFormat="1" ht="12" customHeight="1" thickBot="1">
      <c r="A54" s="28" t="s">
        <v>134</v>
      </c>
      <c r="B54" s="105" t="s">
        <v>434</v>
      </c>
      <c r="C54" s="29" t="s">
        <v>135</v>
      </c>
      <c r="D54" s="31">
        <f>'1.2.sz.mell.'!D54+'1.3.sz.mell.'!D54+'1.4.sz.mell.'!D54</f>
        <v>0</v>
      </c>
      <c r="E54" s="31">
        <f>'1.2.sz.mell.'!E54+'1.3.sz.mell.'!E54+'1.4.sz.mell.'!E54</f>
        <v>0</v>
      </c>
      <c r="F54" s="31">
        <f>'1.2.sz.mell.'!F54+'1.3.sz.mell.'!F54+'1.4.sz.mell.'!F54</f>
        <v>0</v>
      </c>
      <c r="G54" s="346"/>
    </row>
    <row r="55" spans="1:7" s="21" customFormat="1" ht="12" customHeight="1" thickBot="1">
      <c r="A55" s="19" t="s">
        <v>136</v>
      </c>
      <c r="B55" s="102" t="s">
        <v>435</v>
      </c>
      <c r="C55" s="30" t="s">
        <v>137</v>
      </c>
      <c r="D55" s="6">
        <f>SUM(D56:D58)</f>
        <v>0</v>
      </c>
      <c r="E55" s="6">
        <f>SUM(E56:E58)</f>
        <v>400</v>
      </c>
      <c r="F55" s="6">
        <f>SUM(F56:F58)</f>
        <v>400</v>
      </c>
      <c r="G55" s="347">
        <f t="shared" si="0"/>
        <v>100</v>
      </c>
    </row>
    <row r="56" spans="1:7" s="21" customFormat="1" ht="12" customHeight="1">
      <c r="A56" s="22" t="s">
        <v>138</v>
      </c>
      <c r="B56" s="103" t="s">
        <v>436</v>
      </c>
      <c r="C56" s="23" t="s">
        <v>139</v>
      </c>
      <c r="D56" s="33">
        <f>'1.2.sz.mell.'!D56+'1.3.sz.mell.'!D56+'1.4.sz.mell.'!D56</f>
        <v>0</v>
      </c>
      <c r="E56" s="33">
        <f>'1.2.sz.mell.'!E56+'1.3.sz.mell.'!E56+'1.4.sz.mell.'!E56</f>
        <v>0</v>
      </c>
      <c r="F56" s="33">
        <f>'1.2.sz.mell.'!F56+'1.3.sz.mell.'!F56+'1.4.sz.mell.'!F56</f>
        <v>0</v>
      </c>
      <c r="G56" s="355"/>
    </row>
    <row r="57" spans="1:7" s="21" customFormat="1" ht="12" customHeight="1">
      <c r="A57" s="25" t="s">
        <v>140</v>
      </c>
      <c r="B57" s="103" t="s">
        <v>437</v>
      </c>
      <c r="C57" s="26" t="s">
        <v>141</v>
      </c>
      <c r="D57" s="33">
        <f>'1.2.sz.mell.'!D57+'1.3.sz.mell.'!D57+'1.4.sz.mell.'!D57</f>
        <v>0</v>
      </c>
      <c r="E57" s="33">
        <f>'1.2.sz.mell.'!E57+'1.3.sz.mell.'!E57+'1.4.sz.mell.'!E57</f>
        <v>0</v>
      </c>
      <c r="F57" s="33">
        <f>'1.2.sz.mell.'!F57+'1.3.sz.mell.'!F57+'1.4.sz.mell.'!F57</f>
        <v>0</v>
      </c>
      <c r="G57" s="355"/>
    </row>
    <row r="58" spans="1:7" s="21" customFormat="1" ht="12" customHeight="1">
      <c r="A58" s="25" t="s">
        <v>142</v>
      </c>
      <c r="B58" s="103" t="s">
        <v>438</v>
      </c>
      <c r="C58" s="26" t="s">
        <v>143</v>
      </c>
      <c r="D58" s="33">
        <f>'1.2.sz.mell.'!D58+'1.3.sz.mell.'!D58+'1.4.sz.mell.'!D58</f>
        <v>0</v>
      </c>
      <c r="E58" s="33">
        <f>'1.2.sz.mell.'!E58+'1.3.sz.mell.'!E58+'1.4.sz.mell.'!E58</f>
        <v>400</v>
      </c>
      <c r="F58" s="33">
        <f>'1.2.sz.mell.'!F58+'1.3.sz.mell.'!F58+'1.4.sz.mell.'!F58</f>
        <v>400</v>
      </c>
      <c r="G58" s="355">
        <f t="shared" si="0"/>
        <v>100</v>
      </c>
    </row>
    <row r="59" spans="1:7" s="21" customFormat="1" ht="12" customHeight="1" thickBot="1">
      <c r="A59" s="28" t="s">
        <v>144</v>
      </c>
      <c r="B59" s="105" t="s">
        <v>438</v>
      </c>
      <c r="C59" s="29" t="s">
        <v>145</v>
      </c>
      <c r="D59" s="33">
        <f>'1.2.sz.mell.'!D59+'1.3.sz.mell.'!D59+'1.4.sz.mell.'!D59</f>
        <v>0</v>
      </c>
      <c r="E59" s="33">
        <f>'1.2.sz.mell.'!E59+'1.3.sz.mell.'!E59+'1.4.sz.mell.'!E59</f>
        <v>0</v>
      </c>
      <c r="F59" s="33">
        <f>'1.2.sz.mell.'!F59+'1.3.sz.mell.'!F59+'1.4.sz.mell.'!F59</f>
        <v>0</v>
      </c>
      <c r="G59" s="355"/>
    </row>
    <row r="60" spans="1:7" s="21" customFormat="1" ht="12" customHeight="1" thickBot="1">
      <c r="A60" s="19" t="s">
        <v>146</v>
      </c>
      <c r="B60" s="102"/>
      <c r="C60" s="20" t="s">
        <v>147</v>
      </c>
      <c r="D60" s="9">
        <f>+D5+D12+D19+D26+D33+D44+D50+D55</f>
        <v>1861773</v>
      </c>
      <c r="E60" s="9">
        <f>+E5+E12+E19+E26+E33+E44+E50+E55</f>
        <v>2895542</v>
      </c>
      <c r="F60" s="9">
        <f>+F5+F12+F19+F26+F33+F44+F50+F55</f>
        <v>2932001</v>
      </c>
      <c r="G60" s="351">
        <f t="shared" si="0"/>
        <v>101.25914250250902</v>
      </c>
    </row>
    <row r="61" spans="1:7" s="21" customFormat="1" ht="12" customHeight="1" thickBot="1">
      <c r="A61" s="36" t="s">
        <v>148</v>
      </c>
      <c r="B61" s="102" t="s">
        <v>440</v>
      </c>
      <c r="C61" s="30" t="s">
        <v>149</v>
      </c>
      <c r="D61" s="6">
        <f>SUM(D62:D64)</f>
        <v>156880</v>
      </c>
      <c r="E61" s="6">
        <f>SUM(E62:E64)</f>
        <v>156880</v>
      </c>
      <c r="F61" s="6">
        <f>SUM(F62:F64)</f>
        <v>0</v>
      </c>
      <c r="G61" s="347">
        <f t="shared" si="0"/>
        <v>0</v>
      </c>
    </row>
    <row r="62" spans="1:7" s="21" customFormat="1" ht="12" customHeight="1">
      <c r="A62" s="22" t="s">
        <v>150</v>
      </c>
      <c r="B62" s="103" t="s">
        <v>441</v>
      </c>
      <c r="C62" s="23" t="s">
        <v>151</v>
      </c>
      <c r="D62" s="33">
        <f>'1.2.sz.mell.'!D62+'1.3.sz.mell.'!D62+'1.4.sz.mell.'!D62</f>
        <v>156880</v>
      </c>
      <c r="E62" s="33">
        <f>'1.2.sz.mell.'!E62+'1.3.sz.mell.'!E62+'1.4.sz.mell.'!E62</f>
        <v>156880</v>
      </c>
      <c r="F62" s="33">
        <f>'1.2.sz.mell.'!F62+'1.3.sz.mell.'!F62+'1.4.sz.mell.'!F62</f>
        <v>0</v>
      </c>
      <c r="G62" s="355">
        <f t="shared" si="0"/>
        <v>0</v>
      </c>
    </row>
    <row r="63" spans="1:7" s="21" customFormat="1" ht="12" customHeight="1">
      <c r="A63" s="25" t="s">
        <v>152</v>
      </c>
      <c r="B63" s="103" t="s">
        <v>442</v>
      </c>
      <c r="C63" s="26" t="s">
        <v>153</v>
      </c>
      <c r="D63" s="33">
        <f>'1.2.sz.mell.'!D63+'1.3.sz.mell.'!D63+'1.4.sz.mell.'!D63</f>
        <v>0</v>
      </c>
      <c r="E63" s="33">
        <f>'1.2.sz.mell.'!E63+'1.3.sz.mell.'!E63+'1.4.sz.mell.'!E63</f>
        <v>0</v>
      </c>
      <c r="F63" s="33">
        <f>'1.2.sz.mell.'!F63+'1.3.sz.mell.'!F63+'1.4.sz.mell.'!F63</f>
        <v>0</v>
      </c>
      <c r="G63" s="355"/>
    </row>
    <row r="64" spans="1:7" s="21" customFormat="1" ht="12" customHeight="1" thickBot="1">
      <c r="A64" s="28" t="s">
        <v>154</v>
      </c>
      <c r="B64" s="103" t="s">
        <v>443</v>
      </c>
      <c r="C64" s="37" t="s">
        <v>155</v>
      </c>
      <c r="D64" s="33">
        <f>'1.2.sz.mell.'!D64+'1.3.sz.mell.'!D64+'1.4.sz.mell.'!D64</f>
        <v>0</v>
      </c>
      <c r="E64" s="33">
        <f>'1.2.sz.mell.'!E64+'1.3.sz.mell.'!E64+'1.4.sz.mell.'!E64</f>
        <v>0</v>
      </c>
      <c r="F64" s="33">
        <f>'1.2.sz.mell.'!F64+'1.3.sz.mell.'!F64+'1.4.sz.mell.'!F64</f>
        <v>0</v>
      </c>
      <c r="G64" s="355"/>
    </row>
    <row r="65" spans="1:7" s="21" customFormat="1" ht="12" customHeight="1" thickBot="1">
      <c r="A65" s="36" t="s">
        <v>156</v>
      </c>
      <c r="B65" s="102" t="s">
        <v>444</v>
      </c>
      <c r="C65" s="30" t="s">
        <v>157</v>
      </c>
      <c r="D65" s="6">
        <f>SUM(D66:D69)</f>
        <v>0</v>
      </c>
      <c r="E65" s="6">
        <f>SUM(E66:E69)</f>
        <v>0</v>
      </c>
      <c r="F65" s="6">
        <f>SUM(F66:F69)</f>
        <v>0</v>
      </c>
      <c r="G65" s="347"/>
    </row>
    <row r="66" spans="1:7" s="21" customFormat="1" ht="12" customHeight="1">
      <c r="A66" s="22" t="s">
        <v>158</v>
      </c>
      <c r="B66" s="103" t="s">
        <v>445</v>
      </c>
      <c r="C66" s="23" t="s">
        <v>159</v>
      </c>
      <c r="D66" s="33">
        <f>'1.2.sz.mell.'!D66+'1.3.sz.mell.'!D66+'1.4.sz.mell.'!D66</f>
        <v>0</v>
      </c>
      <c r="E66" s="33">
        <f>'1.2.sz.mell.'!E66+'1.3.sz.mell.'!E66+'1.4.sz.mell.'!E66</f>
        <v>0</v>
      </c>
      <c r="F66" s="33">
        <f>'1.2.sz.mell.'!F66+'1.3.sz.mell.'!F66+'1.4.sz.mell.'!F66</f>
        <v>0</v>
      </c>
      <c r="G66" s="355"/>
    </row>
    <row r="67" spans="1:7" s="21" customFormat="1" ht="12" customHeight="1">
      <c r="A67" s="25" t="s">
        <v>160</v>
      </c>
      <c r="B67" s="103" t="s">
        <v>446</v>
      </c>
      <c r="C67" s="26" t="s">
        <v>161</v>
      </c>
      <c r="D67" s="33">
        <f>'1.2.sz.mell.'!D67+'1.3.sz.mell.'!D67+'1.4.sz.mell.'!D67</f>
        <v>0</v>
      </c>
      <c r="E67" s="33">
        <f>'1.2.sz.mell.'!E67+'1.3.sz.mell.'!E67+'1.4.sz.mell.'!E67</f>
        <v>0</v>
      </c>
      <c r="F67" s="33">
        <f>'1.2.sz.mell.'!F67+'1.3.sz.mell.'!F67+'1.4.sz.mell.'!F67</f>
        <v>0</v>
      </c>
      <c r="G67" s="355"/>
    </row>
    <row r="68" spans="1:7" s="21" customFormat="1" ht="12" customHeight="1">
      <c r="A68" s="25" t="s">
        <v>162</v>
      </c>
      <c r="B68" s="103" t="s">
        <v>447</v>
      </c>
      <c r="C68" s="26" t="s">
        <v>163</v>
      </c>
      <c r="D68" s="33">
        <f>'1.2.sz.mell.'!D68+'1.3.sz.mell.'!D68+'1.4.sz.mell.'!D68</f>
        <v>0</v>
      </c>
      <c r="E68" s="33">
        <f>'1.2.sz.mell.'!E68+'1.3.sz.mell.'!E68+'1.4.sz.mell.'!E68</f>
        <v>0</v>
      </c>
      <c r="F68" s="33">
        <f>'1.2.sz.mell.'!F68+'1.3.sz.mell.'!F68+'1.4.sz.mell.'!F68</f>
        <v>0</v>
      </c>
      <c r="G68" s="355"/>
    </row>
    <row r="69" spans="1:7" s="21" customFormat="1" ht="12" customHeight="1" thickBot="1">
      <c r="A69" s="28" t="s">
        <v>164</v>
      </c>
      <c r="B69" s="103" t="s">
        <v>448</v>
      </c>
      <c r="C69" s="29" t="s">
        <v>165</v>
      </c>
      <c r="D69" s="33">
        <f>'1.2.sz.mell.'!D69+'1.3.sz.mell.'!D69+'1.4.sz.mell.'!D69</f>
        <v>0</v>
      </c>
      <c r="E69" s="33">
        <f>'1.2.sz.mell.'!E69+'1.3.sz.mell.'!E69+'1.4.sz.mell.'!E69</f>
        <v>0</v>
      </c>
      <c r="F69" s="33">
        <f>'1.2.sz.mell.'!F69+'1.3.sz.mell.'!F69+'1.4.sz.mell.'!F69</f>
        <v>0</v>
      </c>
      <c r="G69" s="355"/>
    </row>
    <row r="70" spans="1:7" s="21" customFormat="1" ht="12" customHeight="1" thickBot="1">
      <c r="A70" s="36" t="s">
        <v>166</v>
      </c>
      <c r="B70" s="102" t="s">
        <v>449</v>
      </c>
      <c r="C70" s="30" t="s">
        <v>167</v>
      </c>
      <c r="D70" s="6">
        <f>SUM(D71:D72)</f>
        <v>177024</v>
      </c>
      <c r="E70" s="6">
        <f>SUM(E71:E72)</f>
        <v>170622</v>
      </c>
      <c r="F70" s="6">
        <f>SUM(F71:F72)</f>
        <v>170622</v>
      </c>
      <c r="G70" s="347">
        <f t="shared" si="0"/>
        <v>100</v>
      </c>
    </row>
    <row r="71" spans="1:7" s="21" customFormat="1" ht="12" customHeight="1">
      <c r="A71" s="22" t="s">
        <v>168</v>
      </c>
      <c r="B71" s="103" t="s">
        <v>450</v>
      </c>
      <c r="C71" s="23" t="s">
        <v>169</v>
      </c>
      <c r="D71" s="33">
        <f>'1.2.sz.mell.'!D71+'1.3.sz.mell.'!D71+'1.4.sz.mell.'!D71</f>
        <v>177024</v>
      </c>
      <c r="E71" s="33">
        <f>'1.2.sz.mell.'!E71+'1.3.sz.mell.'!E71+'1.4.sz.mell.'!E71</f>
        <v>170622</v>
      </c>
      <c r="F71" s="33">
        <f>'1.2.sz.mell.'!F71+'1.3.sz.mell.'!F71+'1.4.sz.mell.'!F71</f>
        <v>170622</v>
      </c>
      <c r="G71" s="355">
        <f>F71/E71*100</f>
        <v>100</v>
      </c>
    </row>
    <row r="72" spans="1:7" s="21" customFormat="1" ht="12" customHeight="1" thickBot="1">
      <c r="A72" s="28" t="s">
        <v>170</v>
      </c>
      <c r="B72" s="103" t="s">
        <v>451</v>
      </c>
      <c r="C72" s="29" t="s">
        <v>171</v>
      </c>
      <c r="D72" s="33">
        <f>'1.2.sz.mell.'!D72+'1.3.sz.mell.'!D72+'1.4.sz.mell.'!D72</f>
        <v>0</v>
      </c>
      <c r="E72" s="33">
        <f>'1.2.sz.mell.'!E72+'1.3.sz.mell.'!E72+'1.4.sz.mell.'!E72</f>
        <v>0</v>
      </c>
      <c r="F72" s="33">
        <f>'1.2.sz.mell.'!F72+'1.3.sz.mell.'!F72+'1.4.sz.mell.'!F72</f>
        <v>0</v>
      </c>
      <c r="G72" s="355"/>
    </row>
    <row r="73" spans="1:7" s="21" customFormat="1" ht="12" customHeight="1" thickBot="1">
      <c r="A73" s="36" t="s">
        <v>172</v>
      </c>
      <c r="B73" s="102"/>
      <c r="C73" s="30" t="s">
        <v>173</v>
      </c>
      <c r="D73" s="6">
        <f>SUM(D74:D76)</f>
        <v>0</v>
      </c>
      <c r="E73" s="6">
        <f>SUM(E74:E76)</f>
        <v>0</v>
      </c>
      <c r="F73" s="6">
        <f>SUM(F74:F76)</f>
        <v>24352</v>
      </c>
      <c r="G73" s="347"/>
    </row>
    <row r="74" spans="1:7" s="21" customFormat="1" ht="12" customHeight="1">
      <c r="A74" s="22" t="s">
        <v>174</v>
      </c>
      <c r="B74" s="103" t="s">
        <v>452</v>
      </c>
      <c r="C74" s="23" t="s">
        <v>175</v>
      </c>
      <c r="D74" s="33">
        <f>'1.2.sz.mell.'!D74+'1.3.sz.mell.'!D74+'1.4.sz.mell.'!D74</f>
        <v>0</v>
      </c>
      <c r="E74" s="33">
        <f>'1.2.sz.mell.'!E74+'1.3.sz.mell.'!E74+'1.4.sz.mell.'!E74</f>
        <v>0</v>
      </c>
      <c r="F74" s="33">
        <f>'1.2.sz.mell.'!F74+'1.3.sz.mell.'!F74+'1.4.sz.mell.'!F74</f>
        <v>24352</v>
      </c>
      <c r="G74" s="355"/>
    </row>
    <row r="75" spans="1:7" s="21" customFormat="1" ht="12" customHeight="1">
      <c r="A75" s="25" t="s">
        <v>176</v>
      </c>
      <c r="B75" s="104" t="s">
        <v>453</v>
      </c>
      <c r="C75" s="26" t="s">
        <v>177</v>
      </c>
      <c r="D75" s="33">
        <f>'1.2.sz.mell.'!D75+'1.3.sz.mell.'!D75+'1.4.sz.mell.'!D75</f>
        <v>0</v>
      </c>
      <c r="E75" s="33">
        <f>'1.2.sz.mell.'!E75+'1.3.sz.mell.'!E75+'1.4.sz.mell.'!E75</f>
        <v>0</v>
      </c>
      <c r="F75" s="33">
        <f>'1.2.sz.mell.'!F75+'1.3.sz.mell.'!F75+'1.4.sz.mell.'!F75</f>
        <v>0</v>
      </c>
      <c r="G75" s="355"/>
    </row>
    <row r="76" spans="1:7" s="21" customFormat="1" ht="12" customHeight="1" thickBot="1">
      <c r="A76" s="28" t="s">
        <v>178</v>
      </c>
      <c r="B76" s="105" t="s">
        <v>454</v>
      </c>
      <c r="C76" s="29" t="s">
        <v>179</v>
      </c>
      <c r="D76" s="33">
        <f>'1.2.sz.mell.'!D76+'1.3.sz.mell.'!D76+'1.4.sz.mell.'!D76</f>
        <v>0</v>
      </c>
      <c r="E76" s="33">
        <f>'1.2.sz.mell.'!E76+'1.3.sz.mell.'!E76+'1.4.sz.mell.'!E76</f>
        <v>0</v>
      </c>
      <c r="F76" s="33">
        <f>'1.2.sz.mell.'!F76+'1.3.sz.mell.'!F76+'1.4.sz.mell.'!F76</f>
        <v>0</v>
      </c>
      <c r="G76" s="355"/>
    </row>
    <row r="77" spans="1:7" s="21" customFormat="1" ht="12" customHeight="1" thickBot="1">
      <c r="A77" s="36" t="s">
        <v>180</v>
      </c>
      <c r="B77" s="102" t="s">
        <v>455</v>
      </c>
      <c r="C77" s="30" t="s">
        <v>181</v>
      </c>
      <c r="D77" s="6">
        <f>SUM(D78:D81)</f>
        <v>0</v>
      </c>
      <c r="E77" s="6">
        <f>SUM(E78:E81)</f>
        <v>0</v>
      </c>
      <c r="F77" s="6">
        <f>SUM(F78:F81)</f>
        <v>0</v>
      </c>
      <c r="G77" s="347"/>
    </row>
    <row r="78" spans="1:7" s="21" customFormat="1" ht="12" customHeight="1">
      <c r="A78" s="38" t="s">
        <v>182</v>
      </c>
      <c r="B78" s="103" t="s">
        <v>456</v>
      </c>
      <c r="C78" s="23" t="s">
        <v>183</v>
      </c>
      <c r="D78" s="33">
        <f>'1.2.sz.mell.'!D78+'1.3.sz.mell.'!D78+'1.4.sz.mell.'!D78</f>
        <v>0</v>
      </c>
      <c r="E78" s="33">
        <f>'1.2.sz.mell.'!E78+'1.3.sz.mell.'!E78+'1.4.sz.mell.'!E78</f>
        <v>0</v>
      </c>
      <c r="F78" s="33">
        <f>'1.2.sz.mell.'!F78+'1.3.sz.mell.'!F78+'1.4.sz.mell.'!F78</f>
        <v>0</v>
      </c>
      <c r="G78" s="355"/>
    </row>
    <row r="79" spans="1:7" s="21" customFormat="1" ht="12" customHeight="1">
      <c r="A79" s="39" t="s">
        <v>184</v>
      </c>
      <c r="B79" s="103" t="s">
        <v>457</v>
      </c>
      <c r="C79" s="26" t="s">
        <v>185</v>
      </c>
      <c r="D79" s="33">
        <f>'1.2.sz.mell.'!D79+'1.3.sz.mell.'!D79+'1.4.sz.mell.'!D79</f>
        <v>0</v>
      </c>
      <c r="E79" s="33">
        <f>'1.2.sz.mell.'!E79+'1.3.sz.mell.'!E79+'1.4.sz.mell.'!E79</f>
        <v>0</v>
      </c>
      <c r="F79" s="33">
        <f>'1.2.sz.mell.'!F79+'1.3.sz.mell.'!F79+'1.4.sz.mell.'!F79</f>
        <v>0</v>
      </c>
      <c r="G79" s="355"/>
    </row>
    <row r="80" spans="1:7" s="21" customFormat="1" ht="12" customHeight="1">
      <c r="A80" s="39" t="s">
        <v>186</v>
      </c>
      <c r="B80" s="103" t="s">
        <v>458</v>
      </c>
      <c r="C80" s="26" t="s">
        <v>187</v>
      </c>
      <c r="D80" s="33">
        <f>'1.2.sz.mell.'!D80+'1.3.sz.mell.'!D80+'1.4.sz.mell.'!D80</f>
        <v>0</v>
      </c>
      <c r="E80" s="33">
        <f>'1.2.sz.mell.'!E80+'1.3.sz.mell.'!E80+'1.4.sz.mell.'!E80</f>
        <v>0</v>
      </c>
      <c r="F80" s="33">
        <f>'1.2.sz.mell.'!F80+'1.3.sz.mell.'!F80+'1.4.sz.mell.'!F80</f>
        <v>0</v>
      </c>
      <c r="G80" s="355"/>
    </row>
    <row r="81" spans="1:7" s="21" customFormat="1" ht="12" customHeight="1" thickBot="1">
      <c r="A81" s="40" t="s">
        <v>188</v>
      </c>
      <c r="B81" s="103" t="s">
        <v>459</v>
      </c>
      <c r="C81" s="29" t="s">
        <v>189</v>
      </c>
      <c r="D81" s="33">
        <f>'1.2.sz.mell.'!D81+'1.3.sz.mell.'!D81+'1.4.sz.mell.'!D81</f>
        <v>0</v>
      </c>
      <c r="E81" s="33">
        <f>'1.2.sz.mell.'!E81+'1.3.sz.mell.'!E81+'1.4.sz.mell.'!E81</f>
        <v>0</v>
      </c>
      <c r="F81" s="33">
        <f>'1.2.sz.mell.'!F81+'1.3.sz.mell.'!F81+'1.4.sz.mell.'!F81</f>
        <v>0</v>
      </c>
      <c r="G81" s="355"/>
    </row>
    <row r="82" spans="1:7" s="21" customFormat="1" ht="13.5" customHeight="1" thickBot="1">
      <c r="A82" s="36" t="s">
        <v>190</v>
      </c>
      <c r="B82" s="102" t="s">
        <v>460</v>
      </c>
      <c r="C82" s="30" t="s">
        <v>191</v>
      </c>
      <c r="D82" s="41"/>
      <c r="E82" s="41"/>
      <c r="F82" s="41"/>
      <c r="G82" s="358"/>
    </row>
    <row r="83" spans="1:7" s="21" customFormat="1" ht="15.75" customHeight="1" thickBot="1">
      <c r="A83" s="36" t="s">
        <v>192</v>
      </c>
      <c r="B83" s="102" t="s">
        <v>439</v>
      </c>
      <c r="C83" s="42" t="s">
        <v>193</v>
      </c>
      <c r="D83" s="9">
        <f>+D61+D65+D70+D73+D77+D82</f>
        <v>333904</v>
      </c>
      <c r="E83" s="9">
        <f>+E61+E65+E70+E73+E77+E82</f>
        <v>327502</v>
      </c>
      <c r="F83" s="9">
        <f>+F61+F65+F70+F73+F77+F82</f>
        <v>194974</v>
      </c>
      <c r="G83" s="351">
        <f>F83/E83*100</f>
        <v>59.53368223705504</v>
      </c>
    </row>
    <row r="84" spans="1:7" s="21" customFormat="1" ht="16.5" customHeight="1" thickBot="1">
      <c r="A84" s="43" t="s">
        <v>194</v>
      </c>
      <c r="B84" s="106"/>
      <c r="C84" s="44" t="s">
        <v>195</v>
      </c>
      <c r="D84" s="9">
        <f>+D60+D83</f>
        <v>2195677</v>
      </c>
      <c r="E84" s="9">
        <f>+E60+E83</f>
        <v>3223044</v>
      </c>
      <c r="F84" s="9">
        <f>+F60+F83</f>
        <v>3126975</v>
      </c>
      <c r="G84" s="351">
        <f>F84/E84*100</f>
        <v>97.01930845498852</v>
      </c>
    </row>
    <row r="85" spans="1:7" s="21" customFormat="1" ht="16.5" customHeight="1">
      <c r="A85" s="45"/>
      <c r="B85" s="45"/>
      <c r="C85" s="45"/>
      <c r="D85" s="46"/>
      <c r="E85" s="46"/>
      <c r="F85" s="46"/>
      <c r="G85" s="46"/>
    </row>
    <row r="86" spans="1:7" ht="16.5" customHeight="1">
      <c r="A86" s="795" t="s">
        <v>196</v>
      </c>
      <c r="B86" s="795"/>
      <c r="C86" s="795"/>
      <c r="D86" s="795"/>
      <c r="E86" s="795"/>
      <c r="F86" s="795"/>
      <c r="G86" s="795"/>
    </row>
    <row r="87" spans="1:7" s="48" customFormat="1" ht="16.5" customHeight="1" thickBot="1">
      <c r="A87" s="796"/>
      <c r="B87" s="796"/>
      <c r="C87" s="796"/>
      <c r="D87" s="47"/>
      <c r="E87" s="47"/>
      <c r="F87" s="47"/>
      <c r="G87" s="47" t="s">
        <v>32</v>
      </c>
    </row>
    <row r="88" spans="1:7" ht="37.5" customHeight="1" thickBot="1">
      <c r="A88" s="12" t="s">
        <v>33</v>
      </c>
      <c r="B88" s="92" t="s">
        <v>362</v>
      </c>
      <c r="C88" s="13" t="s">
        <v>198</v>
      </c>
      <c r="D88" s="14" t="s">
        <v>35</v>
      </c>
      <c r="E88" s="14" t="s">
        <v>591</v>
      </c>
      <c r="F88" s="14" t="s">
        <v>592</v>
      </c>
      <c r="G88" s="14" t="s">
        <v>593</v>
      </c>
    </row>
    <row r="89" spans="1:7" s="18" customFormat="1" ht="12" customHeight="1" thickBot="1">
      <c r="A89" s="5">
        <v>1</v>
      </c>
      <c r="B89" s="5">
        <v>2</v>
      </c>
      <c r="C89" s="5">
        <v>3</v>
      </c>
      <c r="D89" s="5">
        <v>4</v>
      </c>
      <c r="E89" s="50">
        <v>3</v>
      </c>
      <c r="F89" s="50">
        <v>3</v>
      </c>
      <c r="G89" s="50">
        <v>3</v>
      </c>
    </row>
    <row r="90" spans="1:7" ht="12" customHeight="1" thickBot="1">
      <c r="A90" s="51" t="s">
        <v>36</v>
      </c>
      <c r="B90" s="107"/>
      <c r="C90" s="52" t="s">
        <v>199</v>
      </c>
      <c r="D90" s="53">
        <f>SUM(D91:D95)</f>
        <v>1816416</v>
      </c>
      <c r="E90" s="53">
        <f>SUM(E91:E95)</f>
        <v>1913513</v>
      </c>
      <c r="F90" s="53">
        <f>SUM(F91:F95)</f>
        <v>1828677</v>
      </c>
      <c r="G90" s="343">
        <f aca="true" t="shared" si="1" ref="G90:G128">F90/E90*100</f>
        <v>95.566479036202</v>
      </c>
    </row>
    <row r="91" spans="1:7" ht="12" customHeight="1">
      <c r="A91" s="54" t="s">
        <v>38</v>
      </c>
      <c r="B91" s="108" t="s">
        <v>363</v>
      </c>
      <c r="C91" s="55" t="s">
        <v>200</v>
      </c>
      <c r="D91" s="56">
        <f>'1.2.sz.mell.'!D91+'1.3.sz.mell.'!D91+'1.4.sz.mell.'!D90</f>
        <v>601071</v>
      </c>
      <c r="E91" s="56">
        <f>'1.2.sz.mell.'!E91+'1.3.sz.mell.'!E91+'1.4.sz.mell.'!E90</f>
        <v>646537</v>
      </c>
      <c r="F91" s="56">
        <f>'1.2.sz.mell.'!F91+'1.3.sz.mell.'!F91+'1.4.sz.mell.'!F90</f>
        <v>635239</v>
      </c>
      <c r="G91" s="344">
        <f t="shared" si="1"/>
        <v>98.25253620442449</v>
      </c>
    </row>
    <row r="92" spans="1:7" ht="12" customHeight="1">
      <c r="A92" s="25" t="s">
        <v>40</v>
      </c>
      <c r="B92" s="104" t="s">
        <v>364</v>
      </c>
      <c r="C92" s="1" t="s">
        <v>201</v>
      </c>
      <c r="D92" s="27">
        <f>'1.2.sz.mell.'!D92+'1.3.sz.mell.'!D92+'1.4.sz.mell.'!D91</f>
        <v>167982</v>
      </c>
      <c r="E92" s="27">
        <f>'1.2.sz.mell.'!E92+'1.3.sz.mell.'!E92+'1.4.sz.mell.'!E91</f>
        <v>175124</v>
      </c>
      <c r="F92" s="27">
        <f>'1.2.sz.mell.'!F92+'1.3.sz.mell.'!F92+'1.4.sz.mell.'!F91</f>
        <v>169647</v>
      </c>
      <c r="G92" s="345">
        <f t="shared" si="1"/>
        <v>96.87250177017428</v>
      </c>
    </row>
    <row r="93" spans="1:7" ht="12" customHeight="1">
      <c r="A93" s="25" t="s">
        <v>42</v>
      </c>
      <c r="B93" s="104" t="s">
        <v>365</v>
      </c>
      <c r="C93" s="1" t="s">
        <v>202</v>
      </c>
      <c r="D93" s="31">
        <f>'1.2.sz.mell.'!D93+'1.3.sz.mell.'!D93+'1.4.sz.mell.'!D92</f>
        <v>707599</v>
      </c>
      <c r="E93" s="31">
        <f>'1.2.sz.mell.'!E93+'1.3.sz.mell.'!E93+'1.4.sz.mell.'!E92</f>
        <v>667758</v>
      </c>
      <c r="F93" s="31">
        <f>'1.2.sz.mell.'!F93+'1.3.sz.mell.'!F93+'1.4.sz.mell.'!F92</f>
        <v>613312</v>
      </c>
      <c r="G93" s="346">
        <f t="shared" si="1"/>
        <v>91.84644736566241</v>
      </c>
    </row>
    <row r="94" spans="1:7" ht="12" customHeight="1">
      <c r="A94" s="25" t="s">
        <v>44</v>
      </c>
      <c r="B94" s="104" t="s">
        <v>366</v>
      </c>
      <c r="C94" s="57" t="s">
        <v>203</v>
      </c>
      <c r="D94" s="31">
        <f>'1.2.sz.mell.'!D94+'1.3.sz.mell.'!D94+'1.4.sz.mell.'!D93</f>
        <v>78327</v>
      </c>
      <c r="E94" s="31">
        <f>'1.2.sz.mell.'!E94+'1.3.sz.mell.'!E94+'1.4.sz.mell.'!E93</f>
        <v>76118</v>
      </c>
      <c r="F94" s="31">
        <f>'1.2.sz.mell.'!F94+'1.3.sz.mell.'!F94+'1.4.sz.mell.'!F93</f>
        <v>72826</v>
      </c>
      <c r="G94" s="346">
        <f t="shared" si="1"/>
        <v>95.6751359730944</v>
      </c>
    </row>
    <row r="95" spans="1:7" ht="12" customHeight="1" thickBot="1">
      <c r="A95" s="25" t="s">
        <v>204</v>
      </c>
      <c r="B95" s="111" t="s">
        <v>367</v>
      </c>
      <c r="C95" s="58" t="s">
        <v>205</v>
      </c>
      <c r="D95" s="31">
        <f>'1.2.sz.mell.'!D95+'1.3.sz.mell.'!D95+'1.4.sz.mell.'!D94</f>
        <v>261437</v>
      </c>
      <c r="E95" s="31">
        <f>'1.2.sz.mell.'!E95+'1.3.sz.mell.'!E95+'1.4.sz.mell.'!E94</f>
        <v>347976</v>
      </c>
      <c r="F95" s="31">
        <f>'1.2.sz.mell.'!F95+'1.3.sz.mell.'!F95+'1.4.sz.mell.'!F94</f>
        <v>337653</v>
      </c>
      <c r="G95" s="346">
        <f t="shared" si="1"/>
        <v>97.03341609766191</v>
      </c>
    </row>
    <row r="96" spans="1:7" ht="12" customHeight="1" thickBot="1">
      <c r="A96" s="19" t="s">
        <v>50</v>
      </c>
      <c r="B96" s="102"/>
      <c r="C96" s="60" t="s">
        <v>206</v>
      </c>
      <c r="D96" s="6">
        <f>+D97+D99+D101</f>
        <v>315014</v>
      </c>
      <c r="E96" s="6">
        <f>+E97+E99+E101</f>
        <v>386093</v>
      </c>
      <c r="F96" s="6">
        <f>+F97+F99+F101</f>
        <v>313986</v>
      </c>
      <c r="G96" s="347">
        <f t="shared" si="1"/>
        <v>81.32392972677567</v>
      </c>
    </row>
    <row r="97" spans="1:7" ht="12" customHeight="1">
      <c r="A97" s="22" t="s">
        <v>52</v>
      </c>
      <c r="B97" s="103" t="s">
        <v>368</v>
      </c>
      <c r="C97" s="1" t="s">
        <v>207</v>
      </c>
      <c r="D97" s="24">
        <f>'1.2.sz.mell.'!D97+'1.3.sz.mell.'!D97+'1.4.sz.mell.'!D96</f>
        <v>216522</v>
      </c>
      <c r="E97" s="24">
        <f>'1.2.sz.mell.'!E97+'1.3.sz.mell.'!E97+'1.4.sz.mell.'!E96</f>
        <v>233676</v>
      </c>
      <c r="F97" s="24">
        <f>'1.2.sz.mell.'!F97+'1.3.sz.mell.'!F97+'1.4.sz.mell.'!F96</f>
        <v>212007</v>
      </c>
      <c r="G97" s="348">
        <f t="shared" si="1"/>
        <v>90.72690391824577</v>
      </c>
    </row>
    <row r="98" spans="1:7" ht="12" customHeight="1">
      <c r="A98" s="22" t="s">
        <v>54</v>
      </c>
      <c r="B98" s="112" t="s">
        <v>368</v>
      </c>
      <c r="C98" s="61" t="s">
        <v>208</v>
      </c>
      <c r="D98" s="24">
        <f>'1.2.sz.mell.'!D98+'1.3.sz.mell.'!D98+'1.4.sz.mell.'!D97</f>
        <v>187466</v>
      </c>
      <c r="E98" s="24">
        <f>'1.2.sz.mell.'!E98+'1.3.sz.mell.'!E98+'1.4.sz.mell.'!E97</f>
        <v>0</v>
      </c>
      <c r="F98" s="24">
        <f>'1.2.sz.mell.'!F98+'1.3.sz.mell.'!F98+'1.4.sz.mell.'!F97</f>
        <v>0</v>
      </c>
      <c r="G98" s="348"/>
    </row>
    <row r="99" spans="1:7" ht="12" customHeight="1">
      <c r="A99" s="22" t="s">
        <v>56</v>
      </c>
      <c r="B99" s="112" t="s">
        <v>369</v>
      </c>
      <c r="C99" s="61" t="s">
        <v>209</v>
      </c>
      <c r="D99" s="27">
        <f>'1.2.sz.mell.'!D99+'1.3.sz.mell.'!D99+'1.4.sz.mell.'!D98</f>
        <v>92643</v>
      </c>
      <c r="E99" s="27">
        <f>'1.2.sz.mell.'!E99+'1.3.sz.mell.'!E99+'1.4.sz.mell.'!E98</f>
        <v>145020</v>
      </c>
      <c r="F99" s="27">
        <f>'1.2.sz.mell.'!F99+'1.3.sz.mell.'!F99+'1.4.sz.mell.'!F98</f>
        <v>97831</v>
      </c>
      <c r="G99" s="345">
        <f t="shared" si="1"/>
        <v>67.46035029651082</v>
      </c>
    </row>
    <row r="100" spans="1:7" ht="12" customHeight="1">
      <c r="A100" s="22" t="s">
        <v>58</v>
      </c>
      <c r="B100" s="112" t="s">
        <v>369</v>
      </c>
      <c r="C100" s="61" t="s">
        <v>210</v>
      </c>
      <c r="D100" s="7">
        <f>'1.2.sz.mell.'!D100+'1.3.sz.mell.'!D100+'1.4.sz.mell.'!D99</f>
        <v>28293</v>
      </c>
      <c r="E100" s="7">
        <f>'1.2.sz.mell.'!E100+'1.3.sz.mell.'!E100+'1.4.sz.mell.'!E99</f>
        <v>0</v>
      </c>
      <c r="F100" s="7">
        <f>'1.2.sz.mell.'!F100+'1.3.sz.mell.'!F100+'1.4.sz.mell.'!F99</f>
        <v>0</v>
      </c>
      <c r="G100" s="349"/>
    </row>
    <row r="101" spans="1:7" ht="12" customHeight="1" thickBot="1">
      <c r="A101" s="22" t="s">
        <v>60</v>
      </c>
      <c r="B101" s="109" t="s">
        <v>370</v>
      </c>
      <c r="C101" s="62" t="s">
        <v>211</v>
      </c>
      <c r="D101" s="7">
        <f>'1.2.sz.mell.'!D101+'1.3.sz.mell.'!D101+'1.4.sz.mell.'!D100</f>
        <v>5849</v>
      </c>
      <c r="E101" s="7">
        <f>'1.2.sz.mell.'!E101+'1.3.sz.mell.'!E101+'1.4.sz.mell.'!E100</f>
        <v>7397</v>
      </c>
      <c r="F101" s="7">
        <f>'1.2.sz.mell.'!F101+'1.3.sz.mell.'!F101+'1.4.sz.mell.'!F100</f>
        <v>4148</v>
      </c>
      <c r="G101" s="349">
        <f t="shared" si="1"/>
        <v>56.07678788698121</v>
      </c>
    </row>
    <row r="102" spans="1:7" ht="12" customHeight="1" thickBot="1">
      <c r="A102" s="19" t="s">
        <v>64</v>
      </c>
      <c r="B102" s="102" t="s">
        <v>371</v>
      </c>
      <c r="C102" s="3" t="s">
        <v>212</v>
      </c>
      <c r="D102" s="6">
        <f>+D103+D105+D104</f>
        <v>64247</v>
      </c>
      <c r="E102" s="6">
        <f>+E103+E105+E104</f>
        <v>810100</v>
      </c>
      <c r="F102" s="6">
        <f>+F103+F105+F104</f>
        <v>0</v>
      </c>
      <c r="G102" s="347">
        <f t="shared" si="1"/>
        <v>0</v>
      </c>
    </row>
    <row r="103" spans="1:7" ht="12" customHeight="1">
      <c r="A103" s="22" t="s">
        <v>66</v>
      </c>
      <c r="B103" s="103" t="s">
        <v>371</v>
      </c>
      <c r="C103" s="2" t="s">
        <v>213</v>
      </c>
      <c r="D103" s="24">
        <f>'1.2.sz.mell.'!D103+'1.3.sz.mell.'!D103+'1.4.sz.mell.'!D102</f>
        <v>5000</v>
      </c>
      <c r="E103" s="24">
        <f>'1.2.sz.mell.'!E103+'1.3.sz.mell.'!E103+'1.4.sz.mell.'!E102</f>
        <v>4495</v>
      </c>
      <c r="F103" s="24">
        <f>'1.2.sz.mell.'!F103+'1.3.sz.mell.'!F103+'1.4.sz.mell.'!F102</f>
        <v>0</v>
      </c>
      <c r="G103" s="348">
        <f t="shared" si="1"/>
        <v>0</v>
      </c>
    </row>
    <row r="104" spans="1:7" ht="12" customHeight="1">
      <c r="A104" s="59"/>
      <c r="B104" s="109" t="s">
        <v>371</v>
      </c>
      <c r="C104" s="8" t="s">
        <v>342</v>
      </c>
      <c r="D104" s="31">
        <f>'1.2.sz.mell.'!D104+'1.3.sz.mell.'!D104+'1.4.sz.mell.'!D103</f>
        <v>9247</v>
      </c>
      <c r="E104" s="31">
        <f>'1.2.sz.mell.'!E104+'1.3.sz.mell.'!E104+'1.4.sz.mell.'!E103</f>
        <v>6737</v>
      </c>
      <c r="F104" s="31">
        <f>'1.2.sz.mell.'!F104+'1.3.sz.mell.'!F104+'1.4.sz.mell.'!F103</f>
        <v>0</v>
      </c>
      <c r="G104" s="350">
        <f t="shared" si="1"/>
        <v>0</v>
      </c>
    </row>
    <row r="105" spans="1:7" ht="12" customHeight="1" thickBot="1">
      <c r="A105" s="28" t="s">
        <v>68</v>
      </c>
      <c r="B105" s="105" t="s">
        <v>371</v>
      </c>
      <c r="C105" s="61" t="s">
        <v>214</v>
      </c>
      <c r="D105" s="31">
        <f>'1.2.sz.mell.'!D105+'1.3.sz.mell.'!D105+'1.4.sz.mell.'!D104</f>
        <v>50000</v>
      </c>
      <c r="E105" s="31">
        <f>'1.2.sz.mell.'!E105+'1.3.sz.mell.'!E105+'1.4.sz.mell.'!E104</f>
        <v>798868</v>
      </c>
      <c r="F105" s="31">
        <f>'1.2.sz.mell.'!F105+'1.3.sz.mell.'!F105+'1.4.sz.mell.'!F104</f>
        <v>0</v>
      </c>
      <c r="G105" s="346">
        <f t="shared" si="1"/>
        <v>0</v>
      </c>
    </row>
    <row r="106" spans="1:7" ht="12" customHeight="1" thickBot="1">
      <c r="A106" s="19" t="s">
        <v>215</v>
      </c>
      <c r="B106" s="102"/>
      <c r="C106" s="3" t="s">
        <v>216</v>
      </c>
      <c r="D106" s="6">
        <f>+D90+D96+D102</f>
        <v>2195677</v>
      </c>
      <c r="E106" s="6">
        <f>+E90+E96+E102</f>
        <v>3109706</v>
      </c>
      <c r="F106" s="6">
        <f>+F90+F96+F102</f>
        <v>2142663</v>
      </c>
      <c r="G106" s="347">
        <f t="shared" si="1"/>
        <v>68.9024300046371</v>
      </c>
    </row>
    <row r="107" spans="1:7" ht="12" customHeight="1" thickBot="1">
      <c r="A107" s="19" t="s">
        <v>92</v>
      </c>
      <c r="B107" s="102"/>
      <c r="C107" s="3" t="s">
        <v>217</v>
      </c>
      <c r="D107" s="6">
        <f>+D108+D109+D110</f>
        <v>0</v>
      </c>
      <c r="E107" s="6">
        <f>+E108+E109+E110</f>
        <v>113338</v>
      </c>
      <c r="F107" s="6">
        <f>+F108+F109+F110</f>
        <v>113338</v>
      </c>
      <c r="G107" s="347">
        <f t="shared" si="1"/>
        <v>100</v>
      </c>
    </row>
    <row r="108" spans="1:7" ht="12" customHeight="1">
      <c r="A108" s="22" t="s">
        <v>94</v>
      </c>
      <c r="B108" s="103" t="s">
        <v>372</v>
      </c>
      <c r="C108" s="2" t="s">
        <v>218</v>
      </c>
      <c r="D108" s="7">
        <f>'1.2.sz.mell.'!D108+'1.3.sz.mell.'!D108+'1.4.sz.mell.'!D107</f>
        <v>0</v>
      </c>
      <c r="E108" s="7">
        <f>'1.2.sz.mell.'!E108+'1.3.sz.mell.'!E108+'1.4.sz.mell.'!E107</f>
        <v>113338</v>
      </c>
      <c r="F108" s="7">
        <f>'1.2.sz.mell.'!F108+'1.3.sz.mell.'!F108+'1.4.sz.mell.'!F107</f>
        <v>113338</v>
      </c>
      <c r="G108" s="349">
        <f t="shared" si="1"/>
        <v>100</v>
      </c>
    </row>
    <row r="109" spans="1:7" ht="12" customHeight="1">
      <c r="A109" s="22" t="s">
        <v>96</v>
      </c>
      <c r="B109" s="103" t="s">
        <v>373</v>
      </c>
      <c r="C109" s="2" t="s">
        <v>219</v>
      </c>
      <c r="D109" s="7">
        <f>'1.2.sz.mell.'!D109+'1.3.sz.mell.'!D109+'1.4.sz.mell.'!D108</f>
        <v>0</v>
      </c>
      <c r="E109" s="7">
        <f>'1.2.sz.mell.'!E109+'1.3.sz.mell.'!E109+'1.4.sz.mell.'!E108</f>
        <v>0</v>
      </c>
      <c r="F109" s="7">
        <f>'1.2.sz.mell.'!F109+'1.3.sz.mell.'!F109+'1.4.sz.mell.'!F108</f>
        <v>0</v>
      </c>
      <c r="G109" s="349"/>
    </row>
    <row r="110" spans="1:7" ht="12" customHeight="1" thickBot="1">
      <c r="A110" s="59" t="s">
        <v>98</v>
      </c>
      <c r="B110" s="109" t="s">
        <v>374</v>
      </c>
      <c r="C110" s="8" t="s">
        <v>220</v>
      </c>
      <c r="D110" s="7">
        <f>'1.2.sz.mell.'!D110+'1.3.sz.mell.'!D110+'1.4.sz.mell.'!D109</f>
        <v>0</v>
      </c>
      <c r="E110" s="7">
        <f>'1.2.sz.mell.'!E110+'1.3.sz.mell.'!E110+'1.4.sz.mell.'!E109</f>
        <v>0</v>
      </c>
      <c r="F110" s="7">
        <f>'1.2.sz.mell.'!F110+'1.3.sz.mell.'!F110+'1.4.sz.mell.'!F109</f>
        <v>0</v>
      </c>
      <c r="G110" s="349"/>
    </row>
    <row r="111" spans="1:7" ht="12" customHeight="1" thickBot="1">
      <c r="A111" s="19" t="s">
        <v>114</v>
      </c>
      <c r="B111" s="102" t="s">
        <v>375</v>
      </c>
      <c r="C111" s="3" t="s">
        <v>221</v>
      </c>
      <c r="D111" s="6">
        <f>+D112+D113+D114+D115</f>
        <v>0</v>
      </c>
      <c r="E111" s="6">
        <f>+E112+E113+E114+E115</f>
        <v>0</v>
      </c>
      <c r="F111" s="6">
        <f>+F112+F113+F114+F115</f>
        <v>0</v>
      </c>
      <c r="G111" s="347"/>
    </row>
    <row r="112" spans="1:7" ht="12" customHeight="1">
      <c r="A112" s="22" t="s">
        <v>116</v>
      </c>
      <c r="B112" s="103" t="s">
        <v>376</v>
      </c>
      <c r="C112" s="2" t="s">
        <v>222</v>
      </c>
      <c r="D112" s="7">
        <f>'1.2.sz.mell.'!D112+'1.3.sz.mell.'!D112+'1.4.sz.mell.'!D111</f>
        <v>0</v>
      </c>
      <c r="E112" s="7">
        <f>'1.2.sz.mell.'!E112+'1.3.sz.mell.'!E112+'1.4.sz.mell.'!E111</f>
        <v>0</v>
      </c>
      <c r="F112" s="7">
        <f>'1.2.sz.mell.'!F112+'1.3.sz.mell.'!F112+'1.4.sz.mell.'!F111</f>
        <v>0</v>
      </c>
      <c r="G112" s="349"/>
    </row>
    <row r="113" spans="1:7" ht="12" customHeight="1">
      <c r="A113" s="22" t="s">
        <v>118</v>
      </c>
      <c r="B113" s="103" t="s">
        <v>377</v>
      </c>
      <c r="C113" s="2" t="s">
        <v>223</v>
      </c>
      <c r="D113" s="7">
        <f>'1.2.sz.mell.'!D113+'1.3.sz.mell.'!D113+'1.4.sz.mell.'!D112</f>
        <v>0</v>
      </c>
      <c r="E113" s="7">
        <f>'1.2.sz.mell.'!E113+'1.3.sz.mell.'!E113+'1.4.sz.mell.'!E112</f>
        <v>0</v>
      </c>
      <c r="F113" s="7">
        <f>'1.2.sz.mell.'!F113+'1.3.sz.mell.'!F113+'1.4.sz.mell.'!F112</f>
        <v>0</v>
      </c>
      <c r="G113" s="349"/>
    </row>
    <row r="114" spans="1:7" ht="12" customHeight="1">
      <c r="A114" s="22" t="s">
        <v>120</v>
      </c>
      <c r="B114" s="103" t="s">
        <v>378</v>
      </c>
      <c r="C114" s="2" t="s">
        <v>224</v>
      </c>
      <c r="D114" s="7">
        <f>'1.2.sz.mell.'!D114+'1.3.sz.mell.'!D114+'1.4.sz.mell.'!D113</f>
        <v>0</v>
      </c>
      <c r="E114" s="7">
        <f>'1.2.sz.mell.'!E114+'1.3.sz.mell.'!E114+'1.4.sz.mell.'!E113</f>
        <v>0</v>
      </c>
      <c r="F114" s="7">
        <f>'1.2.sz.mell.'!F114+'1.3.sz.mell.'!F114+'1.4.sz.mell.'!F113</f>
        <v>0</v>
      </c>
      <c r="G114" s="349"/>
    </row>
    <row r="115" spans="1:7" ht="12" customHeight="1" thickBot="1">
      <c r="A115" s="59" t="s">
        <v>122</v>
      </c>
      <c r="B115" s="109" t="s">
        <v>379</v>
      </c>
      <c r="C115" s="8" t="s">
        <v>225</v>
      </c>
      <c r="D115" s="7">
        <f>'1.2.sz.mell.'!D115+'1.3.sz.mell.'!D115+'1.4.sz.mell.'!D114</f>
        <v>0</v>
      </c>
      <c r="E115" s="7">
        <f>'1.2.sz.mell.'!E115+'1.3.sz.mell.'!E115+'1.4.sz.mell.'!E114</f>
        <v>0</v>
      </c>
      <c r="F115" s="7">
        <f>'1.2.sz.mell.'!F115+'1.3.sz.mell.'!F115+'1.4.sz.mell.'!F114</f>
        <v>0</v>
      </c>
      <c r="G115" s="349"/>
    </row>
    <row r="116" spans="1:7" ht="12" customHeight="1" thickBot="1">
      <c r="A116" s="19" t="s">
        <v>226</v>
      </c>
      <c r="B116" s="102"/>
      <c r="C116" s="3" t="s">
        <v>227</v>
      </c>
      <c r="D116" s="9">
        <f>+D117+D118+D120+D121</f>
        <v>0</v>
      </c>
      <c r="E116" s="9">
        <f>+E117+E118+E120+E121</f>
        <v>0</v>
      </c>
      <c r="F116" s="9">
        <f>+F117+F118+F120+F121</f>
        <v>0</v>
      </c>
      <c r="G116" s="351"/>
    </row>
    <row r="117" spans="1:7" ht="12" customHeight="1">
      <c r="A117" s="22" t="s">
        <v>128</v>
      </c>
      <c r="B117" s="103" t="s">
        <v>380</v>
      </c>
      <c r="C117" s="2" t="s">
        <v>228</v>
      </c>
      <c r="D117" s="7">
        <f>'1.2.sz.mell.'!D117+'1.3.sz.mell.'!D117+'1.4.sz.mell.'!D116</f>
        <v>0</v>
      </c>
      <c r="E117" s="7">
        <f>'1.2.sz.mell.'!E117+'1.3.sz.mell.'!E117+'1.4.sz.mell.'!E116</f>
        <v>0</v>
      </c>
      <c r="F117" s="7">
        <f>'1.2.sz.mell.'!F117+'1.3.sz.mell.'!F117+'1.4.sz.mell.'!F116</f>
        <v>0</v>
      </c>
      <c r="G117" s="349"/>
    </row>
    <row r="118" spans="1:7" ht="12" customHeight="1">
      <c r="A118" s="22" t="s">
        <v>130</v>
      </c>
      <c r="B118" s="103" t="s">
        <v>381</v>
      </c>
      <c r="C118" s="2" t="s">
        <v>229</v>
      </c>
      <c r="D118" s="7">
        <f>'1.2.sz.mell.'!D118+'1.3.sz.mell.'!D118+'1.4.sz.mell.'!D117</f>
        <v>0</v>
      </c>
      <c r="E118" s="7">
        <f>'1.2.sz.mell.'!E118+'1.3.sz.mell.'!E118+'1.4.sz.mell.'!E117</f>
        <v>0</v>
      </c>
      <c r="F118" s="7">
        <f>'1.2.sz.mell.'!F118+'1.3.sz.mell.'!F118+'1.4.sz.mell.'!F117</f>
        <v>0</v>
      </c>
      <c r="G118" s="349"/>
    </row>
    <row r="119" spans="1:7" ht="12" customHeight="1">
      <c r="A119" s="22" t="s">
        <v>132</v>
      </c>
      <c r="B119" s="103" t="s">
        <v>382</v>
      </c>
      <c r="C119" s="2" t="s">
        <v>244</v>
      </c>
      <c r="D119" s="7"/>
      <c r="E119" s="7"/>
      <c r="F119" s="7"/>
      <c r="G119" s="349"/>
    </row>
    <row r="120" spans="1:7" ht="12" customHeight="1">
      <c r="A120" s="22" t="s">
        <v>134</v>
      </c>
      <c r="B120" s="103" t="s">
        <v>383</v>
      </c>
      <c r="C120" s="2" t="s">
        <v>230</v>
      </c>
      <c r="D120" s="7">
        <f>'1.2.sz.mell.'!D120+'1.3.sz.mell.'!D120+'1.4.sz.mell.'!D119</f>
        <v>0</v>
      </c>
      <c r="E120" s="7">
        <f>'1.2.sz.mell.'!E120+'1.3.sz.mell.'!E120+'1.4.sz.mell.'!E119</f>
        <v>0</v>
      </c>
      <c r="F120" s="7">
        <f>'1.2.sz.mell.'!F120+'1.3.sz.mell.'!F120+'1.4.sz.mell.'!F119</f>
        <v>0</v>
      </c>
      <c r="G120" s="349"/>
    </row>
    <row r="121" spans="1:7" ht="12" customHeight="1" thickBot="1">
      <c r="A121" s="59" t="s">
        <v>245</v>
      </c>
      <c r="B121" s="109" t="s">
        <v>384</v>
      </c>
      <c r="C121" s="8" t="s">
        <v>231</v>
      </c>
      <c r="D121" s="7">
        <f>'1.2.sz.mell.'!D121+'1.3.sz.mell.'!D121+'1.4.sz.mell.'!D120</f>
        <v>0</v>
      </c>
      <c r="E121" s="7">
        <f>'1.2.sz.mell.'!E121+'1.3.sz.mell.'!E121+'1.4.sz.mell.'!E120</f>
        <v>0</v>
      </c>
      <c r="F121" s="7">
        <f>'1.2.sz.mell.'!F121+'1.3.sz.mell.'!F121+'1.4.sz.mell.'!F120</f>
        <v>0</v>
      </c>
      <c r="G121" s="349"/>
    </row>
    <row r="122" spans="1:7" ht="12" customHeight="1" thickBot="1">
      <c r="A122" s="19" t="s">
        <v>136</v>
      </c>
      <c r="B122" s="102" t="s">
        <v>385</v>
      </c>
      <c r="C122" s="3" t="s">
        <v>232</v>
      </c>
      <c r="D122" s="63">
        <f>+D123+D124+D125+D126</f>
        <v>0</v>
      </c>
      <c r="E122" s="63">
        <f>+E123+E124+E125+E126</f>
        <v>0</v>
      </c>
      <c r="F122" s="63">
        <f>+F123+F124+F125+F126</f>
        <v>0</v>
      </c>
      <c r="G122" s="352"/>
    </row>
    <row r="123" spans="1:7" ht="12" customHeight="1">
      <c r="A123" s="22" t="s">
        <v>138</v>
      </c>
      <c r="B123" s="103" t="s">
        <v>386</v>
      </c>
      <c r="C123" s="2" t="s">
        <v>233</v>
      </c>
      <c r="D123" s="7">
        <f>'1.2.sz.mell.'!D123+'1.3.sz.mell.'!D123+'1.4.sz.mell.'!D122</f>
        <v>0</v>
      </c>
      <c r="E123" s="7">
        <f>'1.2.sz.mell.'!E123+'1.3.sz.mell.'!E123+'1.4.sz.mell.'!E122</f>
        <v>0</v>
      </c>
      <c r="F123" s="7">
        <f>'1.2.sz.mell.'!F123+'1.3.sz.mell.'!F123+'1.4.sz.mell.'!F122</f>
        <v>0</v>
      </c>
      <c r="G123" s="349"/>
    </row>
    <row r="124" spans="1:7" ht="12" customHeight="1">
      <c r="A124" s="22" t="s">
        <v>140</v>
      </c>
      <c r="B124" s="103" t="s">
        <v>387</v>
      </c>
      <c r="C124" s="2" t="s">
        <v>234</v>
      </c>
      <c r="D124" s="7">
        <f>'1.2.sz.mell.'!D124+'1.3.sz.mell.'!D124+'1.4.sz.mell.'!D123</f>
        <v>0</v>
      </c>
      <c r="E124" s="7">
        <f>'1.2.sz.mell.'!E124+'1.3.sz.mell.'!E124+'1.4.sz.mell.'!E123</f>
        <v>0</v>
      </c>
      <c r="F124" s="7">
        <f>'1.2.sz.mell.'!F124+'1.3.sz.mell.'!F124+'1.4.sz.mell.'!F123</f>
        <v>0</v>
      </c>
      <c r="G124" s="349"/>
    </row>
    <row r="125" spans="1:7" ht="12" customHeight="1">
      <c r="A125" s="22" t="s">
        <v>142</v>
      </c>
      <c r="B125" s="103" t="s">
        <v>388</v>
      </c>
      <c r="C125" s="2" t="s">
        <v>235</v>
      </c>
      <c r="D125" s="7">
        <f>'1.2.sz.mell.'!D125+'1.3.sz.mell.'!D125+'1.4.sz.mell.'!D124</f>
        <v>0</v>
      </c>
      <c r="E125" s="7">
        <f>'1.2.sz.mell.'!E125+'1.3.sz.mell.'!E125+'1.4.sz.mell.'!E124</f>
        <v>0</v>
      </c>
      <c r="F125" s="7">
        <f>'1.2.sz.mell.'!F125+'1.3.sz.mell.'!F125+'1.4.sz.mell.'!F124</f>
        <v>0</v>
      </c>
      <c r="G125" s="349"/>
    </row>
    <row r="126" spans="1:7" ht="12" customHeight="1" thickBot="1">
      <c r="A126" s="22" t="s">
        <v>144</v>
      </c>
      <c r="B126" s="103" t="s">
        <v>389</v>
      </c>
      <c r="C126" s="2" t="s">
        <v>236</v>
      </c>
      <c r="D126" s="7">
        <f>'1.2.sz.mell.'!D126+'1.3.sz.mell.'!D126+'1.4.sz.mell.'!D125</f>
        <v>0</v>
      </c>
      <c r="E126" s="7">
        <f>'1.2.sz.mell.'!E126+'1.3.sz.mell.'!E126+'1.4.sz.mell.'!E125</f>
        <v>0</v>
      </c>
      <c r="F126" s="7">
        <f>'1.2.sz.mell.'!F126+'1.3.sz.mell.'!F126+'1.4.sz.mell.'!F125</f>
        <v>0</v>
      </c>
      <c r="G126" s="349"/>
    </row>
    <row r="127" spans="1:10" ht="15" customHeight="1" thickBot="1">
      <c r="A127" s="19" t="s">
        <v>146</v>
      </c>
      <c r="B127" s="102"/>
      <c r="C127" s="3" t="s">
        <v>237</v>
      </c>
      <c r="D127" s="64">
        <f>+D107+D111+D116+D122</f>
        <v>0</v>
      </c>
      <c r="E127" s="64">
        <f>+E107+E111+E116+E122</f>
        <v>113338</v>
      </c>
      <c r="F127" s="64">
        <f>+F107+F111+F116+F122</f>
        <v>113338</v>
      </c>
      <c r="G127" s="353">
        <f t="shared" si="1"/>
        <v>100</v>
      </c>
      <c r="H127" s="65"/>
      <c r="I127" s="65"/>
      <c r="J127" s="65"/>
    </row>
    <row r="128" spans="1:7" s="21" customFormat="1" ht="12.75" customHeight="1" thickBot="1">
      <c r="A128" s="66" t="s">
        <v>238</v>
      </c>
      <c r="B128" s="110"/>
      <c r="C128" s="67" t="s">
        <v>239</v>
      </c>
      <c r="D128" s="64">
        <f>+D106+D127</f>
        <v>2195677</v>
      </c>
      <c r="E128" s="64">
        <f>+E106+E127</f>
        <v>3223044</v>
      </c>
      <c r="F128" s="64">
        <f>+F106+F127</f>
        <v>2256001</v>
      </c>
      <c r="G128" s="353">
        <f t="shared" si="1"/>
        <v>69.99597275122524</v>
      </c>
    </row>
    <row r="129" ht="7.5" customHeight="1"/>
    <row r="130" spans="1:7" ht="15.75">
      <c r="A130" s="797" t="s">
        <v>240</v>
      </c>
      <c r="B130" s="797"/>
      <c r="C130" s="797"/>
      <c r="D130" s="797"/>
      <c r="E130" s="10"/>
      <c r="F130" s="10"/>
      <c r="G130" s="10"/>
    </row>
    <row r="131" spans="1:7" ht="15" customHeight="1" thickBot="1">
      <c r="A131" s="794" t="s">
        <v>241</v>
      </c>
      <c r="B131" s="794"/>
      <c r="C131" s="794"/>
      <c r="D131" s="11" t="s">
        <v>32</v>
      </c>
      <c r="E131" s="11" t="s">
        <v>32</v>
      </c>
      <c r="F131" s="11" t="s">
        <v>32</v>
      </c>
      <c r="G131" s="11" t="s">
        <v>32</v>
      </c>
    </row>
    <row r="132" spans="1:7" ht="13.5" customHeight="1" thickBot="1">
      <c r="A132" s="19">
        <v>1</v>
      </c>
      <c r="B132" s="102"/>
      <c r="C132" s="60" t="s">
        <v>242</v>
      </c>
      <c r="D132" s="6">
        <f>+D60-D106</f>
        <v>-333904</v>
      </c>
      <c r="E132" s="6">
        <f>+E60-E106</f>
        <v>-214164</v>
      </c>
      <c r="F132" s="6">
        <f>+F60-F106</f>
        <v>789338</v>
      </c>
      <c r="G132" s="6">
        <f>+G60-G106</f>
        <v>32.356712497871925</v>
      </c>
    </row>
    <row r="133" spans="1:7" ht="27.75" customHeight="1" thickBot="1">
      <c r="A133" s="19" t="s">
        <v>50</v>
      </c>
      <c r="B133" s="102"/>
      <c r="C133" s="60" t="s">
        <v>243</v>
      </c>
      <c r="D133" s="6">
        <f>+D83-D127</f>
        <v>333904</v>
      </c>
      <c r="E133" s="6">
        <f>+E83-E127</f>
        <v>214164</v>
      </c>
      <c r="F133" s="6">
        <f>+F83-F127</f>
        <v>81636</v>
      </c>
      <c r="G133" s="6">
        <f>+G83-G127</f>
        <v>-40.46631776294496</v>
      </c>
    </row>
    <row r="136" spans="4:6" ht="15.75">
      <c r="D136" s="101">
        <f>D84-D128</f>
        <v>0</v>
      </c>
      <c r="E136" s="101">
        <f>E84-E128</f>
        <v>0</v>
      </c>
      <c r="F136" s="101">
        <f>F84-F128</f>
        <v>870974</v>
      </c>
    </row>
  </sheetData>
  <sheetProtection/>
  <mergeCells count="6">
    <mergeCell ref="A1:G1"/>
    <mergeCell ref="A86:G86"/>
    <mergeCell ref="A131:C131"/>
    <mergeCell ref="A2:C2"/>
    <mergeCell ref="A87:C87"/>
    <mergeCell ref="A130:D130"/>
  </mergeCells>
  <printOptions horizontalCentered="1"/>
  <pageMargins left="0.24" right="0.24" top="0.7874015748031497" bottom="0.4330708661417323" header="0.31496062992125984" footer="0.2362204724409449"/>
  <pageSetup fitToHeight="2" horizontalDpi="600" verticalDpi="600" orientation="portrait" paperSize="9" scale="71" r:id="rId1"/>
  <headerFooter alignWithMargins="0">
    <oddHeader xml:space="preserve">&amp;C&amp;"Times New Roman CE,Félkövér"&amp;12BONYHÁD VÁROS ÖNKORMÁNYZATA
 2014. ÉVI KÖLTSÉGVETÉSÉNEK ÖSSZEVONT MÉRLEGE&amp;R&amp;"Times New Roman CE,Félkövér dőlt" 1.1. melléklet
ezer Ft </oddHeader>
  </headerFooter>
  <rowBreaks count="1" manualBreakCount="1">
    <brk id="84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3"/>
  <sheetViews>
    <sheetView tabSelected="1" zoomScaleSheetLayoutView="115" zoomScalePageLayoutView="0" workbookViewId="0" topLeftCell="A224">
      <selection activeCell="G224" sqref="G224"/>
    </sheetView>
  </sheetViews>
  <sheetFormatPr defaultColWidth="5.00390625" defaultRowHeight="15"/>
  <cols>
    <col min="1" max="1" width="4.8515625" style="205" customWidth="1"/>
    <col min="2" max="2" width="4.140625" style="205" customWidth="1"/>
    <col min="3" max="3" width="5.28125" style="205" customWidth="1"/>
    <col min="4" max="4" width="6.00390625" style="205" customWidth="1"/>
    <col min="5" max="5" width="52.00390625" style="114" customWidth="1"/>
    <col min="6" max="6" width="13.8515625" style="205" customWidth="1"/>
    <col min="7" max="8" width="14.28125" style="205" bestFit="1" customWidth="1"/>
    <col min="9" max="11" width="14.57421875" style="114" customWidth="1"/>
    <col min="12" max="12" width="19.7109375" style="114" customWidth="1"/>
    <col min="13" max="13" width="12.57421875" style="114" bestFit="1" customWidth="1"/>
    <col min="14" max="16384" width="5.00390625" style="114" customWidth="1"/>
  </cols>
  <sheetData>
    <row r="1" spans="1:8" ht="15.75">
      <c r="A1" s="899" t="s">
        <v>563</v>
      </c>
      <c r="B1" s="900"/>
      <c r="C1" s="900"/>
      <c r="D1" s="900"/>
      <c r="E1" s="900"/>
      <c r="F1" s="900"/>
      <c r="G1" s="900"/>
      <c r="H1" s="900"/>
    </row>
    <row r="2" spans="1:8" ht="15.75">
      <c r="A2" s="901" t="s">
        <v>461</v>
      </c>
      <c r="B2" s="902"/>
      <c r="C2" s="902"/>
      <c r="D2" s="902"/>
      <c r="E2" s="902"/>
      <c r="F2" s="902"/>
      <c r="G2" s="902"/>
      <c r="H2" s="902"/>
    </row>
    <row r="3" spans="1:8" ht="16.5" thickBot="1">
      <c r="A3" s="903" t="s">
        <v>462</v>
      </c>
      <c r="B3" s="904"/>
      <c r="C3" s="904"/>
      <c r="D3" s="904"/>
      <c r="E3" s="904"/>
      <c r="F3" s="904"/>
      <c r="G3" s="904"/>
      <c r="H3" s="904"/>
    </row>
    <row r="4" spans="1:8" s="116" customFormat="1" ht="15.75">
      <c r="A4" s="926" t="s">
        <v>463</v>
      </c>
      <c r="B4" s="926"/>
      <c r="C4" s="926"/>
      <c r="D4" s="926"/>
      <c r="E4" s="115"/>
      <c r="F4" s="115"/>
      <c r="G4" s="115"/>
      <c r="H4" s="115"/>
    </row>
    <row r="5" spans="1:8" ht="16.5" thickBot="1">
      <c r="A5" s="926"/>
      <c r="B5" s="926"/>
      <c r="C5" s="926"/>
      <c r="D5" s="926"/>
      <c r="H5" s="381" t="s">
        <v>464</v>
      </c>
    </row>
    <row r="6" spans="1:8" ht="15.75" customHeight="1">
      <c r="A6" s="927" t="s">
        <v>465</v>
      </c>
      <c r="B6" s="920" t="s">
        <v>466</v>
      </c>
      <c r="C6" s="920" t="s">
        <v>467</v>
      </c>
      <c r="D6" s="920" t="s">
        <v>468</v>
      </c>
      <c r="E6" s="117" t="s">
        <v>469</v>
      </c>
      <c r="F6" s="909" t="s">
        <v>564</v>
      </c>
      <c r="G6" s="923" t="s">
        <v>591</v>
      </c>
      <c r="H6" s="923" t="s">
        <v>592</v>
      </c>
    </row>
    <row r="7" spans="1:8" ht="15.75">
      <c r="A7" s="928"/>
      <c r="B7" s="930"/>
      <c r="C7" s="921"/>
      <c r="D7" s="921"/>
      <c r="E7" s="118" t="s">
        <v>470</v>
      </c>
      <c r="F7" s="910"/>
      <c r="G7" s="924"/>
      <c r="H7" s="924"/>
    </row>
    <row r="8" spans="1:11" ht="15.75">
      <c r="A8" s="928"/>
      <c r="B8" s="930"/>
      <c r="C8" s="921"/>
      <c r="D8" s="921"/>
      <c r="E8" s="118" t="s">
        <v>471</v>
      </c>
      <c r="F8" s="910"/>
      <c r="G8" s="924"/>
      <c r="H8" s="924"/>
      <c r="J8" s="119"/>
      <c r="K8" s="119"/>
    </row>
    <row r="9" spans="1:8" ht="16.5" thickBot="1">
      <c r="A9" s="929"/>
      <c r="B9" s="931"/>
      <c r="C9" s="922"/>
      <c r="D9" s="922"/>
      <c r="E9" s="120" t="s">
        <v>472</v>
      </c>
      <c r="F9" s="911"/>
      <c r="G9" s="925"/>
      <c r="H9" s="925"/>
    </row>
    <row r="10" spans="1:8" ht="15.75">
      <c r="A10" s="121">
        <v>102</v>
      </c>
      <c r="B10" s="122"/>
      <c r="C10" s="123"/>
      <c r="D10" s="123"/>
      <c r="E10" s="124" t="s">
        <v>473</v>
      </c>
      <c r="F10" s="125"/>
      <c r="G10" s="125"/>
      <c r="H10" s="125"/>
    </row>
    <row r="11" spans="1:8" ht="15.75">
      <c r="A11" s="375"/>
      <c r="B11" s="126"/>
      <c r="C11" s="123"/>
      <c r="D11" s="123"/>
      <c r="E11" s="124" t="s">
        <v>336</v>
      </c>
      <c r="F11" s="125"/>
      <c r="G11" s="125"/>
      <c r="H11" s="125"/>
    </row>
    <row r="12" spans="1:8" ht="15.75">
      <c r="A12" s="375"/>
      <c r="B12" s="122"/>
      <c r="C12" s="123">
        <v>1</v>
      </c>
      <c r="D12" s="123"/>
      <c r="E12" s="127" t="s">
        <v>542</v>
      </c>
      <c r="F12" s="125"/>
      <c r="G12" s="125"/>
      <c r="H12" s="125"/>
    </row>
    <row r="13" spans="1:12" ht="15.75">
      <c r="A13" s="375"/>
      <c r="B13" s="122"/>
      <c r="C13" s="123"/>
      <c r="D13" s="123">
        <v>1</v>
      </c>
      <c r="E13" s="127" t="s">
        <v>253</v>
      </c>
      <c r="F13" s="125">
        <v>41319</v>
      </c>
      <c r="G13" s="125">
        <v>44032</v>
      </c>
      <c r="H13" s="125">
        <v>42036</v>
      </c>
      <c r="L13" s="128"/>
    </row>
    <row r="14" spans="1:12" ht="15.75">
      <c r="A14" s="375"/>
      <c r="B14" s="122"/>
      <c r="C14" s="123"/>
      <c r="D14" s="123">
        <v>2</v>
      </c>
      <c r="E14" s="127" t="s">
        <v>474</v>
      </c>
      <c r="F14" s="125">
        <v>12411</v>
      </c>
      <c r="G14" s="125">
        <v>12553</v>
      </c>
      <c r="H14" s="125">
        <v>11718</v>
      </c>
      <c r="L14" s="128"/>
    </row>
    <row r="15" spans="1:12" ht="15.75">
      <c r="A15" s="375"/>
      <c r="B15" s="122"/>
      <c r="C15" s="123"/>
      <c r="D15" s="123">
        <v>3</v>
      </c>
      <c r="E15" s="127" t="s">
        <v>475</v>
      </c>
      <c r="F15" s="125">
        <v>168777</v>
      </c>
      <c r="G15" s="125">
        <v>164190</v>
      </c>
      <c r="H15" s="125">
        <v>159550</v>
      </c>
      <c r="L15" s="128"/>
    </row>
    <row r="16" spans="1:12" ht="15.75" customHeight="1" hidden="1">
      <c r="A16" s="375"/>
      <c r="B16" s="122"/>
      <c r="C16" s="123"/>
      <c r="D16" s="123">
        <v>4</v>
      </c>
      <c r="E16" s="274" t="s">
        <v>203</v>
      </c>
      <c r="F16" s="125"/>
      <c r="G16" s="125">
        <v>0</v>
      </c>
      <c r="H16" s="125">
        <v>0</v>
      </c>
      <c r="L16" s="128"/>
    </row>
    <row r="17" spans="1:12" ht="15.75" customHeight="1">
      <c r="A17" s="375"/>
      <c r="B17" s="122"/>
      <c r="C17" s="123"/>
      <c r="D17" s="123">
        <v>5</v>
      </c>
      <c r="E17" s="274" t="s">
        <v>205</v>
      </c>
      <c r="F17" s="125"/>
      <c r="G17" s="125">
        <v>429</v>
      </c>
      <c r="H17" s="125">
        <v>429</v>
      </c>
      <c r="L17" s="128"/>
    </row>
    <row r="18" spans="1:12" ht="15.75">
      <c r="A18" s="375"/>
      <c r="B18" s="122"/>
      <c r="C18" s="123"/>
      <c r="D18" s="123">
        <v>6</v>
      </c>
      <c r="E18" s="274" t="s">
        <v>207</v>
      </c>
      <c r="F18" s="125">
        <v>1001</v>
      </c>
      <c r="G18" s="125">
        <v>2423</v>
      </c>
      <c r="H18" s="125">
        <v>2357</v>
      </c>
      <c r="L18" s="128"/>
    </row>
    <row r="19" spans="1:12" ht="15.75" customHeight="1" hidden="1">
      <c r="A19" s="375"/>
      <c r="B19" s="122"/>
      <c r="C19" s="123"/>
      <c r="D19" s="123">
        <v>7</v>
      </c>
      <c r="E19" s="274" t="s">
        <v>209</v>
      </c>
      <c r="F19" s="125"/>
      <c r="G19" s="125">
        <v>0</v>
      </c>
      <c r="H19" s="125">
        <v>0</v>
      </c>
      <c r="L19" s="128"/>
    </row>
    <row r="20" spans="1:12" ht="15.75" customHeight="1" hidden="1">
      <c r="A20" s="375"/>
      <c r="B20" s="122"/>
      <c r="C20" s="123"/>
      <c r="D20" s="123">
        <v>8</v>
      </c>
      <c r="E20" s="274" t="s">
        <v>543</v>
      </c>
      <c r="F20" s="125"/>
      <c r="G20" s="125">
        <v>0</v>
      </c>
      <c r="H20" s="125">
        <v>0</v>
      </c>
      <c r="L20" s="128"/>
    </row>
    <row r="21" spans="1:12" ht="15.75" customHeight="1" hidden="1">
      <c r="A21" s="375"/>
      <c r="B21" s="122"/>
      <c r="C21" s="123"/>
      <c r="D21" s="123">
        <v>9</v>
      </c>
      <c r="E21" s="274" t="s">
        <v>361</v>
      </c>
      <c r="F21" s="125"/>
      <c r="G21" s="125">
        <v>0</v>
      </c>
      <c r="H21" s="125">
        <v>0</v>
      </c>
      <c r="L21" s="128"/>
    </row>
    <row r="22" spans="1:12" ht="15.75">
      <c r="A22" s="375"/>
      <c r="B22" s="122"/>
      <c r="C22" s="123"/>
      <c r="D22" s="123">
        <v>10</v>
      </c>
      <c r="E22" s="127" t="s">
        <v>260</v>
      </c>
      <c r="F22" s="125">
        <v>1475</v>
      </c>
      <c r="G22" s="125">
        <v>0</v>
      </c>
      <c r="H22" s="125">
        <v>0</v>
      </c>
      <c r="L22" s="128"/>
    </row>
    <row r="23" spans="1:12" ht="15.75">
      <c r="A23" s="129"/>
      <c r="B23" s="130"/>
      <c r="C23" s="131"/>
      <c r="D23" s="131"/>
      <c r="E23" s="132" t="s">
        <v>476</v>
      </c>
      <c r="F23" s="133">
        <f>SUM(F13:F22)</f>
        <v>224983</v>
      </c>
      <c r="G23" s="133">
        <f>SUM(G13:G22)</f>
        <v>223627</v>
      </c>
      <c r="H23" s="133">
        <f>SUM(H13:H22)</f>
        <v>216090</v>
      </c>
      <c r="L23" s="128"/>
    </row>
    <row r="24" spans="1:12" ht="15.75">
      <c r="A24" s="134"/>
      <c r="B24" s="126">
        <v>1</v>
      </c>
      <c r="C24" s="135"/>
      <c r="D24" s="135"/>
      <c r="E24" s="124" t="s">
        <v>477</v>
      </c>
      <c r="F24" s="125"/>
      <c r="G24" s="125">
        <v>0</v>
      </c>
      <c r="H24" s="125">
        <v>0</v>
      </c>
      <c r="L24" s="128"/>
    </row>
    <row r="25" spans="1:12" ht="15.75">
      <c r="A25" s="375"/>
      <c r="B25" s="122"/>
      <c r="C25" s="123">
        <v>1</v>
      </c>
      <c r="D25" s="123"/>
      <c r="E25" s="127" t="s">
        <v>542</v>
      </c>
      <c r="F25" s="125"/>
      <c r="G25" s="125">
        <v>0</v>
      </c>
      <c r="H25" s="125">
        <v>0</v>
      </c>
      <c r="L25" s="128"/>
    </row>
    <row r="26" spans="1:12" ht="15.75">
      <c r="A26" s="375"/>
      <c r="B26" s="122"/>
      <c r="C26" s="123"/>
      <c r="D26" s="123">
        <v>1</v>
      </c>
      <c r="E26" s="127" t="s">
        <v>253</v>
      </c>
      <c r="F26" s="125">
        <v>221764</v>
      </c>
      <c r="G26" s="125">
        <v>219230</v>
      </c>
      <c r="H26" s="125">
        <v>217911</v>
      </c>
      <c r="L26" s="128"/>
    </row>
    <row r="27" spans="1:12" ht="15.75">
      <c r="A27" s="375"/>
      <c r="B27" s="122"/>
      <c r="C27" s="123"/>
      <c r="D27" s="123">
        <v>2</v>
      </c>
      <c r="E27" s="127" t="s">
        <v>478</v>
      </c>
      <c r="F27" s="125">
        <v>64473</v>
      </c>
      <c r="G27" s="125">
        <v>63709</v>
      </c>
      <c r="H27" s="125">
        <v>62508</v>
      </c>
      <c r="L27" s="128"/>
    </row>
    <row r="28" spans="1:12" ht="15.75">
      <c r="A28" s="375"/>
      <c r="B28" s="122"/>
      <c r="C28" s="123"/>
      <c r="D28" s="123">
        <v>3</v>
      </c>
      <c r="E28" s="127" t="s">
        <v>475</v>
      </c>
      <c r="F28" s="125">
        <v>91362</v>
      </c>
      <c r="G28" s="125">
        <v>92302</v>
      </c>
      <c r="H28" s="125">
        <v>88429</v>
      </c>
      <c r="L28" s="128"/>
    </row>
    <row r="29" spans="1:12" ht="15.75" customHeight="1" hidden="1">
      <c r="A29" s="375"/>
      <c r="B29" s="122"/>
      <c r="C29" s="123"/>
      <c r="D29" s="123">
        <v>4</v>
      </c>
      <c r="E29" s="274" t="s">
        <v>203</v>
      </c>
      <c r="F29" s="125"/>
      <c r="G29" s="125">
        <v>0</v>
      </c>
      <c r="H29" s="125">
        <v>0</v>
      </c>
      <c r="L29" s="128"/>
    </row>
    <row r="30" spans="1:12" ht="15.75" customHeight="1" hidden="1">
      <c r="A30" s="375"/>
      <c r="B30" s="122"/>
      <c r="C30" s="123"/>
      <c r="D30" s="123">
        <v>5</v>
      </c>
      <c r="E30" s="274" t="s">
        <v>205</v>
      </c>
      <c r="F30" s="125"/>
      <c r="G30" s="125">
        <v>0</v>
      </c>
      <c r="H30" s="125">
        <v>0</v>
      </c>
      <c r="L30" s="128"/>
    </row>
    <row r="31" spans="1:12" ht="15.75">
      <c r="A31" s="375"/>
      <c r="B31" s="122"/>
      <c r="C31" s="123"/>
      <c r="D31" s="123">
        <v>6</v>
      </c>
      <c r="E31" s="274" t="s">
        <v>207</v>
      </c>
      <c r="F31" s="125">
        <v>2378</v>
      </c>
      <c r="G31" s="125">
        <v>3156</v>
      </c>
      <c r="H31" s="125">
        <v>3061</v>
      </c>
      <c r="L31" s="128"/>
    </row>
    <row r="32" spans="1:12" ht="15.75" customHeight="1" hidden="1">
      <c r="A32" s="375"/>
      <c r="B32" s="122"/>
      <c r="C32" s="123"/>
      <c r="D32" s="123">
        <v>7</v>
      </c>
      <c r="E32" s="274" t="s">
        <v>209</v>
      </c>
      <c r="F32" s="125"/>
      <c r="G32" s="125">
        <v>0</v>
      </c>
      <c r="H32" s="125">
        <v>0</v>
      </c>
      <c r="L32" s="128"/>
    </row>
    <row r="33" spans="1:12" ht="15.75" customHeight="1" hidden="1">
      <c r="A33" s="375"/>
      <c r="B33" s="122"/>
      <c r="C33" s="123"/>
      <c r="D33" s="123">
        <v>8</v>
      </c>
      <c r="E33" s="274" t="s">
        <v>543</v>
      </c>
      <c r="F33" s="125"/>
      <c r="G33" s="125">
        <v>0</v>
      </c>
      <c r="H33" s="125">
        <v>0</v>
      </c>
      <c r="L33" s="128"/>
    </row>
    <row r="34" spans="1:12" ht="15.75" customHeight="1" hidden="1">
      <c r="A34" s="375"/>
      <c r="B34" s="122"/>
      <c r="C34" s="123"/>
      <c r="D34" s="123">
        <v>9</v>
      </c>
      <c r="E34" s="274" t="s">
        <v>361</v>
      </c>
      <c r="F34" s="125"/>
      <c r="G34" s="125">
        <v>0</v>
      </c>
      <c r="H34" s="125">
        <v>0</v>
      </c>
      <c r="L34" s="128"/>
    </row>
    <row r="35" spans="1:12" ht="15.75">
      <c r="A35" s="375"/>
      <c r="B35" s="122"/>
      <c r="C35" s="123"/>
      <c r="D35" s="123">
        <v>10</v>
      </c>
      <c r="E35" s="127" t="s">
        <v>260</v>
      </c>
      <c r="F35" s="125">
        <v>1336</v>
      </c>
      <c r="G35" s="125">
        <v>0</v>
      </c>
      <c r="H35" s="125">
        <v>0</v>
      </c>
      <c r="L35" s="128"/>
    </row>
    <row r="36" spans="1:12" ht="15.75">
      <c r="A36" s="129"/>
      <c r="B36" s="130"/>
      <c r="C36" s="131"/>
      <c r="D36" s="131"/>
      <c r="E36" s="132" t="s">
        <v>479</v>
      </c>
      <c r="F36" s="133">
        <f>SUM(F26:F35,)</f>
        <v>381313</v>
      </c>
      <c r="G36" s="133">
        <f>SUM(G26:G35,)</f>
        <v>378397</v>
      </c>
      <c r="H36" s="133">
        <f>SUM(H26:H35,)</f>
        <v>371909</v>
      </c>
      <c r="L36" s="128"/>
    </row>
    <row r="37" spans="1:12" ht="15.75">
      <c r="A37" s="375"/>
      <c r="B37" s="126">
        <v>2</v>
      </c>
      <c r="C37" s="123"/>
      <c r="D37" s="123"/>
      <c r="E37" s="124" t="s">
        <v>337</v>
      </c>
      <c r="F37" s="125"/>
      <c r="G37" s="125">
        <v>0</v>
      </c>
      <c r="H37" s="125">
        <v>0</v>
      </c>
      <c r="L37" s="128"/>
    </row>
    <row r="38" spans="1:12" ht="15.75">
      <c r="A38" s="375"/>
      <c r="B38" s="122"/>
      <c r="C38" s="123">
        <v>1</v>
      </c>
      <c r="D38" s="123"/>
      <c r="E38" s="127" t="s">
        <v>542</v>
      </c>
      <c r="F38" s="125"/>
      <c r="G38" s="125">
        <v>0</v>
      </c>
      <c r="H38" s="125">
        <v>0</v>
      </c>
      <c r="L38" s="128"/>
    </row>
    <row r="39" spans="1:12" ht="15.75">
      <c r="A39" s="375"/>
      <c r="B39" s="122"/>
      <c r="C39" s="123"/>
      <c r="D39" s="123">
        <v>1</v>
      </c>
      <c r="E39" s="127" t="s">
        <v>253</v>
      </c>
      <c r="F39" s="125">
        <v>26753</v>
      </c>
      <c r="G39" s="125">
        <v>27851</v>
      </c>
      <c r="H39" s="125">
        <v>27509</v>
      </c>
      <c r="L39" s="128"/>
    </row>
    <row r="40" spans="1:12" ht="15.75">
      <c r="A40" s="375"/>
      <c r="B40" s="122"/>
      <c r="C40" s="123"/>
      <c r="D40" s="123">
        <v>2</v>
      </c>
      <c r="E40" s="127" t="s">
        <v>478</v>
      </c>
      <c r="F40" s="125">
        <v>7147</v>
      </c>
      <c r="G40" s="125">
        <v>7641</v>
      </c>
      <c r="H40" s="125">
        <v>7518</v>
      </c>
      <c r="L40" s="128"/>
    </row>
    <row r="41" spans="1:12" ht="15.75">
      <c r="A41" s="375"/>
      <c r="B41" s="122"/>
      <c r="C41" s="123"/>
      <c r="D41" s="123">
        <v>3</v>
      </c>
      <c r="E41" s="127" t="s">
        <v>475</v>
      </c>
      <c r="F41" s="125">
        <v>22185</v>
      </c>
      <c r="G41" s="125">
        <v>25206</v>
      </c>
      <c r="H41" s="125">
        <v>24240</v>
      </c>
      <c r="L41" s="128"/>
    </row>
    <row r="42" spans="1:12" ht="15.75" customHeight="1" hidden="1">
      <c r="A42" s="375"/>
      <c r="B42" s="122"/>
      <c r="C42" s="123"/>
      <c r="D42" s="123">
        <v>4</v>
      </c>
      <c r="E42" s="274" t="s">
        <v>203</v>
      </c>
      <c r="F42" s="125"/>
      <c r="G42" s="125">
        <v>0</v>
      </c>
      <c r="H42" s="125">
        <v>0</v>
      </c>
      <c r="L42" s="128"/>
    </row>
    <row r="43" spans="1:12" ht="15.75">
      <c r="A43" s="375"/>
      <c r="B43" s="122"/>
      <c r="C43" s="123"/>
      <c r="D43" s="123">
        <v>5</v>
      </c>
      <c r="E43" s="274" t="s">
        <v>205</v>
      </c>
      <c r="F43" s="125">
        <v>500</v>
      </c>
      <c r="G43" s="125">
        <v>600</v>
      </c>
      <c r="H43" s="125">
        <v>600</v>
      </c>
      <c r="L43" s="128"/>
    </row>
    <row r="44" spans="1:12" ht="15.75">
      <c r="A44" s="375"/>
      <c r="B44" s="122"/>
      <c r="C44" s="123"/>
      <c r="D44" s="123">
        <v>6</v>
      </c>
      <c r="E44" s="274" t="s">
        <v>207</v>
      </c>
      <c r="F44" s="125">
        <v>192</v>
      </c>
      <c r="G44" s="125">
        <v>720</v>
      </c>
      <c r="H44" s="125">
        <v>719</v>
      </c>
      <c r="L44" s="128"/>
    </row>
    <row r="45" spans="1:12" ht="15.75" customHeight="1" hidden="1">
      <c r="A45" s="375"/>
      <c r="B45" s="122"/>
      <c r="C45" s="123"/>
      <c r="D45" s="123">
        <v>7</v>
      </c>
      <c r="E45" s="274" t="s">
        <v>209</v>
      </c>
      <c r="F45" s="125"/>
      <c r="G45" s="125">
        <v>0</v>
      </c>
      <c r="H45" s="125">
        <v>0</v>
      </c>
      <c r="L45" s="128"/>
    </row>
    <row r="46" spans="1:12" ht="15.75" customHeight="1" hidden="1">
      <c r="A46" s="375"/>
      <c r="B46" s="122"/>
      <c r="C46" s="123"/>
      <c r="D46" s="123">
        <v>8</v>
      </c>
      <c r="E46" s="274" t="s">
        <v>543</v>
      </c>
      <c r="F46" s="125"/>
      <c r="G46" s="125">
        <v>0</v>
      </c>
      <c r="H46" s="125">
        <v>0</v>
      </c>
      <c r="L46" s="128"/>
    </row>
    <row r="47" spans="1:12" ht="15.75" customHeight="1" hidden="1">
      <c r="A47" s="375"/>
      <c r="B47" s="122"/>
      <c r="C47" s="123"/>
      <c r="D47" s="123">
        <v>9</v>
      </c>
      <c r="E47" s="274" t="s">
        <v>361</v>
      </c>
      <c r="F47" s="125"/>
      <c r="G47" s="125">
        <v>0</v>
      </c>
      <c r="H47" s="125">
        <v>0</v>
      </c>
      <c r="L47" s="128"/>
    </row>
    <row r="48" spans="1:12" ht="15.75">
      <c r="A48" s="136"/>
      <c r="B48" s="137"/>
      <c r="C48" s="137"/>
      <c r="D48" s="123">
        <v>10</v>
      </c>
      <c r="E48" s="138" t="s">
        <v>260</v>
      </c>
      <c r="F48" s="125">
        <v>964</v>
      </c>
      <c r="G48" s="125">
        <v>0</v>
      </c>
      <c r="H48" s="125">
        <v>0</v>
      </c>
      <c r="L48" s="128"/>
    </row>
    <row r="49" spans="1:12" ht="15.75">
      <c r="A49" s="129"/>
      <c r="B49" s="130"/>
      <c r="C49" s="131"/>
      <c r="D49" s="131"/>
      <c r="E49" s="132" t="s">
        <v>480</v>
      </c>
      <c r="F49" s="133">
        <f>SUM(F39:F48)</f>
        <v>57741</v>
      </c>
      <c r="G49" s="133">
        <f>SUM(G39:G48)</f>
        <v>62018</v>
      </c>
      <c r="H49" s="133">
        <f>SUM(H39:H48)</f>
        <v>60586</v>
      </c>
      <c r="L49" s="128"/>
    </row>
    <row r="50" spans="1:12" ht="15.75">
      <c r="A50" s="375"/>
      <c r="B50" s="126">
        <v>4</v>
      </c>
      <c r="C50" s="123"/>
      <c r="D50" s="123"/>
      <c r="E50" s="124" t="s">
        <v>481</v>
      </c>
      <c r="F50" s="125"/>
      <c r="G50" s="125">
        <v>0</v>
      </c>
      <c r="H50" s="125">
        <v>0</v>
      </c>
      <c r="L50" s="128"/>
    </row>
    <row r="51" spans="1:12" ht="15.75">
      <c r="A51" s="375"/>
      <c r="B51" s="122"/>
      <c r="C51" s="123">
        <v>1</v>
      </c>
      <c r="D51" s="123"/>
      <c r="E51" s="127" t="s">
        <v>542</v>
      </c>
      <c r="F51" s="125"/>
      <c r="G51" s="125">
        <v>0</v>
      </c>
      <c r="H51" s="125">
        <v>0</v>
      </c>
      <c r="L51" s="128"/>
    </row>
    <row r="52" spans="1:12" ht="15.75">
      <c r="A52" s="375"/>
      <c r="B52" s="122"/>
      <c r="C52" s="123"/>
      <c r="D52" s="123">
        <v>1</v>
      </c>
      <c r="E52" s="127" t="s">
        <v>482</v>
      </c>
      <c r="F52" s="125">
        <v>18143</v>
      </c>
      <c r="G52" s="125">
        <v>19617</v>
      </c>
      <c r="H52" s="125">
        <v>19490</v>
      </c>
      <c r="L52" s="128"/>
    </row>
    <row r="53" spans="1:12" ht="15.75">
      <c r="A53" s="375"/>
      <c r="B53" s="122"/>
      <c r="C53" s="123"/>
      <c r="D53" s="123">
        <v>2</v>
      </c>
      <c r="E53" s="127" t="s">
        <v>478</v>
      </c>
      <c r="F53" s="125">
        <v>4875</v>
      </c>
      <c r="G53" s="125">
        <v>5210</v>
      </c>
      <c r="H53" s="125">
        <v>5210</v>
      </c>
      <c r="L53" s="128"/>
    </row>
    <row r="54" spans="1:12" ht="15.75">
      <c r="A54" s="375"/>
      <c r="B54" s="122"/>
      <c r="C54" s="123"/>
      <c r="D54" s="123">
        <v>3</v>
      </c>
      <c r="E54" s="127" t="s">
        <v>483</v>
      </c>
      <c r="F54" s="125">
        <v>9212</v>
      </c>
      <c r="G54" s="125">
        <v>9874</v>
      </c>
      <c r="H54" s="125">
        <v>9859</v>
      </c>
      <c r="L54" s="128"/>
    </row>
    <row r="55" spans="1:12" ht="15.75" customHeight="1" hidden="1">
      <c r="A55" s="375"/>
      <c r="B55" s="122"/>
      <c r="C55" s="123"/>
      <c r="D55" s="123">
        <v>4</v>
      </c>
      <c r="E55" s="274" t="s">
        <v>203</v>
      </c>
      <c r="F55" s="125"/>
      <c r="G55" s="125">
        <v>0</v>
      </c>
      <c r="H55" s="125">
        <v>0</v>
      </c>
      <c r="L55" s="128"/>
    </row>
    <row r="56" spans="1:12" ht="15.75" customHeight="1">
      <c r="A56" s="375"/>
      <c r="B56" s="122"/>
      <c r="C56" s="123"/>
      <c r="D56" s="123">
        <v>5</v>
      </c>
      <c r="E56" s="274" t="s">
        <v>205</v>
      </c>
      <c r="F56" s="125"/>
      <c r="G56" s="125">
        <v>6547</v>
      </c>
      <c r="H56" s="125">
        <v>6547</v>
      </c>
      <c r="L56" s="128"/>
    </row>
    <row r="57" spans="1:12" ht="15.75">
      <c r="A57" s="375"/>
      <c r="B57" s="122"/>
      <c r="C57" s="123"/>
      <c r="D57" s="123">
        <v>6</v>
      </c>
      <c r="E57" s="274" t="s">
        <v>207</v>
      </c>
      <c r="F57" s="125">
        <v>2007</v>
      </c>
      <c r="G57" s="125">
        <v>4990</v>
      </c>
      <c r="H57" s="125">
        <v>4987</v>
      </c>
      <c r="L57" s="128"/>
    </row>
    <row r="58" spans="1:12" ht="15.75" customHeight="1" hidden="1">
      <c r="A58" s="375"/>
      <c r="B58" s="122"/>
      <c r="C58" s="123"/>
      <c r="D58" s="123">
        <v>7</v>
      </c>
      <c r="E58" s="274" t="s">
        <v>209</v>
      </c>
      <c r="F58" s="125"/>
      <c r="G58" s="125">
        <v>0</v>
      </c>
      <c r="H58" s="125">
        <v>0</v>
      </c>
      <c r="L58" s="128"/>
    </row>
    <row r="59" spans="1:12" ht="15.75" customHeight="1" hidden="1">
      <c r="A59" s="375"/>
      <c r="B59" s="122"/>
      <c r="C59" s="123"/>
      <c r="D59" s="123">
        <v>8</v>
      </c>
      <c r="E59" s="274" t="s">
        <v>543</v>
      </c>
      <c r="F59" s="125"/>
      <c r="G59" s="125">
        <v>0</v>
      </c>
      <c r="H59" s="125">
        <v>0</v>
      </c>
      <c r="L59" s="128"/>
    </row>
    <row r="60" spans="1:12" ht="15.75" customHeight="1" hidden="1">
      <c r="A60" s="375"/>
      <c r="B60" s="122"/>
      <c r="C60" s="123"/>
      <c r="D60" s="123">
        <v>9</v>
      </c>
      <c r="E60" s="274" t="s">
        <v>361</v>
      </c>
      <c r="F60" s="125"/>
      <c r="G60" s="125">
        <v>0</v>
      </c>
      <c r="H60" s="125">
        <v>0</v>
      </c>
      <c r="L60" s="128"/>
    </row>
    <row r="61" spans="1:12" ht="15.75">
      <c r="A61" s="375"/>
      <c r="B61" s="122"/>
      <c r="C61" s="123"/>
      <c r="D61" s="123">
        <v>10</v>
      </c>
      <c r="E61" s="127" t="s">
        <v>358</v>
      </c>
      <c r="F61" s="125">
        <v>2332</v>
      </c>
      <c r="G61" s="125">
        <v>0</v>
      </c>
      <c r="H61" s="125">
        <v>0</v>
      </c>
      <c r="L61" s="128"/>
    </row>
    <row r="62" spans="1:12" ht="15.75">
      <c r="A62" s="129"/>
      <c r="B62" s="130"/>
      <c r="C62" s="131"/>
      <c r="D62" s="131"/>
      <c r="E62" s="132" t="s">
        <v>484</v>
      </c>
      <c r="F62" s="133">
        <f>SUM(F52:F61)</f>
        <v>36569</v>
      </c>
      <c r="G62" s="133">
        <f>SUM(G52:G61)</f>
        <v>46238</v>
      </c>
      <c r="H62" s="133">
        <f>SUM(H52:H61)</f>
        <v>46093</v>
      </c>
      <c r="L62" s="128"/>
    </row>
    <row r="63" spans="1:12" ht="15.75">
      <c r="A63" s="375"/>
      <c r="B63" s="126">
        <v>5</v>
      </c>
      <c r="C63" s="123"/>
      <c r="D63" s="123"/>
      <c r="E63" s="124" t="s">
        <v>338</v>
      </c>
      <c r="F63" s="125"/>
      <c r="G63" s="125">
        <v>0</v>
      </c>
      <c r="H63" s="125">
        <v>0</v>
      </c>
      <c r="L63" s="128"/>
    </row>
    <row r="64" spans="1:12" ht="15.75">
      <c r="A64" s="375"/>
      <c r="B64" s="122"/>
      <c r="C64" s="123">
        <v>1</v>
      </c>
      <c r="D64" s="123"/>
      <c r="E64" s="127" t="s">
        <v>542</v>
      </c>
      <c r="F64" s="125"/>
      <c r="G64" s="125">
        <v>0</v>
      </c>
      <c r="H64" s="125">
        <v>0</v>
      </c>
      <c r="L64" s="128"/>
    </row>
    <row r="65" spans="1:12" ht="15.75">
      <c r="A65" s="375"/>
      <c r="B65" s="122"/>
      <c r="C65" s="123"/>
      <c r="D65" s="123">
        <v>1</v>
      </c>
      <c r="E65" s="127" t="s">
        <v>253</v>
      </c>
      <c r="F65" s="125">
        <v>7332</v>
      </c>
      <c r="G65" s="125">
        <v>7320</v>
      </c>
      <c r="H65" s="125">
        <v>7155</v>
      </c>
      <c r="L65" s="128"/>
    </row>
    <row r="66" spans="1:12" ht="15.75">
      <c r="A66" s="375"/>
      <c r="B66" s="122"/>
      <c r="C66" s="123"/>
      <c r="D66" s="123">
        <v>2</v>
      </c>
      <c r="E66" s="127" t="s">
        <v>478</v>
      </c>
      <c r="F66" s="125">
        <v>2025</v>
      </c>
      <c r="G66" s="125">
        <v>2017</v>
      </c>
      <c r="H66" s="125">
        <v>2010</v>
      </c>
      <c r="L66" s="128"/>
    </row>
    <row r="67" spans="1:12" ht="15.75">
      <c r="A67" s="375"/>
      <c r="B67" s="122"/>
      <c r="C67" s="123"/>
      <c r="D67" s="123">
        <v>3</v>
      </c>
      <c r="E67" s="127" t="s">
        <v>475</v>
      </c>
      <c r="F67" s="125">
        <v>2785</v>
      </c>
      <c r="G67" s="125">
        <v>3171</v>
      </c>
      <c r="H67" s="125">
        <v>2880</v>
      </c>
      <c r="L67" s="128"/>
    </row>
    <row r="68" spans="1:12" ht="15.75" customHeight="1" hidden="1">
      <c r="A68" s="375"/>
      <c r="B68" s="122"/>
      <c r="C68" s="123"/>
      <c r="D68" s="123">
        <v>4</v>
      </c>
      <c r="E68" s="274" t="s">
        <v>203</v>
      </c>
      <c r="F68" s="125"/>
      <c r="G68" s="125">
        <v>0</v>
      </c>
      <c r="H68" s="125">
        <v>0</v>
      </c>
      <c r="L68" s="128"/>
    </row>
    <row r="69" spans="1:12" ht="15.75" customHeight="1" hidden="1">
      <c r="A69" s="375"/>
      <c r="B69" s="122"/>
      <c r="C69" s="123"/>
      <c r="D69" s="123">
        <v>5</v>
      </c>
      <c r="E69" s="274" t="s">
        <v>205</v>
      </c>
      <c r="F69" s="125"/>
      <c r="G69" s="125">
        <v>0</v>
      </c>
      <c r="H69" s="125">
        <v>0</v>
      </c>
      <c r="L69" s="128"/>
    </row>
    <row r="70" spans="1:12" ht="15.75">
      <c r="A70" s="375"/>
      <c r="B70" s="122"/>
      <c r="C70" s="123"/>
      <c r="D70" s="123">
        <v>6</v>
      </c>
      <c r="E70" s="274" t="s">
        <v>207</v>
      </c>
      <c r="F70" s="125">
        <v>286</v>
      </c>
      <c r="G70" s="125">
        <v>766</v>
      </c>
      <c r="H70" s="125">
        <v>766</v>
      </c>
      <c r="L70" s="128"/>
    </row>
    <row r="71" spans="1:12" ht="15.75" customHeight="1" hidden="1">
      <c r="A71" s="375"/>
      <c r="B71" s="122"/>
      <c r="C71" s="123"/>
      <c r="D71" s="123">
        <v>7</v>
      </c>
      <c r="E71" s="274" t="s">
        <v>209</v>
      </c>
      <c r="F71" s="125"/>
      <c r="G71" s="125">
        <v>0</v>
      </c>
      <c r="H71" s="125">
        <v>0</v>
      </c>
      <c r="L71" s="128"/>
    </row>
    <row r="72" spans="1:12" ht="15.75" customHeight="1" hidden="1">
      <c r="A72" s="375"/>
      <c r="B72" s="122"/>
      <c r="C72" s="123"/>
      <c r="D72" s="123">
        <v>8</v>
      </c>
      <c r="E72" s="274" t="s">
        <v>543</v>
      </c>
      <c r="F72" s="125"/>
      <c r="G72" s="125">
        <v>0</v>
      </c>
      <c r="H72" s="125">
        <v>0</v>
      </c>
      <c r="L72" s="128"/>
    </row>
    <row r="73" spans="1:12" ht="15.75" customHeight="1" hidden="1">
      <c r="A73" s="375"/>
      <c r="B73" s="122"/>
      <c r="C73" s="123"/>
      <c r="D73" s="123">
        <v>9</v>
      </c>
      <c r="E73" s="274" t="s">
        <v>361</v>
      </c>
      <c r="F73" s="125"/>
      <c r="G73" s="125">
        <v>0</v>
      </c>
      <c r="H73" s="125">
        <v>0</v>
      </c>
      <c r="L73" s="128"/>
    </row>
    <row r="74" spans="1:12" ht="15.75">
      <c r="A74" s="375"/>
      <c r="B74" s="122"/>
      <c r="C74" s="123"/>
      <c r="D74" s="123">
        <v>10</v>
      </c>
      <c r="E74" s="127" t="s">
        <v>358</v>
      </c>
      <c r="F74" s="125">
        <v>293</v>
      </c>
      <c r="G74" s="125">
        <v>0</v>
      </c>
      <c r="H74" s="125">
        <v>0</v>
      </c>
      <c r="L74" s="128"/>
    </row>
    <row r="75" spans="1:12" ht="16.5" thickBot="1">
      <c r="A75" s="129"/>
      <c r="B75" s="130"/>
      <c r="C75" s="131"/>
      <c r="D75" s="131"/>
      <c r="E75" s="132" t="s">
        <v>485</v>
      </c>
      <c r="F75" s="133">
        <f>SUM(F65:F74)</f>
        <v>12721</v>
      </c>
      <c r="G75" s="133">
        <f>SUM(G65:G74)</f>
        <v>13274</v>
      </c>
      <c r="H75" s="133">
        <f>SUM(H65:H74)</f>
        <v>12811</v>
      </c>
      <c r="L75" s="128"/>
    </row>
    <row r="76" spans="1:12" ht="16.5" thickBot="1">
      <c r="A76" s="144"/>
      <c r="B76" s="145"/>
      <c r="C76" s="145"/>
      <c r="D76" s="145"/>
      <c r="E76" s="146" t="s">
        <v>486</v>
      </c>
      <c r="F76" s="147">
        <f>F75+F62+F49+F36+F23</f>
        <v>713327</v>
      </c>
      <c r="G76" s="147">
        <f>G75+G62+G49+G36+G23</f>
        <v>723554</v>
      </c>
      <c r="H76" s="147">
        <f>H75+H62+H49+H36+H23</f>
        <v>707489</v>
      </c>
      <c r="L76" s="128"/>
    </row>
    <row r="77" spans="1:12" ht="15.75">
      <c r="A77" s="121">
        <v>103</v>
      </c>
      <c r="B77" s="122"/>
      <c r="C77" s="137"/>
      <c r="D77" s="123"/>
      <c r="E77" s="124" t="s">
        <v>487</v>
      </c>
      <c r="F77" s="125"/>
      <c r="G77" s="125">
        <v>0</v>
      </c>
      <c r="H77" s="125">
        <v>0</v>
      </c>
      <c r="L77" s="128"/>
    </row>
    <row r="78" spans="1:12" ht="15.75">
      <c r="A78" s="375"/>
      <c r="B78" s="122"/>
      <c r="C78" s="123"/>
      <c r="D78" s="123">
        <v>1</v>
      </c>
      <c r="E78" s="127" t="s">
        <v>253</v>
      </c>
      <c r="F78" s="125">
        <v>189060</v>
      </c>
      <c r="G78" s="125">
        <v>206667</v>
      </c>
      <c r="H78" s="125">
        <v>204610</v>
      </c>
      <c r="L78" s="128"/>
    </row>
    <row r="79" spans="1:12" ht="15.75">
      <c r="A79" s="375"/>
      <c r="B79" s="122"/>
      <c r="C79" s="123"/>
      <c r="D79" s="123">
        <v>2</v>
      </c>
      <c r="E79" s="127" t="s">
        <v>478</v>
      </c>
      <c r="F79" s="125">
        <v>54280</v>
      </c>
      <c r="G79" s="125">
        <v>58621</v>
      </c>
      <c r="H79" s="125">
        <v>56969</v>
      </c>
      <c r="L79" s="128"/>
    </row>
    <row r="80" spans="1:12" ht="16.5" thickBot="1">
      <c r="A80" s="375"/>
      <c r="B80" s="122"/>
      <c r="C80" s="137"/>
      <c r="D80" s="123">
        <v>3</v>
      </c>
      <c r="E80" s="377" t="s">
        <v>475</v>
      </c>
      <c r="F80" s="148">
        <v>26629</v>
      </c>
      <c r="G80" s="148">
        <v>23862</v>
      </c>
      <c r="H80" s="148">
        <v>23186</v>
      </c>
      <c r="L80" s="128"/>
    </row>
    <row r="81" spans="1:12" ht="16.5" thickBot="1">
      <c r="A81" s="144"/>
      <c r="B81" s="145"/>
      <c r="C81" s="145"/>
      <c r="D81" s="145"/>
      <c r="E81" s="146" t="s">
        <v>488</v>
      </c>
      <c r="F81" s="147">
        <f>SUM(F78:F80)</f>
        <v>269969</v>
      </c>
      <c r="G81" s="147">
        <f>SUM(G78:G80)</f>
        <v>289150</v>
      </c>
      <c r="H81" s="147">
        <f>SUM(H78:H80)</f>
        <v>284765</v>
      </c>
      <c r="L81" s="128"/>
    </row>
    <row r="82" spans="1:12" ht="31.5">
      <c r="A82" s="121">
        <v>307</v>
      </c>
      <c r="B82" s="150"/>
      <c r="C82" s="150"/>
      <c r="D82" s="150"/>
      <c r="E82" s="173" t="s">
        <v>546</v>
      </c>
      <c r="F82" s="174"/>
      <c r="G82" s="174">
        <v>0</v>
      </c>
      <c r="H82" s="174">
        <v>0</v>
      </c>
      <c r="L82" s="128"/>
    </row>
    <row r="83" spans="1:12" ht="15.75">
      <c r="A83" s="136"/>
      <c r="B83" s="137">
        <v>1</v>
      </c>
      <c r="C83" s="137"/>
      <c r="D83" s="137"/>
      <c r="E83" s="175" t="s">
        <v>597</v>
      </c>
      <c r="F83" s="176">
        <v>0</v>
      </c>
      <c r="G83" s="176">
        <v>0</v>
      </c>
      <c r="H83" s="176">
        <v>0</v>
      </c>
      <c r="L83" s="128"/>
    </row>
    <row r="84" spans="1:12" ht="15.75">
      <c r="A84" s="136"/>
      <c r="B84" s="137"/>
      <c r="C84" s="137">
        <v>1</v>
      </c>
      <c r="D84" s="137"/>
      <c r="E84" s="175" t="s">
        <v>634</v>
      </c>
      <c r="F84" s="176"/>
      <c r="G84" s="176">
        <v>5</v>
      </c>
      <c r="H84" s="176">
        <v>5</v>
      </c>
      <c r="L84" s="128"/>
    </row>
    <row r="85" spans="1:12" ht="15.75">
      <c r="A85" s="136"/>
      <c r="B85" s="137"/>
      <c r="C85" s="137">
        <v>2</v>
      </c>
      <c r="D85" s="137"/>
      <c r="E85" s="175" t="s">
        <v>635</v>
      </c>
      <c r="F85" s="176"/>
      <c r="G85" s="176">
        <v>7</v>
      </c>
      <c r="H85" s="176">
        <v>7</v>
      </c>
      <c r="L85" s="128"/>
    </row>
    <row r="86" spans="1:12" s="164" customFormat="1" ht="16.5" thickBot="1">
      <c r="A86" s="136"/>
      <c r="B86" s="137"/>
      <c r="C86" s="137">
        <v>3</v>
      </c>
      <c r="D86" s="137"/>
      <c r="E86" s="175" t="s">
        <v>596</v>
      </c>
      <c r="F86" s="176">
        <v>0</v>
      </c>
      <c r="G86" s="176">
        <v>35</v>
      </c>
      <c r="H86" s="176">
        <v>35</v>
      </c>
      <c r="L86" s="128"/>
    </row>
    <row r="87" spans="1:12" s="164" customFormat="1" ht="16.5" thickBot="1">
      <c r="A87" s="144"/>
      <c r="B87" s="145"/>
      <c r="C87" s="145"/>
      <c r="D87" s="145"/>
      <c r="E87" s="146" t="s">
        <v>595</v>
      </c>
      <c r="F87" s="147">
        <f>SUM(F83:F86)</f>
        <v>0</v>
      </c>
      <c r="G87" s="147">
        <f>SUM(G83:G86)</f>
        <v>47</v>
      </c>
      <c r="H87" s="147">
        <f>SUM(H83:H86)</f>
        <v>47</v>
      </c>
      <c r="L87" s="128"/>
    </row>
    <row r="88" spans="1:12" ht="15.75">
      <c r="A88" s="157">
        <v>310</v>
      </c>
      <c r="B88" s="158"/>
      <c r="C88" s="150"/>
      <c r="D88" s="150"/>
      <c r="E88" s="159" t="s">
        <v>207</v>
      </c>
      <c r="F88" s="160"/>
      <c r="G88" s="160">
        <v>0</v>
      </c>
      <c r="H88" s="160">
        <v>0</v>
      </c>
      <c r="I88" s="141"/>
      <c r="L88" s="128"/>
    </row>
    <row r="89" spans="1:12" ht="15.75">
      <c r="A89" s="375"/>
      <c r="B89" s="122"/>
      <c r="C89" s="123">
        <v>1</v>
      </c>
      <c r="D89" s="123"/>
      <c r="E89" s="161" t="s">
        <v>356</v>
      </c>
      <c r="F89" s="140">
        <v>3150</v>
      </c>
      <c r="G89" s="140">
        <v>3150</v>
      </c>
      <c r="H89" s="140">
        <v>1682</v>
      </c>
      <c r="I89" s="141"/>
      <c r="L89" s="128"/>
    </row>
    <row r="90" spans="1:12" ht="15.75">
      <c r="A90" s="375"/>
      <c r="B90" s="122"/>
      <c r="C90" s="123"/>
      <c r="D90" s="123"/>
      <c r="E90" s="161" t="s">
        <v>343</v>
      </c>
      <c r="F90" s="140">
        <v>850</v>
      </c>
      <c r="G90" s="140">
        <v>850</v>
      </c>
      <c r="H90" s="140">
        <v>433</v>
      </c>
      <c r="I90" s="141"/>
      <c r="L90" s="128"/>
    </row>
    <row r="91" spans="1:12" ht="15.75">
      <c r="A91" s="375"/>
      <c r="B91" s="122"/>
      <c r="C91" s="123">
        <v>2</v>
      </c>
      <c r="D91" s="123"/>
      <c r="E91" s="127" t="s">
        <v>551</v>
      </c>
      <c r="F91" s="125">
        <v>288</v>
      </c>
      <c r="G91" s="125">
        <v>288</v>
      </c>
      <c r="H91" s="125">
        <v>196</v>
      </c>
      <c r="L91" s="128"/>
    </row>
    <row r="92" spans="1:12" ht="16.5" thickBot="1">
      <c r="A92" s="375"/>
      <c r="B92" s="122"/>
      <c r="C92" s="123"/>
      <c r="D92" s="123"/>
      <c r="E92" s="127" t="s">
        <v>343</v>
      </c>
      <c r="F92" s="125">
        <v>78</v>
      </c>
      <c r="G92" s="125">
        <v>78</v>
      </c>
      <c r="H92" s="125">
        <v>53</v>
      </c>
      <c r="L92" s="128"/>
    </row>
    <row r="93" spans="1:14" s="164" customFormat="1" ht="16.5" thickBot="1">
      <c r="A93" s="144"/>
      <c r="B93" s="145"/>
      <c r="C93" s="145"/>
      <c r="D93" s="145"/>
      <c r="E93" s="146" t="s">
        <v>562</v>
      </c>
      <c r="F93" s="162">
        <f>SUM(F89:F92)</f>
        <v>4366</v>
      </c>
      <c r="G93" s="162">
        <f>SUM(G89:G92)</f>
        <v>4366</v>
      </c>
      <c r="H93" s="162">
        <f>SUM(H89:H92)</f>
        <v>2364</v>
      </c>
      <c r="I93" s="163"/>
      <c r="L93" s="128"/>
      <c r="N93" s="165"/>
    </row>
    <row r="94" spans="1:12" ht="15.75">
      <c r="A94" s="121">
        <v>104</v>
      </c>
      <c r="B94" s="122"/>
      <c r="C94" s="137"/>
      <c r="D94" s="123"/>
      <c r="E94" s="124" t="s">
        <v>490</v>
      </c>
      <c r="F94" s="125"/>
      <c r="G94" s="125">
        <v>0</v>
      </c>
      <c r="H94" s="125">
        <v>0</v>
      </c>
      <c r="L94" s="128"/>
    </row>
    <row r="95" spans="1:12" ht="15.75">
      <c r="A95" s="375"/>
      <c r="B95" s="122"/>
      <c r="C95" s="123"/>
      <c r="D95" s="123">
        <v>1</v>
      </c>
      <c r="E95" s="127" t="s">
        <v>253</v>
      </c>
      <c r="F95" s="125">
        <v>96700</v>
      </c>
      <c r="G95" s="125">
        <v>121820</v>
      </c>
      <c r="H95" s="125">
        <v>116528</v>
      </c>
      <c r="L95" s="128"/>
    </row>
    <row r="96" spans="1:12" ht="15.75">
      <c r="A96" s="375"/>
      <c r="B96" s="122"/>
      <c r="C96" s="123"/>
      <c r="D96" s="123">
        <v>2</v>
      </c>
      <c r="E96" s="127" t="s">
        <v>478</v>
      </c>
      <c r="F96" s="125">
        <v>22771</v>
      </c>
      <c r="G96" s="125">
        <v>25373</v>
      </c>
      <c r="H96" s="125">
        <v>23714</v>
      </c>
      <c r="L96" s="128"/>
    </row>
    <row r="97" spans="1:12" ht="16.5" thickBot="1">
      <c r="A97" s="375"/>
      <c r="B97" s="122"/>
      <c r="C97" s="137"/>
      <c r="D97" s="123">
        <v>3</v>
      </c>
      <c r="E97" s="377" t="s">
        <v>475</v>
      </c>
      <c r="F97" s="148">
        <v>386649</v>
      </c>
      <c r="G97" s="148">
        <v>349153</v>
      </c>
      <c r="H97" s="148">
        <v>305168</v>
      </c>
      <c r="L97" s="128"/>
    </row>
    <row r="98" spans="1:12" ht="16.5" thickBot="1">
      <c r="A98" s="166"/>
      <c r="B98" s="145"/>
      <c r="C98" s="167"/>
      <c r="D98" s="167"/>
      <c r="E98" s="146" t="s">
        <v>491</v>
      </c>
      <c r="F98" s="147">
        <f>SUM(F95:F97)</f>
        <v>506120</v>
      </c>
      <c r="G98" s="147">
        <f>SUM(G95:G97)</f>
        <v>496346</v>
      </c>
      <c r="H98" s="147">
        <f>SUM(H95:H97)</f>
        <v>445410</v>
      </c>
      <c r="L98" s="128"/>
    </row>
    <row r="99" spans="1:12" s="183" customFormat="1" ht="15.75">
      <c r="A99" s="178">
        <v>360</v>
      </c>
      <c r="B99" s="179"/>
      <c r="C99" s="179"/>
      <c r="D99" s="180"/>
      <c r="E99" s="181" t="s">
        <v>203</v>
      </c>
      <c r="F99" s="182"/>
      <c r="G99" s="182">
        <v>0</v>
      </c>
      <c r="H99" s="182">
        <v>0</v>
      </c>
      <c r="L99" s="128"/>
    </row>
    <row r="100" spans="1:12" s="164" customFormat="1" ht="15.75">
      <c r="A100" s="375"/>
      <c r="B100" s="123"/>
      <c r="C100" s="137">
        <v>1</v>
      </c>
      <c r="D100" s="184"/>
      <c r="E100" s="377" t="s">
        <v>533</v>
      </c>
      <c r="F100" s="185">
        <v>8976</v>
      </c>
      <c r="G100" s="185">
        <v>8878</v>
      </c>
      <c r="H100" s="185">
        <v>8756</v>
      </c>
      <c r="L100" s="128"/>
    </row>
    <row r="101" spans="1:12" s="164" customFormat="1" ht="15.75">
      <c r="A101" s="375"/>
      <c r="B101" s="123"/>
      <c r="C101" s="137">
        <v>3</v>
      </c>
      <c r="D101" s="184"/>
      <c r="E101" s="377" t="s">
        <v>505</v>
      </c>
      <c r="F101" s="185">
        <v>27173</v>
      </c>
      <c r="G101" s="185">
        <v>19124</v>
      </c>
      <c r="H101" s="185">
        <v>19114</v>
      </c>
      <c r="L101" s="128"/>
    </row>
    <row r="102" spans="1:12" s="164" customFormat="1" ht="15.75">
      <c r="A102" s="375"/>
      <c r="B102" s="123"/>
      <c r="C102" s="137">
        <v>4</v>
      </c>
      <c r="D102" s="184"/>
      <c r="E102" s="377" t="s">
        <v>506</v>
      </c>
      <c r="F102" s="185">
        <v>6627</v>
      </c>
      <c r="G102" s="185">
        <v>6627</v>
      </c>
      <c r="H102" s="185">
        <v>5924</v>
      </c>
      <c r="L102" s="128"/>
    </row>
    <row r="103" spans="1:12" s="164" customFormat="1" ht="15.75">
      <c r="A103" s="375"/>
      <c r="B103" s="123"/>
      <c r="C103" s="137">
        <v>5</v>
      </c>
      <c r="D103" s="184"/>
      <c r="E103" s="377" t="s">
        <v>590</v>
      </c>
      <c r="F103" s="185">
        <v>300</v>
      </c>
      <c r="G103" s="185">
        <v>280</v>
      </c>
      <c r="H103" s="185">
        <v>280</v>
      </c>
      <c r="L103" s="128"/>
    </row>
    <row r="104" spans="1:12" s="164" customFormat="1" ht="15.75">
      <c r="A104" s="375"/>
      <c r="B104" s="123"/>
      <c r="C104" s="137">
        <v>6</v>
      </c>
      <c r="D104" s="184"/>
      <c r="E104" s="377" t="s">
        <v>507</v>
      </c>
      <c r="F104" s="185">
        <v>18270</v>
      </c>
      <c r="G104" s="185">
        <v>16184</v>
      </c>
      <c r="H104" s="185">
        <v>15952</v>
      </c>
      <c r="J104" s="165"/>
      <c r="K104" s="165"/>
      <c r="L104" s="128"/>
    </row>
    <row r="105" spans="1:12" s="164" customFormat="1" ht="15.75">
      <c r="A105" s="375"/>
      <c r="B105" s="123"/>
      <c r="C105" s="137">
        <v>7</v>
      </c>
      <c r="D105" s="184"/>
      <c r="E105" s="377" t="s">
        <v>508</v>
      </c>
      <c r="F105" s="185">
        <v>6305</v>
      </c>
      <c r="G105" s="185">
        <v>14349</v>
      </c>
      <c r="H105" s="185">
        <v>13829</v>
      </c>
      <c r="L105" s="128"/>
    </row>
    <row r="106" spans="1:12" s="164" customFormat="1" ht="15.75">
      <c r="A106" s="375"/>
      <c r="B106" s="123"/>
      <c r="C106" s="137">
        <v>8</v>
      </c>
      <c r="D106" s="184"/>
      <c r="E106" s="377" t="s">
        <v>509</v>
      </c>
      <c r="F106" s="185">
        <v>5316</v>
      </c>
      <c r="G106" s="185">
        <v>5908</v>
      </c>
      <c r="H106" s="185">
        <v>5047</v>
      </c>
      <c r="L106" s="128"/>
    </row>
    <row r="107" spans="1:12" s="164" customFormat="1" ht="15.75">
      <c r="A107" s="375"/>
      <c r="B107" s="123"/>
      <c r="C107" s="137">
        <v>9</v>
      </c>
      <c r="D107" s="184"/>
      <c r="E107" s="377" t="s">
        <v>510</v>
      </c>
      <c r="F107" s="185">
        <v>1422</v>
      </c>
      <c r="G107" s="185">
        <v>600</v>
      </c>
      <c r="H107" s="185">
        <v>316</v>
      </c>
      <c r="L107" s="128"/>
    </row>
    <row r="108" spans="1:12" s="164" customFormat="1" ht="15.75">
      <c r="A108" s="375"/>
      <c r="B108" s="123"/>
      <c r="C108" s="137">
        <v>10</v>
      </c>
      <c r="D108" s="186"/>
      <c r="E108" s="187" t="s">
        <v>511</v>
      </c>
      <c r="F108" s="185">
        <v>700</v>
      </c>
      <c r="G108" s="185">
        <v>700</v>
      </c>
      <c r="H108" s="185">
        <v>956</v>
      </c>
      <c r="L108" s="128"/>
    </row>
    <row r="109" spans="1:12" s="164" customFormat="1" ht="15.75">
      <c r="A109" s="375"/>
      <c r="B109" s="123"/>
      <c r="C109" s="137">
        <v>11</v>
      </c>
      <c r="D109" s="186"/>
      <c r="E109" s="187" t="s">
        <v>512</v>
      </c>
      <c r="F109" s="185">
        <v>420</v>
      </c>
      <c r="G109" s="185">
        <v>420</v>
      </c>
      <c r="H109" s="185">
        <v>14</v>
      </c>
      <c r="L109" s="128"/>
    </row>
    <row r="110" spans="1:12" s="164" customFormat="1" ht="15.75">
      <c r="A110" s="375"/>
      <c r="B110" s="123"/>
      <c r="C110" s="137">
        <v>12</v>
      </c>
      <c r="D110" s="186"/>
      <c r="E110" s="187" t="s">
        <v>513</v>
      </c>
      <c r="F110" s="185">
        <v>818</v>
      </c>
      <c r="G110" s="185">
        <v>1018</v>
      </c>
      <c r="H110" s="185">
        <v>933</v>
      </c>
      <c r="L110" s="128"/>
    </row>
    <row r="111" spans="1:12" s="164" customFormat="1" ht="15.75">
      <c r="A111" s="375"/>
      <c r="B111" s="123"/>
      <c r="C111" s="137">
        <v>13</v>
      </c>
      <c r="D111" s="186"/>
      <c r="E111" s="187" t="s">
        <v>598</v>
      </c>
      <c r="F111" s="185">
        <v>0</v>
      </c>
      <c r="G111" s="185">
        <v>30</v>
      </c>
      <c r="H111" s="185">
        <v>30</v>
      </c>
      <c r="L111" s="128"/>
    </row>
    <row r="112" spans="1:12" s="164" customFormat="1" ht="16.5" thickBot="1">
      <c r="A112" s="376"/>
      <c r="B112" s="188"/>
      <c r="C112" s="137">
        <v>14</v>
      </c>
      <c r="D112" s="188"/>
      <c r="E112" s="189" t="s">
        <v>514</v>
      </c>
      <c r="F112" s="190">
        <v>2000</v>
      </c>
      <c r="G112" s="190">
        <v>2000</v>
      </c>
      <c r="H112" s="190">
        <v>1675</v>
      </c>
      <c r="L112" s="128"/>
    </row>
    <row r="113" spans="1:12" s="164" customFormat="1" ht="16.5" thickBot="1">
      <c r="A113" s="370"/>
      <c r="B113" s="145"/>
      <c r="C113" s="145"/>
      <c r="D113" s="145"/>
      <c r="E113" s="146" t="s">
        <v>545</v>
      </c>
      <c r="F113" s="147">
        <f>SUM(F100:F112)</f>
        <v>78327</v>
      </c>
      <c r="G113" s="147">
        <f>SUM(G100:G112)</f>
        <v>76118</v>
      </c>
      <c r="H113" s="147">
        <f>SUM(H100:H112)</f>
        <v>72826</v>
      </c>
      <c r="J113" s="165"/>
      <c r="K113" s="165"/>
      <c r="L113" s="128"/>
    </row>
    <row r="114" spans="1:12" s="164" customFormat="1" ht="15.75">
      <c r="A114" s="121">
        <v>370</v>
      </c>
      <c r="B114" s="122"/>
      <c r="C114" s="123"/>
      <c r="D114" s="123"/>
      <c r="E114" s="172" t="s">
        <v>615</v>
      </c>
      <c r="F114" s="125"/>
      <c r="G114" s="125">
        <v>0</v>
      </c>
      <c r="H114" s="125">
        <v>0</v>
      </c>
      <c r="L114" s="128"/>
    </row>
    <row r="115" spans="1:12" s="164" customFormat="1" ht="15.75">
      <c r="A115" s="121"/>
      <c r="B115" s="122">
        <v>1</v>
      </c>
      <c r="C115" s="123"/>
      <c r="D115" s="123"/>
      <c r="E115" s="172" t="s">
        <v>616</v>
      </c>
      <c r="F115" s="125"/>
      <c r="G115" s="125">
        <v>0</v>
      </c>
      <c r="H115" s="125">
        <v>0</v>
      </c>
      <c r="L115" s="128"/>
    </row>
    <row r="116" spans="1:12" s="164" customFormat="1" ht="16.5" thickBot="1">
      <c r="A116" s="121"/>
      <c r="B116" s="122"/>
      <c r="C116" s="123">
        <v>1</v>
      </c>
      <c r="D116" s="123"/>
      <c r="E116" s="277" t="s">
        <v>617</v>
      </c>
      <c r="F116" s="125">
        <v>0</v>
      </c>
      <c r="G116" s="125">
        <v>1000</v>
      </c>
      <c r="H116" s="125">
        <v>972</v>
      </c>
      <c r="L116" s="128"/>
    </row>
    <row r="117" spans="1:12" s="164" customFormat="1" ht="16.5" thickBot="1">
      <c r="A117" s="144"/>
      <c r="B117" s="145"/>
      <c r="C117" s="145"/>
      <c r="D117" s="145"/>
      <c r="E117" s="146" t="s">
        <v>601</v>
      </c>
      <c r="F117" s="147">
        <f>SUM(F116:F116)</f>
        <v>0</v>
      </c>
      <c r="G117" s="147">
        <f>SUM(G116:G116)</f>
        <v>1000</v>
      </c>
      <c r="H117" s="147">
        <f>SUM(H116:H116)</f>
        <v>972</v>
      </c>
      <c r="L117" s="128"/>
    </row>
    <row r="118" spans="1:12" s="164" customFormat="1" ht="31.5">
      <c r="A118" s="121">
        <v>372</v>
      </c>
      <c r="B118" s="122"/>
      <c r="C118" s="123"/>
      <c r="D118" s="123"/>
      <c r="E118" s="172" t="s">
        <v>612</v>
      </c>
      <c r="F118" s="125"/>
      <c r="G118" s="125">
        <v>0</v>
      </c>
      <c r="H118" s="125">
        <v>0</v>
      </c>
      <c r="L118" s="128"/>
    </row>
    <row r="119" spans="1:12" s="164" customFormat="1" ht="15.75">
      <c r="A119" s="121"/>
      <c r="B119" s="122">
        <v>1</v>
      </c>
      <c r="C119" s="123"/>
      <c r="D119" s="123"/>
      <c r="E119" s="172" t="s">
        <v>613</v>
      </c>
      <c r="F119" s="125"/>
      <c r="G119" s="125">
        <v>0</v>
      </c>
      <c r="H119" s="125">
        <v>0</v>
      </c>
      <c r="L119" s="128"/>
    </row>
    <row r="120" spans="1:12" s="164" customFormat="1" ht="16.5" thickBot="1">
      <c r="A120" s="121"/>
      <c r="B120" s="122"/>
      <c r="C120" s="123">
        <v>1</v>
      </c>
      <c r="D120" s="123"/>
      <c r="E120" s="277" t="s">
        <v>614</v>
      </c>
      <c r="F120" s="125"/>
      <c r="G120" s="125">
        <v>9447</v>
      </c>
      <c r="H120" s="125">
        <v>6647</v>
      </c>
      <c r="L120" s="128"/>
    </row>
    <row r="121" spans="1:12" s="164" customFormat="1" ht="16.5" thickBot="1">
      <c r="A121" s="144"/>
      <c r="B121" s="145"/>
      <c r="C121" s="145"/>
      <c r="D121" s="145"/>
      <c r="E121" s="146" t="s">
        <v>601</v>
      </c>
      <c r="F121" s="147">
        <f>SUM(F120:F120)</f>
        <v>0</v>
      </c>
      <c r="G121" s="147">
        <f>SUM(G120:G120)</f>
        <v>9447</v>
      </c>
      <c r="H121" s="147">
        <f>SUM(H120:H120)</f>
        <v>6647</v>
      </c>
      <c r="L121" s="128"/>
    </row>
    <row r="122" spans="1:12" ht="31.5">
      <c r="A122" s="149">
        <v>374</v>
      </c>
      <c r="B122" s="150"/>
      <c r="C122" s="150"/>
      <c r="D122" s="150"/>
      <c r="E122" s="276" t="s">
        <v>548</v>
      </c>
      <c r="F122" s="151"/>
      <c r="G122" s="151">
        <v>0</v>
      </c>
      <c r="H122" s="151">
        <v>0</v>
      </c>
      <c r="L122" s="128"/>
    </row>
    <row r="123" spans="1:12" ht="15.75">
      <c r="A123" s="136"/>
      <c r="B123" s="123">
        <v>1</v>
      </c>
      <c r="C123" s="123"/>
      <c r="D123" s="123"/>
      <c r="E123" s="152" t="s">
        <v>492</v>
      </c>
      <c r="F123" s="153"/>
      <c r="G123" s="153">
        <v>0</v>
      </c>
      <c r="H123" s="153">
        <v>0</v>
      </c>
      <c r="L123" s="128"/>
    </row>
    <row r="124" spans="1:12" ht="15.75">
      <c r="A124" s="136"/>
      <c r="B124" s="154"/>
      <c r="C124" s="154">
        <v>1</v>
      </c>
      <c r="D124" s="154"/>
      <c r="E124" s="155" t="s">
        <v>489</v>
      </c>
      <c r="F124" s="156">
        <v>6961</v>
      </c>
      <c r="G124" s="156">
        <v>5921</v>
      </c>
      <c r="H124" s="156">
        <v>6460</v>
      </c>
      <c r="L124" s="128"/>
    </row>
    <row r="125" spans="1:12" ht="15.75">
      <c r="A125" s="136"/>
      <c r="B125" s="154">
        <v>2</v>
      </c>
      <c r="C125" s="154"/>
      <c r="D125" s="154"/>
      <c r="E125" s="168" t="s">
        <v>549</v>
      </c>
      <c r="F125" s="156"/>
      <c r="G125" s="156">
        <v>0</v>
      </c>
      <c r="H125" s="156">
        <v>0</v>
      </c>
      <c r="L125" s="128"/>
    </row>
    <row r="126" spans="1:12" ht="15.75">
      <c r="A126" s="136"/>
      <c r="B126" s="154"/>
      <c r="C126" s="154"/>
      <c r="D126" s="154"/>
      <c r="E126" s="155" t="s">
        <v>493</v>
      </c>
      <c r="F126" s="156">
        <v>600</v>
      </c>
      <c r="G126" s="156">
        <v>600</v>
      </c>
      <c r="H126" s="156">
        <v>600</v>
      </c>
      <c r="L126" s="128"/>
    </row>
    <row r="127" spans="1:12" ht="15.75">
      <c r="A127" s="136"/>
      <c r="B127" s="154">
        <v>3</v>
      </c>
      <c r="C127" s="154"/>
      <c r="D127" s="154"/>
      <c r="E127" s="168" t="s">
        <v>556</v>
      </c>
      <c r="F127" s="156"/>
      <c r="G127" s="156">
        <v>0</v>
      </c>
      <c r="H127" s="156">
        <v>0</v>
      </c>
      <c r="L127" s="128"/>
    </row>
    <row r="128" spans="1:12" ht="15.75">
      <c r="A128" s="136"/>
      <c r="B128" s="154"/>
      <c r="C128" s="154"/>
      <c r="D128" s="154"/>
      <c r="E128" s="155" t="s">
        <v>558</v>
      </c>
      <c r="F128" s="156">
        <v>110388</v>
      </c>
      <c r="G128" s="156">
        <v>117378</v>
      </c>
      <c r="H128" s="156">
        <v>113339</v>
      </c>
      <c r="L128" s="128"/>
    </row>
    <row r="129" spans="1:12" ht="15.75">
      <c r="A129" s="136"/>
      <c r="B129" s="154"/>
      <c r="C129" s="154"/>
      <c r="D129" s="154"/>
      <c r="E129" s="155" t="s">
        <v>557</v>
      </c>
      <c r="F129" s="156">
        <v>6000</v>
      </c>
      <c r="G129" s="156">
        <v>6000</v>
      </c>
      <c r="H129" s="156">
        <v>4297</v>
      </c>
      <c r="L129" s="128"/>
    </row>
    <row r="130" spans="1:12" ht="15.75">
      <c r="A130" s="136"/>
      <c r="B130" s="154"/>
      <c r="C130" s="154"/>
      <c r="D130" s="154"/>
      <c r="E130" s="155" t="s">
        <v>654</v>
      </c>
      <c r="F130" s="156"/>
      <c r="G130" s="156">
        <v>2992</v>
      </c>
      <c r="H130" s="156">
        <v>1496</v>
      </c>
      <c r="L130" s="128"/>
    </row>
    <row r="131" spans="1:12" ht="15.75">
      <c r="A131" s="136"/>
      <c r="B131" s="154">
        <v>4</v>
      </c>
      <c r="C131" s="154"/>
      <c r="D131" s="154"/>
      <c r="E131" s="168" t="s">
        <v>636</v>
      </c>
      <c r="F131" s="156"/>
      <c r="G131" s="156">
        <v>0</v>
      </c>
      <c r="H131" s="156"/>
      <c r="L131" s="128"/>
    </row>
    <row r="132" spans="1:12" ht="15.75">
      <c r="A132" s="136"/>
      <c r="B132" s="154"/>
      <c r="C132" s="154"/>
      <c r="D132" s="154"/>
      <c r="E132" s="155" t="s">
        <v>587</v>
      </c>
      <c r="F132" s="156"/>
      <c r="G132" s="156">
        <v>996</v>
      </c>
      <c r="H132" s="156">
        <v>996</v>
      </c>
      <c r="L132" s="128"/>
    </row>
    <row r="133" spans="1:12" ht="15.75">
      <c r="A133" s="136"/>
      <c r="B133" s="154">
        <v>5</v>
      </c>
      <c r="C133" s="154"/>
      <c r="D133" s="154"/>
      <c r="E133" s="168" t="s">
        <v>652</v>
      </c>
      <c r="F133" s="156"/>
      <c r="G133" s="156"/>
      <c r="H133" s="156"/>
      <c r="L133" s="128"/>
    </row>
    <row r="134" spans="1:12" ht="15.75">
      <c r="A134" s="136"/>
      <c r="B134" s="154"/>
      <c r="C134" s="154"/>
      <c r="D134" s="154"/>
      <c r="E134" s="155" t="s">
        <v>653</v>
      </c>
      <c r="F134" s="156">
        <v>0</v>
      </c>
      <c r="G134" s="156">
        <v>7000</v>
      </c>
      <c r="H134" s="156">
        <v>7000</v>
      </c>
      <c r="L134" s="128"/>
    </row>
    <row r="135" spans="1:12" ht="15.75">
      <c r="A135" s="136"/>
      <c r="B135" s="154">
        <v>5</v>
      </c>
      <c r="C135" s="154"/>
      <c r="D135" s="154"/>
      <c r="E135" s="169" t="s">
        <v>494</v>
      </c>
      <c r="F135" s="156"/>
      <c r="G135" s="156">
        <v>0</v>
      </c>
      <c r="H135" s="156">
        <v>0</v>
      </c>
      <c r="L135" s="128"/>
    </row>
    <row r="136" spans="1:12" ht="15.75">
      <c r="A136" s="136"/>
      <c r="B136" s="154"/>
      <c r="C136" s="154">
        <v>1</v>
      </c>
      <c r="D136" s="154"/>
      <c r="E136" s="127" t="s">
        <v>495</v>
      </c>
      <c r="F136" s="156">
        <v>1294</v>
      </c>
      <c r="G136" s="156">
        <v>3049</v>
      </c>
      <c r="H136" s="156">
        <v>3049</v>
      </c>
      <c r="L136" s="128"/>
    </row>
    <row r="137" spans="1:12" ht="16.5" thickBot="1">
      <c r="A137" s="136"/>
      <c r="B137" s="170"/>
      <c r="C137" s="170">
        <v>2</v>
      </c>
      <c r="D137" s="170"/>
      <c r="E137" s="377" t="s">
        <v>496</v>
      </c>
      <c r="F137" s="171">
        <v>1294</v>
      </c>
      <c r="G137" s="171">
        <v>1294</v>
      </c>
      <c r="H137" s="171">
        <v>1294</v>
      </c>
      <c r="L137" s="128"/>
    </row>
    <row r="138" spans="1:12" ht="16.5" thickBot="1">
      <c r="A138" s="144"/>
      <c r="B138" s="145"/>
      <c r="C138" s="145"/>
      <c r="D138" s="145"/>
      <c r="E138" s="146" t="s">
        <v>497</v>
      </c>
      <c r="F138" s="147">
        <f>SUM(F124:F137)</f>
        <v>126537</v>
      </c>
      <c r="G138" s="147">
        <f>SUM(G124:G137)</f>
        <v>145230</v>
      </c>
      <c r="H138" s="147">
        <f>SUM(H124:H137)</f>
        <v>138531</v>
      </c>
      <c r="L138" s="128"/>
    </row>
    <row r="139" spans="1:12" s="164" customFormat="1" ht="31.5">
      <c r="A139" s="121">
        <v>376</v>
      </c>
      <c r="B139" s="122"/>
      <c r="C139" s="123"/>
      <c r="D139" s="123"/>
      <c r="E139" s="172" t="s">
        <v>552</v>
      </c>
      <c r="F139" s="125"/>
      <c r="G139" s="125">
        <v>0</v>
      </c>
      <c r="H139" s="125">
        <v>0</v>
      </c>
      <c r="L139" s="128"/>
    </row>
    <row r="140" spans="1:12" s="164" customFormat="1" ht="15.75">
      <c r="A140" s="121"/>
      <c r="B140" s="122">
        <v>1</v>
      </c>
      <c r="C140" s="123"/>
      <c r="D140" s="123"/>
      <c r="E140" s="172" t="s">
        <v>553</v>
      </c>
      <c r="F140" s="125"/>
      <c r="G140" s="125">
        <v>0</v>
      </c>
      <c r="H140" s="125">
        <v>0</v>
      </c>
      <c r="L140" s="128"/>
    </row>
    <row r="141" spans="1:12" s="164" customFormat="1" ht="15.75">
      <c r="A141" s="121"/>
      <c r="B141" s="122"/>
      <c r="C141" s="123">
        <v>1</v>
      </c>
      <c r="D141" s="123"/>
      <c r="E141" s="277" t="s">
        <v>554</v>
      </c>
      <c r="F141" s="125">
        <v>1500</v>
      </c>
      <c r="G141" s="125">
        <v>1500</v>
      </c>
      <c r="H141" s="125">
        <v>1500</v>
      </c>
      <c r="L141" s="128"/>
    </row>
    <row r="142" spans="1:12" s="164" customFormat="1" ht="15.75">
      <c r="A142" s="121"/>
      <c r="B142" s="122"/>
      <c r="C142" s="123">
        <v>2</v>
      </c>
      <c r="D142" s="123"/>
      <c r="E142" s="277" t="s">
        <v>555</v>
      </c>
      <c r="F142" s="125">
        <v>50000</v>
      </c>
      <c r="G142" s="125">
        <v>50000</v>
      </c>
      <c r="H142" s="125">
        <v>50000</v>
      </c>
      <c r="L142" s="128"/>
    </row>
    <row r="143" spans="1:12" s="164" customFormat="1" ht="15.75">
      <c r="A143" s="121"/>
      <c r="B143" s="122"/>
      <c r="C143" s="123">
        <v>3</v>
      </c>
      <c r="D143" s="123"/>
      <c r="E143" s="277" t="s">
        <v>550</v>
      </c>
      <c r="F143" s="125">
        <v>0</v>
      </c>
      <c r="G143" s="125">
        <v>39471</v>
      </c>
      <c r="H143" s="125">
        <v>39471</v>
      </c>
      <c r="L143" s="128"/>
    </row>
    <row r="144" spans="1:12" s="164" customFormat="1" ht="15.75">
      <c r="A144" s="252"/>
      <c r="B144" s="283">
        <v>2</v>
      </c>
      <c r="C144" s="137"/>
      <c r="D144" s="137"/>
      <c r="E144" s="362" t="s">
        <v>599</v>
      </c>
      <c r="F144" s="125"/>
      <c r="G144" s="125">
        <v>0</v>
      </c>
      <c r="H144" s="125">
        <v>0</v>
      </c>
      <c r="L144" s="128"/>
    </row>
    <row r="145" spans="1:12" s="164" customFormat="1" ht="16.5" thickBot="1">
      <c r="A145" s="252"/>
      <c r="B145" s="361"/>
      <c r="C145" s="361"/>
      <c r="D145" s="361"/>
      <c r="E145" s="363" t="s">
        <v>600</v>
      </c>
      <c r="F145" s="125">
        <v>0</v>
      </c>
      <c r="G145" s="125">
        <v>1230</v>
      </c>
      <c r="H145" s="125">
        <v>1230</v>
      </c>
      <c r="L145" s="128"/>
    </row>
    <row r="146" spans="1:12" s="164" customFormat="1" ht="16.5" thickBot="1">
      <c r="A146" s="144"/>
      <c r="B146" s="145"/>
      <c r="C146" s="145"/>
      <c r="D146" s="145"/>
      <c r="E146" s="146" t="s">
        <v>601</v>
      </c>
      <c r="F146" s="147">
        <f>SUM(F141:F145)</f>
        <v>51500</v>
      </c>
      <c r="G146" s="147">
        <f>SUM(G141:G145)</f>
        <v>92201</v>
      </c>
      <c r="H146" s="147">
        <f>SUM(H141:H145)</f>
        <v>92201</v>
      </c>
      <c r="L146" s="128"/>
    </row>
    <row r="147" spans="1:12" ht="31.5">
      <c r="A147" s="121">
        <v>377</v>
      </c>
      <c r="B147" s="150"/>
      <c r="C147" s="150"/>
      <c r="D147" s="150"/>
      <c r="E147" s="173" t="s">
        <v>546</v>
      </c>
      <c r="F147" s="174"/>
      <c r="G147" s="174">
        <v>0</v>
      </c>
      <c r="H147" s="174">
        <v>0</v>
      </c>
      <c r="L147" s="128"/>
    </row>
    <row r="148" spans="1:12" ht="15.75">
      <c r="A148" s="136"/>
      <c r="B148" s="137"/>
      <c r="C148" s="137">
        <v>1</v>
      </c>
      <c r="D148" s="137"/>
      <c r="E148" s="175" t="s">
        <v>499</v>
      </c>
      <c r="F148" s="176">
        <v>24000</v>
      </c>
      <c r="G148" s="176">
        <v>38400</v>
      </c>
      <c r="H148" s="176">
        <v>38144</v>
      </c>
      <c r="L148" s="128"/>
    </row>
    <row r="149" spans="1:12" s="164" customFormat="1" ht="15.75">
      <c r="A149" s="136"/>
      <c r="B149" s="137"/>
      <c r="C149" s="137">
        <v>2</v>
      </c>
      <c r="D149" s="137"/>
      <c r="E149" s="175" t="s">
        <v>500</v>
      </c>
      <c r="F149" s="176">
        <v>2500</v>
      </c>
      <c r="G149" s="176">
        <v>2500</v>
      </c>
      <c r="H149" s="176">
        <v>1780</v>
      </c>
      <c r="L149" s="128"/>
    </row>
    <row r="150" spans="1:12" s="164" customFormat="1" ht="15.75">
      <c r="A150" s="136"/>
      <c r="B150" s="137"/>
      <c r="C150" s="137">
        <v>3</v>
      </c>
      <c r="D150" s="137"/>
      <c r="E150" s="175" t="s">
        <v>501</v>
      </c>
      <c r="F150" s="176">
        <v>6000</v>
      </c>
      <c r="G150" s="176">
        <v>6050</v>
      </c>
      <c r="H150" s="176">
        <v>6180</v>
      </c>
      <c r="L150" s="128"/>
    </row>
    <row r="151" spans="1:12" s="164" customFormat="1" ht="15.75">
      <c r="A151" s="136"/>
      <c r="B151" s="137"/>
      <c r="C151" s="137">
        <v>4</v>
      </c>
      <c r="D151" s="137"/>
      <c r="E151" s="177" t="s">
        <v>502</v>
      </c>
      <c r="F151" s="176">
        <v>1000</v>
      </c>
      <c r="G151" s="176">
        <v>1000</v>
      </c>
      <c r="H151" s="176">
        <v>1000</v>
      </c>
      <c r="L151" s="128"/>
    </row>
    <row r="152" spans="1:12" s="164" customFormat="1" ht="15.75">
      <c r="A152" s="136"/>
      <c r="B152" s="137"/>
      <c r="C152" s="137">
        <v>5</v>
      </c>
      <c r="D152" s="137"/>
      <c r="E152" s="177" t="s">
        <v>503</v>
      </c>
      <c r="F152" s="176">
        <v>1100</v>
      </c>
      <c r="G152" s="176">
        <v>1100</v>
      </c>
      <c r="H152" s="176">
        <v>1100</v>
      </c>
      <c r="L152" s="128"/>
    </row>
    <row r="153" spans="1:12" s="164" customFormat="1" ht="15.75">
      <c r="A153" s="136"/>
      <c r="B153" s="137"/>
      <c r="C153" s="137">
        <v>6</v>
      </c>
      <c r="D153" s="137"/>
      <c r="E153" s="177" t="s">
        <v>547</v>
      </c>
      <c r="F153" s="176">
        <v>2000</v>
      </c>
      <c r="G153" s="176">
        <v>2000</v>
      </c>
      <c r="H153" s="176">
        <v>2000</v>
      </c>
      <c r="J153" s="165"/>
      <c r="K153" s="165"/>
      <c r="L153" s="128"/>
    </row>
    <row r="154" spans="1:12" s="164" customFormat="1" ht="15.75">
      <c r="A154" s="136"/>
      <c r="B154" s="137"/>
      <c r="C154" s="137">
        <v>7</v>
      </c>
      <c r="D154" s="137"/>
      <c r="E154" s="377" t="s">
        <v>498</v>
      </c>
      <c r="F154" s="176">
        <v>6000</v>
      </c>
      <c r="G154" s="176">
        <v>6000</v>
      </c>
      <c r="H154" s="176">
        <v>6050</v>
      </c>
      <c r="L154" s="128"/>
    </row>
    <row r="155" spans="1:12" s="164" customFormat="1" ht="15.75">
      <c r="A155" s="136"/>
      <c r="B155" s="137"/>
      <c r="C155" s="137">
        <v>8</v>
      </c>
      <c r="D155" s="137"/>
      <c r="E155" s="138" t="s">
        <v>550</v>
      </c>
      <c r="F155" s="176">
        <v>40000</v>
      </c>
      <c r="G155" s="176">
        <v>34280</v>
      </c>
      <c r="H155" s="176">
        <v>34280</v>
      </c>
      <c r="L155" s="128"/>
    </row>
    <row r="156" spans="1:12" s="164" customFormat="1" ht="15.75">
      <c r="A156" s="136"/>
      <c r="B156" s="137"/>
      <c r="C156" s="137">
        <v>9</v>
      </c>
      <c r="D156" s="137"/>
      <c r="E156" s="138" t="s">
        <v>568</v>
      </c>
      <c r="F156" s="176">
        <v>200</v>
      </c>
      <c r="G156" s="176">
        <v>200</v>
      </c>
      <c r="H156" s="176">
        <v>200</v>
      </c>
      <c r="L156" s="128"/>
    </row>
    <row r="157" spans="1:12" s="164" customFormat="1" ht="15.75">
      <c r="A157" s="136"/>
      <c r="B157" s="137"/>
      <c r="C157" s="137">
        <v>10</v>
      </c>
      <c r="D157" s="137"/>
      <c r="E157" s="138" t="s">
        <v>637</v>
      </c>
      <c r="F157" s="176">
        <v>0</v>
      </c>
      <c r="G157" s="176">
        <v>50</v>
      </c>
      <c r="H157" s="176">
        <v>50</v>
      </c>
      <c r="L157" s="128"/>
    </row>
    <row r="158" spans="1:12" s="164" customFormat="1" ht="15.75">
      <c r="A158" s="136"/>
      <c r="B158" s="137"/>
      <c r="C158" s="137">
        <v>11</v>
      </c>
      <c r="D158" s="137"/>
      <c r="E158" s="138" t="s">
        <v>638</v>
      </c>
      <c r="F158" s="176">
        <v>0</v>
      </c>
      <c r="G158" s="176">
        <v>795</v>
      </c>
      <c r="H158" s="176">
        <v>795</v>
      </c>
      <c r="L158" s="128"/>
    </row>
    <row r="159" spans="1:12" s="164" customFormat="1" ht="16.5" thickBot="1">
      <c r="A159" s="136"/>
      <c r="B159" s="137"/>
      <c r="C159" s="137">
        <v>12</v>
      </c>
      <c r="D159" s="137"/>
      <c r="E159" s="177" t="s">
        <v>504</v>
      </c>
      <c r="F159" s="176">
        <v>100</v>
      </c>
      <c r="G159" s="176">
        <v>100</v>
      </c>
      <c r="H159" s="176">
        <v>100</v>
      </c>
      <c r="L159" s="128"/>
    </row>
    <row r="160" spans="1:12" s="164" customFormat="1" ht="16.5" thickBot="1">
      <c r="A160" s="144"/>
      <c r="B160" s="145"/>
      <c r="C160" s="145"/>
      <c r="D160" s="145"/>
      <c r="E160" s="146" t="s">
        <v>602</v>
      </c>
      <c r="F160" s="147">
        <f>SUM(F148:F159)</f>
        <v>82900</v>
      </c>
      <c r="G160" s="147">
        <f>SUM(G148:G159)</f>
        <v>92475</v>
      </c>
      <c r="H160" s="147">
        <f>SUM(H148:H159)</f>
        <v>91679</v>
      </c>
      <c r="L160" s="128"/>
    </row>
    <row r="161" spans="1:12" ht="15.75">
      <c r="A161" s="157">
        <v>380</v>
      </c>
      <c r="B161" s="158"/>
      <c r="C161" s="150"/>
      <c r="D161" s="150"/>
      <c r="E161" s="159" t="s">
        <v>207</v>
      </c>
      <c r="F161" s="194"/>
      <c r="G161" s="194">
        <v>0</v>
      </c>
      <c r="H161" s="194">
        <v>0</v>
      </c>
      <c r="L161" s="128"/>
    </row>
    <row r="162" spans="1:12" ht="15.75">
      <c r="A162" s="375"/>
      <c r="B162" s="122"/>
      <c r="C162" s="123">
        <v>1</v>
      </c>
      <c r="D162" s="123"/>
      <c r="E162" s="195" t="s">
        <v>349</v>
      </c>
      <c r="F162" s="125">
        <v>2897.6377952755906</v>
      </c>
      <c r="G162" s="125">
        <v>2867.6377952755906</v>
      </c>
      <c r="H162" s="125">
        <v>2800</v>
      </c>
      <c r="J162" s="128">
        <f>SUM(G162:G163)</f>
        <v>3642</v>
      </c>
      <c r="K162" s="128"/>
      <c r="L162" s="128"/>
    </row>
    <row r="163" spans="1:12" ht="15.75">
      <c r="A163" s="375"/>
      <c r="B163" s="122"/>
      <c r="C163" s="123"/>
      <c r="D163" s="123"/>
      <c r="E163" s="127" t="s">
        <v>343</v>
      </c>
      <c r="F163" s="125">
        <v>782.3622047244095</v>
      </c>
      <c r="G163" s="125">
        <v>774.3622047244095</v>
      </c>
      <c r="H163" s="125">
        <v>756</v>
      </c>
      <c r="J163" s="128"/>
      <c r="K163" s="128"/>
      <c r="L163" s="128"/>
    </row>
    <row r="164" spans="1:12" ht="15.75">
      <c r="A164" s="375"/>
      <c r="B164" s="122"/>
      <c r="C164" s="123">
        <v>2</v>
      </c>
      <c r="D164" s="123"/>
      <c r="E164" s="195" t="s">
        <v>350</v>
      </c>
      <c r="F164" s="125">
        <v>24809.448818897636</v>
      </c>
      <c r="G164" s="125">
        <v>24739.448818897636</v>
      </c>
      <c r="H164" s="125">
        <v>24300</v>
      </c>
      <c r="J164" s="128">
        <f aca="true" t="shared" si="0" ref="J164:J192">SUM(G164:G165)</f>
        <v>31418.999999999996</v>
      </c>
      <c r="L164" s="128"/>
    </row>
    <row r="165" spans="1:12" ht="15.75">
      <c r="A165" s="375"/>
      <c r="B165" s="122"/>
      <c r="C165" s="123"/>
      <c r="D165" s="123"/>
      <c r="E165" s="127" t="s">
        <v>343</v>
      </c>
      <c r="F165" s="125">
        <v>6698.551181102362</v>
      </c>
      <c r="G165" s="125">
        <v>6679.551181102362</v>
      </c>
      <c r="H165" s="125">
        <v>6561</v>
      </c>
      <c r="J165" s="128"/>
      <c r="L165" s="128"/>
    </row>
    <row r="166" spans="1:12" ht="15.75">
      <c r="A166" s="375"/>
      <c r="B166" s="122"/>
      <c r="C166" s="123">
        <v>3</v>
      </c>
      <c r="D166" s="123"/>
      <c r="E166" s="127" t="s">
        <v>351</v>
      </c>
      <c r="F166" s="125">
        <v>11524.409448818897</v>
      </c>
      <c r="G166" s="125">
        <v>11495.409448818897</v>
      </c>
      <c r="H166" s="125">
        <v>11300</v>
      </c>
      <c r="J166" s="128">
        <f t="shared" si="0"/>
        <v>14599</v>
      </c>
      <c r="L166" s="128"/>
    </row>
    <row r="167" spans="1:12" ht="15.75">
      <c r="A167" s="375"/>
      <c r="B167" s="122"/>
      <c r="C167" s="123"/>
      <c r="D167" s="123"/>
      <c r="E167" s="127" t="s">
        <v>343</v>
      </c>
      <c r="F167" s="125">
        <v>3111.5905511811025</v>
      </c>
      <c r="G167" s="125">
        <v>3103.5905511811025</v>
      </c>
      <c r="H167" s="125">
        <v>3051</v>
      </c>
      <c r="J167" s="128"/>
      <c r="L167" s="128"/>
    </row>
    <row r="168" spans="1:12" ht="15.75">
      <c r="A168" s="375"/>
      <c r="B168" s="122"/>
      <c r="C168" s="123">
        <v>4</v>
      </c>
      <c r="D168" s="123"/>
      <c r="E168" s="127" t="s">
        <v>352</v>
      </c>
      <c r="F168" s="125">
        <v>37508.66141732284</v>
      </c>
      <c r="G168" s="125">
        <v>37508.66141732284</v>
      </c>
      <c r="H168" s="125">
        <v>36900</v>
      </c>
      <c r="J168" s="128">
        <f t="shared" si="0"/>
        <v>47636</v>
      </c>
      <c r="L168" s="128"/>
    </row>
    <row r="169" spans="1:12" ht="15.75">
      <c r="A169" s="375"/>
      <c r="B169" s="122"/>
      <c r="C169" s="123"/>
      <c r="D169" s="123"/>
      <c r="E169" s="127" t="s">
        <v>343</v>
      </c>
      <c r="F169" s="125">
        <v>10127.338582677166</v>
      </c>
      <c r="G169" s="125">
        <v>10127.338582677166</v>
      </c>
      <c r="H169" s="125">
        <v>9963</v>
      </c>
      <c r="J169" s="128"/>
      <c r="L169" s="128"/>
    </row>
    <row r="170" spans="1:12" ht="15.75">
      <c r="A170" s="375"/>
      <c r="B170" s="122"/>
      <c r="C170" s="123">
        <v>5</v>
      </c>
      <c r="D170" s="123"/>
      <c r="E170" s="127" t="s">
        <v>353</v>
      </c>
      <c r="F170" s="125">
        <v>37546.45669291339</v>
      </c>
      <c r="G170" s="125">
        <v>36978.45669291339</v>
      </c>
      <c r="H170" s="125">
        <v>36900</v>
      </c>
      <c r="J170" s="128">
        <f t="shared" si="0"/>
        <v>46963</v>
      </c>
      <c r="L170" s="128"/>
    </row>
    <row r="171" spans="1:12" ht="15.75">
      <c r="A171" s="375"/>
      <c r="B171" s="122"/>
      <c r="C171" s="123"/>
      <c r="D171" s="123"/>
      <c r="E171" s="127" t="s">
        <v>343</v>
      </c>
      <c r="F171" s="125">
        <v>10137.543307086615</v>
      </c>
      <c r="G171" s="125">
        <v>9984.543307086615</v>
      </c>
      <c r="H171" s="125">
        <v>9963</v>
      </c>
      <c r="J171" s="128"/>
      <c r="L171" s="128"/>
    </row>
    <row r="172" spans="1:12" ht="15.75">
      <c r="A172" s="375"/>
      <c r="B172" s="122"/>
      <c r="C172" s="123">
        <v>6</v>
      </c>
      <c r="D172" s="123"/>
      <c r="E172" s="127" t="s">
        <v>354</v>
      </c>
      <c r="F172" s="125">
        <v>31114.173228346455</v>
      </c>
      <c r="G172" s="125">
        <v>31071</v>
      </c>
      <c r="H172" s="125">
        <v>31611</v>
      </c>
      <c r="J172" s="128">
        <f t="shared" si="0"/>
        <v>39467.82677165354</v>
      </c>
      <c r="L172" s="128"/>
    </row>
    <row r="173" spans="1:12" ht="15.75">
      <c r="A173" s="375"/>
      <c r="B173" s="122"/>
      <c r="C173" s="123"/>
      <c r="D173" s="123"/>
      <c r="E173" s="127" t="s">
        <v>343</v>
      </c>
      <c r="F173" s="125">
        <v>8400.826771653543</v>
      </c>
      <c r="G173" s="125">
        <v>8396.826771653543</v>
      </c>
      <c r="H173" s="125">
        <v>8262</v>
      </c>
      <c r="J173" s="128"/>
      <c r="L173" s="128"/>
    </row>
    <row r="174" spans="1:12" ht="15.75">
      <c r="A174" s="375"/>
      <c r="B174" s="122"/>
      <c r="C174" s="123">
        <v>7</v>
      </c>
      <c r="D174" s="123"/>
      <c r="E174" s="127" t="s">
        <v>551</v>
      </c>
      <c r="F174" s="125">
        <v>1326</v>
      </c>
      <c r="G174" s="125">
        <v>1326</v>
      </c>
      <c r="H174" s="125">
        <v>948</v>
      </c>
      <c r="J174" s="128">
        <f t="shared" si="0"/>
        <v>1633</v>
      </c>
      <c r="L174" s="128"/>
    </row>
    <row r="175" spans="1:12" ht="15.75">
      <c r="A175" s="375"/>
      <c r="B175" s="122"/>
      <c r="C175" s="123"/>
      <c r="D175" s="123"/>
      <c r="E175" s="127" t="s">
        <v>343</v>
      </c>
      <c r="F175" s="125">
        <v>307</v>
      </c>
      <c r="G175" s="125">
        <v>307</v>
      </c>
      <c r="H175" s="125">
        <v>256</v>
      </c>
      <c r="J175" s="128"/>
      <c r="L175" s="128"/>
    </row>
    <row r="176" spans="1:12" ht="15.75">
      <c r="A176" s="375"/>
      <c r="B176" s="122"/>
      <c r="C176" s="123">
        <v>8</v>
      </c>
      <c r="D176" s="123"/>
      <c r="E176" s="127" t="s">
        <v>609</v>
      </c>
      <c r="F176" s="125">
        <v>0</v>
      </c>
      <c r="G176" s="125">
        <v>0</v>
      </c>
      <c r="H176" s="125">
        <v>3646</v>
      </c>
      <c r="J176" s="128">
        <f t="shared" si="0"/>
        <v>0</v>
      </c>
      <c r="L176" s="128"/>
    </row>
    <row r="177" spans="1:14" ht="15.75">
      <c r="A177" s="375"/>
      <c r="B177" s="122"/>
      <c r="C177" s="123"/>
      <c r="D177" s="123"/>
      <c r="E177" s="127" t="s">
        <v>343</v>
      </c>
      <c r="F177" s="125">
        <v>0</v>
      </c>
      <c r="G177" s="125">
        <v>0</v>
      </c>
      <c r="H177" s="125">
        <v>0</v>
      </c>
      <c r="J177" s="128"/>
      <c r="K177" s="128"/>
      <c r="L177" s="128"/>
      <c r="M177" s="128"/>
      <c r="N177" s="128"/>
    </row>
    <row r="178" spans="1:13" ht="15.75">
      <c r="A178" s="375"/>
      <c r="B178" s="122"/>
      <c r="C178" s="123">
        <v>9</v>
      </c>
      <c r="D178" s="123"/>
      <c r="E178" s="127" t="s">
        <v>610</v>
      </c>
      <c r="F178" s="125">
        <v>0</v>
      </c>
      <c r="G178" s="125">
        <v>663</v>
      </c>
      <c r="H178" s="125">
        <v>544</v>
      </c>
      <c r="J178" s="128">
        <f t="shared" si="0"/>
        <v>880</v>
      </c>
      <c r="K178" s="128"/>
      <c r="L178" s="128"/>
      <c r="M178" s="128"/>
    </row>
    <row r="179" spans="1:12" ht="15.75">
      <c r="A179" s="375"/>
      <c r="B179" s="122"/>
      <c r="C179" s="123"/>
      <c r="D179" s="123"/>
      <c r="E179" s="127" t="s">
        <v>343</v>
      </c>
      <c r="F179" s="125">
        <v>0</v>
      </c>
      <c r="G179" s="125">
        <v>217</v>
      </c>
      <c r="H179" s="125">
        <v>147</v>
      </c>
      <c r="J179" s="128"/>
      <c r="L179" s="128"/>
    </row>
    <row r="180" spans="1:12" ht="15.75">
      <c r="A180" s="375"/>
      <c r="B180" s="122"/>
      <c r="C180" s="123">
        <v>10</v>
      </c>
      <c r="D180" s="123"/>
      <c r="E180" s="127" t="s">
        <v>611</v>
      </c>
      <c r="F180" s="125">
        <v>0</v>
      </c>
      <c r="G180" s="125">
        <v>0</v>
      </c>
      <c r="H180" s="125">
        <v>0</v>
      </c>
      <c r="J180" s="128">
        <f t="shared" si="0"/>
        <v>0</v>
      </c>
      <c r="L180" s="128"/>
    </row>
    <row r="181" spans="1:12" ht="15.75">
      <c r="A181" s="375"/>
      <c r="B181" s="122"/>
      <c r="C181" s="123"/>
      <c r="D181" s="123"/>
      <c r="E181" s="127" t="s">
        <v>343</v>
      </c>
      <c r="F181" s="125">
        <v>0</v>
      </c>
      <c r="G181" s="125">
        <v>0</v>
      </c>
      <c r="H181" s="125">
        <v>0</v>
      </c>
      <c r="J181" s="128"/>
      <c r="L181" s="128"/>
    </row>
    <row r="182" spans="1:12" ht="15.75">
      <c r="A182" s="375"/>
      <c r="B182" s="122"/>
      <c r="C182" s="123">
        <v>11</v>
      </c>
      <c r="D182" s="123"/>
      <c r="E182" s="127" t="s">
        <v>639</v>
      </c>
      <c r="F182" s="125">
        <v>0</v>
      </c>
      <c r="G182" s="125">
        <v>866</v>
      </c>
      <c r="H182" s="125">
        <v>866</v>
      </c>
      <c r="J182" s="128">
        <f t="shared" si="0"/>
        <v>1100</v>
      </c>
      <c r="K182" s="128"/>
      <c r="L182" s="128"/>
    </row>
    <row r="183" spans="1:12" ht="15.75">
      <c r="A183" s="375"/>
      <c r="B183" s="122"/>
      <c r="C183" s="123"/>
      <c r="D183" s="123"/>
      <c r="E183" s="127" t="s">
        <v>343</v>
      </c>
      <c r="F183" s="125">
        <v>0</v>
      </c>
      <c r="G183" s="125">
        <v>234</v>
      </c>
      <c r="H183" s="125">
        <v>234</v>
      </c>
      <c r="J183" s="128"/>
      <c r="K183" s="128"/>
      <c r="L183" s="128"/>
    </row>
    <row r="184" spans="1:12" ht="15.75">
      <c r="A184" s="375"/>
      <c r="B184" s="122"/>
      <c r="C184" s="123">
        <v>12</v>
      </c>
      <c r="D184" s="123"/>
      <c r="E184" s="127" t="s">
        <v>669</v>
      </c>
      <c r="F184" s="125">
        <v>0</v>
      </c>
      <c r="G184" s="125">
        <v>3148</v>
      </c>
      <c r="H184" s="125">
        <v>3147</v>
      </c>
      <c r="J184" s="128">
        <f t="shared" si="0"/>
        <v>3997</v>
      </c>
      <c r="L184" s="128"/>
    </row>
    <row r="185" spans="1:12" ht="15.75">
      <c r="A185" s="375"/>
      <c r="B185" s="122"/>
      <c r="C185" s="123"/>
      <c r="D185" s="123"/>
      <c r="E185" s="127" t="s">
        <v>343</v>
      </c>
      <c r="F185" s="125">
        <v>0</v>
      </c>
      <c r="G185" s="125">
        <v>849</v>
      </c>
      <c r="H185" s="125">
        <v>849</v>
      </c>
      <c r="J185" s="128"/>
      <c r="L185" s="128"/>
    </row>
    <row r="186" spans="1:12" ht="15.75">
      <c r="A186" s="375"/>
      <c r="B186" s="122"/>
      <c r="C186" s="123">
        <v>13</v>
      </c>
      <c r="D186" s="123"/>
      <c r="E186" s="127" t="s">
        <v>640</v>
      </c>
      <c r="F186" s="125">
        <v>0</v>
      </c>
      <c r="G186" s="125">
        <v>1639</v>
      </c>
      <c r="H186" s="125">
        <v>1639</v>
      </c>
      <c r="J186" s="128">
        <f t="shared" si="0"/>
        <v>1962</v>
      </c>
      <c r="L186" s="128"/>
    </row>
    <row r="187" spans="1:12" ht="15.75">
      <c r="A187" s="375"/>
      <c r="B187" s="122"/>
      <c r="C187" s="123"/>
      <c r="D187" s="123"/>
      <c r="E187" s="127" t="s">
        <v>343</v>
      </c>
      <c r="F187" s="125">
        <v>0</v>
      </c>
      <c r="G187" s="125">
        <v>323</v>
      </c>
      <c r="H187" s="125">
        <v>323</v>
      </c>
      <c r="J187" s="128"/>
      <c r="L187" s="128"/>
    </row>
    <row r="188" spans="1:12" ht="15.75">
      <c r="A188" s="375"/>
      <c r="B188" s="122"/>
      <c r="C188" s="123">
        <v>14</v>
      </c>
      <c r="D188" s="123"/>
      <c r="E188" s="127" t="s">
        <v>641</v>
      </c>
      <c r="F188" s="125">
        <v>0</v>
      </c>
      <c r="G188" s="125">
        <v>2756</v>
      </c>
      <c r="H188" s="125">
        <v>1835</v>
      </c>
      <c r="J188" s="128">
        <f t="shared" si="0"/>
        <v>3500</v>
      </c>
      <c r="L188" s="128"/>
    </row>
    <row r="189" spans="1:12" ht="15.75">
      <c r="A189" s="375"/>
      <c r="B189" s="122"/>
      <c r="C189" s="123"/>
      <c r="D189" s="123"/>
      <c r="E189" s="127" t="s">
        <v>343</v>
      </c>
      <c r="F189" s="125">
        <v>0</v>
      </c>
      <c r="G189" s="125">
        <v>744</v>
      </c>
      <c r="H189" s="125">
        <v>496</v>
      </c>
      <c r="J189" s="128"/>
      <c r="L189" s="128"/>
    </row>
    <row r="190" spans="1:12" ht="15.75">
      <c r="A190" s="375"/>
      <c r="B190" s="122"/>
      <c r="C190" s="123">
        <v>15</v>
      </c>
      <c r="D190" s="123"/>
      <c r="E190" s="127" t="s">
        <v>642</v>
      </c>
      <c r="F190" s="125">
        <v>0</v>
      </c>
      <c r="G190" s="125">
        <v>359</v>
      </c>
      <c r="H190" s="125">
        <v>359</v>
      </c>
      <c r="J190" s="128">
        <f t="shared" si="0"/>
        <v>456</v>
      </c>
      <c r="L190" s="128"/>
    </row>
    <row r="191" spans="1:12" ht="15.75">
      <c r="A191" s="375"/>
      <c r="B191" s="122"/>
      <c r="C191" s="123"/>
      <c r="D191" s="123"/>
      <c r="E191" s="127" t="s">
        <v>343</v>
      </c>
      <c r="F191" s="125">
        <v>0</v>
      </c>
      <c r="G191" s="125">
        <v>97</v>
      </c>
      <c r="H191" s="125">
        <v>97</v>
      </c>
      <c r="J191" s="128"/>
      <c r="L191" s="128"/>
    </row>
    <row r="192" spans="1:12" ht="15.75">
      <c r="A192" s="375"/>
      <c r="B192" s="122"/>
      <c r="C192" s="123">
        <v>16</v>
      </c>
      <c r="D192" s="123"/>
      <c r="E192" s="161" t="s">
        <v>355</v>
      </c>
      <c r="F192" s="176">
        <v>20000</v>
      </c>
      <c r="G192" s="176">
        <v>20000</v>
      </c>
      <c r="H192" s="176">
        <v>0</v>
      </c>
      <c r="J192" s="128">
        <f t="shared" si="0"/>
        <v>20000</v>
      </c>
      <c r="L192" s="128"/>
    </row>
    <row r="193" spans="1:12" ht="16.5" thickBot="1">
      <c r="A193" s="375"/>
      <c r="B193" s="122"/>
      <c r="C193" s="123"/>
      <c r="D193" s="123"/>
      <c r="E193" s="161" t="s">
        <v>343</v>
      </c>
      <c r="F193" s="176">
        <v>0</v>
      </c>
      <c r="G193" s="176">
        <v>0</v>
      </c>
      <c r="H193" s="176">
        <v>0</v>
      </c>
      <c r="J193" s="128"/>
      <c r="K193" s="128"/>
      <c r="L193" s="128"/>
    </row>
    <row r="194" spans="1:12" s="164" customFormat="1" ht="16.5" thickBot="1">
      <c r="A194" s="144"/>
      <c r="B194" s="145"/>
      <c r="C194" s="145"/>
      <c r="D194" s="145"/>
      <c r="E194" s="146" t="s">
        <v>603</v>
      </c>
      <c r="F194" s="196">
        <f>SUM(F162:F193)</f>
        <v>206292.00000000003</v>
      </c>
      <c r="G194" s="196">
        <f>SUM(G162:G193)</f>
        <v>217254.82677165358</v>
      </c>
      <c r="H194" s="196">
        <f>SUM(H162:H193)</f>
        <v>197753</v>
      </c>
      <c r="L194" s="128"/>
    </row>
    <row r="195" spans="1:12" ht="15.75">
      <c r="A195" s="157">
        <v>381</v>
      </c>
      <c r="B195" s="158"/>
      <c r="C195" s="150"/>
      <c r="D195" s="150"/>
      <c r="E195" s="197" t="s">
        <v>209</v>
      </c>
      <c r="F195" s="194"/>
      <c r="G195" s="194">
        <v>0</v>
      </c>
      <c r="H195" s="194">
        <v>0</v>
      </c>
      <c r="L195" s="128"/>
    </row>
    <row r="196" spans="1:12" ht="15.75">
      <c r="A196" s="375"/>
      <c r="B196" s="122"/>
      <c r="C196" s="198">
        <v>1</v>
      </c>
      <c r="D196" s="123"/>
      <c r="E196" s="199" t="s">
        <v>517</v>
      </c>
      <c r="F196" s="176">
        <v>9450</v>
      </c>
      <c r="G196" s="176">
        <v>11696</v>
      </c>
      <c r="H196" s="176">
        <v>9452</v>
      </c>
      <c r="L196" s="128"/>
    </row>
    <row r="197" spans="1:12" ht="15.75">
      <c r="A197" s="375"/>
      <c r="B197" s="122"/>
      <c r="C197" s="123"/>
      <c r="D197" s="123"/>
      <c r="E197" s="127" t="s">
        <v>343</v>
      </c>
      <c r="F197" s="125">
        <v>2550</v>
      </c>
      <c r="G197" s="125">
        <v>3157</v>
      </c>
      <c r="H197" s="125">
        <v>2294</v>
      </c>
      <c r="L197" s="128"/>
    </row>
    <row r="198" spans="1:12" ht="15.75">
      <c r="A198" s="375"/>
      <c r="B198" s="122"/>
      <c r="C198" s="123">
        <v>3</v>
      </c>
      <c r="D198" s="123"/>
      <c r="E198" s="127" t="s">
        <v>344</v>
      </c>
      <c r="F198" s="125">
        <v>7874</v>
      </c>
      <c r="G198" s="125">
        <v>7874</v>
      </c>
      <c r="H198" s="125">
        <v>2646</v>
      </c>
      <c r="J198" s="128"/>
      <c r="K198" s="128"/>
      <c r="L198" s="128"/>
    </row>
    <row r="199" spans="1:12" ht="15.75">
      <c r="A199" s="375"/>
      <c r="B199" s="122"/>
      <c r="C199" s="123"/>
      <c r="D199" s="123"/>
      <c r="E199" s="127" t="s">
        <v>343</v>
      </c>
      <c r="F199" s="125">
        <v>2126</v>
      </c>
      <c r="G199" s="125">
        <v>2126</v>
      </c>
      <c r="H199" s="125">
        <v>714</v>
      </c>
      <c r="L199" s="128"/>
    </row>
    <row r="200" spans="1:12" ht="15.75">
      <c r="A200" s="375"/>
      <c r="B200" s="122"/>
      <c r="C200" s="123">
        <v>4</v>
      </c>
      <c r="D200" s="123"/>
      <c r="E200" s="380" t="s">
        <v>345</v>
      </c>
      <c r="F200" s="125">
        <v>17756</v>
      </c>
      <c r="G200" s="125">
        <v>17756</v>
      </c>
      <c r="H200" s="125">
        <v>18190</v>
      </c>
      <c r="L200" s="128"/>
    </row>
    <row r="201" spans="1:12" ht="15.75">
      <c r="A201" s="375"/>
      <c r="B201" s="122"/>
      <c r="C201" s="123"/>
      <c r="D201" s="123"/>
      <c r="E201" s="127" t="s">
        <v>343</v>
      </c>
      <c r="F201" s="125">
        <v>4794</v>
      </c>
      <c r="G201" s="125">
        <v>4794</v>
      </c>
      <c r="H201" s="125">
        <v>119</v>
      </c>
      <c r="L201" s="128"/>
    </row>
    <row r="202" spans="1:12" ht="15.75">
      <c r="A202" s="375"/>
      <c r="B202" s="122"/>
      <c r="C202" s="123">
        <v>5</v>
      </c>
      <c r="D202" s="123"/>
      <c r="E202" s="380" t="s">
        <v>346</v>
      </c>
      <c r="F202" s="125">
        <v>3780</v>
      </c>
      <c r="G202" s="125">
        <v>3780</v>
      </c>
      <c r="H202" s="125">
        <v>4703</v>
      </c>
      <c r="L202" s="128"/>
    </row>
    <row r="203" spans="1:12" ht="15.75">
      <c r="A203" s="375"/>
      <c r="B203" s="122"/>
      <c r="C203" s="123"/>
      <c r="D203" s="123"/>
      <c r="E203" s="127" t="s">
        <v>343</v>
      </c>
      <c r="F203" s="125">
        <v>1020</v>
      </c>
      <c r="G203" s="125">
        <v>1020</v>
      </c>
      <c r="H203" s="125">
        <v>726</v>
      </c>
      <c r="L203" s="128"/>
    </row>
    <row r="204" spans="1:12" ht="15.75">
      <c r="A204" s="375"/>
      <c r="B204" s="122"/>
      <c r="C204" s="123">
        <v>6</v>
      </c>
      <c r="D204" s="123"/>
      <c r="E204" s="275" t="s">
        <v>347</v>
      </c>
      <c r="F204" s="125">
        <v>22278</v>
      </c>
      <c r="G204" s="125">
        <v>22898</v>
      </c>
      <c r="H204" s="125">
        <v>22898</v>
      </c>
      <c r="L204" s="128"/>
    </row>
    <row r="205" spans="1:12" ht="15.75">
      <c r="A205" s="375"/>
      <c r="B205" s="122"/>
      <c r="C205" s="123"/>
      <c r="D205" s="123"/>
      <c r="E205" s="127" t="s">
        <v>343</v>
      </c>
      <c r="F205" s="125">
        <v>6015</v>
      </c>
      <c r="G205" s="125">
        <v>0</v>
      </c>
      <c r="H205" s="125">
        <v>0</v>
      </c>
      <c r="L205" s="128"/>
    </row>
    <row r="206" spans="1:12" ht="31.5">
      <c r="A206" s="375"/>
      <c r="B206" s="122"/>
      <c r="C206" s="123">
        <v>7</v>
      </c>
      <c r="D206" s="123"/>
      <c r="E206" s="127" t="s">
        <v>643</v>
      </c>
      <c r="F206" s="125">
        <v>0</v>
      </c>
      <c r="G206" s="125">
        <v>5094</v>
      </c>
      <c r="H206" s="125">
        <v>5094</v>
      </c>
      <c r="L206" s="128"/>
    </row>
    <row r="207" spans="1:12" ht="15.75">
      <c r="A207" s="375"/>
      <c r="B207" s="122"/>
      <c r="C207" s="123"/>
      <c r="D207" s="123"/>
      <c r="E207" s="127" t="s">
        <v>343</v>
      </c>
      <c r="F207" s="125">
        <v>0</v>
      </c>
      <c r="G207" s="125">
        <v>1375</v>
      </c>
      <c r="H207" s="125">
        <v>1375</v>
      </c>
      <c r="L207" s="128"/>
    </row>
    <row r="208" spans="1:12" ht="31.5">
      <c r="A208" s="375"/>
      <c r="B208" s="122"/>
      <c r="C208" s="123">
        <v>8</v>
      </c>
      <c r="D208" s="123"/>
      <c r="E208" s="127" t="s">
        <v>644</v>
      </c>
      <c r="F208" s="125">
        <v>0</v>
      </c>
      <c r="G208" s="125">
        <v>8661</v>
      </c>
      <c r="H208" s="125">
        <v>0</v>
      </c>
      <c r="L208" s="128"/>
    </row>
    <row r="209" spans="1:12" ht="15.75">
      <c r="A209" s="375"/>
      <c r="B209" s="122"/>
      <c r="C209" s="123"/>
      <c r="D209" s="123"/>
      <c r="E209" s="127" t="s">
        <v>343</v>
      </c>
      <c r="F209" s="125">
        <v>0</v>
      </c>
      <c r="G209" s="125">
        <v>2339</v>
      </c>
      <c r="H209" s="125">
        <v>0</v>
      </c>
      <c r="L209" s="128"/>
    </row>
    <row r="210" spans="1:12" ht="15.75">
      <c r="A210" s="375"/>
      <c r="B210" s="122"/>
      <c r="C210" s="123">
        <v>9</v>
      </c>
      <c r="D210" s="123"/>
      <c r="E210" s="127" t="s">
        <v>645</v>
      </c>
      <c r="F210" s="125">
        <v>0</v>
      </c>
      <c r="G210" s="125">
        <v>13386</v>
      </c>
      <c r="H210" s="125">
        <v>0</v>
      </c>
      <c r="L210" s="128"/>
    </row>
    <row r="211" spans="1:12" ht="15.75">
      <c r="A211" s="375"/>
      <c r="B211" s="122"/>
      <c r="C211" s="123"/>
      <c r="D211" s="123"/>
      <c r="E211" s="127" t="s">
        <v>343</v>
      </c>
      <c r="F211" s="125">
        <v>0</v>
      </c>
      <c r="G211" s="125">
        <v>3614</v>
      </c>
      <c r="H211" s="125">
        <v>0</v>
      </c>
      <c r="L211" s="128"/>
    </row>
    <row r="212" spans="1:12" ht="15.75">
      <c r="A212" s="375"/>
      <c r="B212" s="122"/>
      <c r="C212" s="123">
        <v>10</v>
      </c>
      <c r="D212" s="123"/>
      <c r="E212" s="127" t="s">
        <v>646</v>
      </c>
      <c r="F212" s="125">
        <v>0</v>
      </c>
      <c r="G212" s="125">
        <v>787</v>
      </c>
      <c r="H212" s="125">
        <v>776</v>
      </c>
      <c r="L212" s="128"/>
    </row>
    <row r="213" spans="1:12" ht="15.75">
      <c r="A213" s="375"/>
      <c r="B213" s="122"/>
      <c r="C213" s="123"/>
      <c r="D213" s="123"/>
      <c r="E213" s="127" t="s">
        <v>343</v>
      </c>
      <c r="F213" s="125">
        <v>0</v>
      </c>
      <c r="G213" s="125">
        <v>213</v>
      </c>
      <c r="H213" s="125">
        <v>209</v>
      </c>
      <c r="L213" s="128"/>
    </row>
    <row r="214" spans="1:12" ht="15.75">
      <c r="A214" s="375"/>
      <c r="B214" s="122"/>
      <c r="C214" s="123">
        <v>11</v>
      </c>
      <c r="D214" s="123"/>
      <c r="E214" s="127" t="s">
        <v>647</v>
      </c>
      <c r="F214" s="125">
        <v>0</v>
      </c>
      <c r="G214" s="125">
        <v>15000</v>
      </c>
      <c r="H214" s="125">
        <v>15346</v>
      </c>
      <c r="L214" s="128"/>
    </row>
    <row r="215" spans="1:12" ht="15.75">
      <c r="A215" s="375"/>
      <c r="B215" s="122"/>
      <c r="C215" s="123"/>
      <c r="D215" s="123"/>
      <c r="E215" s="127" t="s">
        <v>343</v>
      </c>
      <c r="F215" s="125">
        <v>0</v>
      </c>
      <c r="G215" s="125">
        <v>4050</v>
      </c>
      <c r="H215" s="125">
        <v>4143</v>
      </c>
      <c r="L215" s="128"/>
    </row>
    <row r="216" spans="1:12" ht="15.75">
      <c r="A216" s="375"/>
      <c r="B216" s="122"/>
      <c r="C216" s="123">
        <v>12</v>
      </c>
      <c r="D216" s="123"/>
      <c r="E216" s="127" t="s">
        <v>655</v>
      </c>
      <c r="F216" s="125">
        <v>0</v>
      </c>
      <c r="G216" s="125">
        <v>400</v>
      </c>
      <c r="H216" s="125">
        <v>400</v>
      </c>
      <c r="L216" s="128"/>
    </row>
    <row r="217" spans="1:12" ht="15.75">
      <c r="A217" s="375"/>
      <c r="B217" s="122"/>
      <c r="C217" s="123"/>
      <c r="D217" s="123"/>
      <c r="E217" s="127" t="s">
        <v>343</v>
      </c>
      <c r="F217" s="125">
        <v>0</v>
      </c>
      <c r="G217" s="125">
        <v>0</v>
      </c>
      <c r="H217" s="125">
        <v>0</v>
      </c>
      <c r="L217" s="128"/>
    </row>
    <row r="218" spans="1:12" ht="15.75">
      <c r="A218" s="375"/>
      <c r="B218" s="122"/>
      <c r="C218" s="123">
        <v>13</v>
      </c>
      <c r="D218" s="123"/>
      <c r="E218" s="127" t="s">
        <v>348</v>
      </c>
      <c r="F218" s="125">
        <v>11811</v>
      </c>
      <c r="G218" s="125">
        <v>11811</v>
      </c>
      <c r="H218" s="125">
        <v>7026</v>
      </c>
      <c r="L218" s="128"/>
    </row>
    <row r="219" spans="1:12" ht="16.5" thickBot="1">
      <c r="A219" s="375"/>
      <c r="B219" s="122"/>
      <c r="C219" s="123"/>
      <c r="D219" s="123"/>
      <c r="E219" s="127" t="s">
        <v>343</v>
      </c>
      <c r="F219" s="125">
        <v>3189</v>
      </c>
      <c r="G219" s="125">
        <v>3189</v>
      </c>
      <c r="H219" s="125">
        <v>1720</v>
      </c>
      <c r="J219" s="128"/>
      <c r="K219" s="128"/>
      <c r="L219" s="128"/>
    </row>
    <row r="220" spans="1:12" ht="16.5" thickBot="1">
      <c r="A220" s="144"/>
      <c r="B220" s="145"/>
      <c r="C220" s="145"/>
      <c r="D220" s="145"/>
      <c r="E220" s="146" t="s">
        <v>604</v>
      </c>
      <c r="F220" s="147">
        <f>SUM(F196:F219)</f>
        <v>92643</v>
      </c>
      <c r="G220" s="147">
        <f>SUM(G196:G219)</f>
        <v>145020</v>
      </c>
      <c r="H220" s="147">
        <f>SUM(H196:H219)</f>
        <v>97831</v>
      </c>
      <c r="J220" s="128"/>
      <c r="K220" s="128"/>
      <c r="L220" s="128"/>
    </row>
    <row r="221" spans="1:12" ht="15.75">
      <c r="A221" s="121">
        <v>388</v>
      </c>
      <c r="B221" s="126"/>
      <c r="C221" s="200"/>
      <c r="D221" s="200"/>
      <c r="E221" s="201" t="s">
        <v>260</v>
      </c>
      <c r="F221" s="156"/>
      <c r="G221" s="156">
        <v>0</v>
      </c>
      <c r="H221" s="156">
        <v>0</v>
      </c>
      <c r="L221" s="128"/>
    </row>
    <row r="222" spans="1:12" ht="15.75">
      <c r="A222" s="121"/>
      <c r="B222" s="126">
        <v>1</v>
      </c>
      <c r="C222" s="200"/>
      <c r="D222" s="200"/>
      <c r="E222" s="201" t="s">
        <v>213</v>
      </c>
      <c r="F222" s="156">
        <v>5000</v>
      </c>
      <c r="G222" s="156">
        <v>4495</v>
      </c>
      <c r="H222" s="156">
        <v>0</v>
      </c>
      <c r="L222" s="128"/>
    </row>
    <row r="223" spans="1:12" ht="15.75">
      <c r="A223" s="121"/>
      <c r="B223" s="126">
        <v>2</v>
      </c>
      <c r="C223" s="200"/>
      <c r="D223" s="200"/>
      <c r="E223" s="201" t="s">
        <v>342</v>
      </c>
      <c r="F223" s="156">
        <v>2847</v>
      </c>
      <c r="G223" s="156">
        <v>6737</v>
      </c>
      <c r="H223" s="156">
        <v>0</v>
      </c>
      <c r="L223" s="128"/>
    </row>
    <row r="224" spans="1:12" ht="16.5" thickBot="1">
      <c r="A224" s="121"/>
      <c r="B224" s="126">
        <v>3</v>
      </c>
      <c r="C224" s="200"/>
      <c r="D224" s="200"/>
      <c r="E224" s="201" t="s">
        <v>518</v>
      </c>
      <c r="F224" s="156">
        <v>50000</v>
      </c>
      <c r="G224" s="156">
        <v>798868</v>
      </c>
      <c r="H224" s="156">
        <v>0</v>
      </c>
      <c r="L224" s="128"/>
    </row>
    <row r="225" spans="1:12" ht="16.5" thickBot="1">
      <c r="A225" s="370"/>
      <c r="B225" s="371"/>
      <c r="C225" s="371"/>
      <c r="D225" s="371"/>
      <c r="E225" s="202" t="s">
        <v>565</v>
      </c>
      <c r="F225" s="203">
        <f>SUM(F221:F224)</f>
        <v>57847</v>
      </c>
      <c r="G225" s="203">
        <f>SUM(G221:G224)</f>
        <v>810100</v>
      </c>
      <c r="H225" s="203">
        <f>SUM(H221:H224)</f>
        <v>0</v>
      </c>
      <c r="L225" s="128"/>
    </row>
    <row r="226" spans="1:12" s="164" customFormat="1" ht="31.5">
      <c r="A226" s="157">
        <v>389</v>
      </c>
      <c r="B226" s="150"/>
      <c r="C226" s="150"/>
      <c r="D226" s="158"/>
      <c r="E226" s="191" t="s">
        <v>544</v>
      </c>
      <c r="F226" s="151"/>
      <c r="G226" s="151">
        <v>0</v>
      </c>
      <c r="H226" s="151">
        <v>0</v>
      </c>
      <c r="L226" s="128"/>
    </row>
    <row r="227" spans="1:12" s="164" customFormat="1" ht="15.75">
      <c r="A227" s="121"/>
      <c r="B227" s="137">
        <v>1</v>
      </c>
      <c r="C227" s="137"/>
      <c r="D227" s="123"/>
      <c r="E227" s="155" t="s">
        <v>559</v>
      </c>
      <c r="F227" s="153"/>
      <c r="G227" s="153">
        <v>0</v>
      </c>
      <c r="H227" s="153">
        <v>0</v>
      </c>
      <c r="L227" s="128"/>
    </row>
    <row r="228" spans="1:12" s="164" customFormat="1" ht="15.75">
      <c r="A228" s="121"/>
      <c r="B228" s="137"/>
      <c r="C228" s="137"/>
      <c r="D228" s="123"/>
      <c r="E228" s="155" t="s">
        <v>560</v>
      </c>
      <c r="F228" s="156">
        <v>3049</v>
      </c>
      <c r="G228" s="156">
        <v>3049</v>
      </c>
      <c r="H228" s="156">
        <v>0</v>
      </c>
      <c r="L228" s="128"/>
    </row>
    <row r="229" spans="1:12" s="164" customFormat="1" ht="15.75">
      <c r="A229" s="121"/>
      <c r="B229" s="137">
        <v>2</v>
      </c>
      <c r="C229" s="137"/>
      <c r="D229" s="137"/>
      <c r="E229" s="155" t="s">
        <v>648</v>
      </c>
      <c r="F229" s="156"/>
      <c r="G229" s="156">
        <v>0</v>
      </c>
      <c r="H229" s="156"/>
      <c r="L229" s="128"/>
    </row>
    <row r="230" spans="1:12" s="164" customFormat="1" ht="15.75">
      <c r="A230" s="121"/>
      <c r="B230" s="137"/>
      <c r="C230" s="137">
        <v>1</v>
      </c>
      <c r="D230" s="137"/>
      <c r="E230" s="155" t="s">
        <v>649</v>
      </c>
      <c r="F230" s="156"/>
      <c r="G230" s="156">
        <v>200</v>
      </c>
      <c r="H230" s="156">
        <v>0</v>
      </c>
      <c r="L230" s="128"/>
    </row>
    <row r="231" spans="1:12" s="164" customFormat="1" ht="15.75">
      <c r="A231" s="121"/>
      <c r="B231" s="137">
        <v>3</v>
      </c>
      <c r="C231" s="137"/>
      <c r="D231" s="137"/>
      <c r="E231" s="155" t="s">
        <v>650</v>
      </c>
      <c r="F231" s="156"/>
      <c r="G231" s="156">
        <v>0</v>
      </c>
      <c r="H231" s="156"/>
      <c r="L231" s="128"/>
    </row>
    <row r="232" spans="1:12" s="164" customFormat="1" ht="15.75">
      <c r="A232" s="121"/>
      <c r="B232" s="137"/>
      <c r="C232" s="137">
        <v>1</v>
      </c>
      <c r="D232" s="137"/>
      <c r="E232" s="155" t="s">
        <v>651</v>
      </c>
      <c r="F232" s="156"/>
      <c r="G232" s="156">
        <v>1300</v>
      </c>
      <c r="H232" s="156">
        <v>1300</v>
      </c>
      <c r="L232" s="128"/>
    </row>
    <row r="233" spans="1:12" s="164" customFormat="1" ht="15.75">
      <c r="A233" s="192"/>
      <c r="B233" s="193">
        <v>4</v>
      </c>
      <c r="C233" s="193"/>
      <c r="D233" s="193"/>
      <c r="E233" s="155" t="s">
        <v>515</v>
      </c>
      <c r="F233" s="156"/>
      <c r="G233" s="156">
        <v>0</v>
      </c>
      <c r="H233" s="156">
        <v>0</v>
      </c>
      <c r="L233" s="128"/>
    </row>
    <row r="234" spans="1:12" s="164" customFormat="1" ht="16.5" thickBot="1">
      <c r="A234" s="192"/>
      <c r="B234" s="193"/>
      <c r="C234" s="193">
        <v>1</v>
      </c>
      <c r="D234" s="193"/>
      <c r="E234" s="155" t="s">
        <v>516</v>
      </c>
      <c r="F234" s="156">
        <v>2800</v>
      </c>
      <c r="G234" s="156">
        <v>2848</v>
      </c>
      <c r="H234" s="156">
        <v>2848</v>
      </c>
      <c r="L234" s="128"/>
    </row>
    <row r="235" spans="1:12" s="164" customFormat="1" ht="16.5" thickBot="1">
      <c r="A235" s="144"/>
      <c r="B235" s="145"/>
      <c r="C235" s="145"/>
      <c r="D235" s="145"/>
      <c r="E235" s="146" t="s">
        <v>561</v>
      </c>
      <c r="F235" s="147">
        <f>SUM(F228:F234)</f>
        <v>5849</v>
      </c>
      <c r="G235" s="147">
        <f>SUM(G228:G234)</f>
        <v>7397</v>
      </c>
      <c r="H235" s="147">
        <f>SUM(H228:H234)</f>
        <v>4148</v>
      </c>
      <c r="L235" s="128"/>
    </row>
    <row r="236" spans="1:12" s="164" customFormat="1" ht="15.75">
      <c r="A236" s="157">
        <v>390</v>
      </c>
      <c r="B236" s="150"/>
      <c r="C236" s="150"/>
      <c r="D236" s="158"/>
      <c r="E236" s="191" t="s">
        <v>605</v>
      </c>
      <c r="F236" s="151"/>
      <c r="G236" s="151">
        <v>0</v>
      </c>
      <c r="H236" s="151">
        <v>0</v>
      </c>
      <c r="L236" s="128"/>
    </row>
    <row r="237" spans="1:12" s="164" customFormat="1" ht="15.75">
      <c r="A237" s="121"/>
      <c r="B237" s="137">
        <v>1</v>
      </c>
      <c r="C237" s="137"/>
      <c r="D237" s="123"/>
      <c r="E237" s="168" t="s">
        <v>596</v>
      </c>
      <c r="F237" s="153"/>
      <c r="G237" s="153">
        <v>0</v>
      </c>
      <c r="H237" s="153">
        <v>0</v>
      </c>
      <c r="L237" s="128"/>
    </row>
    <row r="238" spans="1:12" s="164" customFormat="1" ht="15.75">
      <c r="A238" s="121"/>
      <c r="B238" s="137"/>
      <c r="C238" s="137">
        <v>1</v>
      </c>
      <c r="D238" s="123"/>
      <c r="E238" s="155" t="s">
        <v>606</v>
      </c>
      <c r="F238" s="156">
        <v>0</v>
      </c>
      <c r="G238" s="156">
        <v>108340</v>
      </c>
      <c r="H238" s="156">
        <v>108340</v>
      </c>
      <c r="L238" s="128"/>
    </row>
    <row r="239" spans="1:12" s="164" customFormat="1" ht="15.75">
      <c r="A239" s="192"/>
      <c r="B239" s="193">
        <v>2</v>
      </c>
      <c r="C239" s="193"/>
      <c r="D239" s="193"/>
      <c r="E239" s="168" t="s">
        <v>607</v>
      </c>
      <c r="F239" s="156"/>
      <c r="G239" s="156">
        <v>0</v>
      </c>
      <c r="H239" s="156">
        <v>0</v>
      </c>
      <c r="L239" s="128"/>
    </row>
    <row r="240" spans="1:12" s="164" customFormat="1" ht="16.5" thickBot="1">
      <c r="A240" s="192"/>
      <c r="B240" s="193"/>
      <c r="C240" s="193">
        <v>1</v>
      </c>
      <c r="D240" s="193"/>
      <c r="E240" s="155" t="s">
        <v>608</v>
      </c>
      <c r="F240" s="156">
        <v>0</v>
      </c>
      <c r="G240" s="156">
        <v>4998</v>
      </c>
      <c r="H240" s="156">
        <v>4998</v>
      </c>
      <c r="L240" s="128"/>
    </row>
    <row r="241" spans="1:12" s="164" customFormat="1" ht="16.5" thickBot="1">
      <c r="A241" s="144"/>
      <c r="B241" s="145"/>
      <c r="C241" s="145"/>
      <c r="D241" s="145"/>
      <c r="E241" s="146" t="s">
        <v>561</v>
      </c>
      <c r="F241" s="147">
        <f>SUM(F238:F240)</f>
        <v>0</v>
      </c>
      <c r="G241" s="147">
        <v>113338</v>
      </c>
      <c r="H241" s="147">
        <v>113338</v>
      </c>
      <c r="L241" s="128"/>
    </row>
    <row r="242" spans="1:12" ht="16.5" thickBot="1">
      <c r="A242" s="126"/>
      <c r="B242" s="122"/>
      <c r="C242" s="122"/>
      <c r="D242" s="122"/>
      <c r="E242" s="124"/>
      <c r="F242" s="204"/>
      <c r="G242" s="204">
        <v>0</v>
      </c>
      <c r="H242" s="204">
        <v>0</v>
      </c>
      <c r="L242" s="128"/>
    </row>
    <row r="243" spans="1:12" ht="16.5" thickBot="1">
      <c r="A243" s="144"/>
      <c r="B243" s="145"/>
      <c r="C243" s="145"/>
      <c r="D243" s="145"/>
      <c r="E243" s="146" t="s">
        <v>519</v>
      </c>
      <c r="F243" s="147">
        <f>SUM(F235,F225,F220,F194,F160,F146,F138,F113,F98,F93,F81,F76,F241,F87,F121,F117)</f>
        <v>2195677</v>
      </c>
      <c r="G243" s="147">
        <f>SUM(G235,G225,G220,G194,G160,G146,G138,G113,G98,G93,G81,G76,G241,G87,G121,G117)</f>
        <v>3223043.8267716533</v>
      </c>
      <c r="H243" s="147">
        <f>SUM(H235,H225,H220,H194,H160,H146,H138,H113,H98,H93,H81,H76,H241,H87,H121,H117)</f>
        <v>2256001</v>
      </c>
      <c r="L243" s="128"/>
    </row>
    <row r="245" spans="6:8" ht="15.75">
      <c r="F245" s="206"/>
      <c r="G245" s="206"/>
      <c r="H245" s="206"/>
    </row>
    <row r="246" spans="6:8" ht="15.75">
      <c r="F246" s="128"/>
      <c r="G246" s="128"/>
      <c r="H246" s="128"/>
    </row>
    <row r="248" spans="6:8" ht="15.75">
      <c r="F248" s="206"/>
      <c r="G248" s="206"/>
      <c r="H248" s="206"/>
    </row>
    <row r="250" spans="6:8" ht="15.75">
      <c r="F250" s="206"/>
      <c r="G250" s="206"/>
      <c r="H250" s="206"/>
    </row>
    <row r="253" spans="6:8" ht="15.75">
      <c r="F253" s="206"/>
      <c r="G253" s="206"/>
      <c r="H253" s="206"/>
    </row>
  </sheetData>
  <sheetProtection/>
  <mergeCells count="11">
    <mergeCell ref="A6:A9"/>
    <mergeCell ref="B6:B9"/>
    <mergeCell ref="C6:C9"/>
    <mergeCell ref="A1:H1"/>
    <mergeCell ref="A2:H2"/>
    <mergeCell ref="A3:H3"/>
    <mergeCell ref="A4:D5"/>
    <mergeCell ref="D6:D9"/>
    <mergeCell ref="F6:F9"/>
    <mergeCell ref="G6:G9"/>
    <mergeCell ref="H6:H9"/>
  </mergeCells>
  <printOptions horizontalCentered="1"/>
  <pageMargins left="0.2362204724409449" right="0.2362204724409449" top="0.7086614173228347" bottom="0.35433070866141736" header="0.31496062992125984" footer="0.1968503937007874"/>
  <pageSetup horizontalDpi="600" verticalDpi="600" orientation="portrait" paperSize="9" scale="75" r:id="rId1"/>
  <headerFooter alignWithMargins="0">
    <oddFooter>&amp;R&amp;P</oddFooter>
  </headerFooter>
  <rowBreaks count="3" manualBreakCount="3">
    <brk id="93" max="9" man="1"/>
    <brk id="160" max="9" man="1"/>
    <brk id="29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7"/>
  <sheetViews>
    <sheetView view="pageBreakPreview" zoomScaleNormal="120" zoomScaleSheetLayoutView="100" zoomScalePageLayoutView="0" workbookViewId="0" topLeftCell="A61">
      <selection activeCell="E84" sqref="E5:E84"/>
    </sheetView>
  </sheetViews>
  <sheetFormatPr defaultColWidth="9.140625" defaultRowHeight="15"/>
  <cols>
    <col min="1" max="2" width="8.140625" style="68" customWidth="1"/>
    <col min="3" max="3" width="65.8515625" style="68" customWidth="1"/>
    <col min="4" max="4" width="11.00390625" style="69" customWidth="1"/>
    <col min="5" max="7" width="10.7109375" style="69" customWidth="1"/>
    <col min="8" max="16384" width="9.140625" style="10" customWidth="1"/>
  </cols>
  <sheetData>
    <row r="1" spans="1:7" ht="15.75" customHeight="1">
      <c r="A1" s="795" t="s">
        <v>30</v>
      </c>
      <c r="B1" s="795"/>
      <c r="C1" s="795"/>
      <c r="D1" s="795"/>
      <c r="E1" s="795"/>
      <c r="F1" s="795"/>
      <c r="G1" s="795"/>
    </row>
    <row r="2" spans="1:7" ht="15.75" customHeight="1" thickBot="1">
      <c r="A2" s="794"/>
      <c r="B2" s="794"/>
      <c r="C2" s="794"/>
      <c r="D2" s="11"/>
      <c r="E2" s="11"/>
      <c r="F2" s="11"/>
      <c r="G2" s="11" t="s">
        <v>32</v>
      </c>
    </row>
    <row r="3" spans="1:7" ht="37.5" customHeight="1" thickBot="1">
      <c r="A3" s="12" t="s">
        <v>33</v>
      </c>
      <c r="B3" s="92" t="s">
        <v>362</v>
      </c>
      <c r="C3" s="13" t="s">
        <v>34</v>
      </c>
      <c r="D3" s="14" t="s">
        <v>35</v>
      </c>
      <c r="E3" s="14" t="s">
        <v>591</v>
      </c>
      <c r="F3" s="14" t="s">
        <v>592</v>
      </c>
      <c r="G3" s="14" t="s">
        <v>593</v>
      </c>
    </row>
    <row r="4" spans="1:7" s="18" customFormat="1" ht="12" customHeight="1" thickBot="1">
      <c r="A4" s="15">
        <v>1</v>
      </c>
      <c r="B4" s="15">
        <v>2</v>
      </c>
      <c r="C4" s="16">
        <v>2</v>
      </c>
      <c r="D4" s="17">
        <v>3</v>
      </c>
      <c r="E4" s="17">
        <v>3</v>
      </c>
      <c r="F4" s="17">
        <v>3</v>
      </c>
      <c r="G4" s="17">
        <v>3</v>
      </c>
    </row>
    <row r="5" spans="1:12" s="21" customFormat="1" ht="12" customHeight="1" thickBot="1">
      <c r="A5" s="19" t="s">
        <v>36</v>
      </c>
      <c r="B5" s="102" t="s">
        <v>390</v>
      </c>
      <c r="C5" s="20" t="s">
        <v>37</v>
      </c>
      <c r="D5" s="6">
        <f>+D6+D7+D8+D9+D10+D11</f>
        <v>749019</v>
      </c>
      <c r="E5" s="6">
        <v>897083</v>
      </c>
      <c r="F5" s="6">
        <v>897083</v>
      </c>
      <c r="G5" s="347">
        <f aca="true" t="shared" si="0" ref="G5:G12">F5/E5*100</f>
        <v>100</v>
      </c>
      <c r="K5" s="21">
        <f>Össz!E5-'1.3.sz.mell.'!E5-'1.4.sz.mell.'!E5</f>
        <v>897083</v>
      </c>
      <c r="L5" s="21">
        <f>Össz!F5-'1.3.sz.mell.'!F5-'1.4.sz.mell.'!F5</f>
        <v>897083</v>
      </c>
    </row>
    <row r="6" spans="1:12" s="21" customFormat="1" ht="12" customHeight="1">
      <c r="A6" s="22" t="s">
        <v>38</v>
      </c>
      <c r="B6" s="103" t="s">
        <v>391</v>
      </c>
      <c r="C6" s="23" t="s">
        <v>39</v>
      </c>
      <c r="D6" s="24">
        <v>285880</v>
      </c>
      <c r="E6" s="24">
        <v>285880</v>
      </c>
      <c r="F6" s="24">
        <v>285880</v>
      </c>
      <c r="G6" s="348">
        <f t="shared" si="0"/>
        <v>100</v>
      </c>
      <c r="K6" s="21">
        <f>Össz!E6-'1.3.sz.mell.'!E6-'1.4.sz.mell.'!E6</f>
        <v>285880</v>
      </c>
      <c r="L6" s="21">
        <f>Össz!F6-'1.3.sz.mell.'!F6-'1.4.sz.mell.'!F6</f>
        <v>285880</v>
      </c>
    </row>
    <row r="7" spans="1:12" s="21" customFormat="1" ht="12" customHeight="1">
      <c r="A7" s="25" t="s">
        <v>40</v>
      </c>
      <c r="B7" s="104" t="s">
        <v>392</v>
      </c>
      <c r="C7" s="26" t="s">
        <v>41</v>
      </c>
      <c r="D7" s="27">
        <v>235419</v>
      </c>
      <c r="E7" s="27">
        <v>238049</v>
      </c>
      <c r="F7" s="27">
        <v>238049</v>
      </c>
      <c r="G7" s="345">
        <f t="shared" si="0"/>
        <v>100</v>
      </c>
      <c r="K7" s="21">
        <f>Össz!E7-'1.3.sz.mell.'!E7-'1.4.sz.mell.'!E7</f>
        <v>238049</v>
      </c>
      <c r="L7" s="21">
        <f>Össz!F7-'1.3.sz.mell.'!F7-'1.4.sz.mell.'!F7</f>
        <v>238049</v>
      </c>
    </row>
    <row r="8" spans="1:12" s="21" customFormat="1" ht="12" customHeight="1">
      <c r="A8" s="25" t="s">
        <v>42</v>
      </c>
      <c r="B8" s="104" t="s">
        <v>393</v>
      </c>
      <c r="C8" s="26" t="s">
        <v>43</v>
      </c>
      <c r="D8" s="27">
        <v>201146</v>
      </c>
      <c r="E8" s="27">
        <v>191812</v>
      </c>
      <c r="F8" s="27">
        <v>191812</v>
      </c>
      <c r="G8" s="345">
        <f t="shared" si="0"/>
        <v>100</v>
      </c>
      <c r="K8" s="21">
        <f>Össz!E8-'1.3.sz.mell.'!E8-'1.4.sz.mell.'!E8</f>
        <v>191812</v>
      </c>
      <c r="L8" s="21">
        <f>Össz!F8-'1.3.sz.mell.'!F8-'1.4.sz.mell.'!F8</f>
        <v>191812</v>
      </c>
    </row>
    <row r="9" spans="1:12" s="21" customFormat="1" ht="12" customHeight="1">
      <c r="A9" s="25" t="s">
        <v>44</v>
      </c>
      <c r="B9" s="104" t="s">
        <v>394</v>
      </c>
      <c r="C9" s="26" t="s">
        <v>45</v>
      </c>
      <c r="D9" s="27">
        <v>15772</v>
      </c>
      <c r="E9" s="27">
        <v>15772</v>
      </c>
      <c r="F9" s="27">
        <v>15772</v>
      </c>
      <c r="G9" s="345">
        <f t="shared" si="0"/>
        <v>100</v>
      </c>
      <c r="K9" s="21">
        <f>Össz!E9-'1.3.sz.mell.'!E9-'1.4.sz.mell.'!E9</f>
        <v>15772</v>
      </c>
      <c r="L9" s="21">
        <f>Össz!F9-'1.3.sz.mell.'!F9-'1.4.sz.mell.'!F9</f>
        <v>15772</v>
      </c>
    </row>
    <row r="10" spans="1:12" s="21" customFormat="1" ht="12" customHeight="1">
      <c r="A10" s="25" t="s">
        <v>46</v>
      </c>
      <c r="B10" s="104" t="s">
        <v>395</v>
      </c>
      <c r="C10" s="26" t="s">
        <v>47</v>
      </c>
      <c r="D10" s="27">
        <v>10802</v>
      </c>
      <c r="E10" s="27">
        <v>18763</v>
      </c>
      <c r="F10" s="27">
        <v>18763</v>
      </c>
      <c r="G10" s="345">
        <f t="shared" si="0"/>
        <v>100</v>
      </c>
      <c r="K10" s="21">
        <f>Össz!E10-'1.3.sz.mell.'!E10-'1.4.sz.mell.'!E10</f>
        <v>18763</v>
      </c>
      <c r="L10" s="21">
        <f>Össz!F10-'1.3.sz.mell.'!F10-'1.4.sz.mell.'!F10</f>
        <v>18763</v>
      </c>
    </row>
    <row r="11" spans="1:12" s="21" customFormat="1" ht="12" customHeight="1" thickBot="1">
      <c r="A11" s="28" t="s">
        <v>48</v>
      </c>
      <c r="B11" s="105" t="s">
        <v>396</v>
      </c>
      <c r="C11" s="29" t="s">
        <v>49</v>
      </c>
      <c r="D11" s="27"/>
      <c r="E11" s="27">
        <v>146807</v>
      </c>
      <c r="F11" s="27">
        <v>146807</v>
      </c>
      <c r="G11" s="345">
        <f t="shared" si="0"/>
        <v>100</v>
      </c>
      <c r="K11" s="21">
        <f>Össz!E11-'1.3.sz.mell.'!E11-'1.4.sz.mell.'!E11</f>
        <v>146807</v>
      </c>
      <c r="L11" s="21">
        <f>Össz!F11-'1.3.sz.mell.'!F11-'1.4.sz.mell.'!F11</f>
        <v>146807</v>
      </c>
    </row>
    <row r="12" spans="1:12" s="21" customFormat="1" ht="12" customHeight="1" thickBot="1">
      <c r="A12" s="19" t="s">
        <v>50</v>
      </c>
      <c r="B12" s="102"/>
      <c r="C12" s="30" t="s">
        <v>51</v>
      </c>
      <c r="D12" s="6">
        <f>+D13+D14+D15+D16+D17</f>
        <v>113077</v>
      </c>
      <c r="E12" s="6">
        <v>109538</v>
      </c>
      <c r="F12" s="6">
        <v>116713</v>
      </c>
      <c r="G12" s="347">
        <f t="shared" si="0"/>
        <v>106.55023827347587</v>
      </c>
      <c r="K12" s="21">
        <f>Össz!E12-'1.3.sz.mell.'!E12-'1.4.sz.mell.'!E12</f>
        <v>109538</v>
      </c>
      <c r="L12" s="21">
        <f>Össz!F12-'1.3.sz.mell.'!F12-'1.4.sz.mell.'!F12</f>
        <v>116713</v>
      </c>
    </row>
    <row r="13" spans="1:12" s="21" customFormat="1" ht="12" customHeight="1">
      <c r="A13" s="22" t="s">
        <v>52</v>
      </c>
      <c r="B13" s="103" t="s">
        <v>397</v>
      </c>
      <c r="C13" s="23" t="s">
        <v>53</v>
      </c>
      <c r="D13" s="24"/>
      <c r="E13" s="24">
        <v>0</v>
      </c>
      <c r="F13" s="24">
        <v>0</v>
      </c>
      <c r="G13" s="348"/>
      <c r="K13" s="21">
        <f>Össz!E13-'1.3.sz.mell.'!E13-'1.4.sz.mell.'!E13</f>
        <v>0</v>
      </c>
      <c r="L13" s="21">
        <f>Össz!F13-'1.3.sz.mell.'!F13-'1.4.sz.mell.'!F13</f>
        <v>0</v>
      </c>
    </row>
    <row r="14" spans="1:12" s="21" customFormat="1" ht="12" customHeight="1">
      <c r="A14" s="25" t="s">
        <v>54</v>
      </c>
      <c r="B14" s="104" t="s">
        <v>398</v>
      </c>
      <c r="C14" s="26" t="s">
        <v>55</v>
      </c>
      <c r="D14" s="27"/>
      <c r="E14" s="27">
        <v>0</v>
      </c>
      <c r="F14" s="27">
        <v>0</v>
      </c>
      <c r="G14" s="345"/>
      <c r="K14" s="21">
        <f>Össz!E14-'1.3.sz.mell.'!E14-'1.4.sz.mell.'!E14</f>
        <v>0</v>
      </c>
      <c r="L14" s="21">
        <f>Össz!F14-'1.3.sz.mell.'!F14-'1.4.sz.mell.'!F14</f>
        <v>0</v>
      </c>
    </row>
    <row r="15" spans="1:12" s="21" customFormat="1" ht="12" customHeight="1">
      <c r="A15" s="25" t="s">
        <v>56</v>
      </c>
      <c r="B15" s="104" t="s">
        <v>399</v>
      </c>
      <c r="C15" s="26" t="s">
        <v>57</v>
      </c>
      <c r="D15" s="27"/>
      <c r="E15" s="27">
        <v>600</v>
      </c>
      <c r="F15" s="27">
        <v>599</v>
      </c>
      <c r="G15" s="345">
        <f>F15/E15*100</f>
        <v>99.83333333333333</v>
      </c>
      <c r="K15" s="21">
        <f>Össz!E15-'1.3.sz.mell.'!E15-'1.4.sz.mell.'!E15</f>
        <v>600</v>
      </c>
      <c r="L15" s="21">
        <f>Össz!F15-'1.3.sz.mell.'!F15-'1.4.sz.mell.'!F15</f>
        <v>599</v>
      </c>
    </row>
    <row r="16" spans="1:12" s="21" customFormat="1" ht="12" customHeight="1">
      <c r="A16" s="25" t="s">
        <v>58</v>
      </c>
      <c r="B16" s="104" t="s">
        <v>400</v>
      </c>
      <c r="C16" s="26" t="s">
        <v>59</v>
      </c>
      <c r="D16" s="27"/>
      <c r="E16" s="27">
        <v>0</v>
      </c>
      <c r="F16" s="27">
        <v>0</v>
      </c>
      <c r="G16" s="345"/>
      <c r="K16" s="21">
        <f>Össz!E16-'1.3.sz.mell.'!E16-'1.4.sz.mell.'!E16</f>
        <v>0</v>
      </c>
      <c r="L16" s="21">
        <f>Össz!F16-'1.3.sz.mell.'!F16-'1.4.sz.mell.'!F16</f>
        <v>0</v>
      </c>
    </row>
    <row r="17" spans="1:12" s="21" customFormat="1" ht="12" customHeight="1">
      <c r="A17" s="25" t="s">
        <v>60</v>
      </c>
      <c r="B17" s="104" t="s">
        <v>401</v>
      </c>
      <c r="C17" s="26" t="s">
        <v>61</v>
      </c>
      <c r="D17" s="27">
        <v>113077</v>
      </c>
      <c r="E17" s="27">
        <v>108938</v>
      </c>
      <c r="F17" s="27">
        <v>116114</v>
      </c>
      <c r="G17" s="345">
        <f>F17/E17*100</f>
        <v>106.58723310506895</v>
      </c>
      <c r="K17" s="21">
        <f>Össz!E17-'1.3.sz.mell.'!E17-'1.4.sz.mell.'!E17</f>
        <v>108938</v>
      </c>
      <c r="L17" s="21">
        <f>Össz!F17-'1.3.sz.mell.'!F17-'1.4.sz.mell.'!F17</f>
        <v>116114</v>
      </c>
    </row>
    <row r="18" spans="1:12" s="21" customFormat="1" ht="12" customHeight="1" thickBot="1">
      <c r="A18" s="28" t="s">
        <v>62</v>
      </c>
      <c r="B18" s="105" t="s">
        <v>401</v>
      </c>
      <c r="C18" s="29" t="s">
        <v>63</v>
      </c>
      <c r="D18" s="31"/>
      <c r="E18" s="31">
        <v>-5335</v>
      </c>
      <c r="F18" s="31">
        <v>25253</v>
      </c>
      <c r="G18" s="346">
        <f>F18/E18*100</f>
        <v>-473.34582942830366</v>
      </c>
      <c r="K18" s="21">
        <f>Össz!E18-'1.3.sz.mell.'!E18-'1.4.sz.mell.'!E18</f>
        <v>-5335</v>
      </c>
      <c r="L18" s="21">
        <f>Össz!F18-'1.3.sz.mell.'!F18-'1.4.sz.mell.'!F18</f>
        <v>25253</v>
      </c>
    </row>
    <row r="19" spans="1:12" s="21" customFormat="1" ht="12" customHeight="1" thickBot="1">
      <c r="A19" s="19" t="s">
        <v>64</v>
      </c>
      <c r="B19" s="102" t="s">
        <v>402</v>
      </c>
      <c r="C19" s="20" t="s">
        <v>65</v>
      </c>
      <c r="D19" s="6">
        <f>+D20+D21+D22+D23+D24</f>
        <v>0</v>
      </c>
      <c r="E19" s="6">
        <v>755745</v>
      </c>
      <c r="F19" s="6">
        <v>755745</v>
      </c>
      <c r="G19" s="347">
        <f>F19/E19*100</f>
        <v>100</v>
      </c>
      <c r="K19" s="21">
        <f>Össz!E19-'1.3.sz.mell.'!E19-'1.4.sz.mell.'!E19</f>
        <v>755745</v>
      </c>
      <c r="L19" s="21">
        <f>Össz!F19-'1.3.sz.mell.'!F19-'1.4.sz.mell.'!F19</f>
        <v>755745</v>
      </c>
    </row>
    <row r="20" spans="1:12" s="21" customFormat="1" ht="12" customHeight="1">
      <c r="A20" s="22" t="s">
        <v>66</v>
      </c>
      <c r="B20" s="103" t="s">
        <v>403</v>
      </c>
      <c r="C20" s="23" t="s">
        <v>67</v>
      </c>
      <c r="D20" s="24"/>
      <c r="E20" s="24">
        <v>755745</v>
      </c>
      <c r="F20" s="24">
        <v>755745</v>
      </c>
      <c r="G20" s="348">
        <f>F20/E20*100</f>
        <v>100</v>
      </c>
      <c r="K20" s="21">
        <f>Össz!E20-'1.3.sz.mell.'!E20-'1.4.sz.mell.'!E20</f>
        <v>755745</v>
      </c>
      <c r="L20" s="21">
        <f>Össz!F20-'1.3.sz.mell.'!F20-'1.4.sz.mell.'!F20</f>
        <v>755745</v>
      </c>
    </row>
    <row r="21" spans="1:12" s="21" customFormat="1" ht="12" customHeight="1">
      <c r="A21" s="25" t="s">
        <v>68</v>
      </c>
      <c r="B21" s="104" t="s">
        <v>404</v>
      </c>
      <c r="C21" s="26" t="s">
        <v>69</v>
      </c>
      <c r="D21" s="27"/>
      <c r="E21" s="27">
        <v>0</v>
      </c>
      <c r="F21" s="27">
        <v>0</v>
      </c>
      <c r="G21" s="345"/>
      <c r="K21" s="21">
        <f>Össz!E21-'1.3.sz.mell.'!E21-'1.4.sz.mell.'!E21</f>
        <v>0</v>
      </c>
      <c r="L21" s="21">
        <f>Össz!F21-'1.3.sz.mell.'!F21-'1.4.sz.mell.'!F21</f>
        <v>0</v>
      </c>
    </row>
    <row r="22" spans="1:12" s="21" customFormat="1" ht="12" customHeight="1">
      <c r="A22" s="25" t="s">
        <v>70</v>
      </c>
      <c r="B22" s="104" t="s">
        <v>405</v>
      </c>
      <c r="C22" s="26" t="s">
        <v>71</v>
      </c>
      <c r="D22" s="27"/>
      <c r="E22" s="27">
        <v>0</v>
      </c>
      <c r="F22" s="27">
        <v>0</v>
      </c>
      <c r="G22" s="345"/>
      <c r="K22" s="21">
        <f>Össz!E22-'1.3.sz.mell.'!E22-'1.4.sz.mell.'!E22</f>
        <v>0</v>
      </c>
      <c r="L22" s="21">
        <f>Össz!F22-'1.3.sz.mell.'!F22-'1.4.sz.mell.'!F22</f>
        <v>0</v>
      </c>
    </row>
    <row r="23" spans="1:12" s="21" customFormat="1" ht="12" customHeight="1">
      <c r="A23" s="25" t="s">
        <v>72</v>
      </c>
      <c r="B23" s="104" t="s">
        <v>406</v>
      </c>
      <c r="C23" s="26" t="s">
        <v>73</v>
      </c>
      <c r="D23" s="27"/>
      <c r="E23" s="27">
        <v>0</v>
      </c>
      <c r="F23" s="27">
        <v>0</v>
      </c>
      <c r="G23" s="345"/>
      <c r="K23" s="21">
        <f>Össz!E23-'1.3.sz.mell.'!E23-'1.4.sz.mell.'!E23</f>
        <v>0</v>
      </c>
      <c r="L23" s="21">
        <f>Össz!F23-'1.3.sz.mell.'!F23-'1.4.sz.mell.'!F23</f>
        <v>0</v>
      </c>
    </row>
    <row r="24" spans="1:12" s="21" customFormat="1" ht="12" customHeight="1">
      <c r="A24" s="25" t="s">
        <v>74</v>
      </c>
      <c r="B24" s="104" t="s">
        <v>407</v>
      </c>
      <c r="C24" s="26" t="s">
        <v>75</v>
      </c>
      <c r="D24" s="27"/>
      <c r="E24" s="27">
        <v>0</v>
      </c>
      <c r="F24" s="27">
        <v>0</v>
      </c>
      <c r="G24" s="345"/>
      <c r="K24" s="21">
        <f>Össz!E24-'1.3.sz.mell.'!E24-'1.4.sz.mell.'!E24</f>
        <v>0</v>
      </c>
      <c r="L24" s="21">
        <f>Össz!F24-'1.3.sz.mell.'!F24-'1.4.sz.mell.'!F24</f>
        <v>0</v>
      </c>
    </row>
    <row r="25" spans="1:12" s="21" customFormat="1" ht="12" customHeight="1" thickBot="1">
      <c r="A25" s="28" t="s">
        <v>76</v>
      </c>
      <c r="B25" s="105" t="s">
        <v>407</v>
      </c>
      <c r="C25" s="29" t="s">
        <v>77</v>
      </c>
      <c r="D25" s="31"/>
      <c r="E25" s="31">
        <v>0</v>
      </c>
      <c r="F25" s="31">
        <v>0</v>
      </c>
      <c r="G25" s="346"/>
      <c r="K25" s="21">
        <f>Össz!E25-'1.3.sz.mell.'!E25-'1.4.sz.mell.'!E25</f>
        <v>0</v>
      </c>
      <c r="L25" s="21">
        <f>Össz!F25-'1.3.sz.mell.'!F25-'1.4.sz.mell.'!F25</f>
        <v>0</v>
      </c>
    </row>
    <row r="26" spans="1:12" s="21" customFormat="1" ht="12" customHeight="1" thickBot="1">
      <c r="A26" s="19" t="s">
        <v>78</v>
      </c>
      <c r="B26" s="102" t="s">
        <v>408</v>
      </c>
      <c r="C26" s="20" t="s">
        <v>79</v>
      </c>
      <c r="D26" s="9">
        <f>+D27+D30+D31+D32</f>
        <v>284866</v>
      </c>
      <c r="E26" s="9">
        <f>+E27+E30+E31+E32</f>
        <v>284822</v>
      </c>
      <c r="F26" s="9">
        <f>+F27+F30+F31+F32</f>
        <v>292718</v>
      </c>
      <c r="G26" s="351">
        <f aca="true" t="shared" si="1" ref="G26:G41">F26/E26*100</f>
        <v>102.77225776098757</v>
      </c>
      <c r="K26" s="21">
        <f>Össz!E26-'1.3.sz.mell.'!E26-'1.4.sz.mell.'!E26</f>
        <v>284822</v>
      </c>
      <c r="L26" s="21">
        <f>Össz!F26-'1.3.sz.mell.'!F26-'1.4.sz.mell.'!F26</f>
        <v>292718</v>
      </c>
    </row>
    <row r="27" spans="1:12" s="21" customFormat="1" ht="12" customHeight="1">
      <c r="A27" s="22" t="s">
        <v>80</v>
      </c>
      <c r="B27" s="103"/>
      <c r="C27" s="23" t="s">
        <v>81</v>
      </c>
      <c r="D27" s="32">
        <f>+D28+D29</f>
        <v>236266</v>
      </c>
      <c r="E27" s="32">
        <f>+E28+E29</f>
        <v>235896</v>
      </c>
      <c r="F27" s="32">
        <v>234696</v>
      </c>
      <c r="G27" s="354">
        <f t="shared" si="1"/>
        <v>99.49130125139892</v>
      </c>
      <c r="K27" s="21">
        <f>Össz!E27-'1.3.sz.mell.'!E27-'1.4.sz.mell.'!E27</f>
        <v>235896</v>
      </c>
      <c r="L27" s="21">
        <f>Össz!F27-'1.3.sz.mell.'!F27-'1.4.sz.mell.'!F27</f>
        <v>234696</v>
      </c>
    </row>
    <row r="28" spans="1:12" s="21" customFormat="1" ht="12" customHeight="1">
      <c r="A28" s="25" t="s">
        <v>82</v>
      </c>
      <c r="B28" s="104" t="s">
        <v>409</v>
      </c>
      <c r="C28" s="26" t="s">
        <v>83</v>
      </c>
      <c r="D28" s="27">
        <v>56600</v>
      </c>
      <c r="E28" s="27">
        <v>56600</v>
      </c>
      <c r="F28" s="27">
        <v>56366</v>
      </c>
      <c r="G28" s="345">
        <f t="shared" si="1"/>
        <v>99.58657243816255</v>
      </c>
      <c r="K28" s="21">
        <f>Össz!E28-'1.3.sz.mell.'!E28-'1.4.sz.mell.'!E28</f>
        <v>56600</v>
      </c>
      <c r="L28" s="21">
        <f>Össz!F28-'1.3.sz.mell.'!F28-'1.4.sz.mell.'!F28</f>
        <v>56366</v>
      </c>
    </row>
    <row r="29" spans="1:12" s="21" customFormat="1" ht="12" customHeight="1">
      <c r="A29" s="25" t="s">
        <v>84</v>
      </c>
      <c r="B29" s="104" t="s">
        <v>410</v>
      </c>
      <c r="C29" s="26" t="s">
        <v>85</v>
      </c>
      <c r="D29" s="27">
        <v>179666</v>
      </c>
      <c r="E29" s="27">
        <v>179296</v>
      </c>
      <c r="F29" s="27">
        <v>178330</v>
      </c>
      <c r="G29" s="345">
        <f t="shared" si="1"/>
        <v>99.46122612885954</v>
      </c>
      <c r="K29" s="21">
        <f>Össz!E29-'1.3.sz.mell.'!E29-'1.4.sz.mell.'!E29</f>
        <v>179296</v>
      </c>
      <c r="L29" s="21">
        <f>Össz!F29-'1.3.sz.mell.'!F29-'1.4.sz.mell.'!F29</f>
        <v>178330</v>
      </c>
    </row>
    <row r="30" spans="1:12" s="21" customFormat="1" ht="12" customHeight="1">
      <c r="A30" s="25" t="s">
        <v>86</v>
      </c>
      <c r="B30" s="104" t="s">
        <v>411</v>
      </c>
      <c r="C30" s="26" t="s">
        <v>87</v>
      </c>
      <c r="D30" s="27">
        <v>45100</v>
      </c>
      <c r="E30" s="27">
        <v>45100</v>
      </c>
      <c r="F30" s="27">
        <v>44854</v>
      </c>
      <c r="G30" s="345">
        <f t="shared" si="1"/>
        <v>99.45454545454545</v>
      </c>
      <c r="K30" s="21">
        <f>Össz!E30-'1.3.sz.mell.'!E30-'1.4.sz.mell.'!E30</f>
        <v>45100</v>
      </c>
      <c r="L30" s="21">
        <f>Össz!F30-'1.3.sz.mell.'!F30-'1.4.sz.mell.'!F30</f>
        <v>44854</v>
      </c>
    </row>
    <row r="31" spans="1:12" s="21" customFormat="1" ht="12" customHeight="1">
      <c r="A31" s="25" t="s">
        <v>88</v>
      </c>
      <c r="B31" s="104" t="s">
        <v>412</v>
      </c>
      <c r="C31" s="26" t="s">
        <v>89</v>
      </c>
      <c r="D31" s="27">
        <v>1500</v>
      </c>
      <c r="E31" s="27">
        <v>1500</v>
      </c>
      <c r="F31" s="27">
        <v>1161</v>
      </c>
      <c r="G31" s="345">
        <f t="shared" si="1"/>
        <v>77.4</v>
      </c>
      <c r="K31" s="21">
        <f>Össz!E31-'1.3.sz.mell.'!E31-'1.4.sz.mell.'!E31</f>
        <v>1500</v>
      </c>
      <c r="L31" s="21">
        <f>Össz!F31-'1.3.sz.mell.'!F31-'1.4.sz.mell.'!F31</f>
        <v>1161</v>
      </c>
    </row>
    <row r="32" spans="1:12" s="21" customFormat="1" ht="12" customHeight="1" thickBot="1">
      <c r="A32" s="28" t="s">
        <v>90</v>
      </c>
      <c r="B32" s="105" t="s">
        <v>413</v>
      </c>
      <c r="C32" s="29" t="s">
        <v>91</v>
      </c>
      <c r="D32" s="31">
        <v>2000</v>
      </c>
      <c r="E32" s="31">
        <v>2326</v>
      </c>
      <c r="F32" s="31">
        <v>12007</v>
      </c>
      <c r="G32" s="346">
        <f t="shared" si="1"/>
        <v>516.2080825451419</v>
      </c>
      <c r="K32" s="21">
        <f>Össz!E32-'1.3.sz.mell.'!E32-'1.4.sz.mell.'!E32</f>
        <v>2326</v>
      </c>
      <c r="L32" s="21">
        <f>Össz!F32-'1.3.sz.mell.'!F32-'1.4.sz.mell.'!F32</f>
        <v>12007</v>
      </c>
    </row>
    <row r="33" spans="1:12" s="21" customFormat="1" ht="12" customHeight="1" thickBot="1">
      <c r="A33" s="19" t="s">
        <v>92</v>
      </c>
      <c r="B33" s="102" t="s">
        <v>414</v>
      </c>
      <c r="C33" s="20" t="s">
        <v>93</v>
      </c>
      <c r="D33" s="6">
        <f>SUM(D34:D43)</f>
        <v>176753</v>
      </c>
      <c r="E33" s="6">
        <f>SUM(E34:E43)</f>
        <v>214689</v>
      </c>
      <c r="F33" s="6">
        <f>SUM(F34:F43)</f>
        <v>223764</v>
      </c>
      <c r="G33" s="347">
        <f t="shared" si="1"/>
        <v>104.22704470187108</v>
      </c>
      <c r="K33" s="21">
        <f>Össz!E33-'1.3.sz.mell.'!E33-'1.4.sz.mell.'!E33</f>
        <v>214689</v>
      </c>
      <c r="L33" s="21">
        <f>Össz!F33-'1.3.sz.mell.'!F33-'1.4.sz.mell.'!F33</f>
        <v>223764</v>
      </c>
    </row>
    <row r="34" spans="1:12" s="21" customFormat="1" ht="12" customHeight="1">
      <c r="A34" s="22" t="s">
        <v>94</v>
      </c>
      <c r="B34" s="103" t="s">
        <v>415</v>
      </c>
      <c r="C34" s="23" t="s">
        <v>95</v>
      </c>
      <c r="D34" s="24"/>
      <c r="E34" s="24">
        <v>53</v>
      </c>
      <c r="F34" s="24">
        <v>64</v>
      </c>
      <c r="G34" s="348">
        <f t="shared" si="1"/>
        <v>120.75471698113208</v>
      </c>
      <c r="K34" s="21">
        <f>Össz!E34-'1.3.sz.mell.'!E34-'1.4.sz.mell.'!E34</f>
        <v>53</v>
      </c>
      <c r="L34" s="21">
        <f>Össz!F34-'1.3.sz.mell.'!F34-'1.4.sz.mell.'!F34</f>
        <v>64</v>
      </c>
    </row>
    <row r="35" spans="1:12" s="21" customFormat="1" ht="12" customHeight="1">
      <c r="A35" s="25" t="s">
        <v>96</v>
      </c>
      <c r="B35" s="104" t="s">
        <v>416</v>
      </c>
      <c r="C35" s="26" t="s">
        <v>97</v>
      </c>
      <c r="D35" s="27"/>
      <c r="E35" s="27">
        <v>71201</v>
      </c>
      <c r="F35" s="27">
        <v>84161</v>
      </c>
      <c r="G35" s="345">
        <f t="shared" si="1"/>
        <v>118.20199154506257</v>
      </c>
      <c r="K35" s="21">
        <f>Össz!E35-'1.3.sz.mell.'!E35-'1.4.sz.mell.'!E35</f>
        <v>71201</v>
      </c>
      <c r="L35" s="21">
        <f>Össz!F35-'1.3.sz.mell.'!F35-'1.4.sz.mell.'!F35</f>
        <v>84161</v>
      </c>
    </row>
    <row r="36" spans="1:12" s="21" customFormat="1" ht="12" customHeight="1">
      <c r="A36" s="25" t="s">
        <v>98</v>
      </c>
      <c r="B36" s="104" t="s">
        <v>417</v>
      </c>
      <c r="C36" s="26" t="s">
        <v>99</v>
      </c>
      <c r="D36" s="27"/>
      <c r="E36" s="27">
        <v>25118</v>
      </c>
      <c r="F36" s="27">
        <v>15082</v>
      </c>
      <c r="G36" s="345">
        <f t="shared" si="1"/>
        <v>60.04458953738355</v>
      </c>
      <c r="K36" s="21">
        <f>Össz!E36-'1.3.sz.mell.'!E36-'1.4.sz.mell.'!E36</f>
        <v>25118</v>
      </c>
      <c r="L36" s="21">
        <f>Össz!F36-'1.3.sz.mell.'!F36-'1.4.sz.mell.'!F36</f>
        <v>15082</v>
      </c>
    </row>
    <row r="37" spans="1:12" s="21" customFormat="1" ht="12" customHeight="1">
      <c r="A37" s="25" t="s">
        <v>100</v>
      </c>
      <c r="B37" s="104" t="s">
        <v>418</v>
      </c>
      <c r="C37" s="26" t="s">
        <v>101</v>
      </c>
      <c r="D37" s="27">
        <v>47200</v>
      </c>
      <c r="E37" s="27">
        <v>54200</v>
      </c>
      <c r="F37" s="27">
        <v>56980</v>
      </c>
      <c r="G37" s="345">
        <f t="shared" si="1"/>
        <v>105.12915129151293</v>
      </c>
      <c r="K37" s="21">
        <f>Össz!E37-'1.3.sz.mell.'!E37-'1.4.sz.mell.'!E37</f>
        <v>54200</v>
      </c>
      <c r="L37" s="21">
        <f>Össz!F37-'1.3.sz.mell.'!F37-'1.4.sz.mell.'!F37</f>
        <v>56980</v>
      </c>
    </row>
    <row r="38" spans="1:12" s="21" customFormat="1" ht="12" customHeight="1">
      <c r="A38" s="25" t="s">
        <v>102</v>
      </c>
      <c r="B38" s="104" t="s">
        <v>419</v>
      </c>
      <c r="C38" s="26" t="s">
        <v>103</v>
      </c>
      <c r="D38" s="27"/>
      <c r="E38" s="27">
        <v>39244</v>
      </c>
      <c r="F38" s="27">
        <v>40278</v>
      </c>
      <c r="G38" s="345">
        <f t="shared" si="1"/>
        <v>102.63479767607788</v>
      </c>
      <c r="K38" s="21">
        <f>Össz!E38-'1.3.sz.mell.'!E38-'1.4.sz.mell.'!E38</f>
        <v>39244</v>
      </c>
      <c r="L38" s="21">
        <f>Össz!F38-'1.3.sz.mell.'!F38-'1.4.sz.mell.'!F38</f>
        <v>40278</v>
      </c>
    </row>
    <row r="39" spans="1:12" s="21" customFormat="1" ht="12" customHeight="1">
      <c r="A39" s="25" t="s">
        <v>104</v>
      </c>
      <c r="B39" s="104" t="s">
        <v>420</v>
      </c>
      <c r="C39" s="26" t="s">
        <v>105</v>
      </c>
      <c r="D39" s="27"/>
      <c r="E39" s="27">
        <v>21582</v>
      </c>
      <c r="F39" s="27">
        <v>23107</v>
      </c>
      <c r="G39" s="345">
        <f t="shared" si="1"/>
        <v>107.06607357983503</v>
      </c>
      <c r="K39" s="21">
        <f>Össz!E39-'1.3.sz.mell.'!E39-'1.4.sz.mell.'!E39</f>
        <v>21582</v>
      </c>
      <c r="L39" s="21">
        <f>Össz!F39-'1.3.sz.mell.'!F39-'1.4.sz.mell.'!F39</f>
        <v>23107</v>
      </c>
    </row>
    <row r="40" spans="1:12" s="21" customFormat="1" ht="12" customHeight="1">
      <c r="A40" s="25" t="s">
        <v>106</v>
      </c>
      <c r="B40" s="104" t="s">
        <v>421</v>
      </c>
      <c r="C40" s="26" t="s">
        <v>107</v>
      </c>
      <c r="D40" s="27"/>
      <c r="E40" s="27">
        <v>2261</v>
      </c>
      <c r="F40" s="27">
        <v>2707</v>
      </c>
      <c r="G40" s="345">
        <f t="shared" si="1"/>
        <v>119.72578505086244</v>
      </c>
      <c r="K40" s="21">
        <f>Össz!E40-'1.3.sz.mell.'!E40-'1.4.sz.mell.'!E40</f>
        <v>2261</v>
      </c>
      <c r="L40" s="21">
        <f>Össz!F40-'1.3.sz.mell.'!F40-'1.4.sz.mell.'!F40</f>
        <v>2707</v>
      </c>
    </row>
    <row r="41" spans="1:12" s="21" customFormat="1" ht="12" customHeight="1">
      <c r="A41" s="25" t="s">
        <v>108</v>
      </c>
      <c r="B41" s="104" t="s">
        <v>422</v>
      </c>
      <c r="C41" s="26" t="s">
        <v>109</v>
      </c>
      <c r="D41" s="27">
        <v>1000</v>
      </c>
      <c r="E41" s="27">
        <v>1030</v>
      </c>
      <c r="F41" s="27">
        <v>508</v>
      </c>
      <c r="G41" s="345">
        <f t="shared" si="1"/>
        <v>49.320388349514566</v>
      </c>
      <c r="K41" s="21">
        <f>Össz!E41-'1.3.sz.mell.'!E41-'1.4.sz.mell.'!E41</f>
        <v>1030</v>
      </c>
      <c r="L41" s="21">
        <f>Össz!F41-'1.3.sz.mell.'!F41-'1.4.sz.mell.'!F41</f>
        <v>508</v>
      </c>
    </row>
    <row r="42" spans="1:12" s="21" customFormat="1" ht="12" customHeight="1">
      <c r="A42" s="25" t="s">
        <v>110</v>
      </c>
      <c r="B42" s="104" t="s">
        <v>423</v>
      </c>
      <c r="C42" s="26" t="s">
        <v>111</v>
      </c>
      <c r="D42" s="33"/>
      <c r="E42" s="33">
        <v>0</v>
      </c>
      <c r="F42" s="33">
        <v>0</v>
      </c>
      <c r="G42" s="355"/>
      <c r="K42" s="21">
        <f>Össz!E42-'1.3.sz.mell.'!E42-'1.4.sz.mell.'!E42</f>
        <v>0</v>
      </c>
      <c r="L42" s="21">
        <f>Össz!F42-'1.3.sz.mell.'!F42-'1.4.sz.mell.'!F42</f>
        <v>0</v>
      </c>
    </row>
    <row r="43" spans="1:12" s="21" customFormat="1" ht="12" customHeight="1" thickBot="1">
      <c r="A43" s="28" t="s">
        <v>112</v>
      </c>
      <c r="B43" s="104" t="s">
        <v>424</v>
      </c>
      <c r="C43" s="29" t="s">
        <v>113</v>
      </c>
      <c r="D43" s="34">
        <v>128553</v>
      </c>
      <c r="E43" s="34">
        <v>0</v>
      </c>
      <c r="F43" s="34">
        <v>877</v>
      </c>
      <c r="G43" s="356"/>
      <c r="K43" s="21">
        <f>Össz!E43-'1.3.sz.mell.'!E43-'1.4.sz.mell.'!E43</f>
        <v>0</v>
      </c>
      <c r="L43" s="21">
        <f>Össz!F43-'1.3.sz.mell.'!F43-'1.4.sz.mell.'!F43</f>
        <v>877</v>
      </c>
    </row>
    <row r="44" spans="1:12" s="21" customFormat="1" ht="12" customHeight="1" thickBot="1">
      <c r="A44" s="19" t="s">
        <v>114</v>
      </c>
      <c r="B44" s="102" t="s">
        <v>425</v>
      </c>
      <c r="C44" s="20" t="s">
        <v>115</v>
      </c>
      <c r="D44" s="6">
        <f>SUM(D45:D49)</f>
        <v>0</v>
      </c>
      <c r="E44" s="6">
        <v>0</v>
      </c>
      <c r="F44" s="6">
        <v>8</v>
      </c>
      <c r="G44" s="347"/>
      <c r="K44" s="21">
        <f>Össz!E44-'1.3.sz.mell.'!E44-'1.4.sz.mell.'!E44</f>
        <v>0</v>
      </c>
      <c r="L44" s="21">
        <f>Össz!F44-'1.3.sz.mell.'!F44-'1.4.sz.mell.'!F44</f>
        <v>8</v>
      </c>
    </row>
    <row r="45" spans="1:12" s="21" customFormat="1" ht="12" customHeight="1">
      <c r="A45" s="22" t="s">
        <v>116</v>
      </c>
      <c r="B45" s="103" t="s">
        <v>426</v>
      </c>
      <c r="C45" s="23" t="s">
        <v>117</v>
      </c>
      <c r="D45" s="35"/>
      <c r="E45" s="35">
        <v>0</v>
      </c>
      <c r="F45" s="35">
        <v>0</v>
      </c>
      <c r="G45" s="357"/>
      <c r="K45" s="21">
        <f>Össz!E45-'1.3.sz.mell.'!E45-'1.4.sz.mell.'!E45</f>
        <v>0</v>
      </c>
      <c r="L45" s="21">
        <f>Össz!F45-'1.3.sz.mell.'!F45-'1.4.sz.mell.'!F45</f>
        <v>0</v>
      </c>
    </row>
    <row r="46" spans="1:12" s="21" customFormat="1" ht="12" customHeight="1">
      <c r="A46" s="25" t="s">
        <v>118</v>
      </c>
      <c r="B46" s="104" t="s">
        <v>427</v>
      </c>
      <c r="C46" s="26" t="s">
        <v>119</v>
      </c>
      <c r="D46" s="33"/>
      <c r="E46" s="33">
        <v>0</v>
      </c>
      <c r="F46" s="33">
        <v>0</v>
      </c>
      <c r="G46" s="355"/>
      <c r="K46" s="21">
        <f>Össz!E46-'1.3.sz.mell.'!E46-'1.4.sz.mell.'!E46</f>
        <v>0</v>
      </c>
      <c r="L46" s="21">
        <f>Össz!F46-'1.3.sz.mell.'!F46-'1.4.sz.mell.'!F46</f>
        <v>0</v>
      </c>
    </row>
    <row r="47" spans="1:12" s="21" customFormat="1" ht="12" customHeight="1">
      <c r="A47" s="25" t="s">
        <v>120</v>
      </c>
      <c r="B47" s="104" t="s">
        <v>428</v>
      </c>
      <c r="C47" s="26" t="s">
        <v>121</v>
      </c>
      <c r="D47" s="33"/>
      <c r="E47" s="33">
        <v>0</v>
      </c>
      <c r="F47" s="33">
        <v>8</v>
      </c>
      <c r="G47" s="355"/>
      <c r="K47" s="21">
        <f>Össz!E47-'1.3.sz.mell.'!E47-'1.4.sz.mell.'!E47</f>
        <v>0</v>
      </c>
      <c r="L47" s="21">
        <f>Össz!F47-'1.3.sz.mell.'!F47-'1.4.sz.mell.'!F47</f>
        <v>8</v>
      </c>
    </row>
    <row r="48" spans="1:12" s="21" customFormat="1" ht="12" customHeight="1">
      <c r="A48" s="25" t="s">
        <v>122</v>
      </c>
      <c r="B48" s="104" t="s">
        <v>429</v>
      </c>
      <c r="C48" s="26" t="s">
        <v>123</v>
      </c>
      <c r="D48" s="33"/>
      <c r="E48" s="33">
        <v>0</v>
      </c>
      <c r="F48" s="33">
        <v>0</v>
      </c>
      <c r="G48" s="355"/>
      <c r="K48" s="21">
        <f>Össz!E48-'1.3.sz.mell.'!E48-'1.4.sz.mell.'!E48</f>
        <v>0</v>
      </c>
      <c r="L48" s="21">
        <f>Össz!F48-'1.3.sz.mell.'!F48-'1.4.sz.mell.'!F48</f>
        <v>0</v>
      </c>
    </row>
    <row r="49" spans="1:12" s="21" customFormat="1" ht="12" customHeight="1" thickBot="1">
      <c r="A49" s="28" t="s">
        <v>124</v>
      </c>
      <c r="B49" s="104" t="s">
        <v>430</v>
      </c>
      <c r="C49" s="29" t="s">
        <v>125</v>
      </c>
      <c r="D49" s="34"/>
      <c r="E49" s="34">
        <v>0</v>
      </c>
      <c r="F49" s="34">
        <v>0</v>
      </c>
      <c r="G49" s="356"/>
      <c r="K49" s="21">
        <f>Össz!E49-'1.3.sz.mell.'!E49-'1.4.sz.mell.'!E49</f>
        <v>0</v>
      </c>
      <c r="L49" s="21">
        <f>Össz!F49-'1.3.sz.mell.'!F49-'1.4.sz.mell.'!F49</f>
        <v>0</v>
      </c>
    </row>
    <row r="50" spans="1:12" s="21" customFormat="1" ht="12" customHeight="1" thickBot="1">
      <c r="A50" s="19" t="s">
        <v>126</v>
      </c>
      <c r="B50" s="102" t="s">
        <v>431</v>
      </c>
      <c r="C50" s="20" t="s">
        <v>127</v>
      </c>
      <c r="D50" s="6">
        <f>SUM(D51:D53)</f>
        <v>0</v>
      </c>
      <c r="E50" s="6">
        <v>-412</v>
      </c>
      <c r="F50" s="6">
        <v>-199</v>
      </c>
      <c r="G50" s="347">
        <f>F50/E50*100</f>
        <v>48.30097087378641</v>
      </c>
      <c r="K50" s="21">
        <f>Össz!E50-'1.3.sz.mell.'!E50-'1.4.sz.mell.'!E50</f>
        <v>-412</v>
      </c>
      <c r="L50" s="21">
        <f>Össz!F50-'1.3.sz.mell.'!F50-'1.4.sz.mell.'!F50</f>
        <v>-199</v>
      </c>
    </row>
    <row r="51" spans="1:12" s="21" customFormat="1" ht="12" customHeight="1">
      <c r="A51" s="22" t="s">
        <v>128</v>
      </c>
      <c r="B51" s="103" t="s">
        <v>432</v>
      </c>
      <c r="C51" s="23" t="s">
        <v>129</v>
      </c>
      <c r="D51" s="24"/>
      <c r="E51" s="24">
        <v>0</v>
      </c>
      <c r="F51" s="24">
        <v>0</v>
      </c>
      <c r="G51" s="348"/>
      <c r="K51" s="21">
        <f>Össz!E51-'1.3.sz.mell.'!E51-'1.4.sz.mell.'!E51</f>
        <v>0</v>
      </c>
      <c r="L51" s="21">
        <f>Össz!F51-'1.3.sz.mell.'!F51-'1.4.sz.mell.'!F51</f>
        <v>0</v>
      </c>
    </row>
    <row r="52" spans="1:12" s="21" customFormat="1" ht="12" customHeight="1">
      <c r="A52" s="25" t="s">
        <v>130</v>
      </c>
      <c r="B52" s="104" t="s">
        <v>433</v>
      </c>
      <c r="C52" s="26" t="s">
        <v>246</v>
      </c>
      <c r="D52" s="27"/>
      <c r="E52" s="27">
        <v>0</v>
      </c>
      <c r="F52" s="27">
        <v>64</v>
      </c>
      <c r="G52" s="345"/>
      <c r="K52" s="21">
        <f>Össz!E52-'1.3.sz.mell.'!E52-'1.4.sz.mell.'!E52</f>
        <v>0</v>
      </c>
      <c r="L52" s="21">
        <f>Össz!F52-'1.3.sz.mell.'!F52-'1.4.sz.mell.'!F52</f>
        <v>64</v>
      </c>
    </row>
    <row r="53" spans="1:12" s="21" customFormat="1" ht="12" customHeight="1">
      <c r="A53" s="25" t="s">
        <v>132</v>
      </c>
      <c r="B53" s="104" t="s">
        <v>434</v>
      </c>
      <c r="C53" s="26" t="s">
        <v>133</v>
      </c>
      <c r="D53" s="27"/>
      <c r="E53" s="27">
        <v>-412</v>
      </c>
      <c r="F53" s="27">
        <v>-263</v>
      </c>
      <c r="G53" s="345">
        <f>F53/E53*100</f>
        <v>63.834951456310684</v>
      </c>
      <c r="K53" s="21">
        <f>Össz!E53-'1.3.sz.mell.'!E53-'1.4.sz.mell.'!E53</f>
        <v>-412</v>
      </c>
      <c r="L53" s="21">
        <f>Össz!F53-'1.3.sz.mell.'!F53-'1.4.sz.mell.'!F53</f>
        <v>-263</v>
      </c>
    </row>
    <row r="54" spans="1:12" s="21" customFormat="1" ht="12" customHeight="1" thickBot="1">
      <c r="A54" s="28" t="s">
        <v>134</v>
      </c>
      <c r="B54" s="105" t="s">
        <v>434</v>
      </c>
      <c r="C54" s="29" t="s">
        <v>135</v>
      </c>
      <c r="D54" s="31"/>
      <c r="E54" s="31">
        <v>0</v>
      </c>
      <c r="F54" s="31">
        <v>0</v>
      </c>
      <c r="G54" s="346"/>
      <c r="K54" s="21">
        <f>Össz!E54-'1.3.sz.mell.'!E54-'1.4.sz.mell.'!E54</f>
        <v>0</v>
      </c>
      <c r="L54" s="21">
        <f>Össz!F54-'1.3.sz.mell.'!F54-'1.4.sz.mell.'!F54</f>
        <v>0</v>
      </c>
    </row>
    <row r="55" spans="1:12" s="21" customFormat="1" ht="12" customHeight="1" thickBot="1">
      <c r="A55" s="19" t="s">
        <v>136</v>
      </c>
      <c r="B55" s="102" t="s">
        <v>435</v>
      </c>
      <c r="C55" s="30" t="s">
        <v>137</v>
      </c>
      <c r="D55" s="6">
        <f>SUM(D56:D58)</f>
        <v>0</v>
      </c>
      <c r="E55" s="6">
        <v>0</v>
      </c>
      <c r="F55" s="6">
        <v>0</v>
      </c>
      <c r="G55" s="347"/>
      <c r="K55" s="21">
        <f>Össz!E55-'1.3.sz.mell.'!E55-'1.4.sz.mell.'!E55</f>
        <v>0</v>
      </c>
      <c r="L55" s="21">
        <f>Össz!F55-'1.3.sz.mell.'!F55-'1.4.sz.mell.'!F55</f>
        <v>0</v>
      </c>
    </row>
    <row r="56" spans="1:12" s="21" customFormat="1" ht="12" customHeight="1">
      <c r="A56" s="22" t="s">
        <v>138</v>
      </c>
      <c r="B56" s="103" t="s">
        <v>436</v>
      </c>
      <c r="C56" s="23" t="s">
        <v>139</v>
      </c>
      <c r="D56" s="33"/>
      <c r="E56" s="33">
        <v>0</v>
      </c>
      <c r="F56" s="33">
        <v>0</v>
      </c>
      <c r="G56" s="355"/>
      <c r="K56" s="21">
        <f>Össz!E56-'1.3.sz.mell.'!E56-'1.4.sz.mell.'!E56</f>
        <v>0</v>
      </c>
      <c r="L56" s="21">
        <f>Össz!F56-'1.3.sz.mell.'!F56-'1.4.sz.mell.'!F56</f>
        <v>0</v>
      </c>
    </row>
    <row r="57" spans="1:12" s="21" customFormat="1" ht="12" customHeight="1">
      <c r="A57" s="25" t="s">
        <v>140</v>
      </c>
      <c r="B57" s="103" t="s">
        <v>437</v>
      </c>
      <c r="C57" s="26" t="s">
        <v>141</v>
      </c>
      <c r="D57" s="33"/>
      <c r="E57" s="33">
        <v>0</v>
      </c>
      <c r="F57" s="33">
        <v>0</v>
      </c>
      <c r="G57" s="355"/>
      <c r="K57" s="21">
        <f>Össz!E57-'1.3.sz.mell.'!E57-'1.4.sz.mell.'!E57</f>
        <v>0</v>
      </c>
      <c r="L57" s="21">
        <f>Össz!F57-'1.3.sz.mell.'!F57-'1.4.sz.mell.'!F57</f>
        <v>0</v>
      </c>
    </row>
    <row r="58" spans="1:12" s="21" customFormat="1" ht="12" customHeight="1">
      <c r="A58" s="25" t="s">
        <v>142</v>
      </c>
      <c r="B58" s="103" t="s">
        <v>438</v>
      </c>
      <c r="C58" s="26" t="s">
        <v>143</v>
      </c>
      <c r="D58" s="33"/>
      <c r="E58" s="33">
        <v>0</v>
      </c>
      <c r="F58" s="33">
        <v>0</v>
      </c>
      <c r="G58" s="355"/>
      <c r="K58" s="21">
        <f>Össz!E58-'1.3.sz.mell.'!E58-'1.4.sz.mell.'!E58</f>
        <v>0</v>
      </c>
      <c r="L58" s="21">
        <f>Össz!F58-'1.3.sz.mell.'!F58-'1.4.sz.mell.'!F58</f>
        <v>0</v>
      </c>
    </row>
    <row r="59" spans="1:12" s="21" customFormat="1" ht="12" customHeight="1" thickBot="1">
      <c r="A59" s="28" t="s">
        <v>144</v>
      </c>
      <c r="B59" s="105" t="s">
        <v>438</v>
      </c>
      <c r="C59" s="29" t="s">
        <v>145</v>
      </c>
      <c r="D59" s="33"/>
      <c r="E59" s="33">
        <v>0</v>
      </c>
      <c r="F59" s="33">
        <v>0</v>
      </c>
      <c r="G59" s="355"/>
      <c r="K59" s="21">
        <f>Össz!E59-'1.3.sz.mell.'!E59-'1.4.sz.mell.'!E59</f>
        <v>0</v>
      </c>
      <c r="L59" s="21">
        <f>Össz!F59-'1.3.sz.mell.'!F59-'1.4.sz.mell.'!F59</f>
        <v>0</v>
      </c>
    </row>
    <row r="60" spans="1:12" s="21" customFormat="1" ht="12" customHeight="1" thickBot="1">
      <c r="A60" s="19" t="s">
        <v>146</v>
      </c>
      <c r="B60" s="102"/>
      <c r="C60" s="20" t="s">
        <v>147</v>
      </c>
      <c r="D60" s="9">
        <f>+D5+D12+D19+D26+D33+D44+D50+D55</f>
        <v>1323715</v>
      </c>
      <c r="E60" s="9">
        <f>+E5+E12+E19+E26+E33+E44+E50+E55</f>
        <v>2261465</v>
      </c>
      <c r="F60" s="9">
        <f>+F5+F12+F19+F26+F33+F44+F50+F55</f>
        <v>2285832</v>
      </c>
      <c r="G60" s="351">
        <f>F60/E60*100</f>
        <v>101.07748738096764</v>
      </c>
      <c r="K60" s="21">
        <f>Össz!E60-'1.3.sz.mell.'!E60-'1.4.sz.mell.'!E60</f>
        <v>2261465</v>
      </c>
      <c r="L60" s="21">
        <f>Össz!F60-'1.3.sz.mell.'!F60-'1.4.sz.mell.'!F60</f>
        <v>2285832</v>
      </c>
    </row>
    <row r="61" spans="1:12" s="21" customFormat="1" ht="12" customHeight="1" thickBot="1">
      <c r="A61" s="36" t="s">
        <v>148</v>
      </c>
      <c r="B61" s="102" t="s">
        <v>440</v>
      </c>
      <c r="C61" s="30" t="s">
        <v>149</v>
      </c>
      <c r="D61" s="6">
        <f>SUM(D62:D64)</f>
        <v>0</v>
      </c>
      <c r="E61" s="6">
        <v>0</v>
      </c>
      <c r="F61" s="6">
        <v>0</v>
      </c>
      <c r="G61" s="347"/>
      <c r="K61" s="21">
        <f>Össz!E61-'1.3.sz.mell.'!E61-'1.4.sz.mell.'!E61</f>
        <v>0</v>
      </c>
      <c r="L61" s="21">
        <f>Össz!F61-'1.3.sz.mell.'!F61-'1.4.sz.mell.'!F61</f>
        <v>0</v>
      </c>
    </row>
    <row r="62" spans="1:12" s="21" customFormat="1" ht="12" customHeight="1">
      <c r="A62" s="22" t="s">
        <v>150</v>
      </c>
      <c r="B62" s="103" t="s">
        <v>441</v>
      </c>
      <c r="C62" s="23" t="s">
        <v>151</v>
      </c>
      <c r="D62" s="33"/>
      <c r="E62" s="33">
        <v>0</v>
      </c>
      <c r="F62" s="33">
        <v>0</v>
      </c>
      <c r="G62" s="355"/>
      <c r="K62" s="21">
        <f>Össz!E62-'1.3.sz.mell.'!E62-'1.4.sz.mell.'!E62</f>
        <v>0</v>
      </c>
      <c r="L62" s="21">
        <f>Össz!F62-'1.3.sz.mell.'!F62-'1.4.sz.mell.'!F62</f>
        <v>0</v>
      </c>
    </row>
    <row r="63" spans="1:12" s="21" customFormat="1" ht="12" customHeight="1">
      <c r="A63" s="25" t="s">
        <v>152</v>
      </c>
      <c r="B63" s="103" t="s">
        <v>442</v>
      </c>
      <c r="C63" s="26" t="s">
        <v>153</v>
      </c>
      <c r="D63" s="33"/>
      <c r="E63" s="33">
        <v>0</v>
      </c>
      <c r="F63" s="33">
        <v>0</v>
      </c>
      <c r="G63" s="355"/>
      <c r="K63" s="21">
        <f>Össz!E63-'1.3.sz.mell.'!E63-'1.4.sz.mell.'!E63</f>
        <v>0</v>
      </c>
      <c r="L63" s="21">
        <f>Össz!F63-'1.3.sz.mell.'!F63-'1.4.sz.mell.'!F63</f>
        <v>0</v>
      </c>
    </row>
    <row r="64" spans="1:12" s="21" customFormat="1" ht="12" customHeight="1" thickBot="1">
      <c r="A64" s="28" t="s">
        <v>154</v>
      </c>
      <c r="B64" s="103" t="s">
        <v>443</v>
      </c>
      <c r="C64" s="37" t="s">
        <v>155</v>
      </c>
      <c r="D64" s="33"/>
      <c r="E64" s="33">
        <v>0</v>
      </c>
      <c r="F64" s="33">
        <v>0</v>
      </c>
      <c r="G64" s="355"/>
      <c r="K64" s="21">
        <f>Össz!E64-'1.3.sz.mell.'!E64-'1.4.sz.mell.'!E64</f>
        <v>0</v>
      </c>
      <c r="L64" s="21">
        <f>Össz!F64-'1.3.sz.mell.'!F64-'1.4.sz.mell.'!F64</f>
        <v>0</v>
      </c>
    </row>
    <row r="65" spans="1:12" s="21" customFormat="1" ht="12" customHeight="1" thickBot="1">
      <c r="A65" s="36" t="s">
        <v>156</v>
      </c>
      <c r="B65" s="102" t="s">
        <v>444</v>
      </c>
      <c r="C65" s="30" t="s">
        <v>157</v>
      </c>
      <c r="D65" s="6">
        <f>SUM(D66:D69)</f>
        <v>0</v>
      </c>
      <c r="E65" s="6">
        <v>0</v>
      </c>
      <c r="F65" s="6">
        <v>0</v>
      </c>
      <c r="G65" s="347"/>
      <c r="K65" s="21">
        <f>Össz!E65-'1.3.sz.mell.'!E65-'1.4.sz.mell.'!E65</f>
        <v>0</v>
      </c>
      <c r="L65" s="21">
        <f>Össz!F65-'1.3.sz.mell.'!F65-'1.4.sz.mell.'!F65</f>
        <v>0</v>
      </c>
    </row>
    <row r="66" spans="1:12" s="21" customFormat="1" ht="12" customHeight="1">
      <c r="A66" s="22" t="s">
        <v>158</v>
      </c>
      <c r="B66" s="103" t="s">
        <v>445</v>
      </c>
      <c r="C66" s="23" t="s">
        <v>159</v>
      </c>
      <c r="D66" s="33"/>
      <c r="E66" s="33">
        <v>0</v>
      </c>
      <c r="F66" s="33">
        <v>0</v>
      </c>
      <c r="G66" s="355"/>
      <c r="K66" s="21">
        <f>Össz!E66-'1.3.sz.mell.'!E66-'1.4.sz.mell.'!E66</f>
        <v>0</v>
      </c>
      <c r="L66" s="21">
        <f>Össz!F66-'1.3.sz.mell.'!F66-'1.4.sz.mell.'!F66</f>
        <v>0</v>
      </c>
    </row>
    <row r="67" spans="1:12" s="21" customFormat="1" ht="12" customHeight="1">
      <c r="A67" s="25" t="s">
        <v>160</v>
      </c>
      <c r="B67" s="103" t="s">
        <v>446</v>
      </c>
      <c r="C67" s="26" t="s">
        <v>161</v>
      </c>
      <c r="D67" s="33"/>
      <c r="E67" s="33">
        <v>0</v>
      </c>
      <c r="F67" s="33">
        <v>0</v>
      </c>
      <c r="G67" s="355"/>
      <c r="K67" s="21">
        <f>Össz!E67-'1.3.sz.mell.'!E67-'1.4.sz.mell.'!E67</f>
        <v>0</v>
      </c>
      <c r="L67" s="21">
        <f>Össz!F67-'1.3.sz.mell.'!F67-'1.4.sz.mell.'!F67</f>
        <v>0</v>
      </c>
    </row>
    <row r="68" spans="1:12" s="21" customFormat="1" ht="12" customHeight="1">
      <c r="A68" s="25" t="s">
        <v>162</v>
      </c>
      <c r="B68" s="103" t="s">
        <v>447</v>
      </c>
      <c r="C68" s="26" t="s">
        <v>163</v>
      </c>
      <c r="D68" s="33"/>
      <c r="E68" s="33">
        <v>0</v>
      </c>
      <c r="F68" s="33">
        <v>0</v>
      </c>
      <c r="G68" s="355"/>
      <c r="K68" s="21">
        <f>Össz!E68-'1.3.sz.mell.'!E68-'1.4.sz.mell.'!E68</f>
        <v>0</v>
      </c>
      <c r="L68" s="21">
        <f>Össz!F68-'1.3.sz.mell.'!F68-'1.4.sz.mell.'!F68</f>
        <v>0</v>
      </c>
    </row>
    <row r="69" spans="1:12" s="21" customFormat="1" ht="12" customHeight="1" thickBot="1">
      <c r="A69" s="28" t="s">
        <v>164</v>
      </c>
      <c r="B69" s="103" t="s">
        <v>448</v>
      </c>
      <c r="C69" s="29" t="s">
        <v>165</v>
      </c>
      <c r="D69" s="33"/>
      <c r="E69" s="33">
        <v>0</v>
      </c>
      <c r="F69" s="33">
        <v>0</v>
      </c>
      <c r="G69" s="355"/>
      <c r="K69" s="21">
        <f>Össz!E69-'1.3.sz.mell.'!E69-'1.4.sz.mell.'!E69</f>
        <v>0</v>
      </c>
      <c r="L69" s="21">
        <f>Össz!F69-'1.3.sz.mell.'!F69-'1.4.sz.mell.'!F69</f>
        <v>0</v>
      </c>
    </row>
    <row r="70" spans="1:12" s="21" customFormat="1" ht="12" customHeight="1" thickBot="1">
      <c r="A70" s="36" t="s">
        <v>166</v>
      </c>
      <c r="B70" s="102" t="s">
        <v>449</v>
      </c>
      <c r="C70" s="30" t="s">
        <v>167</v>
      </c>
      <c r="D70" s="6">
        <f>SUM(D71:D72)</f>
        <v>163821</v>
      </c>
      <c r="E70" s="6">
        <f>SUM(E71:E72)</f>
        <v>167662</v>
      </c>
      <c r="F70" s="6">
        <f>SUM(F71:F72)</f>
        <v>167816</v>
      </c>
      <c r="G70" s="347">
        <f>F70/E70*100</f>
        <v>100.09185146306258</v>
      </c>
      <c r="K70" s="21">
        <f>Össz!E70-'1.3.sz.mell.'!E70-'1.4.sz.mell.'!E70</f>
        <v>167662</v>
      </c>
      <c r="L70" s="21">
        <f>Össz!F70-'1.3.sz.mell.'!F70-'1.4.sz.mell.'!F70</f>
        <v>167816</v>
      </c>
    </row>
    <row r="71" spans="1:12" s="21" customFormat="1" ht="12" customHeight="1">
      <c r="A71" s="22" t="s">
        <v>168</v>
      </c>
      <c r="B71" s="103" t="s">
        <v>450</v>
      </c>
      <c r="C71" s="23" t="s">
        <v>169</v>
      </c>
      <c r="D71" s="33">
        <v>163821</v>
      </c>
      <c r="E71" s="33">
        <v>167662</v>
      </c>
      <c r="F71" s="33">
        <v>167816</v>
      </c>
      <c r="G71" s="355">
        <f>F71/E71*100</f>
        <v>100.09185146306258</v>
      </c>
      <c r="K71" s="21">
        <f>Össz!E71-'1.3.sz.mell.'!E71-'1.4.sz.mell.'!E71</f>
        <v>167662</v>
      </c>
      <c r="L71" s="21">
        <f>Össz!F71-'1.3.sz.mell.'!F71-'1.4.sz.mell.'!F71</f>
        <v>167816</v>
      </c>
    </row>
    <row r="72" spans="1:12" s="21" customFormat="1" ht="12" customHeight="1" thickBot="1">
      <c r="A72" s="28" t="s">
        <v>170</v>
      </c>
      <c r="B72" s="103" t="s">
        <v>451</v>
      </c>
      <c r="C72" s="29" t="s">
        <v>171</v>
      </c>
      <c r="D72" s="33"/>
      <c r="E72" s="33">
        <v>0</v>
      </c>
      <c r="F72" s="33">
        <v>0</v>
      </c>
      <c r="G72" s="355"/>
      <c r="K72" s="21">
        <f>Össz!E72-'1.3.sz.mell.'!E72-'1.4.sz.mell.'!E72</f>
        <v>0</v>
      </c>
      <c r="L72" s="21">
        <f>Össz!F72-'1.3.sz.mell.'!F72-'1.4.sz.mell.'!F72</f>
        <v>0</v>
      </c>
    </row>
    <row r="73" spans="1:12" s="21" customFormat="1" ht="12" customHeight="1" thickBot="1">
      <c r="A73" s="36" t="s">
        <v>172</v>
      </c>
      <c r="B73" s="102"/>
      <c r="C73" s="30" t="s">
        <v>173</v>
      </c>
      <c r="D73" s="6">
        <f>SUM(D74:D76)</f>
        <v>0</v>
      </c>
      <c r="E73" s="6">
        <v>0</v>
      </c>
      <c r="F73" s="6">
        <v>24352</v>
      </c>
      <c r="G73" s="347"/>
      <c r="K73" s="21">
        <f>Össz!E73-'1.3.sz.mell.'!E73-'1.4.sz.mell.'!E73</f>
        <v>0</v>
      </c>
      <c r="L73" s="21">
        <f>Össz!F73-'1.3.sz.mell.'!F73-'1.4.sz.mell.'!F73</f>
        <v>24352</v>
      </c>
    </row>
    <row r="74" spans="1:12" s="21" customFormat="1" ht="12" customHeight="1">
      <c r="A74" s="22" t="s">
        <v>174</v>
      </c>
      <c r="B74" s="103" t="s">
        <v>452</v>
      </c>
      <c r="C74" s="23" t="s">
        <v>175</v>
      </c>
      <c r="D74" s="33"/>
      <c r="E74" s="33">
        <v>0</v>
      </c>
      <c r="F74" s="33">
        <v>24352</v>
      </c>
      <c r="G74" s="355"/>
      <c r="K74" s="21">
        <f>Össz!E74-'1.3.sz.mell.'!E74-'1.4.sz.mell.'!E74</f>
        <v>0</v>
      </c>
      <c r="L74" s="21">
        <f>Össz!F74-'1.3.sz.mell.'!F74-'1.4.sz.mell.'!F74</f>
        <v>24352</v>
      </c>
    </row>
    <row r="75" spans="1:12" s="21" customFormat="1" ht="12" customHeight="1">
      <c r="A75" s="25" t="s">
        <v>176</v>
      </c>
      <c r="B75" s="104" t="s">
        <v>453</v>
      </c>
      <c r="C75" s="26" t="s">
        <v>177</v>
      </c>
      <c r="D75" s="33"/>
      <c r="E75" s="33">
        <v>0</v>
      </c>
      <c r="F75" s="33">
        <v>0</v>
      </c>
      <c r="G75" s="355"/>
      <c r="K75" s="21">
        <f>Össz!E75-'1.3.sz.mell.'!E75-'1.4.sz.mell.'!E75</f>
        <v>0</v>
      </c>
      <c r="L75" s="21">
        <f>Össz!F75-'1.3.sz.mell.'!F75-'1.4.sz.mell.'!F75</f>
        <v>0</v>
      </c>
    </row>
    <row r="76" spans="1:12" s="21" customFormat="1" ht="12" customHeight="1" thickBot="1">
      <c r="A76" s="28" t="s">
        <v>178</v>
      </c>
      <c r="B76" s="105" t="s">
        <v>454</v>
      </c>
      <c r="C76" s="29" t="s">
        <v>179</v>
      </c>
      <c r="D76" s="33"/>
      <c r="E76" s="33">
        <v>0</v>
      </c>
      <c r="F76" s="33">
        <v>0</v>
      </c>
      <c r="G76" s="355"/>
      <c r="K76" s="21">
        <f>Össz!E76-'1.3.sz.mell.'!E76-'1.4.sz.mell.'!E76</f>
        <v>0</v>
      </c>
      <c r="L76" s="21">
        <f>Össz!F76-'1.3.sz.mell.'!F76-'1.4.sz.mell.'!F76</f>
        <v>0</v>
      </c>
    </row>
    <row r="77" spans="1:12" s="21" customFormat="1" ht="12" customHeight="1" thickBot="1">
      <c r="A77" s="36" t="s">
        <v>180</v>
      </c>
      <c r="B77" s="102" t="s">
        <v>455</v>
      </c>
      <c r="C77" s="30" t="s">
        <v>181</v>
      </c>
      <c r="D77" s="6">
        <f>SUM(D78:D81)</f>
        <v>0</v>
      </c>
      <c r="E77" s="6">
        <v>0</v>
      </c>
      <c r="F77" s="6">
        <v>0</v>
      </c>
      <c r="G77" s="347"/>
      <c r="K77" s="21">
        <f>Össz!E77-'1.3.sz.mell.'!E77-'1.4.sz.mell.'!E77</f>
        <v>0</v>
      </c>
      <c r="L77" s="21">
        <f>Össz!F77-'1.3.sz.mell.'!F77-'1.4.sz.mell.'!F77</f>
        <v>0</v>
      </c>
    </row>
    <row r="78" spans="1:12" s="21" customFormat="1" ht="12" customHeight="1">
      <c r="A78" s="38" t="s">
        <v>182</v>
      </c>
      <c r="B78" s="103" t="s">
        <v>456</v>
      </c>
      <c r="C78" s="23" t="s">
        <v>183</v>
      </c>
      <c r="D78" s="33"/>
      <c r="E78" s="33">
        <v>0</v>
      </c>
      <c r="F78" s="33">
        <v>0</v>
      </c>
      <c r="G78" s="355"/>
      <c r="K78" s="21">
        <f>Össz!E78-'1.3.sz.mell.'!E78-'1.4.sz.mell.'!E78</f>
        <v>0</v>
      </c>
      <c r="L78" s="21">
        <f>Össz!F78-'1.3.sz.mell.'!F78-'1.4.sz.mell.'!F78</f>
        <v>0</v>
      </c>
    </row>
    <row r="79" spans="1:12" s="21" customFormat="1" ht="12" customHeight="1">
      <c r="A79" s="39" t="s">
        <v>184</v>
      </c>
      <c r="B79" s="103" t="s">
        <v>457</v>
      </c>
      <c r="C79" s="26" t="s">
        <v>185</v>
      </c>
      <c r="D79" s="33"/>
      <c r="E79" s="33">
        <v>0</v>
      </c>
      <c r="F79" s="33">
        <v>0</v>
      </c>
      <c r="G79" s="355"/>
      <c r="K79" s="21">
        <f>Össz!E79-'1.3.sz.mell.'!E79-'1.4.sz.mell.'!E79</f>
        <v>0</v>
      </c>
      <c r="L79" s="21">
        <f>Össz!F79-'1.3.sz.mell.'!F79-'1.4.sz.mell.'!F79</f>
        <v>0</v>
      </c>
    </row>
    <row r="80" spans="1:12" s="21" customFormat="1" ht="12" customHeight="1">
      <c r="A80" s="39" t="s">
        <v>186</v>
      </c>
      <c r="B80" s="103" t="s">
        <v>458</v>
      </c>
      <c r="C80" s="26" t="s">
        <v>187</v>
      </c>
      <c r="D80" s="33"/>
      <c r="E80" s="33">
        <v>0</v>
      </c>
      <c r="F80" s="33">
        <v>0</v>
      </c>
      <c r="G80" s="355"/>
      <c r="K80" s="21">
        <f>Össz!E80-'1.3.sz.mell.'!E80-'1.4.sz.mell.'!E80</f>
        <v>0</v>
      </c>
      <c r="L80" s="21">
        <f>Össz!F80-'1.3.sz.mell.'!F80-'1.4.sz.mell.'!F80</f>
        <v>0</v>
      </c>
    </row>
    <row r="81" spans="1:12" s="21" customFormat="1" ht="12" customHeight="1" thickBot="1">
      <c r="A81" s="40" t="s">
        <v>188</v>
      </c>
      <c r="B81" s="103" t="s">
        <v>459</v>
      </c>
      <c r="C81" s="29" t="s">
        <v>189</v>
      </c>
      <c r="D81" s="33"/>
      <c r="E81" s="33">
        <v>0</v>
      </c>
      <c r="F81" s="33">
        <v>0</v>
      </c>
      <c r="G81" s="355"/>
      <c r="K81" s="21">
        <f>Össz!E81-'1.3.sz.mell.'!E81-'1.4.sz.mell.'!E81</f>
        <v>0</v>
      </c>
      <c r="L81" s="21">
        <f>Össz!F81-'1.3.sz.mell.'!F81-'1.4.sz.mell.'!F81</f>
        <v>0</v>
      </c>
    </row>
    <row r="82" spans="1:12" s="21" customFormat="1" ht="13.5" customHeight="1" thickBot="1">
      <c r="A82" s="36" t="s">
        <v>190</v>
      </c>
      <c r="B82" s="102" t="s">
        <v>460</v>
      </c>
      <c r="C82" s="30" t="s">
        <v>191</v>
      </c>
      <c r="D82" s="41"/>
      <c r="E82" s="41">
        <v>0</v>
      </c>
      <c r="F82" s="41">
        <v>0</v>
      </c>
      <c r="G82" s="358"/>
      <c r="K82" s="21">
        <f>Össz!E82-'1.3.sz.mell.'!E82-'1.4.sz.mell.'!E82</f>
        <v>0</v>
      </c>
      <c r="L82" s="21">
        <f>Össz!F82-'1.3.sz.mell.'!F82-'1.4.sz.mell.'!F82</f>
        <v>0</v>
      </c>
    </row>
    <row r="83" spans="1:12" s="21" customFormat="1" ht="15.75" customHeight="1" thickBot="1">
      <c r="A83" s="36" t="s">
        <v>192</v>
      </c>
      <c r="B83" s="102" t="s">
        <v>439</v>
      </c>
      <c r="C83" s="42" t="s">
        <v>193</v>
      </c>
      <c r="D83" s="9">
        <f>+D61+D65+D70+D73+D77+D82</f>
        <v>163821</v>
      </c>
      <c r="E83" s="9">
        <f>+E61+E65+E70+E73+E77+E82</f>
        <v>167662</v>
      </c>
      <c r="F83" s="9">
        <f>+F61+F65+F70+F73+F77+F82</f>
        <v>192168</v>
      </c>
      <c r="G83" s="351">
        <f>F83/E83*100</f>
        <v>114.61631138838855</v>
      </c>
      <c r="K83" s="21">
        <f>Össz!E83-'1.3.sz.mell.'!E83-'1.4.sz.mell.'!E83</f>
        <v>167662</v>
      </c>
      <c r="L83" s="21">
        <f>Össz!F83-'1.3.sz.mell.'!F83-'1.4.sz.mell.'!F83</f>
        <v>192168</v>
      </c>
    </row>
    <row r="84" spans="1:12" s="21" customFormat="1" ht="16.5" customHeight="1" thickBot="1">
      <c r="A84" s="43" t="s">
        <v>194</v>
      </c>
      <c r="B84" s="106"/>
      <c r="C84" s="44" t="s">
        <v>195</v>
      </c>
      <c r="D84" s="9">
        <f>+D60+D83</f>
        <v>1487536</v>
      </c>
      <c r="E84" s="9">
        <f>+E60+E83</f>
        <v>2429127</v>
      </c>
      <c r="F84" s="9">
        <f>+F60+F83</f>
        <v>2478000</v>
      </c>
      <c r="G84" s="351">
        <f>F84/E84*100</f>
        <v>102.01195738222005</v>
      </c>
      <c r="K84" s="21">
        <f>Össz!E84-'1.3.sz.mell.'!E84-'1.4.sz.mell.'!E84</f>
        <v>2429127</v>
      </c>
      <c r="L84" s="21">
        <f>Össz!F84-'1.3.sz.mell.'!F84-'1.4.sz.mell.'!F84</f>
        <v>2478000</v>
      </c>
    </row>
    <row r="85" spans="1:12" s="21" customFormat="1" ht="15.75">
      <c r="A85" s="70"/>
      <c r="B85" s="45"/>
      <c r="C85" s="71"/>
      <c r="D85" s="72"/>
      <c r="E85" s="46"/>
      <c r="F85" s="46"/>
      <c r="G85" s="46"/>
      <c r="K85" s="21">
        <f>Össz!E85-'1.3.sz.mell.'!E85-'1.4.sz.mell.'!E85</f>
        <v>0</v>
      </c>
      <c r="L85" s="21">
        <f>Össz!F85-'1.3.sz.mell.'!F85-'1.4.sz.mell.'!F85</f>
        <v>0</v>
      </c>
    </row>
    <row r="86" spans="1:12" ht="16.5" customHeight="1">
      <c r="A86" s="795" t="s">
        <v>196</v>
      </c>
      <c r="B86" s="795"/>
      <c r="C86" s="795"/>
      <c r="D86" s="795"/>
      <c r="E86" s="795"/>
      <c r="F86" s="795"/>
      <c r="G86" s="795"/>
      <c r="K86" s="21">
        <f>Össz!E86-'1.3.sz.mell.'!E86-'1.4.sz.mell.'!E86</f>
        <v>0</v>
      </c>
      <c r="L86" s="21">
        <f>Össz!F86-'1.3.sz.mell.'!F86-'1.4.sz.mell.'!F86</f>
        <v>0</v>
      </c>
    </row>
    <row r="87" spans="1:12" s="48" customFormat="1" ht="16.5" customHeight="1" thickBot="1">
      <c r="A87" s="796"/>
      <c r="B87" s="796"/>
      <c r="C87" s="796"/>
      <c r="D87" s="47"/>
      <c r="E87" s="47"/>
      <c r="F87" s="47"/>
      <c r="G87" s="47" t="s">
        <v>32</v>
      </c>
      <c r="K87" s="21" t="e">
        <f>Össz!E87-'1.3.sz.mell.'!E87-'1.4.sz.mell.'!E87</f>
        <v>#VALUE!</v>
      </c>
      <c r="L87" s="21" t="e">
        <f>Össz!F87-'1.3.sz.mell.'!F87-'1.4.sz.mell.'!F87</f>
        <v>#VALUE!</v>
      </c>
    </row>
    <row r="88" spans="1:12" ht="37.5" customHeight="1" thickBot="1">
      <c r="A88" s="12" t="s">
        <v>33</v>
      </c>
      <c r="B88" s="92" t="s">
        <v>362</v>
      </c>
      <c r="C88" s="13" t="s">
        <v>198</v>
      </c>
      <c r="D88" s="14" t="s">
        <v>35</v>
      </c>
      <c r="E88" s="14" t="s">
        <v>591</v>
      </c>
      <c r="F88" s="14" t="s">
        <v>592</v>
      </c>
      <c r="G88" s="14" t="s">
        <v>593</v>
      </c>
      <c r="K88" s="21"/>
      <c r="L88" s="21"/>
    </row>
    <row r="89" spans="1:12" s="18" customFormat="1" ht="12" customHeight="1" thickBot="1">
      <c r="A89" s="5">
        <v>1</v>
      </c>
      <c r="B89" s="5">
        <v>2</v>
      </c>
      <c r="C89" s="49">
        <v>2</v>
      </c>
      <c r="D89" s="50">
        <v>3</v>
      </c>
      <c r="E89" s="50">
        <v>3</v>
      </c>
      <c r="F89" s="50">
        <v>3</v>
      </c>
      <c r="G89" s="50">
        <v>3</v>
      </c>
      <c r="K89" s="21"/>
      <c r="L89" s="21"/>
    </row>
    <row r="90" spans="1:12" ht="12" customHeight="1" thickBot="1">
      <c r="A90" s="51" t="s">
        <v>36</v>
      </c>
      <c r="B90" s="107"/>
      <c r="C90" s="52" t="s">
        <v>199</v>
      </c>
      <c r="D90" s="53">
        <f>SUM(D91:D95)</f>
        <v>1423336</v>
      </c>
      <c r="E90" s="53">
        <v>1471838</v>
      </c>
      <c r="F90" s="53">
        <v>1409939</v>
      </c>
      <c r="G90" s="343">
        <f aca="true" t="shared" si="2" ref="G90:G128">F90/E90*100</f>
        <v>95.79444205136707</v>
      </c>
      <c r="K90" s="21">
        <f>Össz!E89-'1.3.sz.mell.'!E90-'1.4.sz.mell.'!E89</f>
        <v>1471838</v>
      </c>
      <c r="L90" s="21">
        <f>Össz!F89-'1.3.sz.mell.'!F90-'1.4.sz.mell.'!F89</f>
        <v>1409939</v>
      </c>
    </row>
    <row r="91" spans="1:12" ht="12" customHeight="1">
      <c r="A91" s="54" t="s">
        <v>38</v>
      </c>
      <c r="B91" s="108" t="s">
        <v>363</v>
      </c>
      <c r="C91" s="55" t="s">
        <v>200</v>
      </c>
      <c r="D91" s="56">
        <v>498663</v>
      </c>
      <c r="E91" s="56">
        <v>534253</v>
      </c>
      <c r="F91" s="56">
        <v>527745</v>
      </c>
      <c r="G91" s="344">
        <f t="shared" si="2"/>
        <v>98.78185054646394</v>
      </c>
      <c r="K91" s="21">
        <f>Össz!E90-'1.3.sz.mell.'!E91-'1.4.sz.mell.'!E90</f>
        <v>534253</v>
      </c>
      <c r="L91" s="21">
        <f>Össz!F90-'1.3.sz.mell.'!F91-'1.4.sz.mell.'!F90</f>
        <v>527745</v>
      </c>
    </row>
    <row r="92" spans="1:12" ht="12" customHeight="1">
      <c r="A92" s="25" t="s">
        <v>40</v>
      </c>
      <c r="B92" s="104" t="s">
        <v>364</v>
      </c>
      <c r="C92" s="1" t="s">
        <v>201</v>
      </c>
      <c r="D92" s="27">
        <v>139631</v>
      </c>
      <c r="E92" s="27">
        <v>145585</v>
      </c>
      <c r="F92" s="27">
        <v>141491</v>
      </c>
      <c r="G92" s="345">
        <f t="shared" si="2"/>
        <v>97.18789710478416</v>
      </c>
      <c r="K92" s="21">
        <f>Össz!E91-'1.3.sz.mell.'!E92-'1.4.sz.mell.'!E91</f>
        <v>145585</v>
      </c>
      <c r="L92" s="21">
        <f>Össz!F91-'1.3.sz.mell.'!F92-'1.4.sz.mell.'!F91</f>
        <v>141491</v>
      </c>
    </row>
    <row r="93" spans="1:12" ht="12" customHeight="1">
      <c r="A93" s="25" t="s">
        <v>42</v>
      </c>
      <c r="B93" s="104" t="s">
        <v>365</v>
      </c>
      <c r="C93" s="1" t="s">
        <v>202</v>
      </c>
      <c r="D93" s="31">
        <v>624688</v>
      </c>
      <c r="E93" s="31">
        <v>607931</v>
      </c>
      <c r="F93" s="31">
        <v>551306</v>
      </c>
      <c r="G93" s="346">
        <f t="shared" si="2"/>
        <v>90.6856205720715</v>
      </c>
      <c r="K93" s="21">
        <f>Össz!E92-'1.3.sz.mell.'!E93-'1.4.sz.mell.'!E92</f>
        <v>607931</v>
      </c>
      <c r="L93" s="21">
        <f>Össz!F92-'1.3.sz.mell.'!F93-'1.4.sz.mell.'!F92</f>
        <v>551306</v>
      </c>
    </row>
    <row r="94" spans="1:12" ht="12" customHeight="1">
      <c r="A94" s="25" t="s">
        <v>44</v>
      </c>
      <c r="B94" s="104" t="s">
        <v>366</v>
      </c>
      <c r="C94" s="57" t="s">
        <v>203</v>
      </c>
      <c r="D94" s="31">
        <v>46560</v>
      </c>
      <c r="E94" s="31">
        <v>52061</v>
      </c>
      <c r="F94" s="31">
        <v>51396</v>
      </c>
      <c r="G94" s="346">
        <f t="shared" si="2"/>
        <v>98.72265227329478</v>
      </c>
      <c r="K94" s="21">
        <f>Össz!E93-'1.3.sz.mell.'!E94-'1.4.sz.mell.'!E93</f>
        <v>52061</v>
      </c>
      <c r="L94" s="21">
        <f>Össz!F93-'1.3.sz.mell.'!F94-'1.4.sz.mell.'!F93</f>
        <v>51396</v>
      </c>
    </row>
    <row r="95" spans="1:12" ht="12" customHeight="1" thickBot="1">
      <c r="A95" s="25" t="s">
        <v>204</v>
      </c>
      <c r="B95" s="111" t="s">
        <v>367</v>
      </c>
      <c r="C95" s="58" t="s">
        <v>205</v>
      </c>
      <c r="D95" s="31">
        <v>113794</v>
      </c>
      <c r="E95" s="31">
        <v>132008</v>
      </c>
      <c r="F95" s="31">
        <v>138001</v>
      </c>
      <c r="G95" s="346">
        <f t="shared" si="2"/>
        <v>104.53987637112903</v>
      </c>
      <c r="K95" s="21">
        <f>Össz!E94-'1.3.sz.mell.'!E95-'1.4.sz.mell.'!E94</f>
        <v>132008</v>
      </c>
      <c r="L95" s="21">
        <f>Össz!F94-'1.3.sz.mell.'!F95-'1.4.sz.mell.'!F94</f>
        <v>138001</v>
      </c>
    </row>
    <row r="96" spans="1:12" ht="12" customHeight="1" thickBot="1">
      <c r="A96" s="19" t="s">
        <v>50</v>
      </c>
      <c r="B96" s="102"/>
      <c r="C96" s="60" t="s">
        <v>206</v>
      </c>
      <c r="D96" s="6">
        <f>+D97+D99+D101</f>
        <v>55484</v>
      </c>
      <c r="E96" s="6">
        <v>85565</v>
      </c>
      <c r="F96" s="6">
        <v>66496</v>
      </c>
      <c r="G96" s="347">
        <f t="shared" si="2"/>
        <v>77.71401858236429</v>
      </c>
      <c r="K96" s="21">
        <f>Össz!E95-'1.3.sz.mell.'!E96-'1.4.sz.mell.'!E95</f>
        <v>85565</v>
      </c>
      <c r="L96" s="21">
        <f>Össz!F95-'1.3.sz.mell.'!F96-'1.4.sz.mell.'!F95</f>
        <v>66496</v>
      </c>
    </row>
    <row r="97" spans="1:12" ht="12" customHeight="1">
      <c r="A97" s="22" t="s">
        <v>52</v>
      </c>
      <c r="B97" s="103" t="s">
        <v>368</v>
      </c>
      <c r="C97" s="1" t="s">
        <v>207</v>
      </c>
      <c r="D97" s="24">
        <v>28484</v>
      </c>
      <c r="E97" s="24">
        <v>36414</v>
      </c>
      <c r="F97" s="24">
        <v>19255</v>
      </c>
      <c r="G97" s="348">
        <f t="shared" si="2"/>
        <v>52.878013950678316</v>
      </c>
      <c r="K97" s="21">
        <f>Össz!E96-'1.3.sz.mell.'!E97-'1.4.sz.mell.'!E96</f>
        <v>36414</v>
      </c>
      <c r="L97" s="21">
        <f>Össz!F96-'1.3.sz.mell.'!F97-'1.4.sz.mell.'!F96</f>
        <v>19255</v>
      </c>
    </row>
    <row r="98" spans="1:12" ht="12" customHeight="1">
      <c r="A98" s="22" t="s">
        <v>54</v>
      </c>
      <c r="B98" s="112" t="s">
        <v>368</v>
      </c>
      <c r="C98" s="61" t="s">
        <v>208</v>
      </c>
      <c r="D98" s="24">
        <v>0</v>
      </c>
      <c r="E98" s="24">
        <v>0</v>
      </c>
      <c r="F98" s="24">
        <v>0</v>
      </c>
      <c r="G98" s="348"/>
      <c r="K98" s="21">
        <f>Össz!E97-'1.3.sz.mell.'!E98-'1.4.sz.mell.'!E97</f>
        <v>0</v>
      </c>
      <c r="L98" s="21">
        <f>Össz!F97-'1.3.sz.mell.'!F98-'1.4.sz.mell.'!F97</f>
        <v>0</v>
      </c>
    </row>
    <row r="99" spans="1:12" ht="12" customHeight="1">
      <c r="A99" s="22" t="s">
        <v>56</v>
      </c>
      <c r="B99" s="112" t="s">
        <v>369</v>
      </c>
      <c r="C99" s="61" t="s">
        <v>209</v>
      </c>
      <c r="D99" s="27">
        <v>27000</v>
      </c>
      <c r="E99" s="27">
        <v>48903</v>
      </c>
      <c r="F99" s="27">
        <v>46834</v>
      </c>
      <c r="G99" s="345">
        <f t="shared" si="2"/>
        <v>95.7691757151913</v>
      </c>
      <c r="K99" s="21">
        <f>Össz!E98-'1.3.sz.mell.'!E99-'1.4.sz.mell.'!E98</f>
        <v>48903</v>
      </c>
      <c r="L99" s="21">
        <f>Össz!F98-'1.3.sz.mell.'!F99-'1.4.sz.mell.'!F98</f>
        <v>46834</v>
      </c>
    </row>
    <row r="100" spans="1:12" ht="12" customHeight="1">
      <c r="A100" s="22" t="s">
        <v>58</v>
      </c>
      <c r="B100" s="112" t="s">
        <v>369</v>
      </c>
      <c r="C100" s="61" t="s">
        <v>210</v>
      </c>
      <c r="D100" s="7">
        <v>0</v>
      </c>
      <c r="E100" s="7">
        <v>0</v>
      </c>
      <c r="F100" s="7">
        <v>0</v>
      </c>
      <c r="G100" s="349"/>
      <c r="K100" s="21">
        <f>Össz!E99-'1.3.sz.mell.'!E100-'1.4.sz.mell.'!E99</f>
        <v>0</v>
      </c>
      <c r="L100" s="21">
        <f>Össz!F99-'1.3.sz.mell.'!F100-'1.4.sz.mell.'!F99</f>
        <v>0</v>
      </c>
    </row>
    <row r="101" spans="1:12" ht="12" customHeight="1" thickBot="1">
      <c r="A101" s="22" t="s">
        <v>60</v>
      </c>
      <c r="B101" s="109" t="s">
        <v>370</v>
      </c>
      <c r="C101" s="62" t="s">
        <v>211</v>
      </c>
      <c r="D101" s="7">
        <v>0</v>
      </c>
      <c r="E101" s="7">
        <v>248</v>
      </c>
      <c r="F101" s="7">
        <v>407</v>
      </c>
      <c r="G101" s="349">
        <f t="shared" si="2"/>
        <v>164.11290322580646</v>
      </c>
      <c r="K101" s="21">
        <f>Össz!E100-'1.3.sz.mell.'!E101-'1.4.sz.mell.'!E100</f>
        <v>248</v>
      </c>
      <c r="L101" s="21">
        <f>Össz!F100-'1.3.sz.mell.'!F101-'1.4.sz.mell.'!F100</f>
        <v>407</v>
      </c>
    </row>
    <row r="102" spans="1:12" ht="12" customHeight="1" thickBot="1">
      <c r="A102" s="19" t="s">
        <v>64</v>
      </c>
      <c r="B102" s="102" t="s">
        <v>371</v>
      </c>
      <c r="C102" s="3" t="s">
        <v>212</v>
      </c>
      <c r="D102" s="6">
        <f>SUM(D103:D105)</f>
        <v>8716</v>
      </c>
      <c r="E102" s="6">
        <v>758386</v>
      </c>
      <c r="F102" s="6">
        <v>0</v>
      </c>
      <c r="G102" s="347">
        <f t="shared" si="2"/>
        <v>0</v>
      </c>
      <c r="K102" s="21">
        <f>Össz!E101-'1.3.sz.mell.'!E102-'1.4.sz.mell.'!E101</f>
        <v>758386</v>
      </c>
      <c r="L102" s="21">
        <f>Össz!F101-'1.3.sz.mell.'!F102-'1.4.sz.mell.'!F101</f>
        <v>0</v>
      </c>
    </row>
    <row r="103" spans="1:12" ht="12" customHeight="1">
      <c r="A103" s="22" t="s">
        <v>66</v>
      </c>
      <c r="B103" s="103" t="s">
        <v>371</v>
      </c>
      <c r="C103" s="2" t="s">
        <v>213</v>
      </c>
      <c r="D103" s="24">
        <v>5000</v>
      </c>
      <c r="E103" s="24">
        <v>4495</v>
      </c>
      <c r="F103" s="24">
        <v>0</v>
      </c>
      <c r="G103" s="348">
        <f t="shared" si="2"/>
        <v>0</v>
      </c>
      <c r="K103" s="21">
        <f>Össz!E102-'1.3.sz.mell.'!E103-'1.4.sz.mell.'!E102</f>
        <v>4495</v>
      </c>
      <c r="L103" s="21">
        <f>Össz!F102-'1.3.sz.mell.'!F103-'1.4.sz.mell.'!F102</f>
        <v>0</v>
      </c>
    </row>
    <row r="104" spans="1:12" ht="12" customHeight="1">
      <c r="A104" s="59"/>
      <c r="B104" s="109" t="s">
        <v>371</v>
      </c>
      <c r="C104" s="113" t="s">
        <v>342</v>
      </c>
      <c r="D104" s="100">
        <v>3716</v>
      </c>
      <c r="E104" s="100">
        <v>3890</v>
      </c>
      <c r="F104" s="100">
        <v>0</v>
      </c>
      <c r="G104" s="350">
        <f t="shared" si="2"/>
        <v>0</v>
      </c>
      <c r="K104" s="21">
        <f>Össz!E103-'1.3.sz.mell.'!E104-'1.4.sz.mell.'!E103</f>
        <v>3890</v>
      </c>
      <c r="L104" s="21">
        <f>Össz!F103-'1.3.sz.mell.'!F104-'1.4.sz.mell.'!F103</f>
        <v>0</v>
      </c>
    </row>
    <row r="105" spans="1:12" ht="12" customHeight="1" thickBot="1">
      <c r="A105" s="28" t="s">
        <v>68</v>
      </c>
      <c r="B105" s="105" t="s">
        <v>371</v>
      </c>
      <c r="C105" s="61" t="s">
        <v>214</v>
      </c>
      <c r="D105" s="31"/>
      <c r="E105" s="31">
        <v>750001</v>
      </c>
      <c r="F105" s="31">
        <v>0</v>
      </c>
      <c r="G105" s="346">
        <f t="shared" si="2"/>
        <v>0</v>
      </c>
      <c r="K105" s="21">
        <f>Össz!E104-'1.3.sz.mell.'!E105-'1.4.sz.mell.'!E104</f>
        <v>750001</v>
      </c>
      <c r="L105" s="21">
        <f>Össz!F104-'1.3.sz.mell.'!F105-'1.4.sz.mell.'!F104</f>
        <v>0</v>
      </c>
    </row>
    <row r="106" spans="1:12" ht="12" customHeight="1" thickBot="1">
      <c r="A106" s="19" t="s">
        <v>215</v>
      </c>
      <c r="B106" s="102"/>
      <c r="C106" s="3" t="s">
        <v>216</v>
      </c>
      <c r="D106" s="6">
        <f>+D90+D96+D102</f>
        <v>1487536</v>
      </c>
      <c r="E106" s="6">
        <v>2315789</v>
      </c>
      <c r="F106" s="6">
        <v>1476435</v>
      </c>
      <c r="G106" s="347">
        <f t="shared" si="2"/>
        <v>63.75516076810107</v>
      </c>
      <c r="K106" s="21">
        <f>Össz!E105-'1.3.sz.mell.'!E106-'1.4.sz.mell.'!E105</f>
        <v>2315789</v>
      </c>
      <c r="L106" s="21">
        <f>Össz!F105-'1.3.sz.mell.'!F106-'1.4.sz.mell.'!F105</f>
        <v>1476435</v>
      </c>
    </row>
    <row r="107" spans="1:12" ht="12" customHeight="1" thickBot="1">
      <c r="A107" s="19" t="s">
        <v>92</v>
      </c>
      <c r="B107" s="102"/>
      <c r="C107" s="3" t="s">
        <v>217</v>
      </c>
      <c r="D107" s="6">
        <f>+D108+D109+D110</f>
        <v>0</v>
      </c>
      <c r="E107" s="6">
        <v>113338</v>
      </c>
      <c r="F107" s="6">
        <v>113338</v>
      </c>
      <c r="G107" s="347">
        <f t="shared" si="2"/>
        <v>100</v>
      </c>
      <c r="K107" s="21">
        <f>Össz!E106-'1.3.sz.mell.'!E107-'1.4.sz.mell.'!E106</f>
        <v>113338</v>
      </c>
      <c r="L107" s="21">
        <f>Össz!F106-'1.3.sz.mell.'!F107-'1.4.sz.mell.'!F106</f>
        <v>113338</v>
      </c>
    </row>
    <row r="108" spans="1:12" ht="12" customHeight="1">
      <c r="A108" s="22" t="s">
        <v>94</v>
      </c>
      <c r="B108" s="103" t="s">
        <v>372</v>
      </c>
      <c r="C108" s="2" t="s">
        <v>218</v>
      </c>
      <c r="D108" s="7"/>
      <c r="E108" s="7">
        <v>113338</v>
      </c>
      <c r="F108" s="7">
        <v>113338</v>
      </c>
      <c r="G108" s="349">
        <f t="shared" si="2"/>
        <v>100</v>
      </c>
      <c r="K108" s="21">
        <f>Össz!E107-'1.3.sz.mell.'!E108-'1.4.sz.mell.'!E107</f>
        <v>113338</v>
      </c>
      <c r="L108" s="21">
        <f>Össz!F107-'1.3.sz.mell.'!F108-'1.4.sz.mell.'!F107</f>
        <v>113338</v>
      </c>
    </row>
    <row r="109" spans="1:12" ht="12" customHeight="1">
      <c r="A109" s="22" t="s">
        <v>96</v>
      </c>
      <c r="B109" s="103" t="s">
        <v>373</v>
      </c>
      <c r="C109" s="2" t="s">
        <v>219</v>
      </c>
      <c r="D109" s="7"/>
      <c r="E109" s="7">
        <v>0</v>
      </c>
      <c r="F109" s="7">
        <v>0</v>
      </c>
      <c r="G109" s="349"/>
      <c r="K109" s="21">
        <f>Össz!E108-'1.3.sz.mell.'!E109-'1.4.sz.mell.'!E108</f>
        <v>0</v>
      </c>
      <c r="L109" s="21">
        <f>Össz!F108-'1.3.sz.mell.'!F109-'1.4.sz.mell.'!F108</f>
        <v>0</v>
      </c>
    </row>
    <row r="110" spans="1:12" ht="12" customHeight="1" thickBot="1">
      <c r="A110" s="59" t="s">
        <v>98</v>
      </c>
      <c r="B110" s="109" t="s">
        <v>374</v>
      </c>
      <c r="C110" s="8" t="s">
        <v>220</v>
      </c>
      <c r="D110" s="7"/>
      <c r="E110" s="7">
        <v>0</v>
      </c>
      <c r="F110" s="7">
        <v>0</v>
      </c>
      <c r="G110" s="349"/>
      <c r="K110" s="21">
        <f>Össz!E109-'1.3.sz.mell.'!E110-'1.4.sz.mell.'!E109</f>
        <v>0</v>
      </c>
      <c r="L110" s="21">
        <f>Össz!F109-'1.3.sz.mell.'!F110-'1.4.sz.mell.'!F109</f>
        <v>0</v>
      </c>
    </row>
    <row r="111" spans="1:12" ht="12" customHeight="1" thickBot="1">
      <c r="A111" s="19" t="s">
        <v>114</v>
      </c>
      <c r="B111" s="102" t="s">
        <v>375</v>
      </c>
      <c r="C111" s="3" t="s">
        <v>221</v>
      </c>
      <c r="D111" s="6">
        <f>+D112+D113+D114+D115</f>
        <v>0</v>
      </c>
      <c r="E111" s="6">
        <v>0</v>
      </c>
      <c r="F111" s="6">
        <v>0</v>
      </c>
      <c r="G111" s="347"/>
      <c r="K111" s="21">
        <f>Össz!E110-'1.3.sz.mell.'!E111-'1.4.sz.mell.'!E110</f>
        <v>0</v>
      </c>
      <c r="L111" s="21">
        <f>Össz!F110-'1.3.sz.mell.'!F111-'1.4.sz.mell.'!F110</f>
        <v>0</v>
      </c>
    </row>
    <row r="112" spans="1:12" ht="12" customHeight="1">
      <c r="A112" s="22" t="s">
        <v>116</v>
      </c>
      <c r="B112" s="103" t="s">
        <v>376</v>
      </c>
      <c r="C112" s="2" t="s">
        <v>222</v>
      </c>
      <c r="D112" s="7"/>
      <c r="E112" s="7">
        <v>0</v>
      </c>
      <c r="F112" s="7">
        <v>0</v>
      </c>
      <c r="G112" s="349"/>
      <c r="K112" s="21">
        <f>Össz!E111-'1.3.sz.mell.'!E112-'1.4.sz.mell.'!E111</f>
        <v>0</v>
      </c>
      <c r="L112" s="21">
        <f>Össz!F111-'1.3.sz.mell.'!F112-'1.4.sz.mell.'!F111</f>
        <v>0</v>
      </c>
    </row>
    <row r="113" spans="1:12" ht="12" customHeight="1">
      <c r="A113" s="22" t="s">
        <v>118</v>
      </c>
      <c r="B113" s="103" t="s">
        <v>377</v>
      </c>
      <c r="C113" s="2" t="s">
        <v>223</v>
      </c>
      <c r="D113" s="7"/>
      <c r="E113" s="7">
        <v>0</v>
      </c>
      <c r="F113" s="7">
        <v>0</v>
      </c>
      <c r="G113" s="349"/>
      <c r="K113" s="21">
        <f>Össz!E112-'1.3.sz.mell.'!E113-'1.4.sz.mell.'!E112</f>
        <v>0</v>
      </c>
      <c r="L113" s="21">
        <f>Össz!F112-'1.3.sz.mell.'!F113-'1.4.sz.mell.'!F112</f>
        <v>0</v>
      </c>
    </row>
    <row r="114" spans="1:12" ht="12" customHeight="1">
      <c r="A114" s="22" t="s">
        <v>120</v>
      </c>
      <c r="B114" s="103" t="s">
        <v>378</v>
      </c>
      <c r="C114" s="2" t="s">
        <v>224</v>
      </c>
      <c r="D114" s="7"/>
      <c r="E114" s="7">
        <v>0</v>
      </c>
      <c r="F114" s="7">
        <v>0</v>
      </c>
      <c r="G114" s="349"/>
      <c r="K114" s="21">
        <f>Össz!E113-'1.3.sz.mell.'!E114-'1.4.sz.mell.'!E113</f>
        <v>0</v>
      </c>
      <c r="L114" s="21">
        <f>Össz!F113-'1.3.sz.mell.'!F114-'1.4.sz.mell.'!F113</f>
        <v>0</v>
      </c>
    </row>
    <row r="115" spans="1:12" ht="12" customHeight="1" thickBot="1">
      <c r="A115" s="59" t="s">
        <v>122</v>
      </c>
      <c r="B115" s="109" t="s">
        <v>379</v>
      </c>
      <c r="C115" s="8" t="s">
        <v>225</v>
      </c>
      <c r="D115" s="7"/>
      <c r="E115" s="7">
        <v>0</v>
      </c>
      <c r="F115" s="7">
        <v>0</v>
      </c>
      <c r="G115" s="349"/>
      <c r="K115" s="21">
        <f>Össz!E114-'1.3.sz.mell.'!E115-'1.4.sz.mell.'!E114</f>
        <v>0</v>
      </c>
      <c r="L115" s="21">
        <f>Össz!F114-'1.3.sz.mell.'!F115-'1.4.sz.mell.'!F114</f>
        <v>0</v>
      </c>
    </row>
    <row r="116" spans="1:12" ht="12" customHeight="1" thickBot="1">
      <c r="A116" s="19" t="s">
        <v>226</v>
      </c>
      <c r="B116" s="102"/>
      <c r="C116" s="3" t="s">
        <v>227</v>
      </c>
      <c r="D116" s="9">
        <f>+D117+D118+D120+D121+D119</f>
        <v>0</v>
      </c>
      <c r="E116" s="9">
        <v>0</v>
      </c>
      <c r="F116" s="9">
        <v>0</v>
      </c>
      <c r="G116" s="351"/>
      <c r="K116" s="21">
        <f>Össz!E115-'1.3.sz.mell.'!E116-'1.4.sz.mell.'!E115</f>
        <v>0</v>
      </c>
      <c r="L116" s="21">
        <f>Össz!F115-'1.3.sz.mell.'!F116-'1.4.sz.mell.'!F115</f>
        <v>0</v>
      </c>
    </row>
    <row r="117" spans="1:12" ht="12" customHeight="1">
      <c r="A117" s="22" t="s">
        <v>128</v>
      </c>
      <c r="B117" s="103" t="s">
        <v>380</v>
      </c>
      <c r="C117" s="2" t="s">
        <v>228</v>
      </c>
      <c r="D117" s="7"/>
      <c r="E117" s="7">
        <v>0</v>
      </c>
      <c r="F117" s="7">
        <v>0</v>
      </c>
      <c r="G117" s="349"/>
      <c r="K117" s="21">
        <f>Össz!E116-'1.3.sz.mell.'!E117-'1.4.sz.mell.'!E116</f>
        <v>0</v>
      </c>
      <c r="L117" s="21">
        <f>Össz!F116-'1.3.sz.mell.'!F117-'1.4.sz.mell.'!F116</f>
        <v>0</v>
      </c>
    </row>
    <row r="118" spans="1:12" ht="12" customHeight="1">
      <c r="A118" s="22" t="s">
        <v>130</v>
      </c>
      <c r="B118" s="103" t="s">
        <v>381</v>
      </c>
      <c r="C118" s="2" t="s">
        <v>229</v>
      </c>
      <c r="D118" s="7"/>
      <c r="E118" s="7">
        <v>0</v>
      </c>
      <c r="F118" s="7">
        <v>0</v>
      </c>
      <c r="G118" s="349"/>
      <c r="K118" s="21">
        <f>Össz!E117-'1.3.sz.mell.'!E118-'1.4.sz.mell.'!E117</f>
        <v>0</v>
      </c>
      <c r="L118" s="21">
        <f>Össz!F117-'1.3.sz.mell.'!F118-'1.4.sz.mell.'!F117</f>
        <v>0</v>
      </c>
    </row>
    <row r="119" spans="1:12" ht="12" customHeight="1">
      <c r="A119" s="22" t="s">
        <v>132</v>
      </c>
      <c r="B119" s="103" t="s">
        <v>382</v>
      </c>
      <c r="C119" s="2" t="s">
        <v>244</v>
      </c>
      <c r="D119" s="7"/>
      <c r="E119" s="7">
        <v>0</v>
      </c>
      <c r="F119" s="7">
        <v>0</v>
      </c>
      <c r="G119" s="349"/>
      <c r="K119" s="21">
        <f>Össz!E118-'1.3.sz.mell.'!E119-'1.4.sz.mell.'!E118</f>
        <v>0</v>
      </c>
      <c r="L119" s="21">
        <f>Össz!F118-'1.3.sz.mell.'!F119-'1.4.sz.mell.'!F118</f>
        <v>0</v>
      </c>
    </row>
    <row r="120" spans="1:12" ht="12" customHeight="1">
      <c r="A120" s="22" t="s">
        <v>134</v>
      </c>
      <c r="B120" s="103" t="s">
        <v>383</v>
      </c>
      <c r="C120" s="2" t="s">
        <v>230</v>
      </c>
      <c r="D120" s="7"/>
      <c r="E120" s="7">
        <v>0</v>
      </c>
      <c r="F120" s="7">
        <v>0</v>
      </c>
      <c r="G120" s="349"/>
      <c r="K120" s="21">
        <f>Össz!E119-'1.3.sz.mell.'!E120-'1.4.sz.mell.'!E119</f>
        <v>0</v>
      </c>
      <c r="L120" s="21">
        <f>Össz!F119-'1.3.sz.mell.'!F120-'1.4.sz.mell.'!F119</f>
        <v>0</v>
      </c>
    </row>
    <row r="121" spans="1:12" ht="12" customHeight="1" thickBot="1">
      <c r="A121" s="59" t="s">
        <v>245</v>
      </c>
      <c r="B121" s="109" t="s">
        <v>384</v>
      </c>
      <c r="C121" s="8" t="s">
        <v>231</v>
      </c>
      <c r="D121" s="7"/>
      <c r="E121" s="7">
        <v>0</v>
      </c>
      <c r="F121" s="7">
        <v>0</v>
      </c>
      <c r="G121" s="349"/>
      <c r="K121" s="21">
        <f>Össz!E120-'1.3.sz.mell.'!E121-'1.4.sz.mell.'!E120</f>
        <v>0</v>
      </c>
      <c r="L121" s="21">
        <f>Össz!F120-'1.3.sz.mell.'!F121-'1.4.sz.mell.'!F120</f>
        <v>0</v>
      </c>
    </row>
    <row r="122" spans="1:12" ht="12" customHeight="1" thickBot="1">
      <c r="A122" s="19" t="s">
        <v>136</v>
      </c>
      <c r="B122" s="102" t="s">
        <v>385</v>
      </c>
      <c r="C122" s="3" t="s">
        <v>232</v>
      </c>
      <c r="D122" s="63">
        <f>+D123+D124+D125+D126</f>
        <v>0</v>
      </c>
      <c r="E122" s="63">
        <v>0</v>
      </c>
      <c r="F122" s="63">
        <v>0</v>
      </c>
      <c r="G122" s="352"/>
      <c r="K122" s="21">
        <f>Össz!E121-'1.3.sz.mell.'!E122-'1.4.sz.mell.'!E121</f>
        <v>0</v>
      </c>
      <c r="L122" s="21">
        <f>Össz!F121-'1.3.sz.mell.'!F122-'1.4.sz.mell.'!F121</f>
        <v>0</v>
      </c>
    </row>
    <row r="123" spans="1:12" ht="12" customHeight="1">
      <c r="A123" s="22" t="s">
        <v>138</v>
      </c>
      <c r="B123" s="103" t="s">
        <v>386</v>
      </c>
      <c r="C123" s="2" t="s">
        <v>233</v>
      </c>
      <c r="D123" s="7"/>
      <c r="E123" s="7">
        <v>0</v>
      </c>
      <c r="F123" s="7">
        <v>0</v>
      </c>
      <c r="G123" s="349"/>
      <c r="K123" s="21">
        <f>Össz!E122-'1.3.sz.mell.'!E123-'1.4.sz.mell.'!E122</f>
        <v>0</v>
      </c>
      <c r="L123" s="21">
        <f>Össz!F122-'1.3.sz.mell.'!F123-'1.4.sz.mell.'!F122</f>
        <v>0</v>
      </c>
    </row>
    <row r="124" spans="1:12" ht="12" customHeight="1">
      <c r="A124" s="22" t="s">
        <v>140</v>
      </c>
      <c r="B124" s="103" t="s">
        <v>387</v>
      </c>
      <c r="C124" s="2" t="s">
        <v>234</v>
      </c>
      <c r="D124" s="7"/>
      <c r="E124" s="7">
        <v>0</v>
      </c>
      <c r="F124" s="7">
        <v>0</v>
      </c>
      <c r="G124" s="349"/>
      <c r="K124" s="21">
        <f>Össz!E123-'1.3.sz.mell.'!E124-'1.4.sz.mell.'!E123</f>
        <v>0</v>
      </c>
      <c r="L124" s="21">
        <f>Össz!F123-'1.3.sz.mell.'!F124-'1.4.sz.mell.'!F123</f>
        <v>0</v>
      </c>
    </row>
    <row r="125" spans="1:12" ht="12" customHeight="1">
      <c r="A125" s="22" t="s">
        <v>142</v>
      </c>
      <c r="B125" s="103" t="s">
        <v>388</v>
      </c>
      <c r="C125" s="2" t="s">
        <v>235</v>
      </c>
      <c r="D125" s="7"/>
      <c r="E125" s="7">
        <v>0</v>
      </c>
      <c r="F125" s="7">
        <v>0</v>
      </c>
      <c r="G125" s="349"/>
      <c r="K125" s="21">
        <f>Össz!E124-'1.3.sz.mell.'!E125-'1.4.sz.mell.'!E124</f>
        <v>0</v>
      </c>
      <c r="L125" s="21">
        <f>Össz!F124-'1.3.sz.mell.'!F125-'1.4.sz.mell.'!F124</f>
        <v>0</v>
      </c>
    </row>
    <row r="126" spans="1:12" ht="12" customHeight="1" thickBot="1">
      <c r="A126" s="22" t="s">
        <v>144</v>
      </c>
      <c r="B126" s="103" t="s">
        <v>389</v>
      </c>
      <c r="C126" s="2" t="s">
        <v>236</v>
      </c>
      <c r="D126" s="7"/>
      <c r="E126" s="7">
        <v>0</v>
      </c>
      <c r="F126" s="7">
        <v>0</v>
      </c>
      <c r="G126" s="349"/>
      <c r="K126" s="21">
        <f>Össz!E125-'1.3.sz.mell.'!E126-'1.4.sz.mell.'!E125</f>
        <v>0</v>
      </c>
      <c r="L126" s="21">
        <f>Össz!F125-'1.3.sz.mell.'!F126-'1.4.sz.mell.'!F125</f>
        <v>0</v>
      </c>
    </row>
    <row r="127" spans="1:12" ht="15" customHeight="1" thickBot="1">
      <c r="A127" s="19" t="s">
        <v>146</v>
      </c>
      <c r="B127" s="102"/>
      <c r="C127" s="3" t="s">
        <v>237</v>
      </c>
      <c r="D127" s="64">
        <f>+D107+D111+D116+D122</f>
        <v>0</v>
      </c>
      <c r="E127" s="64">
        <v>113338</v>
      </c>
      <c r="F127" s="64">
        <v>113338</v>
      </c>
      <c r="G127" s="353">
        <f t="shared" si="2"/>
        <v>100</v>
      </c>
      <c r="H127" s="65"/>
      <c r="I127" s="65"/>
      <c r="J127" s="65"/>
      <c r="K127" s="21">
        <f>Össz!E126-'1.3.sz.mell.'!E127-'1.4.sz.mell.'!E126</f>
        <v>113338</v>
      </c>
      <c r="L127" s="21">
        <f>Össz!F126-'1.3.sz.mell.'!F127-'1.4.sz.mell.'!F126</f>
        <v>113338</v>
      </c>
    </row>
    <row r="128" spans="1:12" s="21" customFormat="1" ht="12.75" customHeight="1" thickBot="1">
      <c r="A128" s="66" t="s">
        <v>238</v>
      </c>
      <c r="B128" s="110"/>
      <c r="C128" s="67" t="s">
        <v>239</v>
      </c>
      <c r="D128" s="64">
        <f>+D106+D127</f>
        <v>1487536</v>
      </c>
      <c r="E128" s="64">
        <v>2429127</v>
      </c>
      <c r="F128" s="64">
        <v>1589773</v>
      </c>
      <c r="G128" s="353">
        <f t="shared" si="2"/>
        <v>65.44626937990479</v>
      </c>
      <c r="K128" s="21">
        <f>Össz!E127-'1.3.sz.mell.'!E128-'1.4.sz.mell.'!E127</f>
        <v>2429127</v>
      </c>
      <c r="L128" s="21">
        <f>Össz!F127-'1.3.sz.mell.'!F128-'1.4.sz.mell.'!F127</f>
        <v>1589773</v>
      </c>
    </row>
    <row r="129" spans="11:12" ht="7.5" customHeight="1">
      <c r="K129" s="21"/>
      <c r="L129" s="21"/>
    </row>
    <row r="130" spans="1:7" ht="15.75">
      <c r="A130" s="797" t="s">
        <v>240</v>
      </c>
      <c r="B130" s="797"/>
      <c r="C130" s="797"/>
      <c r="D130" s="797"/>
      <c r="E130" s="10"/>
      <c r="F130" s="10"/>
      <c r="G130" s="10"/>
    </row>
    <row r="131" spans="1:7" ht="15" customHeight="1" thickBot="1">
      <c r="A131" s="794" t="s">
        <v>241</v>
      </c>
      <c r="B131" s="794"/>
      <c r="C131" s="794"/>
      <c r="D131" s="11" t="s">
        <v>32</v>
      </c>
      <c r="E131" s="11" t="s">
        <v>32</v>
      </c>
      <c r="F131" s="11" t="s">
        <v>32</v>
      </c>
      <c r="G131" s="11" t="s">
        <v>32</v>
      </c>
    </row>
    <row r="132" spans="1:7" ht="13.5" customHeight="1" thickBot="1">
      <c r="A132" s="19">
        <v>1</v>
      </c>
      <c r="B132" s="102"/>
      <c r="C132" s="60" t="s">
        <v>242</v>
      </c>
      <c r="D132" s="6">
        <f>+D60-D106</f>
        <v>-163821</v>
      </c>
      <c r="E132" s="6">
        <f>+E60-E106</f>
        <v>-54324</v>
      </c>
      <c r="F132" s="6">
        <f>+F60-F106</f>
        <v>809397</v>
      </c>
      <c r="G132" s="6">
        <f>+G60-G106</f>
        <v>37.32232661286657</v>
      </c>
    </row>
    <row r="133" spans="1:7" ht="27.75" customHeight="1" thickBot="1">
      <c r="A133" s="19" t="s">
        <v>50</v>
      </c>
      <c r="B133" s="102"/>
      <c r="C133" s="60" t="s">
        <v>243</v>
      </c>
      <c r="D133" s="6">
        <f>+D83-D127</f>
        <v>163821</v>
      </c>
      <c r="E133" s="6">
        <f>+E83-E127</f>
        <v>54324</v>
      </c>
      <c r="F133" s="6">
        <f>+F83-F127</f>
        <v>78830</v>
      </c>
      <c r="G133" s="6">
        <f>+G83-G127</f>
        <v>14.616311388388553</v>
      </c>
    </row>
    <row r="135" ht="15.75">
      <c r="D135" s="101">
        <f>D128-D84</f>
        <v>0</v>
      </c>
    </row>
    <row r="137" ht="15.75">
      <c r="E137" s="101">
        <f>E128-E84</f>
        <v>0</v>
      </c>
    </row>
  </sheetData>
  <sheetProtection/>
  <mergeCells count="6">
    <mergeCell ref="A1:G1"/>
    <mergeCell ref="A131:C131"/>
    <mergeCell ref="A2:C2"/>
    <mergeCell ref="A87:C87"/>
    <mergeCell ref="A130:D130"/>
    <mergeCell ref="A86:G86"/>
  </mergeCells>
  <printOptions horizontalCentered="1"/>
  <pageMargins left="0.2362204724409449" right="0.2362204724409449" top="0.7480314960629921" bottom="0.24" header="0.31496062992125984" footer="0.17"/>
  <pageSetup horizontalDpi="600" verticalDpi="600" orientation="portrait" paperSize="9" scale="75" r:id="rId1"/>
  <headerFooter alignWithMargins="0">
    <oddHeader xml:space="preserve">&amp;C&amp;"Times New Roman CE,Félkövér"&amp;12BONYHÁD VÁROS ÖNKORMÁNYZATA
 2014. ÉVI KÖLTSÉGVETÉS KÖTELEZŐ FELADATAINAK ÖSSZEVONT MÉRLEGE&amp;R&amp;"Times New Roman CE,Félkövér dőlt" 1.2. melléklet
ezer Ft </oddHeader>
  </headerFooter>
  <rowBreaks count="1" manualBreakCount="1">
    <brk id="8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136"/>
  <sheetViews>
    <sheetView view="pageBreakPreview" zoomScaleNormal="120" zoomScaleSheetLayoutView="100" zoomScalePageLayoutView="0" workbookViewId="0" topLeftCell="A1">
      <pane xSplit="3" ySplit="4" topLeftCell="D6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90" sqref="E90:E128"/>
    </sheetView>
  </sheetViews>
  <sheetFormatPr defaultColWidth="9.140625" defaultRowHeight="15"/>
  <cols>
    <col min="1" max="2" width="8.140625" style="68" customWidth="1"/>
    <col min="3" max="3" width="73.421875" style="68" bestFit="1" customWidth="1"/>
    <col min="4" max="4" width="11.57421875" style="69" customWidth="1"/>
    <col min="5" max="7" width="10.7109375" style="69" customWidth="1"/>
    <col min="8" max="9" width="9.140625" style="10" customWidth="1"/>
    <col min="10" max="17" width="10.7109375" style="69" customWidth="1"/>
    <col min="18" max="18" width="9.140625" style="10" customWidth="1"/>
    <col min="19" max="19" width="7.7109375" style="10" bestFit="1" customWidth="1"/>
    <col min="20" max="20" width="9.7109375" style="10" bestFit="1" customWidth="1"/>
    <col min="21" max="16384" width="9.140625" style="10" customWidth="1"/>
  </cols>
  <sheetData>
    <row r="1" spans="1:17" ht="15.75" customHeight="1">
      <c r="A1" s="795" t="s">
        <v>30</v>
      </c>
      <c r="B1" s="795"/>
      <c r="C1" s="795"/>
      <c r="D1" s="795"/>
      <c r="E1" s="795"/>
      <c r="F1" s="795"/>
      <c r="G1" s="795"/>
      <c r="J1" s="10"/>
      <c r="K1" s="10"/>
      <c r="L1" s="10"/>
      <c r="M1" s="10"/>
      <c r="N1" s="10"/>
      <c r="O1" s="10"/>
      <c r="P1" s="10"/>
      <c r="Q1" s="10"/>
    </row>
    <row r="2" spans="1:17" ht="15.75" customHeight="1" thickBot="1">
      <c r="A2" s="794"/>
      <c r="B2" s="794"/>
      <c r="C2" s="794"/>
      <c r="D2" s="11"/>
      <c r="E2" s="11"/>
      <c r="F2" s="11"/>
      <c r="G2" s="11" t="s">
        <v>32</v>
      </c>
      <c r="J2" s="11"/>
      <c r="K2" s="11"/>
      <c r="L2" s="11"/>
      <c r="M2" s="11"/>
      <c r="N2" s="11"/>
      <c r="O2" s="11"/>
      <c r="P2" s="11"/>
      <c r="Q2" s="11"/>
    </row>
    <row r="3" spans="1:17" ht="37.5" customHeight="1" thickBot="1">
      <c r="A3" s="12" t="s">
        <v>33</v>
      </c>
      <c r="B3" s="92" t="s">
        <v>362</v>
      </c>
      <c r="C3" s="13" t="s">
        <v>34</v>
      </c>
      <c r="D3" s="14" t="s">
        <v>35</v>
      </c>
      <c r="E3" s="14" t="s">
        <v>591</v>
      </c>
      <c r="F3" s="14" t="s">
        <v>592</v>
      </c>
      <c r="G3" s="14" t="s">
        <v>593</v>
      </c>
      <c r="J3" s="14" t="s">
        <v>1042</v>
      </c>
      <c r="K3" s="14" t="s">
        <v>1042</v>
      </c>
      <c r="L3" s="14" t="s">
        <v>1042</v>
      </c>
      <c r="M3" s="14" t="s">
        <v>1042</v>
      </c>
      <c r="N3" s="14" t="s">
        <v>1043</v>
      </c>
      <c r="O3" s="14" t="s">
        <v>1043</v>
      </c>
      <c r="P3" s="14" t="s">
        <v>1044</v>
      </c>
      <c r="Q3" s="14" t="s">
        <v>1044</v>
      </c>
    </row>
    <row r="4" spans="1:17" s="18" customFormat="1" ht="12" customHeight="1" thickBot="1">
      <c r="A4" s="15">
        <v>1</v>
      </c>
      <c r="B4" s="15">
        <v>2</v>
      </c>
      <c r="C4" s="16">
        <v>2</v>
      </c>
      <c r="D4" s="17">
        <v>3</v>
      </c>
      <c r="E4" s="17">
        <v>3</v>
      </c>
      <c r="F4" s="17">
        <v>3</v>
      </c>
      <c r="G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7">
        <v>3</v>
      </c>
      <c r="P4" s="17">
        <v>3</v>
      </c>
      <c r="Q4" s="17">
        <v>3</v>
      </c>
    </row>
    <row r="5" spans="1:20" s="21" customFormat="1" ht="12" customHeight="1" thickBot="1">
      <c r="A5" s="19" t="s">
        <v>36</v>
      </c>
      <c r="B5" s="102" t="s">
        <v>390</v>
      </c>
      <c r="C5" s="20" t="s">
        <v>37</v>
      </c>
      <c r="D5" s="6">
        <f>+D6+D7+D8+D9+D10+D11</f>
        <v>0</v>
      </c>
      <c r="E5" s="6">
        <v>11339</v>
      </c>
      <c r="F5" s="6">
        <v>11339</v>
      </c>
      <c r="G5" s="347">
        <f>F5/E5*100</f>
        <v>100</v>
      </c>
      <c r="J5" s="6">
        <f>+J6+J7+J8+J9+J10+J11</f>
        <v>0</v>
      </c>
      <c r="K5" s="6">
        <f>+K6+K7+K8+K9+K10+K11</f>
        <v>0</v>
      </c>
      <c r="L5" s="6">
        <f aca="true" t="shared" si="0" ref="L5:Q5">+L6+L7+L8+L9+L10+L11</f>
        <v>0</v>
      </c>
      <c r="M5" s="6">
        <f t="shared" si="0"/>
        <v>0</v>
      </c>
      <c r="N5" s="6">
        <f t="shared" si="0"/>
        <v>0</v>
      </c>
      <c r="O5" s="6">
        <f t="shared" si="0"/>
        <v>0</v>
      </c>
      <c r="P5" s="6">
        <f t="shared" si="0"/>
        <v>11339</v>
      </c>
      <c r="Q5" s="6">
        <f t="shared" si="0"/>
        <v>11339</v>
      </c>
      <c r="S5" s="301">
        <f>SUM(L5,N5,P5,J5)</f>
        <v>11339</v>
      </c>
      <c r="T5" s="301">
        <f>SUM(M5,O5,Q5,K5)</f>
        <v>11339</v>
      </c>
    </row>
    <row r="6" spans="1:20" s="21" customFormat="1" ht="12" customHeight="1">
      <c r="A6" s="22" t="s">
        <v>38</v>
      </c>
      <c r="B6" s="103" t="s">
        <v>391</v>
      </c>
      <c r="C6" s="23" t="s">
        <v>39</v>
      </c>
      <c r="D6" s="24"/>
      <c r="E6" s="24">
        <v>0</v>
      </c>
      <c r="F6" s="24">
        <v>0</v>
      </c>
      <c r="G6" s="348"/>
      <c r="J6" s="24"/>
      <c r="K6" s="24"/>
      <c r="L6" s="24"/>
      <c r="M6" s="24"/>
      <c r="N6" s="24"/>
      <c r="O6" s="24"/>
      <c r="P6" s="24"/>
      <c r="Q6" s="24"/>
      <c r="S6" s="301">
        <f aca="true" t="shared" si="1" ref="S6:S69">SUM(L6,N6,P6,J6)</f>
        <v>0</v>
      </c>
      <c r="T6" s="301">
        <f aca="true" t="shared" si="2" ref="T6:T69">SUM(M6,O6,Q6,K6)</f>
        <v>0</v>
      </c>
    </row>
    <row r="7" spans="1:20" s="21" customFormat="1" ht="12" customHeight="1">
      <c r="A7" s="25" t="s">
        <v>40</v>
      </c>
      <c r="B7" s="104" t="s">
        <v>392</v>
      </c>
      <c r="C7" s="26" t="s">
        <v>41</v>
      </c>
      <c r="D7" s="27"/>
      <c r="E7" s="27">
        <v>0</v>
      </c>
      <c r="F7" s="27">
        <v>0</v>
      </c>
      <c r="G7" s="345"/>
      <c r="J7" s="27"/>
      <c r="K7" s="27"/>
      <c r="L7" s="27"/>
      <c r="M7" s="27"/>
      <c r="N7" s="27"/>
      <c r="O7" s="27"/>
      <c r="P7" s="27"/>
      <c r="Q7" s="27"/>
      <c r="S7" s="301">
        <f t="shared" si="1"/>
        <v>0</v>
      </c>
      <c r="T7" s="301">
        <f t="shared" si="2"/>
        <v>0</v>
      </c>
    </row>
    <row r="8" spans="1:20" s="21" customFormat="1" ht="12" customHeight="1">
      <c r="A8" s="25" t="s">
        <v>42</v>
      </c>
      <c r="B8" s="104" t="s">
        <v>393</v>
      </c>
      <c r="C8" s="26" t="s">
        <v>43</v>
      </c>
      <c r="D8" s="27"/>
      <c r="E8" s="27">
        <v>0</v>
      </c>
      <c r="F8" s="27">
        <v>0</v>
      </c>
      <c r="G8" s="345"/>
      <c r="J8" s="27"/>
      <c r="K8" s="27"/>
      <c r="L8" s="27"/>
      <c r="M8" s="27"/>
      <c r="N8" s="27"/>
      <c r="O8" s="27"/>
      <c r="P8" s="27"/>
      <c r="Q8" s="27"/>
      <c r="S8" s="301">
        <f t="shared" si="1"/>
        <v>0</v>
      </c>
      <c r="T8" s="301">
        <f t="shared" si="2"/>
        <v>0</v>
      </c>
    </row>
    <row r="9" spans="1:20" s="21" customFormat="1" ht="12" customHeight="1">
      <c r="A9" s="25" t="s">
        <v>44</v>
      </c>
      <c r="B9" s="104" t="s">
        <v>394</v>
      </c>
      <c r="C9" s="26" t="s">
        <v>45</v>
      </c>
      <c r="D9" s="27"/>
      <c r="E9" s="27">
        <v>8461</v>
      </c>
      <c r="F9" s="27">
        <v>8461</v>
      </c>
      <c r="G9" s="345">
        <f>F9/E9*100</f>
        <v>100</v>
      </c>
      <c r="J9" s="27"/>
      <c r="K9" s="27"/>
      <c r="L9" s="27"/>
      <c r="M9" s="27"/>
      <c r="N9" s="27"/>
      <c r="O9" s="27"/>
      <c r="P9" s="27">
        <v>8461</v>
      </c>
      <c r="Q9" s="27">
        <v>8461</v>
      </c>
      <c r="S9" s="301">
        <f t="shared" si="1"/>
        <v>8461</v>
      </c>
      <c r="T9" s="301">
        <f t="shared" si="2"/>
        <v>8461</v>
      </c>
    </row>
    <row r="10" spans="1:20" s="21" customFormat="1" ht="12" customHeight="1">
      <c r="A10" s="25" t="s">
        <v>46</v>
      </c>
      <c r="B10" s="104" t="s">
        <v>395</v>
      </c>
      <c r="C10" s="26" t="s">
        <v>47</v>
      </c>
      <c r="D10" s="27"/>
      <c r="E10" s="27">
        <v>795</v>
      </c>
      <c r="F10" s="27">
        <v>795</v>
      </c>
      <c r="G10" s="345">
        <f>F10/E10*100</f>
        <v>100</v>
      </c>
      <c r="J10" s="27"/>
      <c r="K10" s="27"/>
      <c r="L10" s="27"/>
      <c r="M10" s="27"/>
      <c r="N10" s="27"/>
      <c r="O10" s="27"/>
      <c r="P10" s="27">
        <v>795</v>
      </c>
      <c r="Q10" s="27">
        <v>795</v>
      </c>
      <c r="S10" s="301">
        <f t="shared" si="1"/>
        <v>795</v>
      </c>
      <c r="T10" s="301">
        <f t="shared" si="2"/>
        <v>795</v>
      </c>
    </row>
    <row r="11" spans="1:20" s="21" customFormat="1" ht="12" customHeight="1" thickBot="1">
      <c r="A11" s="28" t="s">
        <v>48</v>
      </c>
      <c r="B11" s="105" t="s">
        <v>396</v>
      </c>
      <c r="C11" s="29" t="s">
        <v>49</v>
      </c>
      <c r="D11" s="27"/>
      <c r="E11" s="27">
        <v>2083</v>
      </c>
      <c r="F11" s="27">
        <v>2083</v>
      </c>
      <c r="G11" s="345">
        <f>F11/E11*100</f>
        <v>100</v>
      </c>
      <c r="J11" s="27"/>
      <c r="K11" s="27"/>
      <c r="L11" s="27"/>
      <c r="M11" s="27"/>
      <c r="N11" s="27"/>
      <c r="O11" s="27"/>
      <c r="P11" s="27">
        <v>2083</v>
      </c>
      <c r="Q11" s="27">
        <v>2083</v>
      </c>
      <c r="S11" s="301">
        <f t="shared" si="1"/>
        <v>2083</v>
      </c>
      <c r="T11" s="301">
        <f t="shared" si="2"/>
        <v>2083</v>
      </c>
    </row>
    <row r="12" spans="1:20" s="21" customFormat="1" ht="12" customHeight="1" thickBot="1">
      <c r="A12" s="19" t="s">
        <v>50</v>
      </c>
      <c r="B12" s="102"/>
      <c r="C12" s="30" t="s">
        <v>51</v>
      </c>
      <c r="D12" s="6">
        <f>+D13+D14+D15+D16+D17</f>
        <v>53886</v>
      </c>
      <c r="E12" s="6">
        <v>62128</v>
      </c>
      <c r="F12" s="6">
        <v>57754</v>
      </c>
      <c r="G12" s="347">
        <f>F12/E12*100</f>
        <v>92.95969611125419</v>
      </c>
      <c r="J12" s="6">
        <f>+J13+J14+J15+J16+J17</f>
        <v>0</v>
      </c>
      <c r="K12" s="6">
        <f>+K13+K14+K15+K16+K17</f>
        <v>0</v>
      </c>
      <c r="L12" s="6">
        <f aca="true" t="shared" si="3" ref="L12:Q12">+L13+L14+L15+L16+L17</f>
        <v>11982</v>
      </c>
      <c r="M12" s="6">
        <f t="shared" si="3"/>
        <v>11982</v>
      </c>
      <c r="N12" s="6">
        <f t="shared" si="3"/>
        <v>0</v>
      </c>
      <c r="O12" s="6">
        <f t="shared" si="3"/>
        <v>0</v>
      </c>
      <c r="P12" s="6">
        <f t="shared" si="3"/>
        <v>50146</v>
      </c>
      <c r="Q12" s="6">
        <f t="shared" si="3"/>
        <v>45772</v>
      </c>
      <c r="S12" s="301">
        <f t="shared" si="1"/>
        <v>62128</v>
      </c>
      <c r="T12" s="301">
        <f t="shared" si="2"/>
        <v>57754</v>
      </c>
    </row>
    <row r="13" spans="1:20" s="21" customFormat="1" ht="12" customHeight="1">
      <c r="A13" s="22" t="s">
        <v>52</v>
      </c>
      <c r="B13" s="103" t="s">
        <v>397</v>
      </c>
      <c r="C13" s="23" t="s">
        <v>53</v>
      </c>
      <c r="D13" s="24"/>
      <c r="E13" s="24">
        <v>0</v>
      </c>
      <c r="F13" s="24">
        <v>0</v>
      </c>
      <c r="G13" s="348"/>
      <c r="J13" s="24"/>
      <c r="K13" s="24"/>
      <c r="L13" s="24"/>
      <c r="M13" s="24"/>
      <c r="N13" s="24"/>
      <c r="O13" s="24"/>
      <c r="P13" s="24"/>
      <c r="Q13" s="24"/>
      <c r="S13" s="301">
        <f t="shared" si="1"/>
        <v>0</v>
      </c>
      <c r="T13" s="301">
        <f t="shared" si="2"/>
        <v>0</v>
      </c>
    </row>
    <row r="14" spans="1:20" s="21" customFormat="1" ht="12" customHeight="1">
      <c r="A14" s="25" t="s">
        <v>54</v>
      </c>
      <c r="B14" s="104" t="s">
        <v>398</v>
      </c>
      <c r="C14" s="26" t="s">
        <v>55</v>
      </c>
      <c r="D14" s="27"/>
      <c r="E14" s="27">
        <v>0</v>
      </c>
      <c r="F14" s="27">
        <v>0</v>
      </c>
      <c r="G14" s="345"/>
      <c r="J14" s="27"/>
      <c r="K14" s="27"/>
      <c r="L14" s="27"/>
      <c r="M14" s="27"/>
      <c r="N14" s="27"/>
      <c r="O14" s="27"/>
      <c r="P14" s="27"/>
      <c r="Q14" s="27"/>
      <c r="S14" s="301">
        <f t="shared" si="1"/>
        <v>0</v>
      </c>
      <c r="T14" s="301">
        <f t="shared" si="2"/>
        <v>0</v>
      </c>
    </row>
    <row r="15" spans="1:20" s="21" customFormat="1" ht="12" customHeight="1">
      <c r="A15" s="25" t="s">
        <v>56</v>
      </c>
      <c r="B15" s="104" t="s">
        <v>399</v>
      </c>
      <c r="C15" s="26" t="s">
        <v>57</v>
      </c>
      <c r="D15" s="27">
        <v>929</v>
      </c>
      <c r="E15" s="27">
        <v>10376</v>
      </c>
      <c r="F15" s="27">
        <v>7576</v>
      </c>
      <c r="G15" s="345">
        <f aca="true" t="shared" si="4" ref="G15:G20">F15/E15*100</f>
        <v>73.01464919043947</v>
      </c>
      <c r="J15" s="27"/>
      <c r="K15" s="27"/>
      <c r="L15" s="27"/>
      <c r="M15" s="27"/>
      <c r="N15" s="27"/>
      <c r="O15" s="27"/>
      <c r="P15" s="27">
        <v>10376</v>
      </c>
      <c r="Q15" s="27">
        <v>7576</v>
      </c>
      <c r="S15" s="301">
        <f t="shared" si="1"/>
        <v>10376</v>
      </c>
      <c r="T15" s="301">
        <f t="shared" si="2"/>
        <v>7576</v>
      </c>
    </row>
    <row r="16" spans="1:20" s="21" customFormat="1" ht="12" customHeight="1">
      <c r="A16" s="25" t="s">
        <v>58</v>
      </c>
      <c r="B16" s="104" t="s">
        <v>400</v>
      </c>
      <c r="C16" s="26" t="s">
        <v>59</v>
      </c>
      <c r="D16" s="27"/>
      <c r="E16" s="27">
        <v>6647</v>
      </c>
      <c r="F16" s="27">
        <v>6647</v>
      </c>
      <c r="G16" s="345">
        <f t="shared" si="4"/>
        <v>100</v>
      </c>
      <c r="J16" s="27"/>
      <c r="K16" s="27"/>
      <c r="L16" s="27">
        <v>6647</v>
      </c>
      <c r="M16" s="27">
        <v>6647</v>
      </c>
      <c r="N16" s="27"/>
      <c r="O16" s="27"/>
      <c r="P16" s="27"/>
      <c r="Q16" s="27"/>
      <c r="S16" s="301">
        <f t="shared" si="1"/>
        <v>6647</v>
      </c>
      <c r="T16" s="301">
        <f t="shared" si="2"/>
        <v>6647</v>
      </c>
    </row>
    <row r="17" spans="1:20" s="21" customFormat="1" ht="12" customHeight="1">
      <c r="A17" s="25" t="s">
        <v>60</v>
      </c>
      <c r="B17" s="104" t="s">
        <v>401</v>
      </c>
      <c r="C17" s="26" t="s">
        <v>61</v>
      </c>
      <c r="D17" s="27">
        <v>52957</v>
      </c>
      <c r="E17" s="27">
        <v>45105</v>
      </c>
      <c r="F17" s="27">
        <v>43531</v>
      </c>
      <c r="G17" s="345">
        <f t="shared" si="4"/>
        <v>96.51036470457821</v>
      </c>
      <c r="J17" s="27"/>
      <c r="K17" s="27"/>
      <c r="L17" s="27">
        <v>5335</v>
      </c>
      <c r="M17" s="27">
        <v>5335</v>
      </c>
      <c r="N17" s="27"/>
      <c r="O17" s="27"/>
      <c r="P17" s="27">
        <v>39770</v>
      </c>
      <c r="Q17" s="27">
        <v>38196</v>
      </c>
      <c r="S17" s="301">
        <f t="shared" si="1"/>
        <v>45105</v>
      </c>
      <c r="T17" s="301">
        <f t="shared" si="2"/>
        <v>43531</v>
      </c>
    </row>
    <row r="18" spans="1:20" s="21" customFormat="1" ht="12" customHeight="1" thickBot="1">
      <c r="A18" s="28" t="s">
        <v>62</v>
      </c>
      <c r="B18" s="105" t="s">
        <v>401</v>
      </c>
      <c r="C18" s="29" t="s">
        <v>63</v>
      </c>
      <c r="D18" s="31">
        <v>43507</v>
      </c>
      <c r="E18" s="31">
        <v>5335</v>
      </c>
      <c r="F18" s="31">
        <v>5335</v>
      </c>
      <c r="G18" s="346">
        <f t="shared" si="4"/>
        <v>100</v>
      </c>
      <c r="J18" s="31"/>
      <c r="K18" s="31"/>
      <c r="L18" s="31">
        <v>5335</v>
      </c>
      <c r="M18" s="31">
        <v>5335</v>
      </c>
      <c r="N18" s="31"/>
      <c r="O18" s="31"/>
      <c r="P18" s="31"/>
      <c r="Q18" s="31"/>
      <c r="S18" s="301">
        <f t="shared" si="1"/>
        <v>5335</v>
      </c>
      <c r="T18" s="301">
        <f t="shared" si="2"/>
        <v>5335</v>
      </c>
    </row>
    <row r="19" spans="1:20" s="21" customFormat="1" ht="12" customHeight="1" thickBot="1">
      <c r="A19" s="19" t="s">
        <v>64</v>
      </c>
      <c r="B19" s="102" t="s">
        <v>402</v>
      </c>
      <c r="C19" s="20" t="s">
        <v>65</v>
      </c>
      <c r="D19" s="6">
        <f>+D20+D21+D22+D23+D24</f>
        <v>187652</v>
      </c>
      <c r="E19" s="6">
        <v>220585</v>
      </c>
      <c r="F19" s="6">
        <v>218938</v>
      </c>
      <c r="G19" s="347">
        <f t="shared" si="4"/>
        <v>99.2533490491194</v>
      </c>
      <c r="J19" s="6">
        <f>+J20+J21+J22+J23+J24</f>
        <v>0</v>
      </c>
      <c r="K19" s="6">
        <f>+K20+K21+K22+K23+K24</f>
        <v>0</v>
      </c>
      <c r="L19" s="6">
        <f aca="true" t="shared" si="5" ref="L19:Q19">+L20+L21+L22+L23+L24</f>
        <v>3379</v>
      </c>
      <c r="M19" s="6">
        <f t="shared" si="5"/>
        <v>3379</v>
      </c>
      <c r="N19" s="6">
        <f t="shared" si="5"/>
        <v>0</v>
      </c>
      <c r="O19" s="6">
        <f t="shared" si="5"/>
        <v>0</v>
      </c>
      <c r="P19" s="6">
        <f t="shared" si="5"/>
        <v>217206</v>
      </c>
      <c r="Q19" s="6">
        <f t="shared" si="5"/>
        <v>215559</v>
      </c>
      <c r="S19" s="301">
        <f t="shared" si="1"/>
        <v>220585</v>
      </c>
      <c r="T19" s="301">
        <f t="shared" si="2"/>
        <v>218938</v>
      </c>
    </row>
    <row r="20" spans="1:20" s="21" customFormat="1" ht="12" customHeight="1">
      <c r="A20" s="22" t="s">
        <v>66</v>
      </c>
      <c r="B20" s="103" t="s">
        <v>403</v>
      </c>
      <c r="C20" s="23" t="s">
        <v>67</v>
      </c>
      <c r="D20" s="24"/>
      <c r="E20" s="24">
        <v>5777</v>
      </c>
      <c r="F20" s="24">
        <v>5777</v>
      </c>
      <c r="G20" s="348">
        <f t="shared" si="4"/>
        <v>100</v>
      </c>
      <c r="J20" s="24"/>
      <c r="K20" s="24"/>
      <c r="L20" s="24"/>
      <c r="M20" s="24"/>
      <c r="N20" s="24"/>
      <c r="O20" s="24"/>
      <c r="P20" s="24">
        <v>5777</v>
      </c>
      <c r="Q20" s="24">
        <v>5777</v>
      </c>
      <c r="S20" s="301">
        <f t="shared" si="1"/>
        <v>5777</v>
      </c>
      <c r="T20" s="301">
        <f t="shared" si="2"/>
        <v>5777</v>
      </c>
    </row>
    <row r="21" spans="1:20" s="21" customFormat="1" ht="12" customHeight="1">
      <c r="A21" s="25" t="s">
        <v>68</v>
      </c>
      <c r="B21" s="104" t="s">
        <v>404</v>
      </c>
      <c r="C21" s="26" t="s">
        <v>69</v>
      </c>
      <c r="D21" s="27"/>
      <c r="E21" s="27">
        <v>0</v>
      </c>
      <c r="F21" s="27">
        <v>0</v>
      </c>
      <c r="G21" s="345"/>
      <c r="J21" s="27"/>
      <c r="K21" s="27"/>
      <c r="L21" s="27"/>
      <c r="M21" s="27"/>
      <c r="N21" s="27"/>
      <c r="O21" s="27"/>
      <c r="P21" s="27"/>
      <c r="Q21" s="27"/>
      <c r="S21" s="301">
        <f t="shared" si="1"/>
        <v>0</v>
      </c>
      <c r="T21" s="301">
        <f t="shared" si="2"/>
        <v>0</v>
      </c>
    </row>
    <row r="22" spans="1:20" s="21" customFormat="1" ht="12" customHeight="1">
      <c r="A22" s="25" t="s">
        <v>70</v>
      </c>
      <c r="B22" s="104" t="s">
        <v>405</v>
      </c>
      <c r="C22" s="26" t="s">
        <v>71</v>
      </c>
      <c r="D22" s="27"/>
      <c r="E22" s="27">
        <v>0</v>
      </c>
      <c r="F22" s="27">
        <v>0</v>
      </c>
      <c r="G22" s="345"/>
      <c r="J22" s="27"/>
      <c r="K22" s="27"/>
      <c r="L22" s="27"/>
      <c r="M22" s="27"/>
      <c r="N22" s="27"/>
      <c r="O22" s="27"/>
      <c r="P22" s="27"/>
      <c r="Q22" s="27"/>
      <c r="S22" s="301">
        <f t="shared" si="1"/>
        <v>0</v>
      </c>
      <c r="T22" s="301">
        <f t="shared" si="2"/>
        <v>0</v>
      </c>
    </row>
    <row r="23" spans="1:20" s="21" customFormat="1" ht="12" customHeight="1">
      <c r="A23" s="25" t="s">
        <v>72</v>
      </c>
      <c r="B23" s="104" t="s">
        <v>406</v>
      </c>
      <c r="C23" s="26" t="s">
        <v>73</v>
      </c>
      <c r="D23" s="27"/>
      <c r="E23" s="27">
        <v>0</v>
      </c>
      <c r="F23" s="27">
        <v>0</v>
      </c>
      <c r="G23" s="345"/>
      <c r="J23" s="27"/>
      <c r="K23" s="27"/>
      <c r="L23" s="27"/>
      <c r="M23" s="27"/>
      <c r="N23" s="27"/>
      <c r="O23" s="27"/>
      <c r="P23" s="27"/>
      <c r="Q23" s="27"/>
      <c r="S23" s="301">
        <f t="shared" si="1"/>
        <v>0</v>
      </c>
      <c r="T23" s="301">
        <f t="shared" si="2"/>
        <v>0</v>
      </c>
    </row>
    <row r="24" spans="1:20" s="21" customFormat="1" ht="12" customHeight="1">
      <c r="A24" s="25" t="s">
        <v>74</v>
      </c>
      <c r="B24" s="104" t="s">
        <v>407</v>
      </c>
      <c r="C24" s="26" t="s">
        <v>75</v>
      </c>
      <c r="D24" s="27">
        <v>187652</v>
      </c>
      <c r="E24" s="27">
        <v>214808</v>
      </c>
      <c r="F24" s="27">
        <v>213161</v>
      </c>
      <c r="G24" s="345">
        <f>F24/E24*100</f>
        <v>99.23326877956129</v>
      </c>
      <c r="J24" s="27"/>
      <c r="K24" s="27"/>
      <c r="L24" s="27">
        <v>3379</v>
      </c>
      <c r="M24" s="27">
        <v>3379</v>
      </c>
      <c r="N24" s="27"/>
      <c r="O24" s="27"/>
      <c r="P24" s="27">
        <v>211429</v>
      </c>
      <c r="Q24" s="27">
        <v>209782</v>
      </c>
      <c r="S24" s="301">
        <f t="shared" si="1"/>
        <v>214808</v>
      </c>
      <c r="T24" s="301">
        <f t="shared" si="2"/>
        <v>213161</v>
      </c>
    </row>
    <row r="25" spans="1:20" s="21" customFormat="1" ht="12" customHeight="1" thickBot="1">
      <c r="A25" s="28" t="s">
        <v>76</v>
      </c>
      <c r="B25" s="105" t="s">
        <v>407</v>
      </c>
      <c r="C25" s="29" t="s">
        <v>77</v>
      </c>
      <c r="D25" s="31">
        <v>187652</v>
      </c>
      <c r="E25" s="31">
        <v>214808</v>
      </c>
      <c r="F25" s="31">
        <v>213161</v>
      </c>
      <c r="G25" s="346">
        <f>F25/E25*100</f>
        <v>99.23326877956129</v>
      </c>
      <c r="J25" s="31"/>
      <c r="K25" s="31"/>
      <c r="L25" s="31">
        <v>3379</v>
      </c>
      <c r="M25" s="31">
        <v>3379</v>
      </c>
      <c r="N25" s="31"/>
      <c r="O25" s="31"/>
      <c r="P25" s="31">
        <v>211429</v>
      </c>
      <c r="Q25" s="31">
        <v>209782</v>
      </c>
      <c r="S25" s="301">
        <f t="shared" si="1"/>
        <v>214808</v>
      </c>
      <c r="T25" s="301">
        <f t="shared" si="2"/>
        <v>213161</v>
      </c>
    </row>
    <row r="26" spans="1:20" s="21" customFormat="1" ht="12" customHeight="1" thickBot="1">
      <c r="A26" s="19" t="s">
        <v>78</v>
      </c>
      <c r="B26" s="102" t="s">
        <v>408</v>
      </c>
      <c r="C26" s="20" t="s">
        <v>79</v>
      </c>
      <c r="D26" s="9">
        <f>+D27+D30+D31+D32</f>
        <v>179834</v>
      </c>
      <c r="E26" s="9">
        <f>+E27+E30+E31+E32</f>
        <v>180204</v>
      </c>
      <c r="F26" s="9">
        <f>+F27+F30+F31+F32</f>
        <v>214963</v>
      </c>
      <c r="G26" s="351">
        <f>F26/E26*100</f>
        <v>119.28869503451645</v>
      </c>
      <c r="J26" s="9">
        <f>+J27+J30+J31+J32</f>
        <v>0</v>
      </c>
      <c r="K26" s="9">
        <f>+K27+K30+K31+K32</f>
        <v>0</v>
      </c>
      <c r="L26" s="9">
        <f aca="true" t="shared" si="6" ref="L26:Q26">+L27+L30+L31+L32</f>
        <v>0</v>
      </c>
      <c r="M26" s="9">
        <f t="shared" si="6"/>
        <v>0</v>
      </c>
      <c r="N26" s="9">
        <f t="shared" si="6"/>
        <v>0</v>
      </c>
      <c r="O26" s="9">
        <f t="shared" si="6"/>
        <v>0</v>
      </c>
      <c r="P26" s="9">
        <f t="shared" si="6"/>
        <v>158320</v>
      </c>
      <c r="Q26" s="9">
        <f t="shared" si="6"/>
        <v>214963</v>
      </c>
      <c r="S26" s="301">
        <f t="shared" si="1"/>
        <v>158320</v>
      </c>
      <c r="T26" s="301">
        <f t="shared" si="2"/>
        <v>214963</v>
      </c>
    </row>
    <row r="27" spans="1:20" s="21" customFormat="1" ht="12" customHeight="1">
      <c r="A27" s="22" t="s">
        <v>80</v>
      </c>
      <c r="B27" s="103"/>
      <c r="C27" s="23" t="s">
        <v>81</v>
      </c>
      <c r="D27" s="32">
        <f>+D28+D29</f>
        <v>179834</v>
      </c>
      <c r="E27" s="32">
        <f>+E28+E29</f>
        <v>180204</v>
      </c>
      <c r="F27" s="32">
        <f>+F28+F29</f>
        <v>214963</v>
      </c>
      <c r="G27" s="354">
        <f>F27/E27*100</f>
        <v>119.28869503451645</v>
      </c>
      <c r="J27" s="32">
        <f aca="true" t="shared" si="7" ref="J27:Q27">SUM(J28:J29)</f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7"/>
        <v>0</v>
      </c>
      <c r="P27" s="32">
        <f t="shared" si="7"/>
        <v>158320</v>
      </c>
      <c r="Q27" s="32">
        <f t="shared" si="7"/>
        <v>214963</v>
      </c>
      <c r="S27" s="301">
        <f t="shared" si="1"/>
        <v>158320</v>
      </c>
      <c r="T27" s="301">
        <f t="shared" si="2"/>
        <v>214963</v>
      </c>
    </row>
    <row r="28" spans="1:20" s="21" customFormat="1" ht="12" customHeight="1">
      <c r="A28" s="25" t="s">
        <v>82</v>
      </c>
      <c r="B28" s="104" t="s">
        <v>409</v>
      </c>
      <c r="C28" s="26" t="s">
        <v>83</v>
      </c>
      <c r="D28" s="27"/>
      <c r="E28" s="27">
        <v>0</v>
      </c>
      <c r="F28" s="27">
        <v>0</v>
      </c>
      <c r="G28" s="345"/>
      <c r="J28" s="27"/>
      <c r="K28" s="27"/>
      <c r="L28" s="27"/>
      <c r="M28" s="27"/>
      <c r="N28" s="27"/>
      <c r="O28" s="27"/>
      <c r="P28" s="27"/>
      <c r="Q28" s="27"/>
      <c r="S28" s="301">
        <f t="shared" si="1"/>
        <v>0</v>
      </c>
      <c r="T28" s="301">
        <f t="shared" si="2"/>
        <v>0</v>
      </c>
    </row>
    <row r="29" spans="1:20" s="21" customFormat="1" ht="12" customHeight="1">
      <c r="A29" s="25" t="s">
        <v>84</v>
      </c>
      <c r="B29" s="104" t="s">
        <v>410</v>
      </c>
      <c r="C29" s="26" t="s">
        <v>85</v>
      </c>
      <c r="D29" s="27">
        <v>179834</v>
      </c>
      <c r="E29" s="27">
        <v>180204</v>
      </c>
      <c r="F29" s="27">
        <v>214963</v>
      </c>
      <c r="G29" s="345">
        <f>F29/E29*100</f>
        <v>119.28869503451645</v>
      </c>
      <c r="J29" s="27"/>
      <c r="K29" s="27"/>
      <c r="L29" s="27"/>
      <c r="M29" s="27"/>
      <c r="N29" s="27"/>
      <c r="O29" s="27"/>
      <c r="P29" s="27">
        <v>158320</v>
      </c>
      <c r="Q29" s="27">
        <v>214963</v>
      </c>
      <c r="S29" s="301">
        <f t="shared" si="1"/>
        <v>158320</v>
      </c>
      <c r="T29" s="301">
        <f t="shared" si="2"/>
        <v>214963</v>
      </c>
    </row>
    <row r="30" spans="1:20" s="21" customFormat="1" ht="12" customHeight="1">
      <c r="A30" s="25" t="s">
        <v>86</v>
      </c>
      <c r="B30" s="104" t="s">
        <v>411</v>
      </c>
      <c r="C30" s="26" t="s">
        <v>87</v>
      </c>
      <c r="D30" s="27"/>
      <c r="E30" s="27">
        <v>0</v>
      </c>
      <c r="F30" s="27">
        <v>0</v>
      </c>
      <c r="G30" s="345"/>
      <c r="J30" s="27"/>
      <c r="K30" s="27"/>
      <c r="L30" s="27"/>
      <c r="M30" s="27"/>
      <c r="N30" s="27"/>
      <c r="O30" s="27"/>
      <c r="P30" s="27"/>
      <c r="Q30" s="27"/>
      <c r="S30" s="301">
        <f t="shared" si="1"/>
        <v>0</v>
      </c>
      <c r="T30" s="301">
        <f t="shared" si="2"/>
        <v>0</v>
      </c>
    </row>
    <row r="31" spans="1:20" s="21" customFormat="1" ht="12" customHeight="1">
      <c r="A31" s="25" t="s">
        <v>88</v>
      </c>
      <c r="B31" s="104" t="s">
        <v>412</v>
      </c>
      <c r="C31" s="26" t="s">
        <v>89</v>
      </c>
      <c r="D31" s="27"/>
      <c r="E31" s="27">
        <v>0</v>
      </c>
      <c r="F31" s="27">
        <v>0</v>
      </c>
      <c r="G31" s="345"/>
      <c r="J31" s="27"/>
      <c r="K31" s="27"/>
      <c r="L31" s="27"/>
      <c r="M31" s="27"/>
      <c r="N31" s="27"/>
      <c r="O31" s="27"/>
      <c r="P31" s="27"/>
      <c r="Q31" s="27"/>
      <c r="S31" s="301">
        <f t="shared" si="1"/>
        <v>0</v>
      </c>
      <c r="T31" s="301">
        <f t="shared" si="2"/>
        <v>0</v>
      </c>
    </row>
    <row r="32" spans="1:20" s="21" customFormat="1" ht="12" customHeight="1" thickBot="1">
      <c r="A32" s="28" t="s">
        <v>90</v>
      </c>
      <c r="B32" s="105" t="s">
        <v>413</v>
      </c>
      <c r="C32" s="29" t="s">
        <v>91</v>
      </c>
      <c r="D32" s="31"/>
      <c r="E32" s="31">
        <v>0</v>
      </c>
      <c r="F32" s="31">
        <v>0</v>
      </c>
      <c r="G32" s="346"/>
      <c r="J32" s="31"/>
      <c r="K32" s="31"/>
      <c r="L32" s="31"/>
      <c r="M32" s="31"/>
      <c r="N32" s="31"/>
      <c r="O32" s="31"/>
      <c r="P32" s="31"/>
      <c r="Q32" s="31"/>
      <c r="S32" s="301">
        <f t="shared" si="1"/>
        <v>0</v>
      </c>
      <c r="T32" s="301">
        <f t="shared" si="2"/>
        <v>0</v>
      </c>
    </row>
    <row r="33" spans="1:20" s="21" customFormat="1" ht="12" customHeight="1" thickBot="1">
      <c r="A33" s="19" t="s">
        <v>92</v>
      </c>
      <c r="B33" s="102" t="s">
        <v>414</v>
      </c>
      <c r="C33" s="20" t="s">
        <v>93</v>
      </c>
      <c r="D33" s="6">
        <f>SUM(D34:D43)</f>
        <v>12850</v>
      </c>
      <c r="E33" s="6">
        <v>12850</v>
      </c>
      <c r="F33" s="6">
        <v>10308</v>
      </c>
      <c r="G33" s="347">
        <f>F33/E33*100</f>
        <v>80.21789883268482</v>
      </c>
      <c r="J33" s="6">
        <f>SUM(J34:J43)</f>
        <v>720</v>
      </c>
      <c r="K33" s="6">
        <f>SUM(K34:K43)</f>
        <v>784</v>
      </c>
      <c r="L33" s="6">
        <f aca="true" t="shared" si="8" ref="L33:Q33">SUM(L34:L43)</f>
        <v>0</v>
      </c>
      <c r="M33" s="6">
        <f t="shared" si="8"/>
        <v>2</v>
      </c>
      <c r="N33" s="6">
        <f t="shared" si="8"/>
        <v>0</v>
      </c>
      <c r="O33" s="6">
        <f t="shared" si="8"/>
        <v>0</v>
      </c>
      <c r="P33" s="6">
        <f t="shared" si="8"/>
        <v>12130</v>
      </c>
      <c r="Q33" s="6">
        <f t="shared" si="8"/>
        <v>9522</v>
      </c>
      <c r="S33" s="301">
        <f t="shared" si="1"/>
        <v>12850</v>
      </c>
      <c r="T33" s="301">
        <f t="shared" si="2"/>
        <v>10308</v>
      </c>
    </row>
    <row r="34" spans="1:20" s="21" customFormat="1" ht="12" customHeight="1">
      <c r="A34" s="22" t="s">
        <v>94</v>
      </c>
      <c r="B34" s="103" t="s">
        <v>415</v>
      </c>
      <c r="C34" s="23" t="s">
        <v>95</v>
      </c>
      <c r="D34" s="24"/>
      <c r="E34" s="24">
        <v>370</v>
      </c>
      <c r="F34" s="24">
        <v>282</v>
      </c>
      <c r="G34" s="348"/>
      <c r="J34" s="24">
        <v>370</v>
      </c>
      <c r="K34" s="24">
        <v>282</v>
      </c>
      <c r="L34" s="24"/>
      <c r="M34" s="24"/>
      <c r="N34" s="24"/>
      <c r="O34" s="24"/>
      <c r="P34" s="24"/>
      <c r="Q34" s="24"/>
      <c r="S34" s="301">
        <f t="shared" si="1"/>
        <v>370</v>
      </c>
      <c r="T34" s="301">
        <f t="shared" si="2"/>
        <v>282</v>
      </c>
    </row>
    <row r="35" spans="1:20" s="21" customFormat="1" ht="12" customHeight="1">
      <c r="A35" s="25" t="s">
        <v>96</v>
      </c>
      <c r="B35" s="104" t="s">
        <v>416</v>
      </c>
      <c r="C35" s="26" t="s">
        <v>97</v>
      </c>
      <c r="D35" s="27">
        <v>720</v>
      </c>
      <c r="E35" s="27">
        <v>9105</v>
      </c>
      <c r="F35" s="27">
        <v>6183</v>
      </c>
      <c r="G35" s="345">
        <f>F35/E35*100</f>
        <v>67.90774299835255</v>
      </c>
      <c r="J35" s="27">
        <v>350</v>
      </c>
      <c r="K35" s="27">
        <v>502</v>
      </c>
      <c r="L35" s="27"/>
      <c r="M35" s="27"/>
      <c r="N35" s="27"/>
      <c r="O35" s="27"/>
      <c r="P35" s="27">
        <v>8755</v>
      </c>
      <c r="Q35" s="27">
        <v>5681</v>
      </c>
      <c r="S35" s="301">
        <f t="shared" si="1"/>
        <v>9105</v>
      </c>
      <c r="T35" s="301">
        <f t="shared" si="2"/>
        <v>6183</v>
      </c>
    </row>
    <row r="36" spans="1:20" s="21" customFormat="1" ht="12" customHeight="1">
      <c r="A36" s="25" t="s">
        <v>98</v>
      </c>
      <c r="B36" s="104" t="s">
        <v>417</v>
      </c>
      <c r="C36" s="26" t="s">
        <v>99</v>
      </c>
      <c r="D36" s="27"/>
      <c r="E36" s="27">
        <v>0</v>
      </c>
      <c r="F36" s="27">
        <v>6</v>
      </c>
      <c r="G36" s="345"/>
      <c r="J36" s="27"/>
      <c r="K36" s="27"/>
      <c r="L36" s="27"/>
      <c r="M36" s="27"/>
      <c r="N36" s="27"/>
      <c r="O36" s="27"/>
      <c r="P36" s="27"/>
      <c r="Q36" s="27">
        <v>6</v>
      </c>
      <c r="S36" s="301">
        <f t="shared" si="1"/>
        <v>0</v>
      </c>
      <c r="T36" s="301">
        <f t="shared" si="2"/>
        <v>6</v>
      </c>
    </row>
    <row r="37" spans="1:20" s="21" customFormat="1" ht="12" customHeight="1">
      <c r="A37" s="25" t="s">
        <v>100</v>
      </c>
      <c r="B37" s="104" t="s">
        <v>418</v>
      </c>
      <c r="C37" s="26" t="s">
        <v>101</v>
      </c>
      <c r="D37" s="27">
        <v>1800</v>
      </c>
      <c r="E37" s="27">
        <v>1800</v>
      </c>
      <c r="F37" s="27">
        <v>2676</v>
      </c>
      <c r="G37" s="345">
        <f>F37/E37*100</f>
        <v>148.66666666666666</v>
      </c>
      <c r="J37" s="27"/>
      <c r="K37" s="27"/>
      <c r="L37" s="27"/>
      <c r="M37" s="27"/>
      <c r="N37" s="27"/>
      <c r="O37" s="27"/>
      <c r="P37" s="27">
        <v>1800</v>
      </c>
      <c r="Q37" s="27">
        <v>2676</v>
      </c>
      <c r="S37" s="301">
        <f t="shared" si="1"/>
        <v>1800</v>
      </c>
      <c r="T37" s="301">
        <f t="shared" si="2"/>
        <v>2676</v>
      </c>
    </row>
    <row r="38" spans="1:20" s="21" customFormat="1" ht="12" customHeight="1">
      <c r="A38" s="25" t="s">
        <v>102</v>
      </c>
      <c r="B38" s="104" t="s">
        <v>419</v>
      </c>
      <c r="C38" s="26" t="s">
        <v>103</v>
      </c>
      <c r="D38" s="27"/>
      <c r="E38" s="27">
        <v>0</v>
      </c>
      <c r="F38" s="27">
        <v>0</v>
      </c>
      <c r="G38" s="345"/>
      <c r="J38" s="27"/>
      <c r="K38" s="27"/>
      <c r="L38" s="27"/>
      <c r="M38" s="27"/>
      <c r="N38" s="27"/>
      <c r="O38" s="27"/>
      <c r="P38" s="27"/>
      <c r="Q38" s="27"/>
      <c r="S38" s="301">
        <f t="shared" si="1"/>
        <v>0</v>
      </c>
      <c r="T38" s="301">
        <f t="shared" si="2"/>
        <v>0</v>
      </c>
    </row>
    <row r="39" spans="1:20" s="21" customFormat="1" ht="12" customHeight="1">
      <c r="A39" s="25" t="s">
        <v>104</v>
      </c>
      <c r="B39" s="104" t="s">
        <v>420</v>
      </c>
      <c r="C39" s="26" t="s">
        <v>105</v>
      </c>
      <c r="D39" s="27"/>
      <c r="E39" s="27">
        <v>1575</v>
      </c>
      <c r="F39" s="27">
        <v>1133</v>
      </c>
      <c r="G39" s="345">
        <f>F39/E39*100</f>
        <v>71.93650793650794</v>
      </c>
      <c r="J39" s="27"/>
      <c r="K39" s="27"/>
      <c r="L39" s="27"/>
      <c r="M39" s="27"/>
      <c r="N39" s="27"/>
      <c r="O39" s="27"/>
      <c r="P39" s="27">
        <v>1575</v>
      </c>
      <c r="Q39" s="27">
        <v>1133</v>
      </c>
      <c r="S39" s="301">
        <f t="shared" si="1"/>
        <v>1575</v>
      </c>
      <c r="T39" s="301">
        <f t="shared" si="2"/>
        <v>1133</v>
      </c>
    </row>
    <row r="40" spans="1:20" s="21" customFormat="1" ht="12" customHeight="1">
      <c r="A40" s="25" t="s">
        <v>106</v>
      </c>
      <c r="B40" s="104" t="s">
        <v>421</v>
      </c>
      <c r="C40" s="26" t="s">
        <v>107</v>
      </c>
      <c r="D40" s="27"/>
      <c r="E40" s="27">
        <v>0</v>
      </c>
      <c r="F40" s="27">
        <v>0</v>
      </c>
      <c r="G40" s="345"/>
      <c r="J40" s="27"/>
      <c r="K40" s="27"/>
      <c r="L40" s="27"/>
      <c r="M40" s="27"/>
      <c r="N40" s="27"/>
      <c r="O40" s="27"/>
      <c r="P40" s="27"/>
      <c r="Q40" s="27"/>
      <c r="S40" s="301">
        <f t="shared" si="1"/>
        <v>0</v>
      </c>
      <c r="T40" s="301">
        <f t="shared" si="2"/>
        <v>0</v>
      </c>
    </row>
    <row r="41" spans="1:20" s="21" customFormat="1" ht="12" customHeight="1">
      <c r="A41" s="25" t="s">
        <v>108</v>
      </c>
      <c r="B41" s="104" t="s">
        <v>422</v>
      </c>
      <c r="C41" s="26" t="s">
        <v>109</v>
      </c>
      <c r="D41" s="27"/>
      <c r="E41" s="27">
        <v>0</v>
      </c>
      <c r="F41" s="27">
        <v>28</v>
      </c>
      <c r="G41" s="345"/>
      <c r="J41" s="27"/>
      <c r="K41" s="27"/>
      <c r="L41" s="27"/>
      <c r="M41" s="27">
        <v>2</v>
      </c>
      <c r="N41" s="27"/>
      <c r="O41" s="27"/>
      <c r="P41" s="27"/>
      <c r="Q41" s="27">
        <v>26</v>
      </c>
      <c r="S41" s="301">
        <f t="shared" si="1"/>
        <v>0</v>
      </c>
      <c r="T41" s="301">
        <f t="shared" si="2"/>
        <v>28</v>
      </c>
    </row>
    <row r="42" spans="1:20" s="21" customFormat="1" ht="12" customHeight="1">
      <c r="A42" s="25" t="s">
        <v>110</v>
      </c>
      <c r="B42" s="104" t="s">
        <v>423</v>
      </c>
      <c r="C42" s="26" t="s">
        <v>111</v>
      </c>
      <c r="D42" s="33"/>
      <c r="E42" s="33">
        <v>0</v>
      </c>
      <c r="F42" s="33">
        <v>0</v>
      </c>
      <c r="G42" s="355"/>
      <c r="J42" s="33"/>
      <c r="K42" s="33"/>
      <c r="L42" s="33"/>
      <c r="M42" s="33"/>
      <c r="N42" s="33"/>
      <c r="O42" s="33"/>
      <c r="P42" s="33"/>
      <c r="Q42" s="33"/>
      <c r="S42" s="301">
        <f t="shared" si="1"/>
        <v>0</v>
      </c>
      <c r="T42" s="301">
        <f t="shared" si="2"/>
        <v>0</v>
      </c>
    </row>
    <row r="43" spans="1:20" s="21" customFormat="1" ht="12" customHeight="1" thickBot="1">
      <c r="A43" s="28" t="s">
        <v>112</v>
      </c>
      <c r="B43" s="104" t="s">
        <v>424</v>
      </c>
      <c r="C43" s="29" t="s">
        <v>113</v>
      </c>
      <c r="D43" s="34">
        <v>10330</v>
      </c>
      <c r="E43" s="34">
        <v>0</v>
      </c>
      <c r="F43" s="34">
        <v>0</v>
      </c>
      <c r="G43" s="356"/>
      <c r="J43" s="34"/>
      <c r="K43" s="34"/>
      <c r="L43" s="34"/>
      <c r="M43" s="34"/>
      <c r="N43" s="34"/>
      <c r="O43" s="34"/>
      <c r="P43" s="34"/>
      <c r="Q43" s="34"/>
      <c r="S43" s="301">
        <f t="shared" si="1"/>
        <v>0</v>
      </c>
      <c r="T43" s="301">
        <f t="shared" si="2"/>
        <v>0</v>
      </c>
    </row>
    <row r="44" spans="1:20" s="21" customFormat="1" ht="12" customHeight="1" thickBot="1">
      <c r="A44" s="19" t="s">
        <v>114</v>
      </c>
      <c r="B44" s="102" t="s">
        <v>425</v>
      </c>
      <c r="C44" s="20" t="s">
        <v>115</v>
      </c>
      <c r="D44" s="6">
        <f>SUM(D45:D49)</f>
        <v>20482</v>
      </c>
      <c r="E44" s="6">
        <v>20482</v>
      </c>
      <c r="F44" s="6">
        <v>6080</v>
      </c>
      <c r="G44" s="347">
        <f>F44/E44*100</f>
        <v>29.684601113172544</v>
      </c>
      <c r="J44" s="6">
        <f>SUM(J45:J49)</f>
        <v>0</v>
      </c>
      <c r="K44" s="6">
        <f>SUM(K45:K49)</f>
        <v>0</v>
      </c>
      <c r="L44" s="6">
        <f aca="true" t="shared" si="9" ref="L44:Q44">SUM(L45:L49)</f>
        <v>0</v>
      </c>
      <c r="M44" s="6">
        <f t="shared" si="9"/>
        <v>0</v>
      </c>
      <c r="N44" s="6">
        <f t="shared" si="9"/>
        <v>0</v>
      </c>
      <c r="O44" s="6">
        <f t="shared" si="9"/>
        <v>0</v>
      </c>
      <c r="P44" s="6">
        <f t="shared" si="9"/>
        <v>20482</v>
      </c>
      <c r="Q44" s="6">
        <f t="shared" si="9"/>
        <v>6080</v>
      </c>
      <c r="S44" s="301">
        <f t="shared" si="1"/>
        <v>20482</v>
      </c>
      <c r="T44" s="301">
        <f t="shared" si="2"/>
        <v>6080</v>
      </c>
    </row>
    <row r="45" spans="1:20" s="21" customFormat="1" ht="12" customHeight="1">
      <c r="A45" s="22" t="s">
        <v>116</v>
      </c>
      <c r="B45" s="103" t="s">
        <v>426</v>
      </c>
      <c r="C45" s="23" t="s">
        <v>117</v>
      </c>
      <c r="D45" s="35"/>
      <c r="E45" s="35">
        <v>0</v>
      </c>
      <c r="F45" s="35">
        <v>0</v>
      </c>
      <c r="G45" s="357"/>
      <c r="J45" s="35"/>
      <c r="K45" s="35"/>
      <c r="L45" s="35"/>
      <c r="M45" s="35"/>
      <c r="N45" s="35"/>
      <c r="O45" s="35"/>
      <c r="P45" s="35"/>
      <c r="Q45" s="35"/>
      <c r="S45" s="301">
        <f t="shared" si="1"/>
        <v>0</v>
      </c>
      <c r="T45" s="301">
        <f t="shared" si="2"/>
        <v>0</v>
      </c>
    </row>
    <row r="46" spans="1:20" s="21" customFormat="1" ht="12" customHeight="1">
      <c r="A46" s="25" t="s">
        <v>118</v>
      </c>
      <c r="B46" s="104" t="s">
        <v>427</v>
      </c>
      <c r="C46" s="26" t="s">
        <v>119</v>
      </c>
      <c r="D46" s="33">
        <v>20482</v>
      </c>
      <c r="E46" s="33">
        <v>20482</v>
      </c>
      <c r="F46" s="33">
        <v>6041</v>
      </c>
      <c r="G46" s="355">
        <f>F46/E46*100</f>
        <v>29.494190020505812</v>
      </c>
      <c r="J46" s="33"/>
      <c r="K46" s="33"/>
      <c r="L46" s="33"/>
      <c r="M46" s="33"/>
      <c r="N46" s="33"/>
      <c r="O46" s="33"/>
      <c r="P46" s="33">
        <v>20482</v>
      </c>
      <c r="Q46" s="33">
        <v>6041</v>
      </c>
      <c r="S46" s="301">
        <f t="shared" si="1"/>
        <v>20482</v>
      </c>
      <c r="T46" s="301">
        <f t="shared" si="2"/>
        <v>6041</v>
      </c>
    </row>
    <row r="47" spans="1:20" s="21" customFormat="1" ht="12" customHeight="1">
      <c r="A47" s="25" t="s">
        <v>120</v>
      </c>
      <c r="B47" s="104" t="s">
        <v>428</v>
      </c>
      <c r="C47" s="26" t="s">
        <v>121</v>
      </c>
      <c r="D47" s="33"/>
      <c r="E47" s="33">
        <v>0</v>
      </c>
      <c r="F47" s="33">
        <v>39</v>
      </c>
      <c r="G47" s="355"/>
      <c r="J47" s="33"/>
      <c r="K47" s="33"/>
      <c r="L47" s="33"/>
      <c r="M47" s="33"/>
      <c r="N47" s="33"/>
      <c r="O47" s="33"/>
      <c r="P47" s="33"/>
      <c r="Q47" s="33">
        <v>39</v>
      </c>
      <c r="S47" s="301">
        <f t="shared" si="1"/>
        <v>0</v>
      </c>
      <c r="T47" s="301">
        <f t="shared" si="2"/>
        <v>39</v>
      </c>
    </row>
    <row r="48" spans="1:20" s="21" customFormat="1" ht="12" customHeight="1">
      <c r="A48" s="25" t="s">
        <v>122</v>
      </c>
      <c r="B48" s="104" t="s">
        <v>429</v>
      </c>
      <c r="C48" s="26" t="s">
        <v>123</v>
      </c>
      <c r="D48" s="33"/>
      <c r="E48" s="33">
        <v>0</v>
      </c>
      <c r="F48" s="33">
        <v>0</v>
      </c>
      <c r="G48" s="355"/>
      <c r="J48" s="33"/>
      <c r="K48" s="33"/>
      <c r="L48" s="33"/>
      <c r="M48" s="33"/>
      <c r="N48" s="33"/>
      <c r="O48" s="33"/>
      <c r="P48" s="33"/>
      <c r="Q48" s="33"/>
      <c r="S48" s="301">
        <f t="shared" si="1"/>
        <v>0</v>
      </c>
      <c r="T48" s="301">
        <f t="shared" si="2"/>
        <v>0</v>
      </c>
    </row>
    <row r="49" spans="1:20" s="21" customFormat="1" ht="12" customHeight="1" thickBot="1">
      <c r="A49" s="28" t="s">
        <v>124</v>
      </c>
      <c r="B49" s="104" t="s">
        <v>430</v>
      </c>
      <c r="C49" s="29" t="s">
        <v>125</v>
      </c>
      <c r="D49" s="34"/>
      <c r="E49" s="34">
        <v>0</v>
      </c>
      <c r="F49" s="34">
        <v>0</v>
      </c>
      <c r="G49" s="356"/>
      <c r="J49" s="34"/>
      <c r="K49" s="34"/>
      <c r="L49" s="34"/>
      <c r="M49" s="34"/>
      <c r="N49" s="34"/>
      <c r="O49" s="34"/>
      <c r="P49" s="34"/>
      <c r="Q49" s="34"/>
      <c r="S49" s="301">
        <f t="shared" si="1"/>
        <v>0</v>
      </c>
      <c r="T49" s="301">
        <f t="shared" si="2"/>
        <v>0</v>
      </c>
    </row>
    <row r="50" spans="1:20" s="21" customFormat="1" ht="12" customHeight="1" thickBot="1">
      <c r="A50" s="19" t="s">
        <v>126</v>
      </c>
      <c r="B50" s="102" t="s">
        <v>431</v>
      </c>
      <c r="C50" s="20" t="s">
        <v>127</v>
      </c>
      <c r="D50" s="6">
        <f>SUM(D51:D53)</f>
        <v>0</v>
      </c>
      <c r="E50" s="6">
        <v>41635</v>
      </c>
      <c r="F50" s="6">
        <v>41933</v>
      </c>
      <c r="G50" s="347">
        <f>F50/E50*100</f>
        <v>100.71574396541372</v>
      </c>
      <c r="J50" s="6">
        <f>SUM(J51:J53)</f>
        <v>620</v>
      </c>
      <c r="K50" s="6">
        <f>SUM(K51:K53)</f>
        <v>620</v>
      </c>
      <c r="L50" s="6">
        <f aca="true" t="shared" si="10" ref="L50:Q50">SUM(L51:L53)</f>
        <v>0</v>
      </c>
      <c r="M50" s="6">
        <f t="shared" si="10"/>
        <v>0</v>
      </c>
      <c r="N50" s="6">
        <f t="shared" si="10"/>
        <v>0</v>
      </c>
      <c r="O50" s="6">
        <f t="shared" si="10"/>
        <v>0</v>
      </c>
      <c r="P50" s="6">
        <f t="shared" si="10"/>
        <v>41015</v>
      </c>
      <c r="Q50" s="6">
        <f t="shared" si="10"/>
        <v>41313</v>
      </c>
      <c r="S50" s="301">
        <f t="shared" si="1"/>
        <v>41635</v>
      </c>
      <c r="T50" s="301">
        <f t="shared" si="2"/>
        <v>41933</v>
      </c>
    </row>
    <row r="51" spans="1:20" s="21" customFormat="1" ht="12" customHeight="1">
      <c r="A51" s="22" t="s">
        <v>128</v>
      </c>
      <c r="B51" s="103" t="s">
        <v>432</v>
      </c>
      <c r="C51" s="23" t="s">
        <v>129</v>
      </c>
      <c r="D51" s="24"/>
      <c r="E51" s="24">
        <v>0</v>
      </c>
      <c r="F51" s="24">
        <v>0</v>
      </c>
      <c r="G51" s="348"/>
      <c r="J51" s="24"/>
      <c r="K51" s="24"/>
      <c r="L51" s="24"/>
      <c r="M51" s="24"/>
      <c r="N51" s="24"/>
      <c r="O51" s="24"/>
      <c r="P51" s="24"/>
      <c r="Q51" s="24"/>
      <c r="S51" s="301">
        <f t="shared" si="1"/>
        <v>0</v>
      </c>
      <c r="T51" s="301">
        <f t="shared" si="2"/>
        <v>0</v>
      </c>
    </row>
    <row r="52" spans="1:20" s="21" customFormat="1" ht="12" customHeight="1">
      <c r="A52" s="25" t="s">
        <v>130</v>
      </c>
      <c r="B52" s="104" t="s">
        <v>433</v>
      </c>
      <c r="C52" s="26" t="s">
        <v>131</v>
      </c>
      <c r="D52" s="27"/>
      <c r="E52" s="27">
        <v>40701</v>
      </c>
      <c r="F52" s="27">
        <v>40999</v>
      </c>
      <c r="G52" s="345">
        <f>F52/E52*100</f>
        <v>100.73216874278272</v>
      </c>
      <c r="J52" s="27"/>
      <c r="K52" s="27"/>
      <c r="L52" s="27"/>
      <c r="M52" s="27"/>
      <c r="N52" s="27"/>
      <c r="O52" s="27"/>
      <c r="P52" s="27">
        <v>40701</v>
      </c>
      <c r="Q52" s="27">
        <v>40999</v>
      </c>
      <c r="S52" s="301">
        <f t="shared" si="1"/>
        <v>40701</v>
      </c>
      <c r="T52" s="301">
        <f t="shared" si="2"/>
        <v>40999</v>
      </c>
    </row>
    <row r="53" spans="1:20" s="21" customFormat="1" ht="12" customHeight="1">
      <c r="A53" s="25" t="s">
        <v>132</v>
      </c>
      <c r="B53" s="104" t="s">
        <v>434</v>
      </c>
      <c r="C53" s="26" t="s">
        <v>133</v>
      </c>
      <c r="D53" s="27"/>
      <c r="E53" s="27">
        <v>934</v>
      </c>
      <c r="F53" s="27">
        <v>934</v>
      </c>
      <c r="G53" s="345">
        <f>F53/E53*100</f>
        <v>100</v>
      </c>
      <c r="J53" s="27">
        <v>620</v>
      </c>
      <c r="K53" s="27">
        <v>620</v>
      </c>
      <c r="L53" s="27"/>
      <c r="M53" s="27"/>
      <c r="N53" s="27"/>
      <c r="O53" s="27"/>
      <c r="P53" s="27">
        <v>314</v>
      </c>
      <c r="Q53" s="27">
        <v>314</v>
      </c>
      <c r="S53" s="301">
        <f t="shared" si="1"/>
        <v>934</v>
      </c>
      <c r="T53" s="301">
        <f t="shared" si="2"/>
        <v>934</v>
      </c>
    </row>
    <row r="54" spans="1:20" s="21" customFormat="1" ht="12" customHeight="1" thickBot="1">
      <c r="A54" s="28" t="s">
        <v>134</v>
      </c>
      <c r="B54" s="105" t="s">
        <v>434</v>
      </c>
      <c r="C54" s="29" t="s">
        <v>135</v>
      </c>
      <c r="D54" s="31"/>
      <c r="E54" s="31">
        <v>0</v>
      </c>
      <c r="F54" s="31">
        <v>0</v>
      </c>
      <c r="G54" s="346"/>
      <c r="J54" s="31"/>
      <c r="K54" s="31"/>
      <c r="L54" s="31"/>
      <c r="M54" s="31"/>
      <c r="N54" s="31"/>
      <c r="O54" s="31"/>
      <c r="P54" s="31"/>
      <c r="Q54" s="31"/>
      <c r="S54" s="301">
        <f t="shared" si="1"/>
        <v>0</v>
      </c>
      <c r="T54" s="301">
        <f t="shared" si="2"/>
        <v>0</v>
      </c>
    </row>
    <row r="55" spans="1:20" s="21" customFormat="1" ht="12" customHeight="1" thickBot="1">
      <c r="A55" s="19" t="s">
        <v>136</v>
      </c>
      <c r="B55" s="102" t="s">
        <v>435</v>
      </c>
      <c r="C55" s="30" t="s">
        <v>137</v>
      </c>
      <c r="D55" s="6">
        <f>SUM(D56:D58)</f>
        <v>0</v>
      </c>
      <c r="E55" s="6">
        <v>400</v>
      </c>
      <c r="F55" s="6">
        <v>400</v>
      </c>
      <c r="G55" s="347">
        <f>F55/E55*100</f>
        <v>100</v>
      </c>
      <c r="J55" s="6">
        <f>SUM(J56:J58)</f>
        <v>0</v>
      </c>
      <c r="K55" s="6">
        <f>SUM(K56:K58)</f>
        <v>0</v>
      </c>
      <c r="L55" s="6">
        <f aca="true" t="shared" si="11" ref="L55:Q55">SUM(L56:L58)</f>
        <v>0</v>
      </c>
      <c r="M55" s="6">
        <f t="shared" si="11"/>
        <v>0</v>
      </c>
      <c r="N55" s="6">
        <f t="shared" si="11"/>
        <v>0</v>
      </c>
      <c r="O55" s="6">
        <f t="shared" si="11"/>
        <v>0</v>
      </c>
      <c r="P55" s="6">
        <f t="shared" si="11"/>
        <v>400</v>
      </c>
      <c r="Q55" s="6">
        <f t="shared" si="11"/>
        <v>400</v>
      </c>
      <c r="S55" s="301">
        <f t="shared" si="1"/>
        <v>400</v>
      </c>
      <c r="T55" s="301">
        <f t="shared" si="2"/>
        <v>400</v>
      </c>
    </row>
    <row r="56" spans="1:20" s="21" customFormat="1" ht="12" customHeight="1">
      <c r="A56" s="22" t="s">
        <v>138</v>
      </c>
      <c r="B56" s="103" t="s">
        <v>436</v>
      </c>
      <c r="C56" s="23" t="s">
        <v>139</v>
      </c>
      <c r="D56" s="33"/>
      <c r="E56" s="33">
        <v>0</v>
      </c>
      <c r="F56" s="33">
        <v>0</v>
      </c>
      <c r="G56" s="355"/>
      <c r="J56" s="33"/>
      <c r="K56" s="33"/>
      <c r="L56" s="33"/>
      <c r="M56" s="33"/>
      <c r="N56" s="33"/>
      <c r="O56" s="33"/>
      <c r="P56" s="33"/>
      <c r="Q56" s="33"/>
      <c r="S56" s="301">
        <f t="shared" si="1"/>
        <v>0</v>
      </c>
      <c r="T56" s="301">
        <f t="shared" si="2"/>
        <v>0</v>
      </c>
    </row>
    <row r="57" spans="1:20" s="21" customFormat="1" ht="12" customHeight="1">
      <c r="A57" s="25" t="s">
        <v>140</v>
      </c>
      <c r="B57" s="103" t="s">
        <v>437</v>
      </c>
      <c r="C57" s="26" t="s">
        <v>141</v>
      </c>
      <c r="D57" s="33"/>
      <c r="E57" s="33">
        <v>0</v>
      </c>
      <c r="F57" s="33">
        <v>0</v>
      </c>
      <c r="G57" s="355"/>
      <c r="J57" s="33"/>
      <c r="K57" s="33"/>
      <c r="L57" s="33"/>
      <c r="M57" s="33"/>
      <c r="N57" s="33"/>
      <c r="O57" s="33"/>
      <c r="P57" s="33"/>
      <c r="Q57" s="33"/>
      <c r="S57" s="301">
        <f t="shared" si="1"/>
        <v>0</v>
      </c>
      <c r="T57" s="301">
        <f t="shared" si="2"/>
        <v>0</v>
      </c>
    </row>
    <row r="58" spans="1:20" s="21" customFormat="1" ht="12" customHeight="1">
      <c r="A58" s="25" t="s">
        <v>142</v>
      </c>
      <c r="B58" s="103" t="s">
        <v>438</v>
      </c>
      <c r="C58" s="26" t="s">
        <v>143</v>
      </c>
      <c r="D58" s="33"/>
      <c r="E58" s="33">
        <v>400</v>
      </c>
      <c r="F58" s="33">
        <v>400</v>
      </c>
      <c r="G58" s="355">
        <f>F58/E58*100</f>
        <v>100</v>
      </c>
      <c r="J58" s="33"/>
      <c r="K58" s="33"/>
      <c r="L58" s="33"/>
      <c r="M58" s="33"/>
      <c r="N58" s="33"/>
      <c r="O58" s="33"/>
      <c r="P58" s="33">
        <v>400</v>
      </c>
      <c r="Q58" s="33">
        <v>400</v>
      </c>
      <c r="S58" s="301">
        <f t="shared" si="1"/>
        <v>400</v>
      </c>
      <c r="T58" s="301">
        <f t="shared" si="2"/>
        <v>400</v>
      </c>
    </row>
    <row r="59" spans="1:20" s="21" customFormat="1" ht="12" customHeight="1" thickBot="1">
      <c r="A59" s="28" t="s">
        <v>144</v>
      </c>
      <c r="B59" s="105" t="s">
        <v>438</v>
      </c>
      <c r="C59" s="29" t="s">
        <v>145</v>
      </c>
      <c r="D59" s="33"/>
      <c r="E59" s="33">
        <v>0</v>
      </c>
      <c r="F59" s="33">
        <v>0</v>
      </c>
      <c r="G59" s="355"/>
      <c r="J59" s="33"/>
      <c r="K59" s="33"/>
      <c r="L59" s="33"/>
      <c r="M59" s="33"/>
      <c r="N59" s="33"/>
      <c r="O59" s="33"/>
      <c r="P59" s="33"/>
      <c r="Q59" s="33"/>
      <c r="S59" s="301">
        <f t="shared" si="1"/>
        <v>0</v>
      </c>
      <c r="T59" s="301">
        <f t="shared" si="2"/>
        <v>0</v>
      </c>
    </row>
    <row r="60" spans="1:20" s="21" customFormat="1" ht="12" customHeight="1" thickBot="1">
      <c r="A60" s="19" t="s">
        <v>146</v>
      </c>
      <c r="B60" s="102"/>
      <c r="C60" s="20" t="s">
        <v>147</v>
      </c>
      <c r="D60" s="9">
        <f>+D5+D12+D19+D26+D33+D44+D50+D55</f>
        <v>454704</v>
      </c>
      <c r="E60" s="9">
        <f>+E5+E12+E19+E26+E33+E44+E50+E55</f>
        <v>549623</v>
      </c>
      <c r="F60" s="9">
        <f>+F5+F12+F19+F26+F33+F44+F50+F55</f>
        <v>561715</v>
      </c>
      <c r="G60" s="351">
        <f>F60/E60*100</f>
        <v>102.20005349121124</v>
      </c>
      <c r="J60" s="9">
        <f>+J5+J12+J19+J26+J33+J44+J50+J55</f>
        <v>1340</v>
      </c>
      <c r="K60" s="9">
        <f>+K5+K12+K19+K26+K33+K44+K50+K55</f>
        <v>1404</v>
      </c>
      <c r="L60" s="9">
        <f aca="true" t="shared" si="12" ref="L60:Q60">+L5+L12+L19+L26+L33+L44+L50+L55</f>
        <v>15361</v>
      </c>
      <c r="M60" s="9">
        <f t="shared" si="12"/>
        <v>15363</v>
      </c>
      <c r="N60" s="9">
        <f t="shared" si="12"/>
        <v>0</v>
      </c>
      <c r="O60" s="9">
        <f t="shared" si="12"/>
        <v>0</v>
      </c>
      <c r="P60" s="9">
        <f t="shared" si="12"/>
        <v>511038</v>
      </c>
      <c r="Q60" s="9">
        <f t="shared" si="12"/>
        <v>544948</v>
      </c>
      <c r="S60" s="301">
        <f t="shared" si="1"/>
        <v>527739</v>
      </c>
      <c r="T60" s="301">
        <f t="shared" si="2"/>
        <v>561715</v>
      </c>
    </row>
    <row r="61" spans="1:20" s="21" customFormat="1" ht="12" customHeight="1" thickBot="1">
      <c r="A61" s="36" t="s">
        <v>148</v>
      </c>
      <c r="B61" s="102" t="s">
        <v>440</v>
      </c>
      <c r="C61" s="30" t="s">
        <v>149</v>
      </c>
      <c r="D61" s="6">
        <f>SUM(D62:D64)</f>
        <v>156880</v>
      </c>
      <c r="E61" s="6">
        <v>156880</v>
      </c>
      <c r="F61" s="6">
        <v>0</v>
      </c>
      <c r="G61" s="347">
        <f>F61/E61*100</f>
        <v>0</v>
      </c>
      <c r="J61" s="6">
        <f>SUM(J62:J64)</f>
        <v>0</v>
      </c>
      <c r="K61" s="6">
        <f>SUM(K62:K64)</f>
        <v>0</v>
      </c>
      <c r="L61" s="6">
        <f aca="true" t="shared" si="13" ref="L61:Q61">SUM(L62:L64)</f>
        <v>0</v>
      </c>
      <c r="M61" s="6">
        <f t="shared" si="13"/>
        <v>0</v>
      </c>
      <c r="N61" s="6">
        <f t="shared" si="13"/>
        <v>0</v>
      </c>
      <c r="O61" s="6">
        <f t="shared" si="13"/>
        <v>0</v>
      </c>
      <c r="P61" s="6">
        <f t="shared" si="13"/>
        <v>156880</v>
      </c>
      <c r="Q61" s="6">
        <f t="shared" si="13"/>
        <v>0</v>
      </c>
      <c r="S61" s="301">
        <f t="shared" si="1"/>
        <v>156880</v>
      </c>
      <c r="T61" s="301">
        <f t="shared" si="2"/>
        <v>0</v>
      </c>
    </row>
    <row r="62" spans="1:20" s="21" customFormat="1" ht="12" customHeight="1">
      <c r="A62" s="22" t="s">
        <v>150</v>
      </c>
      <c r="B62" s="103" t="s">
        <v>441</v>
      </c>
      <c r="C62" s="23" t="s">
        <v>151</v>
      </c>
      <c r="D62" s="33">
        <v>156880</v>
      </c>
      <c r="E62" s="33">
        <v>156880</v>
      </c>
      <c r="F62" s="33">
        <v>0</v>
      </c>
      <c r="G62" s="355">
        <f>F62/E62*100</f>
        <v>0</v>
      </c>
      <c r="J62" s="33"/>
      <c r="K62" s="33"/>
      <c r="L62" s="33"/>
      <c r="M62" s="33"/>
      <c r="N62" s="33"/>
      <c r="O62" s="33"/>
      <c r="P62" s="33">
        <v>156880</v>
      </c>
      <c r="Q62" s="33"/>
      <c r="S62" s="301">
        <f t="shared" si="1"/>
        <v>156880</v>
      </c>
      <c r="T62" s="301">
        <f t="shared" si="2"/>
        <v>0</v>
      </c>
    </row>
    <row r="63" spans="1:20" s="21" customFormat="1" ht="12" customHeight="1">
      <c r="A63" s="25" t="s">
        <v>152</v>
      </c>
      <c r="B63" s="103" t="s">
        <v>442</v>
      </c>
      <c r="C63" s="26" t="s">
        <v>153</v>
      </c>
      <c r="D63" s="33"/>
      <c r="E63" s="33">
        <v>0</v>
      </c>
      <c r="F63" s="33">
        <v>0</v>
      </c>
      <c r="G63" s="355"/>
      <c r="J63" s="33"/>
      <c r="K63" s="33"/>
      <c r="L63" s="33"/>
      <c r="M63" s="33"/>
      <c r="N63" s="33"/>
      <c r="O63" s="33"/>
      <c r="P63" s="33"/>
      <c r="Q63" s="33"/>
      <c r="S63" s="301">
        <f t="shared" si="1"/>
        <v>0</v>
      </c>
      <c r="T63" s="301">
        <f t="shared" si="2"/>
        <v>0</v>
      </c>
    </row>
    <row r="64" spans="1:20" s="21" customFormat="1" ht="12" customHeight="1" thickBot="1">
      <c r="A64" s="28" t="s">
        <v>154</v>
      </c>
      <c r="B64" s="103" t="s">
        <v>443</v>
      </c>
      <c r="C64" s="37" t="s">
        <v>155</v>
      </c>
      <c r="D64" s="33"/>
      <c r="E64" s="33">
        <v>0</v>
      </c>
      <c r="F64" s="33">
        <v>0</v>
      </c>
      <c r="G64" s="355"/>
      <c r="J64" s="33"/>
      <c r="K64" s="33"/>
      <c r="L64" s="33"/>
      <c r="M64" s="33"/>
      <c r="N64" s="33"/>
      <c r="O64" s="33"/>
      <c r="P64" s="33"/>
      <c r="Q64" s="33"/>
      <c r="S64" s="301">
        <f t="shared" si="1"/>
        <v>0</v>
      </c>
      <c r="T64" s="301">
        <f t="shared" si="2"/>
        <v>0</v>
      </c>
    </row>
    <row r="65" spans="1:20" s="21" customFormat="1" ht="12" customHeight="1" thickBot="1">
      <c r="A65" s="36" t="s">
        <v>156</v>
      </c>
      <c r="B65" s="102" t="s">
        <v>444</v>
      </c>
      <c r="C65" s="30" t="s">
        <v>157</v>
      </c>
      <c r="D65" s="6">
        <f>SUM(D66:D69)</f>
        <v>0</v>
      </c>
      <c r="E65" s="6">
        <v>0</v>
      </c>
      <c r="F65" s="6">
        <v>0</v>
      </c>
      <c r="G65" s="347"/>
      <c r="J65" s="6">
        <f>SUM(J66:J69)</f>
        <v>0</v>
      </c>
      <c r="K65" s="6">
        <f>SUM(K66:K69)</f>
        <v>0</v>
      </c>
      <c r="L65" s="6">
        <f aca="true" t="shared" si="14" ref="L65:Q65">SUM(L66:L69)</f>
        <v>0</v>
      </c>
      <c r="M65" s="6">
        <f t="shared" si="14"/>
        <v>0</v>
      </c>
      <c r="N65" s="6">
        <f t="shared" si="14"/>
        <v>0</v>
      </c>
      <c r="O65" s="6">
        <f t="shared" si="14"/>
        <v>0</v>
      </c>
      <c r="P65" s="6">
        <f t="shared" si="14"/>
        <v>0</v>
      </c>
      <c r="Q65" s="6">
        <f t="shared" si="14"/>
        <v>0</v>
      </c>
      <c r="S65" s="301">
        <f t="shared" si="1"/>
        <v>0</v>
      </c>
      <c r="T65" s="301">
        <f t="shared" si="2"/>
        <v>0</v>
      </c>
    </row>
    <row r="66" spans="1:20" s="21" customFormat="1" ht="12" customHeight="1">
      <c r="A66" s="22" t="s">
        <v>158</v>
      </c>
      <c r="B66" s="103" t="s">
        <v>445</v>
      </c>
      <c r="C66" s="23" t="s">
        <v>159</v>
      </c>
      <c r="D66" s="33"/>
      <c r="E66" s="33">
        <v>0</v>
      </c>
      <c r="F66" s="33">
        <v>0</v>
      </c>
      <c r="G66" s="355"/>
      <c r="J66" s="33"/>
      <c r="K66" s="33"/>
      <c r="L66" s="33"/>
      <c r="M66" s="33"/>
      <c r="N66" s="33"/>
      <c r="O66" s="33"/>
      <c r="P66" s="33"/>
      <c r="Q66" s="33"/>
      <c r="S66" s="301">
        <f t="shared" si="1"/>
        <v>0</v>
      </c>
      <c r="T66" s="301">
        <f t="shared" si="2"/>
        <v>0</v>
      </c>
    </row>
    <row r="67" spans="1:20" s="21" customFormat="1" ht="12" customHeight="1">
      <c r="A67" s="25" t="s">
        <v>160</v>
      </c>
      <c r="B67" s="103" t="s">
        <v>446</v>
      </c>
      <c r="C67" s="26" t="s">
        <v>161</v>
      </c>
      <c r="D67" s="33"/>
      <c r="E67" s="33">
        <v>0</v>
      </c>
      <c r="F67" s="33">
        <v>0</v>
      </c>
      <c r="G67" s="355"/>
      <c r="J67" s="33"/>
      <c r="K67" s="33"/>
      <c r="L67" s="33"/>
      <c r="M67" s="33"/>
      <c r="N67" s="33"/>
      <c r="O67" s="33"/>
      <c r="P67" s="33"/>
      <c r="Q67" s="33"/>
      <c r="S67" s="301">
        <f t="shared" si="1"/>
        <v>0</v>
      </c>
      <c r="T67" s="301">
        <f t="shared" si="2"/>
        <v>0</v>
      </c>
    </row>
    <row r="68" spans="1:20" s="21" customFormat="1" ht="12" customHeight="1">
      <c r="A68" s="25" t="s">
        <v>162</v>
      </c>
      <c r="B68" s="103" t="s">
        <v>447</v>
      </c>
      <c r="C68" s="26" t="s">
        <v>163</v>
      </c>
      <c r="D68" s="33"/>
      <c r="E68" s="33">
        <v>0</v>
      </c>
      <c r="F68" s="33">
        <v>0</v>
      </c>
      <c r="G68" s="355"/>
      <c r="J68" s="33"/>
      <c r="K68" s="33"/>
      <c r="L68" s="33"/>
      <c r="M68" s="33"/>
      <c r="N68" s="33"/>
      <c r="O68" s="33"/>
      <c r="P68" s="33"/>
      <c r="Q68" s="33"/>
      <c r="S68" s="301">
        <f t="shared" si="1"/>
        <v>0</v>
      </c>
      <c r="T68" s="301">
        <f t="shared" si="2"/>
        <v>0</v>
      </c>
    </row>
    <row r="69" spans="1:20" s="21" customFormat="1" ht="12" customHeight="1" thickBot="1">
      <c r="A69" s="28" t="s">
        <v>164</v>
      </c>
      <c r="B69" s="103" t="s">
        <v>448</v>
      </c>
      <c r="C69" s="29" t="s">
        <v>165</v>
      </c>
      <c r="D69" s="33"/>
      <c r="E69" s="33">
        <v>0</v>
      </c>
      <c r="F69" s="33">
        <v>0</v>
      </c>
      <c r="G69" s="355"/>
      <c r="J69" s="33"/>
      <c r="K69" s="33"/>
      <c r="L69" s="33"/>
      <c r="M69" s="33"/>
      <c r="N69" s="33"/>
      <c r="O69" s="33"/>
      <c r="P69" s="33"/>
      <c r="Q69" s="33"/>
      <c r="S69" s="301">
        <f t="shared" si="1"/>
        <v>0</v>
      </c>
      <c r="T69" s="301">
        <f t="shared" si="2"/>
        <v>0</v>
      </c>
    </row>
    <row r="70" spans="1:20" s="21" customFormat="1" ht="12" customHeight="1" thickBot="1">
      <c r="A70" s="36" t="s">
        <v>166</v>
      </c>
      <c r="B70" s="102" t="s">
        <v>449</v>
      </c>
      <c r="C70" s="30" t="s">
        <v>167</v>
      </c>
      <c r="D70" s="6">
        <f>SUM(D71:D72)</f>
        <v>13203</v>
      </c>
      <c r="E70" s="6">
        <f>SUM(E71:E72)</f>
        <v>2960</v>
      </c>
      <c r="F70" s="6">
        <f>SUM(F71:F72)</f>
        <v>2806</v>
      </c>
      <c r="G70" s="347">
        <f>F70/E70*100</f>
        <v>94.7972972972973</v>
      </c>
      <c r="J70" s="6">
        <f>SUM(J71:J72)</f>
        <v>272</v>
      </c>
      <c r="K70" s="6">
        <f>SUM(K71:K72)</f>
        <v>272</v>
      </c>
      <c r="L70" s="6">
        <f aca="true" t="shared" si="15" ref="L70:Q70">SUM(L71:L72)</f>
        <v>2534</v>
      </c>
      <c r="M70" s="6">
        <f t="shared" si="15"/>
        <v>2534</v>
      </c>
      <c r="N70" s="6">
        <f t="shared" si="15"/>
        <v>0</v>
      </c>
      <c r="O70" s="6">
        <f t="shared" si="15"/>
        <v>0</v>
      </c>
      <c r="P70" s="6">
        <f t="shared" si="15"/>
        <v>10376</v>
      </c>
      <c r="Q70" s="6">
        <f t="shared" si="15"/>
        <v>0</v>
      </c>
      <c r="S70" s="301">
        <f aca="true" t="shared" si="16" ref="S70:S128">SUM(L70,N70,P70,J70)</f>
        <v>13182</v>
      </c>
      <c r="T70" s="301">
        <f aca="true" t="shared" si="17" ref="T70:T128">SUM(M70,O70,Q70,K70)</f>
        <v>2806</v>
      </c>
    </row>
    <row r="71" spans="1:20" s="21" customFormat="1" ht="12" customHeight="1">
      <c r="A71" s="22" t="s">
        <v>168</v>
      </c>
      <c r="B71" s="103" t="s">
        <v>450</v>
      </c>
      <c r="C71" s="23" t="s">
        <v>169</v>
      </c>
      <c r="D71" s="33">
        <v>13203</v>
      </c>
      <c r="E71" s="33">
        <v>2960</v>
      </c>
      <c r="F71" s="33">
        <v>2806</v>
      </c>
      <c r="G71" s="355">
        <f>F71/E71*100</f>
        <v>94.7972972972973</v>
      </c>
      <c r="J71" s="33">
        <v>272</v>
      </c>
      <c r="K71" s="33">
        <v>272</v>
      </c>
      <c r="L71" s="33">
        <v>2534</v>
      </c>
      <c r="M71" s="33">
        <v>2534</v>
      </c>
      <c r="N71" s="33"/>
      <c r="O71" s="33"/>
      <c r="P71" s="33">
        <v>10376</v>
      </c>
      <c r="Q71" s="33"/>
      <c r="S71" s="301">
        <f t="shared" si="16"/>
        <v>13182</v>
      </c>
      <c r="T71" s="301">
        <f t="shared" si="17"/>
        <v>2806</v>
      </c>
    </row>
    <row r="72" spans="1:20" s="21" customFormat="1" ht="12" customHeight="1" thickBot="1">
      <c r="A72" s="28" t="s">
        <v>170</v>
      </c>
      <c r="B72" s="103" t="s">
        <v>451</v>
      </c>
      <c r="C72" s="29" t="s">
        <v>171</v>
      </c>
      <c r="D72" s="33"/>
      <c r="E72" s="33">
        <v>0</v>
      </c>
      <c r="F72" s="33">
        <v>0</v>
      </c>
      <c r="G72" s="355"/>
      <c r="J72" s="33"/>
      <c r="K72" s="33"/>
      <c r="L72" s="33"/>
      <c r="M72" s="33"/>
      <c r="N72" s="33"/>
      <c r="O72" s="33"/>
      <c r="P72" s="33"/>
      <c r="Q72" s="33"/>
      <c r="S72" s="301">
        <f t="shared" si="16"/>
        <v>0</v>
      </c>
      <c r="T72" s="301">
        <f t="shared" si="17"/>
        <v>0</v>
      </c>
    </row>
    <row r="73" spans="1:20" s="21" customFormat="1" ht="12" customHeight="1" thickBot="1">
      <c r="A73" s="36" t="s">
        <v>172</v>
      </c>
      <c r="B73" s="102"/>
      <c r="C73" s="30" t="s">
        <v>173</v>
      </c>
      <c r="D73" s="6">
        <f>SUM(D74:D76)</f>
        <v>0</v>
      </c>
      <c r="E73" s="6">
        <v>0</v>
      </c>
      <c r="F73" s="6">
        <v>0</v>
      </c>
      <c r="G73" s="347"/>
      <c r="J73" s="6">
        <f>SUM(J74:J76)</f>
        <v>0</v>
      </c>
      <c r="K73" s="6">
        <f>SUM(K74:K76)</f>
        <v>0</v>
      </c>
      <c r="L73" s="6">
        <f aca="true" t="shared" si="18" ref="L73:Q73">SUM(L74:L76)</f>
        <v>0</v>
      </c>
      <c r="M73" s="6">
        <f t="shared" si="18"/>
        <v>0</v>
      </c>
      <c r="N73" s="6">
        <f t="shared" si="18"/>
        <v>0</v>
      </c>
      <c r="O73" s="6">
        <f t="shared" si="18"/>
        <v>0</v>
      </c>
      <c r="P73" s="6">
        <f t="shared" si="18"/>
        <v>0</v>
      </c>
      <c r="Q73" s="6">
        <f t="shared" si="18"/>
        <v>0</v>
      </c>
      <c r="S73" s="301">
        <f t="shared" si="16"/>
        <v>0</v>
      </c>
      <c r="T73" s="301">
        <f t="shared" si="17"/>
        <v>0</v>
      </c>
    </row>
    <row r="74" spans="1:20" s="21" customFormat="1" ht="12" customHeight="1">
      <c r="A74" s="22" t="s">
        <v>174</v>
      </c>
      <c r="B74" s="103" t="s">
        <v>452</v>
      </c>
      <c r="C74" s="23" t="s">
        <v>175</v>
      </c>
      <c r="D74" s="33"/>
      <c r="E74" s="33">
        <v>0</v>
      </c>
      <c r="F74" s="33">
        <v>0</v>
      </c>
      <c r="G74" s="355"/>
      <c r="J74" s="33"/>
      <c r="K74" s="33"/>
      <c r="L74" s="33"/>
      <c r="M74" s="33"/>
      <c r="N74" s="33"/>
      <c r="O74" s="33"/>
      <c r="P74" s="33"/>
      <c r="Q74" s="33"/>
      <c r="S74" s="301">
        <f t="shared" si="16"/>
        <v>0</v>
      </c>
      <c r="T74" s="301">
        <f t="shared" si="17"/>
        <v>0</v>
      </c>
    </row>
    <row r="75" spans="1:20" s="21" customFormat="1" ht="12" customHeight="1">
      <c r="A75" s="25" t="s">
        <v>176</v>
      </c>
      <c r="B75" s="104" t="s">
        <v>453</v>
      </c>
      <c r="C75" s="26" t="s">
        <v>177</v>
      </c>
      <c r="D75" s="33"/>
      <c r="E75" s="33">
        <v>0</v>
      </c>
      <c r="F75" s="33">
        <v>0</v>
      </c>
      <c r="G75" s="355"/>
      <c r="J75" s="33"/>
      <c r="K75" s="33"/>
      <c r="L75" s="33"/>
      <c r="M75" s="33"/>
      <c r="N75" s="33"/>
      <c r="O75" s="33"/>
      <c r="P75" s="33"/>
      <c r="Q75" s="33"/>
      <c r="S75" s="301">
        <f t="shared" si="16"/>
        <v>0</v>
      </c>
      <c r="T75" s="301">
        <f t="shared" si="17"/>
        <v>0</v>
      </c>
    </row>
    <row r="76" spans="1:20" s="21" customFormat="1" ht="12" customHeight="1" thickBot="1">
      <c r="A76" s="28" t="s">
        <v>178</v>
      </c>
      <c r="B76" s="105" t="s">
        <v>454</v>
      </c>
      <c r="C76" s="29" t="s">
        <v>179</v>
      </c>
      <c r="D76" s="33"/>
      <c r="E76" s="33">
        <v>0</v>
      </c>
      <c r="F76" s="33">
        <v>0</v>
      </c>
      <c r="G76" s="355"/>
      <c r="J76" s="33"/>
      <c r="K76" s="33"/>
      <c r="L76" s="33"/>
      <c r="M76" s="33"/>
      <c r="N76" s="33"/>
      <c r="O76" s="33"/>
      <c r="P76" s="33"/>
      <c r="Q76" s="33"/>
      <c r="S76" s="301">
        <f t="shared" si="16"/>
        <v>0</v>
      </c>
      <c r="T76" s="301">
        <f t="shared" si="17"/>
        <v>0</v>
      </c>
    </row>
    <row r="77" spans="1:20" s="21" customFormat="1" ht="12" customHeight="1" thickBot="1">
      <c r="A77" s="36" t="s">
        <v>180</v>
      </c>
      <c r="B77" s="102" t="s">
        <v>455</v>
      </c>
      <c r="C77" s="30" t="s">
        <v>181</v>
      </c>
      <c r="D77" s="6">
        <f>SUM(D78:D81)</f>
        <v>0</v>
      </c>
      <c r="E77" s="6">
        <v>0</v>
      </c>
      <c r="F77" s="6">
        <v>0</v>
      </c>
      <c r="G77" s="347"/>
      <c r="J77" s="6">
        <f>SUM(J78:J81)</f>
        <v>0</v>
      </c>
      <c r="K77" s="6">
        <f>SUM(K78:K81)</f>
        <v>0</v>
      </c>
      <c r="L77" s="6">
        <f aca="true" t="shared" si="19" ref="L77:Q77">SUM(L78:L81)</f>
        <v>0</v>
      </c>
      <c r="M77" s="6">
        <f t="shared" si="19"/>
        <v>0</v>
      </c>
      <c r="N77" s="6">
        <f t="shared" si="19"/>
        <v>0</v>
      </c>
      <c r="O77" s="6">
        <f t="shared" si="19"/>
        <v>0</v>
      </c>
      <c r="P77" s="6">
        <f t="shared" si="19"/>
        <v>0</v>
      </c>
      <c r="Q77" s="6">
        <f t="shared" si="19"/>
        <v>0</v>
      </c>
      <c r="S77" s="301">
        <f t="shared" si="16"/>
        <v>0</v>
      </c>
      <c r="T77" s="301">
        <f t="shared" si="17"/>
        <v>0</v>
      </c>
    </row>
    <row r="78" spans="1:20" s="21" customFormat="1" ht="12" customHeight="1">
      <c r="A78" s="38" t="s">
        <v>182</v>
      </c>
      <c r="B78" s="103" t="s">
        <v>456</v>
      </c>
      <c r="C78" s="23" t="s">
        <v>183</v>
      </c>
      <c r="D78" s="33"/>
      <c r="E78" s="33">
        <v>0</v>
      </c>
      <c r="F78" s="33">
        <v>0</v>
      </c>
      <c r="G78" s="355"/>
      <c r="J78" s="33"/>
      <c r="K78" s="33"/>
      <c r="L78" s="33"/>
      <c r="M78" s="33"/>
      <c r="N78" s="33"/>
      <c r="O78" s="33"/>
      <c r="P78" s="33"/>
      <c r="Q78" s="33"/>
      <c r="S78" s="301">
        <f t="shared" si="16"/>
        <v>0</v>
      </c>
      <c r="T78" s="301">
        <f t="shared" si="17"/>
        <v>0</v>
      </c>
    </row>
    <row r="79" spans="1:20" s="21" customFormat="1" ht="12" customHeight="1">
      <c r="A79" s="39" t="s">
        <v>184</v>
      </c>
      <c r="B79" s="103" t="s">
        <v>457</v>
      </c>
      <c r="C79" s="26" t="s">
        <v>185</v>
      </c>
      <c r="D79" s="33"/>
      <c r="E79" s="33">
        <v>0</v>
      </c>
      <c r="F79" s="33">
        <v>0</v>
      </c>
      <c r="G79" s="355"/>
      <c r="J79" s="33"/>
      <c r="K79" s="33"/>
      <c r="L79" s="33"/>
      <c r="M79" s="33"/>
      <c r="N79" s="33"/>
      <c r="O79" s="33"/>
      <c r="P79" s="33"/>
      <c r="Q79" s="33"/>
      <c r="S79" s="301">
        <f t="shared" si="16"/>
        <v>0</v>
      </c>
      <c r="T79" s="301">
        <f t="shared" si="17"/>
        <v>0</v>
      </c>
    </row>
    <row r="80" spans="1:20" s="21" customFormat="1" ht="12" customHeight="1">
      <c r="A80" s="39" t="s">
        <v>186</v>
      </c>
      <c r="B80" s="103" t="s">
        <v>458</v>
      </c>
      <c r="C80" s="26" t="s">
        <v>187</v>
      </c>
      <c r="D80" s="33"/>
      <c r="E80" s="33">
        <v>0</v>
      </c>
      <c r="F80" s="33">
        <v>0</v>
      </c>
      <c r="G80" s="355"/>
      <c r="J80" s="33"/>
      <c r="K80" s="33"/>
      <c r="L80" s="33"/>
      <c r="M80" s="33"/>
      <c r="N80" s="33"/>
      <c r="O80" s="33"/>
      <c r="P80" s="33"/>
      <c r="Q80" s="33"/>
      <c r="S80" s="301">
        <f t="shared" si="16"/>
        <v>0</v>
      </c>
      <c r="T80" s="301">
        <f t="shared" si="17"/>
        <v>0</v>
      </c>
    </row>
    <row r="81" spans="1:20" s="21" customFormat="1" ht="12" customHeight="1" thickBot="1">
      <c r="A81" s="40" t="s">
        <v>188</v>
      </c>
      <c r="B81" s="103" t="s">
        <v>459</v>
      </c>
      <c r="C81" s="29" t="s">
        <v>189</v>
      </c>
      <c r="D81" s="33"/>
      <c r="E81" s="33">
        <v>0</v>
      </c>
      <c r="F81" s="33">
        <v>0</v>
      </c>
      <c r="G81" s="355"/>
      <c r="J81" s="33"/>
      <c r="K81" s="33"/>
      <c r="L81" s="33"/>
      <c r="M81" s="33"/>
      <c r="N81" s="33"/>
      <c r="O81" s="33"/>
      <c r="P81" s="33"/>
      <c r="Q81" s="33"/>
      <c r="S81" s="301">
        <f t="shared" si="16"/>
        <v>0</v>
      </c>
      <c r="T81" s="301">
        <f t="shared" si="17"/>
        <v>0</v>
      </c>
    </row>
    <row r="82" spans="1:20" s="21" customFormat="1" ht="13.5" customHeight="1" thickBot="1">
      <c r="A82" s="36" t="s">
        <v>190</v>
      </c>
      <c r="B82" s="102" t="s">
        <v>460</v>
      </c>
      <c r="C82" s="30" t="s">
        <v>191</v>
      </c>
      <c r="D82" s="41"/>
      <c r="E82" s="41">
        <v>0</v>
      </c>
      <c r="F82" s="41">
        <v>0</v>
      </c>
      <c r="G82" s="358"/>
      <c r="J82" s="41"/>
      <c r="K82" s="41"/>
      <c r="L82" s="41"/>
      <c r="M82" s="41"/>
      <c r="N82" s="41"/>
      <c r="O82" s="41"/>
      <c r="P82" s="41"/>
      <c r="Q82" s="41"/>
      <c r="S82" s="301">
        <f t="shared" si="16"/>
        <v>0</v>
      </c>
      <c r="T82" s="301">
        <f t="shared" si="17"/>
        <v>0</v>
      </c>
    </row>
    <row r="83" spans="1:20" s="21" customFormat="1" ht="15.75" customHeight="1" thickBot="1">
      <c r="A83" s="36" t="s">
        <v>192</v>
      </c>
      <c r="B83" s="102" t="s">
        <v>439</v>
      </c>
      <c r="C83" s="42" t="s">
        <v>193</v>
      </c>
      <c r="D83" s="9">
        <f>+D61+D65+D70+D73+D77+D82</f>
        <v>170083</v>
      </c>
      <c r="E83" s="9">
        <f>+E61+E65+E70+E73+E77+E82</f>
        <v>159840</v>
      </c>
      <c r="F83" s="9">
        <f>+F61+F65+F70+F73+F77+F82</f>
        <v>2806</v>
      </c>
      <c r="G83" s="351">
        <f>F83/E83*100</f>
        <v>1.7555055055055053</v>
      </c>
      <c r="J83" s="9">
        <f>+J61+J65+J70+J73+J77+J82</f>
        <v>272</v>
      </c>
      <c r="K83" s="9">
        <f>+K61+K65+K70+K73+K77+K82</f>
        <v>272</v>
      </c>
      <c r="L83" s="9">
        <f aca="true" t="shared" si="20" ref="L83:Q83">+L61+L65+L70+L73+L77+L82</f>
        <v>2534</v>
      </c>
      <c r="M83" s="9">
        <f t="shared" si="20"/>
        <v>2534</v>
      </c>
      <c r="N83" s="9">
        <f t="shared" si="20"/>
        <v>0</v>
      </c>
      <c r="O83" s="9">
        <f t="shared" si="20"/>
        <v>0</v>
      </c>
      <c r="P83" s="9">
        <f t="shared" si="20"/>
        <v>167256</v>
      </c>
      <c r="Q83" s="9">
        <f t="shared" si="20"/>
        <v>0</v>
      </c>
      <c r="S83" s="301">
        <f t="shared" si="16"/>
        <v>170062</v>
      </c>
      <c r="T83" s="301">
        <f t="shared" si="17"/>
        <v>2806</v>
      </c>
    </row>
    <row r="84" spans="1:20" s="21" customFormat="1" ht="16.5" customHeight="1" thickBot="1">
      <c r="A84" s="43" t="s">
        <v>194</v>
      </c>
      <c r="B84" s="106"/>
      <c r="C84" s="44" t="s">
        <v>195</v>
      </c>
      <c r="D84" s="9">
        <f>+D60+D83</f>
        <v>624787</v>
      </c>
      <c r="E84" s="9">
        <f>+E60+E83</f>
        <v>709463</v>
      </c>
      <c r="F84" s="9">
        <f>+F60+F83</f>
        <v>564521</v>
      </c>
      <c r="G84" s="351">
        <f>F84/E84*100</f>
        <v>79.57018195452054</v>
      </c>
      <c r="J84" s="9">
        <f>+J60+J83</f>
        <v>1612</v>
      </c>
      <c r="K84" s="9">
        <f>+K60+K83</f>
        <v>1676</v>
      </c>
      <c r="L84" s="9">
        <f aca="true" t="shared" si="21" ref="L84:Q84">+L60+L83</f>
        <v>17895</v>
      </c>
      <c r="M84" s="9">
        <f t="shared" si="21"/>
        <v>17897</v>
      </c>
      <c r="N84" s="9">
        <f t="shared" si="21"/>
        <v>0</v>
      </c>
      <c r="O84" s="9">
        <f t="shared" si="21"/>
        <v>0</v>
      </c>
      <c r="P84" s="9">
        <f t="shared" si="21"/>
        <v>678294</v>
      </c>
      <c r="Q84" s="9">
        <f t="shared" si="21"/>
        <v>544948</v>
      </c>
      <c r="S84" s="301">
        <f t="shared" si="16"/>
        <v>697801</v>
      </c>
      <c r="T84" s="301">
        <f t="shared" si="17"/>
        <v>564521</v>
      </c>
    </row>
    <row r="85" spans="1:20" s="21" customFormat="1" ht="15.75">
      <c r="A85" s="70"/>
      <c r="B85" s="45"/>
      <c r="C85" s="71"/>
      <c r="D85" s="72"/>
      <c r="E85" s="46"/>
      <c r="F85" s="46"/>
      <c r="G85" s="46"/>
      <c r="J85" s="46"/>
      <c r="K85" s="46"/>
      <c r="L85" s="46"/>
      <c r="M85" s="46"/>
      <c r="N85" s="46"/>
      <c r="O85" s="46"/>
      <c r="P85" s="46"/>
      <c r="Q85" s="46"/>
      <c r="S85" s="301">
        <f t="shared" si="16"/>
        <v>0</v>
      </c>
      <c r="T85" s="301">
        <f t="shared" si="17"/>
        <v>0</v>
      </c>
    </row>
    <row r="86" spans="1:20" ht="16.5" customHeight="1">
      <c r="A86" s="795" t="s">
        <v>196</v>
      </c>
      <c r="B86" s="795"/>
      <c r="C86" s="795"/>
      <c r="D86" s="795"/>
      <c r="E86" s="795"/>
      <c r="F86" s="795"/>
      <c r="G86" s="795"/>
      <c r="J86" s="10"/>
      <c r="K86" s="10"/>
      <c r="L86" s="10"/>
      <c r="M86" s="10"/>
      <c r="N86" s="10"/>
      <c r="O86" s="10"/>
      <c r="P86" s="10"/>
      <c r="Q86" s="10"/>
      <c r="S86" s="301">
        <f t="shared" si="16"/>
        <v>0</v>
      </c>
      <c r="T86" s="301">
        <f t="shared" si="17"/>
        <v>0</v>
      </c>
    </row>
    <row r="87" spans="1:20" s="48" customFormat="1" ht="16.5" customHeight="1" thickBot="1">
      <c r="A87" s="796"/>
      <c r="B87" s="796"/>
      <c r="C87" s="796"/>
      <c r="D87" s="47"/>
      <c r="E87" s="47"/>
      <c r="F87" s="47"/>
      <c r="G87" s="47" t="s">
        <v>32</v>
      </c>
      <c r="J87" s="47"/>
      <c r="K87" s="47"/>
      <c r="L87" s="47"/>
      <c r="M87" s="47"/>
      <c r="N87" s="47"/>
      <c r="O87" s="47"/>
      <c r="P87" s="47"/>
      <c r="Q87" s="47"/>
      <c r="S87" s="301">
        <f t="shared" si="16"/>
        <v>0</v>
      </c>
      <c r="T87" s="301">
        <f t="shared" si="17"/>
        <v>0</v>
      </c>
    </row>
    <row r="88" spans="1:20" ht="37.5" customHeight="1" thickBot="1">
      <c r="A88" s="12" t="s">
        <v>33</v>
      </c>
      <c r="B88" s="92" t="s">
        <v>362</v>
      </c>
      <c r="C88" s="13" t="s">
        <v>198</v>
      </c>
      <c r="D88" s="14" t="s">
        <v>35</v>
      </c>
      <c r="E88" s="14" t="s">
        <v>591</v>
      </c>
      <c r="F88" s="14" t="s">
        <v>592</v>
      </c>
      <c r="G88" s="14" t="s">
        <v>593</v>
      </c>
      <c r="J88" s="14" t="s">
        <v>591</v>
      </c>
      <c r="K88" s="14" t="s">
        <v>591</v>
      </c>
      <c r="L88" s="14" t="s">
        <v>591</v>
      </c>
      <c r="M88" s="14" t="s">
        <v>591</v>
      </c>
      <c r="N88" s="14" t="s">
        <v>591</v>
      </c>
      <c r="O88" s="14" t="s">
        <v>591</v>
      </c>
      <c r="P88" s="14" t="s">
        <v>591</v>
      </c>
      <c r="Q88" s="14" t="s">
        <v>591</v>
      </c>
      <c r="S88" s="301">
        <f t="shared" si="16"/>
        <v>0</v>
      </c>
      <c r="T88" s="301">
        <f t="shared" si="17"/>
        <v>0</v>
      </c>
    </row>
    <row r="89" spans="1:20" s="18" customFormat="1" ht="12" customHeight="1" thickBot="1">
      <c r="A89" s="5">
        <v>1</v>
      </c>
      <c r="B89" s="5">
        <v>2</v>
      </c>
      <c r="C89" s="49">
        <v>2</v>
      </c>
      <c r="D89" s="50">
        <v>3</v>
      </c>
      <c r="E89" s="50">
        <v>3</v>
      </c>
      <c r="F89" s="50">
        <v>3</v>
      </c>
      <c r="G89" s="50">
        <v>3</v>
      </c>
      <c r="J89" s="50">
        <v>3</v>
      </c>
      <c r="K89" s="50">
        <v>3</v>
      </c>
      <c r="L89" s="50">
        <v>3</v>
      </c>
      <c r="M89" s="50">
        <v>3</v>
      </c>
      <c r="N89" s="50">
        <v>3</v>
      </c>
      <c r="O89" s="50">
        <v>3</v>
      </c>
      <c r="P89" s="50">
        <v>3</v>
      </c>
      <c r="Q89" s="50">
        <v>3</v>
      </c>
      <c r="S89" s="301">
        <f t="shared" si="16"/>
        <v>12</v>
      </c>
      <c r="T89" s="301">
        <f t="shared" si="17"/>
        <v>12</v>
      </c>
    </row>
    <row r="90" spans="1:20" ht="12" customHeight="1" thickBot="1">
      <c r="A90" s="51" t="s">
        <v>36</v>
      </c>
      <c r="B90" s="107"/>
      <c r="C90" s="52" t="s">
        <v>199</v>
      </c>
      <c r="D90" s="53">
        <f>SUM(D91:D95)</f>
        <v>309726</v>
      </c>
      <c r="E90" s="53">
        <v>357221</v>
      </c>
      <c r="F90" s="53">
        <v>337798</v>
      </c>
      <c r="G90" s="343">
        <f aca="true" t="shared" si="22" ref="G90:G97">F90/E90*100</f>
        <v>94.56274967037213</v>
      </c>
      <c r="J90" s="53">
        <f>SUM(J91:J95)</f>
        <v>12508</v>
      </c>
      <c r="K90" s="53">
        <f>SUM(K91:K95)</f>
        <v>12045</v>
      </c>
      <c r="L90" s="53">
        <f aca="true" t="shared" si="23" ref="L90:Q90">SUM(L91:L95)</f>
        <v>13505</v>
      </c>
      <c r="M90" s="53">
        <f t="shared" si="23"/>
        <v>13496</v>
      </c>
      <c r="N90" s="53">
        <f t="shared" si="23"/>
        <v>9443</v>
      </c>
      <c r="O90" s="53">
        <f t="shared" si="23"/>
        <v>9377</v>
      </c>
      <c r="P90" s="53">
        <f t="shared" si="23"/>
        <v>321765</v>
      </c>
      <c r="Q90" s="53">
        <f t="shared" si="23"/>
        <v>302880</v>
      </c>
      <c r="S90" s="301">
        <f t="shared" si="16"/>
        <v>357221</v>
      </c>
      <c r="T90" s="301">
        <f t="shared" si="17"/>
        <v>337798</v>
      </c>
    </row>
    <row r="91" spans="1:20" ht="12" customHeight="1">
      <c r="A91" s="54" t="s">
        <v>38</v>
      </c>
      <c r="B91" s="108" t="s">
        <v>363</v>
      </c>
      <c r="C91" s="55" t="s">
        <v>200</v>
      </c>
      <c r="D91" s="56">
        <v>38652</v>
      </c>
      <c r="E91" s="56">
        <v>47554</v>
      </c>
      <c r="F91" s="56">
        <v>44795</v>
      </c>
      <c r="G91" s="344">
        <f t="shared" si="22"/>
        <v>94.19817470664928</v>
      </c>
      <c r="J91" s="56">
        <v>7320</v>
      </c>
      <c r="K91" s="56">
        <v>7155</v>
      </c>
      <c r="L91" s="56">
        <v>4701</v>
      </c>
      <c r="M91" s="56">
        <v>4698</v>
      </c>
      <c r="N91" s="56">
        <v>7821</v>
      </c>
      <c r="O91" s="56">
        <v>7732</v>
      </c>
      <c r="P91" s="56">
        <v>27712</v>
      </c>
      <c r="Q91" s="56">
        <v>25210</v>
      </c>
      <c r="S91" s="301">
        <f t="shared" si="16"/>
        <v>47554</v>
      </c>
      <c r="T91" s="301">
        <f t="shared" si="17"/>
        <v>44795</v>
      </c>
    </row>
    <row r="92" spans="1:20" ht="12" customHeight="1">
      <c r="A92" s="25" t="s">
        <v>40</v>
      </c>
      <c r="B92" s="104" t="s">
        <v>364</v>
      </c>
      <c r="C92" s="1" t="s">
        <v>201</v>
      </c>
      <c r="D92" s="27">
        <v>10363</v>
      </c>
      <c r="E92" s="27">
        <v>11308</v>
      </c>
      <c r="F92" s="27">
        <v>10948</v>
      </c>
      <c r="G92" s="345">
        <f t="shared" si="22"/>
        <v>96.81641315882561</v>
      </c>
      <c r="J92" s="27">
        <v>2017</v>
      </c>
      <c r="K92" s="27">
        <v>2010</v>
      </c>
      <c r="L92" s="27">
        <v>1214</v>
      </c>
      <c r="M92" s="27">
        <v>1207</v>
      </c>
      <c r="N92" s="27">
        <v>1498</v>
      </c>
      <c r="O92" s="27">
        <v>1521</v>
      </c>
      <c r="P92" s="27">
        <v>6579</v>
      </c>
      <c r="Q92" s="27">
        <v>6210</v>
      </c>
      <c r="S92" s="301">
        <f t="shared" si="16"/>
        <v>11308</v>
      </c>
      <c r="T92" s="301">
        <f t="shared" si="17"/>
        <v>10948</v>
      </c>
    </row>
    <row r="93" spans="1:20" ht="12" customHeight="1">
      <c r="A93" s="25" t="s">
        <v>42</v>
      </c>
      <c r="B93" s="104" t="s">
        <v>365</v>
      </c>
      <c r="C93" s="1" t="s">
        <v>202</v>
      </c>
      <c r="D93" s="31">
        <v>81301</v>
      </c>
      <c r="E93" s="31">
        <v>58334</v>
      </c>
      <c r="F93" s="31">
        <v>60973</v>
      </c>
      <c r="G93" s="346">
        <f t="shared" si="22"/>
        <v>104.52394829773375</v>
      </c>
      <c r="J93" s="31">
        <v>3171</v>
      </c>
      <c r="K93" s="31">
        <v>2880</v>
      </c>
      <c r="L93" s="31">
        <v>443</v>
      </c>
      <c r="M93" s="31">
        <v>444</v>
      </c>
      <c r="N93" s="31">
        <v>124</v>
      </c>
      <c r="O93" s="31">
        <v>124</v>
      </c>
      <c r="P93" s="31">
        <v>54596</v>
      </c>
      <c r="Q93" s="31">
        <v>57525</v>
      </c>
      <c r="S93" s="301">
        <f t="shared" si="16"/>
        <v>58334</v>
      </c>
      <c r="T93" s="301">
        <f t="shared" si="17"/>
        <v>60973</v>
      </c>
    </row>
    <row r="94" spans="1:20" ht="12" customHeight="1">
      <c r="A94" s="25" t="s">
        <v>44</v>
      </c>
      <c r="B94" s="104" t="s">
        <v>366</v>
      </c>
      <c r="C94" s="57" t="s">
        <v>203</v>
      </c>
      <c r="D94" s="31">
        <v>31767</v>
      </c>
      <c r="E94" s="31">
        <v>24057</v>
      </c>
      <c r="F94" s="31">
        <v>21430</v>
      </c>
      <c r="G94" s="346">
        <f t="shared" si="22"/>
        <v>89.08010142578043</v>
      </c>
      <c r="J94" s="31"/>
      <c r="K94" s="31"/>
      <c r="L94" s="31"/>
      <c r="M94" s="31"/>
      <c r="N94" s="31"/>
      <c r="O94" s="31"/>
      <c r="P94" s="31">
        <v>24057</v>
      </c>
      <c r="Q94" s="31">
        <v>21430</v>
      </c>
      <c r="S94" s="301">
        <f t="shared" si="16"/>
        <v>24057</v>
      </c>
      <c r="T94" s="301">
        <f t="shared" si="17"/>
        <v>21430</v>
      </c>
    </row>
    <row r="95" spans="1:20" ht="12" customHeight="1" thickBot="1">
      <c r="A95" s="25" t="s">
        <v>204</v>
      </c>
      <c r="B95" s="111" t="s">
        <v>367</v>
      </c>
      <c r="C95" s="58" t="s">
        <v>205</v>
      </c>
      <c r="D95" s="31">
        <v>147643</v>
      </c>
      <c r="E95" s="31">
        <v>215968</v>
      </c>
      <c r="F95" s="31">
        <v>199652</v>
      </c>
      <c r="G95" s="346">
        <f t="shared" si="22"/>
        <v>92.44517706326863</v>
      </c>
      <c r="J95" s="31"/>
      <c r="K95" s="31"/>
      <c r="L95" s="31">
        <v>7147</v>
      </c>
      <c r="M95" s="31">
        <v>7147</v>
      </c>
      <c r="N95" s="31"/>
      <c r="O95" s="31"/>
      <c r="P95" s="31">
        <v>208821</v>
      </c>
      <c r="Q95" s="31">
        <v>192505</v>
      </c>
      <c r="S95" s="301">
        <f t="shared" si="16"/>
        <v>215968</v>
      </c>
      <c r="T95" s="301">
        <f t="shared" si="17"/>
        <v>199652</v>
      </c>
    </row>
    <row r="96" spans="1:20" ht="12" customHeight="1" thickBot="1">
      <c r="A96" s="19" t="s">
        <v>50</v>
      </c>
      <c r="B96" s="102"/>
      <c r="C96" s="60" t="s">
        <v>206</v>
      </c>
      <c r="D96" s="6">
        <f>+D97+D99+D101</f>
        <v>259530</v>
      </c>
      <c r="E96" s="6">
        <v>300528</v>
      </c>
      <c r="F96" s="6">
        <v>247490</v>
      </c>
      <c r="G96" s="347">
        <f t="shared" si="22"/>
        <v>82.35172762604482</v>
      </c>
      <c r="J96" s="6">
        <f>+J97+J99+J101</f>
        <v>766</v>
      </c>
      <c r="K96" s="6">
        <f>+K97+K99+K101</f>
        <v>766</v>
      </c>
      <c r="L96" s="6">
        <f aca="true" t="shared" si="24" ref="L96:Q96">+L97+L99+L101</f>
        <v>4656</v>
      </c>
      <c r="M96" s="6">
        <f t="shared" si="24"/>
        <v>4656</v>
      </c>
      <c r="N96" s="6">
        <f t="shared" si="24"/>
        <v>0</v>
      </c>
      <c r="O96" s="6">
        <f t="shared" si="24"/>
        <v>0</v>
      </c>
      <c r="P96" s="6">
        <f t="shared" si="24"/>
        <v>295106</v>
      </c>
      <c r="Q96" s="6">
        <f t="shared" si="24"/>
        <v>242068</v>
      </c>
      <c r="S96" s="301">
        <f t="shared" si="16"/>
        <v>300528</v>
      </c>
      <c r="T96" s="301">
        <f t="shared" si="17"/>
        <v>247490</v>
      </c>
    </row>
    <row r="97" spans="1:20" ht="12" customHeight="1">
      <c r="A97" s="22" t="s">
        <v>52</v>
      </c>
      <c r="B97" s="103" t="s">
        <v>368</v>
      </c>
      <c r="C97" s="1" t="s">
        <v>207</v>
      </c>
      <c r="D97" s="24">
        <v>188038</v>
      </c>
      <c r="E97" s="24">
        <v>197262</v>
      </c>
      <c r="F97" s="24">
        <v>192752</v>
      </c>
      <c r="G97" s="348">
        <f t="shared" si="22"/>
        <v>97.71370056067565</v>
      </c>
      <c r="J97" s="24">
        <v>766</v>
      </c>
      <c r="K97" s="24">
        <v>766</v>
      </c>
      <c r="L97" s="24">
        <v>4656</v>
      </c>
      <c r="M97" s="24">
        <v>4656</v>
      </c>
      <c r="N97" s="24"/>
      <c r="O97" s="24"/>
      <c r="P97" s="24">
        <v>191840</v>
      </c>
      <c r="Q97" s="24">
        <v>187330</v>
      </c>
      <c r="S97" s="301">
        <f t="shared" si="16"/>
        <v>197262</v>
      </c>
      <c r="T97" s="301">
        <f t="shared" si="17"/>
        <v>192752</v>
      </c>
    </row>
    <row r="98" spans="1:20" ht="12" customHeight="1">
      <c r="A98" s="22" t="s">
        <v>54</v>
      </c>
      <c r="B98" s="112" t="s">
        <v>368</v>
      </c>
      <c r="C98" s="61" t="s">
        <v>208</v>
      </c>
      <c r="D98" s="24">
        <v>187466</v>
      </c>
      <c r="E98" s="24">
        <v>0</v>
      </c>
      <c r="F98" s="24">
        <v>0</v>
      </c>
      <c r="G98" s="348"/>
      <c r="J98" s="24"/>
      <c r="K98" s="24"/>
      <c r="L98" s="24"/>
      <c r="M98" s="24"/>
      <c r="N98" s="24"/>
      <c r="O98" s="24"/>
      <c r="P98" s="24"/>
      <c r="Q98" s="24"/>
      <c r="S98" s="301">
        <f t="shared" si="16"/>
        <v>0</v>
      </c>
      <c r="T98" s="301">
        <f t="shared" si="17"/>
        <v>0</v>
      </c>
    </row>
    <row r="99" spans="1:20" ht="12" customHeight="1">
      <c r="A99" s="22" t="s">
        <v>56</v>
      </c>
      <c r="B99" s="112" t="s">
        <v>369</v>
      </c>
      <c r="C99" s="61" t="s">
        <v>209</v>
      </c>
      <c r="D99" s="27">
        <v>65643</v>
      </c>
      <c r="E99" s="27">
        <v>96117</v>
      </c>
      <c r="F99" s="27">
        <v>50997</v>
      </c>
      <c r="G99" s="345">
        <f>F99/E99*100</f>
        <v>53.057211523455784</v>
      </c>
      <c r="J99" s="27"/>
      <c r="K99" s="27"/>
      <c r="L99" s="27"/>
      <c r="M99" s="27"/>
      <c r="N99" s="27"/>
      <c r="O99" s="27"/>
      <c r="P99" s="27">
        <v>96117</v>
      </c>
      <c r="Q99" s="27">
        <v>50997</v>
      </c>
      <c r="S99" s="301">
        <f t="shared" si="16"/>
        <v>96117</v>
      </c>
      <c r="T99" s="301">
        <f t="shared" si="17"/>
        <v>50997</v>
      </c>
    </row>
    <row r="100" spans="1:20" ht="12" customHeight="1">
      <c r="A100" s="22" t="s">
        <v>58</v>
      </c>
      <c r="B100" s="112" t="s">
        <v>369</v>
      </c>
      <c r="C100" s="61" t="s">
        <v>210</v>
      </c>
      <c r="D100" s="7">
        <v>28293</v>
      </c>
      <c r="E100" s="7">
        <v>0</v>
      </c>
      <c r="F100" s="7">
        <v>0</v>
      </c>
      <c r="G100" s="349"/>
      <c r="J100" s="7"/>
      <c r="K100" s="7"/>
      <c r="L100" s="7"/>
      <c r="M100" s="7"/>
      <c r="N100" s="7"/>
      <c r="O100" s="7"/>
      <c r="P100" s="7"/>
      <c r="Q100" s="7"/>
      <c r="S100" s="301">
        <f t="shared" si="16"/>
        <v>0</v>
      </c>
      <c r="T100" s="301">
        <f t="shared" si="17"/>
        <v>0</v>
      </c>
    </row>
    <row r="101" spans="1:20" ht="12" customHeight="1" thickBot="1">
      <c r="A101" s="22" t="s">
        <v>60</v>
      </c>
      <c r="B101" s="109" t="s">
        <v>370</v>
      </c>
      <c r="C101" s="62" t="s">
        <v>211</v>
      </c>
      <c r="D101" s="7">
        <v>5849</v>
      </c>
      <c r="E101" s="7">
        <v>7149</v>
      </c>
      <c r="F101" s="7">
        <v>3741</v>
      </c>
      <c r="G101" s="349">
        <f>F101/E101*100</f>
        <v>52.32899706252623</v>
      </c>
      <c r="J101" s="7"/>
      <c r="K101" s="7"/>
      <c r="L101" s="7"/>
      <c r="M101" s="7"/>
      <c r="N101" s="7"/>
      <c r="O101" s="7"/>
      <c r="P101" s="7">
        <v>7149</v>
      </c>
      <c r="Q101" s="7">
        <v>3741</v>
      </c>
      <c r="S101" s="301">
        <f t="shared" si="16"/>
        <v>7149</v>
      </c>
      <c r="T101" s="301">
        <f t="shared" si="17"/>
        <v>3741</v>
      </c>
    </row>
    <row r="102" spans="1:20" ht="12" customHeight="1" thickBot="1">
      <c r="A102" s="19" t="s">
        <v>64</v>
      </c>
      <c r="B102" s="102" t="s">
        <v>371</v>
      </c>
      <c r="C102" s="3" t="s">
        <v>212</v>
      </c>
      <c r="D102" s="6">
        <f>+D103+D105+D104</f>
        <v>55531</v>
      </c>
      <c r="E102" s="6">
        <v>51714</v>
      </c>
      <c r="F102" s="6">
        <v>0</v>
      </c>
      <c r="G102" s="347">
        <f>F102/E102*100</f>
        <v>0</v>
      </c>
      <c r="J102" s="6">
        <f aca="true" t="shared" si="25" ref="J102:Q102">SUM(J103:J105)</f>
        <v>0</v>
      </c>
      <c r="K102" s="6">
        <f t="shared" si="25"/>
        <v>0</v>
      </c>
      <c r="L102" s="6">
        <f t="shared" si="25"/>
        <v>0</v>
      </c>
      <c r="M102" s="6">
        <f t="shared" si="25"/>
        <v>0</v>
      </c>
      <c r="N102" s="6">
        <f t="shared" si="25"/>
        <v>0</v>
      </c>
      <c r="O102" s="6">
        <f t="shared" si="25"/>
        <v>0</v>
      </c>
      <c r="P102" s="6">
        <f t="shared" si="25"/>
        <v>51714</v>
      </c>
      <c r="Q102" s="6">
        <f t="shared" si="25"/>
        <v>0</v>
      </c>
      <c r="S102" s="301">
        <f t="shared" si="16"/>
        <v>51714</v>
      </c>
      <c r="T102" s="301">
        <f t="shared" si="17"/>
        <v>0</v>
      </c>
    </row>
    <row r="103" spans="1:20" ht="12" customHeight="1">
      <c r="A103" s="22" t="s">
        <v>66</v>
      </c>
      <c r="B103" s="103" t="s">
        <v>371</v>
      </c>
      <c r="C103" s="2" t="s">
        <v>213</v>
      </c>
      <c r="D103" s="24"/>
      <c r="E103" s="24">
        <v>0</v>
      </c>
      <c r="F103" s="24">
        <v>0</v>
      </c>
      <c r="G103" s="348"/>
      <c r="J103" s="24"/>
      <c r="K103" s="24"/>
      <c r="L103" s="24"/>
      <c r="M103" s="24"/>
      <c r="N103" s="24"/>
      <c r="O103" s="24"/>
      <c r="P103" s="24"/>
      <c r="Q103" s="24"/>
      <c r="S103" s="301">
        <f t="shared" si="16"/>
        <v>0</v>
      </c>
      <c r="T103" s="301">
        <f t="shared" si="17"/>
        <v>0</v>
      </c>
    </row>
    <row r="104" spans="1:20" ht="12" customHeight="1">
      <c r="A104" s="59"/>
      <c r="B104" s="109" t="s">
        <v>371</v>
      </c>
      <c r="C104" s="113" t="s">
        <v>342</v>
      </c>
      <c r="D104" s="100">
        <v>5531</v>
      </c>
      <c r="E104" s="100">
        <v>2847</v>
      </c>
      <c r="F104" s="100">
        <v>0</v>
      </c>
      <c r="G104" s="350">
        <f>F104/E104*100</f>
        <v>0</v>
      </c>
      <c r="J104" s="100"/>
      <c r="K104" s="100"/>
      <c r="L104" s="100"/>
      <c r="M104" s="100"/>
      <c r="N104" s="100"/>
      <c r="O104" s="100"/>
      <c r="P104" s="100">
        <v>2847</v>
      </c>
      <c r="Q104" s="100"/>
      <c r="S104" s="301">
        <f t="shared" si="16"/>
        <v>2847</v>
      </c>
      <c r="T104" s="301">
        <f t="shared" si="17"/>
        <v>0</v>
      </c>
    </row>
    <row r="105" spans="1:20" ht="12" customHeight="1" thickBot="1">
      <c r="A105" s="28" t="s">
        <v>68</v>
      </c>
      <c r="B105" s="105" t="s">
        <v>371</v>
      </c>
      <c r="C105" s="61" t="s">
        <v>214</v>
      </c>
      <c r="D105" s="31">
        <v>50000</v>
      </c>
      <c r="E105" s="31">
        <v>48867</v>
      </c>
      <c r="F105" s="31">
        <v>0</v>
      </c>
      <c r="G105" s="346">
        <f>F105/E105*100</f>
        <v>0</v>
      </c>
      <c r="J105" s="31"/>
      <c r="K105" s="31"/>
      <c r="L105" s="31"/>
      <c r="M105" s="31"/>
      <c r="N105" s="31"/>
      <c r="O105" s="31"/>
      <c r="P105" s="31">
        <v>48867</v>
      </c>
      <c r="Q105" s="31"/>
      <c r="S105" s="301">
        <f t="shared" si="16"/>
        <v>48867</v>
      </c>
      <c r="T105" s="301">
        <f t="shared" si="17"/>
        <v>0</v>
      </c>
    </row>
    <row r="106" spans="1:20" ht="12" customHeight="1" thickBot="1">
      <c r="A106" s="19" t="s">
        <v>215</v>
      </c>
      <c r="B106" s="102"/>
      <c r="C106" s="3" t="s">
        <v>216</v>
      </c>
      <c r="D106" s="6">
        <f>+D90+D96+D102</f>
        <v>624787</v>
      </c>
      <c r="E106" s="6">
        <v>709463</v>
      </c>
      <c r="F106" s="6">
        <v>585288</v>
      </c>
      <c r="G106" s="347">
        <f>F106/E106*100</f>
        <v>82.49732544191875</v>
      </c>
      <c r="J106" s="6">
        <f>+J90+J96+J102</f>
        <v>13274</v>
      </c>
      <c r="K106" s="6">
        <f>+K90+K96+K102</f>
        <v>12811</v>
      </c>
      <c r="L106" s="6">
        <f aca="true" t="shared" si="26" ref="L106:Q106">+L90+L96+L102</f>
        <v>18161</v>
      </c>
      <c r="M106" s="6">
        <f t="shared" si="26"/>
        <v>18152</v>
      </c>
      <c r="N106" s="6">
        <f t="shared" si="26"/>
        <v>9443</v>
      </c>
      <c r="O106" s="6">
        <f t="shared" si="26"/>
        <v>9377</v>
      </c>
      <c r="P106" s="6">
        <f t="shared" si="26"/>
        <v>668585</v>
      </c>
      <c r="Q106" s="6">
        <f t="shared" si="26"/>
        <v>544948</v>
      </c>
      <c r="S106" s="301">
        <f t="shared" si="16"/>
        <v>709463</v>
      </c>
      <c r="T106" s="301">
        <f t="shared" si="17"/>
        <v>585288</v>
      </c>
    </row>
    <row r="107" spans="1:20" ht="12" customHeight="1" thickBot="1">
      <c r="A107" s="19" t="s">
        <v>92</v>
      </c>
      <c r="B107" s="102"/>
      <c r="C107" s="3" t="s">
        <v>217</v>
      </c>
      <c r="D107" s="6">
        <f>+D108+D109+D110</f>
        <v>0</v>
      </c>
      <c r="E107" s="6">
        <v>0</v>
      </c>
      <c r="F107" s="6">
        <v>0</v>
      </c>
      <c r="G107" s="347"/>
      <c r="J107" s="6">
        <f>+J108+J109+J110</f>
        <v>0</v>
      </c>
      <c r="K107" s="6">
        <f>+K108+K109+K110</f>
        <v>0</v>
      </c>
      <c r="L107" s="6">
        <f aca="true" t="shared" si="27" ref="L107:Q107">+L108+L109+L110</f>
        <v>0</v>
      </c>
      <c r="M107" s="6">
        <f t="shared" si="27"/>
        <v>0</v>
      </c>
      <c r="N107" s="6">
        <f t="shared" si="27"/>
        <v>0</v>
      </c>
      <c r="O107" s="6">
        <f t="shared" si="27"/>
        <v>0</v>
      </c>
      <c r="P107" s="6">
        <f t="shared" si="27"/>
        <v>0</v>
      </c>
      <c r="Q107" s="6">
        <f t="shared" si="27"/>
        <v>0</v>
      </c>
      <c r="S107" s="301">
        <f t="shared" si="16"/>
        <v>0</v>
      </c>
      <c r="T107" s="301">
        <f t="shared" si="17"/>
        <v>0</v>
      </c>
    </row>
    <row r="108" spans="1:20" ht="12" customHeight="1">
      <c r="A108" s="22" t="s">
        <v>94</v>
      </c>
      <c r="B108" s="103" t="s">
        <v>372</v>
      </c>
      <c r="C108" s="2" t="s">
        <v>218</v>
      </c>
      <c r="D108" s="7"/>
      <c r="E108" s="7">
        <v>0</v>
      </c>
      <c r="F108" s="7">
        <v>0</v>
      </c>
      <c r="G108" s="349"/>
      <c r="J108" s="7"/>
      <c r="K108" s="7"/>
      <c r="L108" s="7"/>
      <c r="M108" s="7"/>
      <c r="N108" s="7"/>
      <c r="O108" s="7"/>
      <c r="P108" s="7"/>
      <c r="Q108" s="7"/>
      <c r="S108" s="301">
        <f t="shared" si="16"/>
        <v>0</v>
      </c>
      <c r="T108" s="301">
        <f t="shared" si="17"/>
        <v>0</v>
      </c>
    </row>
    <row r="109" spans="1:20" ht="12" customHeight="1">
      <c r="A109" s="22" t="s">
        <v>96</v>
      </c>
      <c r="B109" s="103" t="s">
        <v>373</v>
      </c>
      <c r="C109" s="2" t="s">
        <v>219</v>
      </c>
      <c r="D109" s="7"/>
      <c r="E109" s="7">
        <v>0</v>
      </c>
      <c r="F109" s="7">
        <v>0</v>
      </c>
      <c r="G109" s="349"/>
      <c r="J109" s="7"/>
      <c r="K109" s="7"/>
      <c r="L109" s="7"/>
      <c r="M109" s="7"/>
      <c r="N109" s="7"/>
      <c r="O109" s="7"/>
      <c r="P109" s="7"/>
      <c r="Q109" s="7"/>
      <c r="S109" s="301">
        <f t="shared" si="16"/>
        <v>0</v>
      </c>
      <c r="T109" s="301">
        <f t="shared" si="17"/>
        <v>0</v>
      </c>
    </row>
    <row r="110" spans="1:20" ht="12" customHeight="1" thickBot="1">
      <c r="A110" s="59" t="s">
        <v>98</v>
      </c>
      <c r="B110" s="109" t="s">
        <v>374</v>
      </c>
      <c r="C110" s="8" t="s">
        <v>220</v>
      </c>
      <c r="D110" s="7"/>
      <c r="E110" s="7">
        <v>0</v>
      </c>
      <c r="F110" s="7">
        <v>0</v>
      </c>
      <c r="G110" s="349"/>
      <c r="J110" s="7"/>
      <c r="K110" s="7"/>
      <c r="L110" s="7"/>
      <c r="M110" s="7"/>
      <c r="N110" s="7"/>
      <c r="O110" s="7"/>
      <c r="P110" s="7"/>
      <c r="Q110" s="7"/>
      <c r="S110" s="301">
        <f t="shared" si="16"/>
        <v>0</v>
      </c>
      <c r="T110" s="301">
        <f t="shared" si="17"/>
        <v>0</v>
      </c>
    </row>
    <row r="111" spans="1:20" ht="12" customHeight="1" thickBot="1">
      <c r="A111" s="19" t="s">
        <v>114</v>
      </c>
      <c r="B111" s="102" t="s">
        <v>375</v>
      </c>
      <c r="C111" s="3" t="s">
        <v>221</v>
      </c>
      <c r="D111" s="6">
        <f>+D112+D113+D114+D115</f>
        <v>0</v>
      </c>
      <c r="E111" s="6">
        <v>0</v>
      </c>
      <c r="F111" s="6">
        <v>0</v>
      </c>
      <c r="G111" s="347"/>
      <c r="J111" s="6">
        <f>+J112+J113+J114+J115</f>
        <v>0</v>
      </c>
      <c r="K111" s="6">
        <f>+K112+K113+K114+K115</f>
        <v>0</v>
      </c>
      <c r="L111" s="6">
        <f aca="true" t="shared" si="28" ref="L111:Q111">+L112+L113+L114+L115</f>
        <v>0</v>
      </c>
      <c r="M111" s="6">
        <f t="shared" si="28"/>
        <v>0</v>
      </c>
      <c r="N111" s="6">
        <f t="shared" si="28"/>
        <v>0</v>
      </c>
      <c r="O111" s="6">
        <f t="shared" si="28"/>
        <v>0</v>
      </c>
      <c r="P111" s="6">
        <f t="shared" si="28"/>
        <v>0</v>
      </c>
      <c r="Q111" s="6">
        <f t="shared" si="28"/>
        <v>0</v>
      </c>
      <c r="S111" s="301">
        <f t="shared" si="16"/>
        <v>0</v>
      </c>
      <c r="T111" s="301">
        <f t="shared" si="17"/>
        <v>0</v>
      </c>
    </row>
    <row r="112" spans="1:20" ht="12" customHeight="1">
      <c r="A112" s="22" t="s">
        <v>116</v>
      </c>
      <c r="B112" s="103" t="s">
        <v>376</v>
      </c>
      <c r="C112" s="2" t="s">
        <v>222</v>
      </c>
      <c r="D112" s="7"/>
      <c r="E112" s="7">
        <v>0</v>
      </c>
      <c r="F112" s="7">
        <v>0</v>
      </c>
      <c r="G112" s="349"/>
      <c r="J112" s="7"/>
      <c r="K112" s="7"/>
      <c r="L112" s="7"/>
      <c r="M112" s="7"/>
      <c r="N112" s="7"/>
      <c r="O112" s="7"/>
      <c r="P112" s="7"/>
      <c r="Q112" s="7"/>
      <c r="S112" s="301">
        <f t="shared" si="16"/>
        <v>0</v>
      </c>
      <c r="T112" s="301">
        <f t="shared" si="17"/>
        <v>0</v>
      </c>
    </row>
    <row r="113" spans="1:20" ht="12" customHeight="1">
      <c r="A113" s="22" t="s">
        <v>118</v>
      </c>
      <c r="B113" s="103" t="s">
        <v>377</v>
      </c>
      <c r="C113" s="2" t="s">
        <v>223</v>
      </c>
      <c r="D113" s="7"/>
      <c r="E113" s="7">
        <v>0</v>
      </c>
      <c r="F113" s="7">
        <v>0</v>
      </c>
      <c r="G113" s="349"/>
      <c r="J113" s="7"/>
      <c r="K113" s="7"/>
      <c r="L113" s="7"/>
      <c r="M113" s="7"/>
      <c r="N113" s="7"/>
      <c r="O113" s="7"/>
      <c r="P113" s="7"/>
      <c r="Q113" s="7"/>
      <c r="S113" s="301">
        <f t="shared" si="16"/>
        <v>0</v>
      </c>
      <c r="T113" s="301">
        <f t="shared" si="17"/>
        <v>0</v>
      </c>
    </row>
    <row r="114" spans="1:20" ht="12" customHeight="1">
      <c r="A114" s="22" t="s">
        <v>120</v>
      </c>
      <c r="B114" s="103" t="s">
        <v>378</v>
      </c>
      <c r="C114" s="2" t="s">
        <v>224</v>
      </c>
      <c r="D114" s="7"/>
      <c r="E114" s="7">
        <v>0</v>
      </c>
      <c r="F114" s="7">
        <v>0</v>
      </c>
      <c r="G114" s="349"/>
      <c r="J114" s="7"/>
      <c r="K114" s="7"/>
      <c r="L114" s="7"/>
      <c r="M114" s="7"/>
      <c r="N114" s="7"/>
      <c r="O114" s="7"/>
      <c r="P114" s="7"/>
      <c r="Q114" s="7"/>
      <c r="S114" s="301">
        <f t="shared" si="16"/>
        <v>0</v>
      </c>
      <c r="T114" s="301">
        <f t="shared" si="17"/>
        <v>0</v>
      </c>
    </row>
    <row r="115" spans="1:20" ht="12" customHeight="1" thickBot="1">
      <c r="A115" s="59" t="s">
        <v>122</v>
      </c>
      <c r="B115" s="109" t="s">
        <v>379</v>
      </c>
      <c r="C115" s="8" t="s">
        <v>225</v>
      </c>
      <c r="D115" s="7"/>
      <c r="E115" s="7">
        <v>0</v>
      </c>
      <c r="F115" s="7">
        <v>0</v>
      </c>
      <c r="G115" s="349"/>
      <c r="J115" s="7"/>
      <c r="K115" s="7"/>
      <c r="L115" s="7"/>
      <c r="M115" s="7"/>
      <c r="N115" s="7"/>
      <c r="O115" s="7"/>
      <c r="P115" s="7"/>
      <c r="Q115" s="7"/>
      <c r="S115" s="301">
        <f t="shared" si="16"/>
        <v>0</v>
      </c>
      <c r="T115" s="301">
        <f t="shared" si="17"/>
        <v>0</v>
      </c>
    </row>
    <row r="116" spans="1:20" ht="12" customHeight="1" thickBot="1">
      <c r="A116" s="19" t="s">
        <v>226</v>
      </c>
      <c r="B116" s="102"/>
      <c r="C116" s="3" t="s">
        <v>227</v>
      </c>
      <c r="D116" s="9">
        <f>+D117+D118+D120+D121+D119</f>
        <v>0</v>
      </c>
      <c r="E116" s="9">
        <v>0</v>
      </c>
      <c r="F116" s="9">
        <v>0</v>
      </c>
      <c r="G116" s="351"/>
      <c r="J116" s="9">
        <f>+J117+J118+J120+J121</f>
        <v>0</v>
      </c>
      <c r="K116" s="9">
        <f>+K117+K118+K120+K121</f>
        <v>0</v>
      </c>
      <c r="L116" s="9">
        <f aca="true" t="shared" si="29" ref="L116:Q116">+L117+L118+L120+L121</f>
        <v>0</v>
      </c>
      <c r="M116" s="9">
        <f t="shared" si="29"/>
        <v>0</v>
      </c>
      <c r="N116" s="9">
        <f t="shared" si="29"/>
        <v>0</v>
      </c>
      <c r="O116" s="9">
        <f t="shared" si="29"/>
        <v>0</v>
      </c>
      <c r="P116" s="9">
        <f t="shared" si="29"/>
        <v>0</v>
      </c>
      <c r="Q116" s="9">
        <f t="shared" si="29"/>
        <v>0</v>
      </c>
      <c r="S116" s="301">
        <f t="shared" si="16"/>
        <v>0</v>
      </c>
      <c r="T116" s="301">
        <f t="shared" si="17"/>
        <v>0</v>
      </c>
    </row>
    <row r="117" spans="1:20" ht="12" customHeight="1">
      <c r="A117" s="22" t="s">
        <v>128</v>
      </c>
      <c r="B117" s="103" t="s">
        <v>380</v>
      </c>
      <c r="C117" s="2" t="s">
        <v>228</v>
      </c>
      <c r="D117" s="7"/>
      <c r="E117" s="7">
        <v>0</v>
      </c>
      <c r="F117" s="7">
        <v>0</v>
      </c>
      <c r="G117" s="349"/>
      <c r="J117" s="7"/>
      <c r="K117" s="7"/>
      <c r="L117" s="7"/>
      <c r="M117" s="7"/>
      <c r="N117" s="7"/>
      <c r="O117" s="7"/>
      <c r="P117" s="7"/>
      <c r="Q117" s="7"/>
      <c r="S117" s="301">
        <f t="shared" si="16"/>
        <v>0</v>
      </c>
      <c r="T117" s="301">
        <f t="shared" si="17"/>
        <v>0</v>
      </c>
    </row>
    <row r="118" spans="1:20" ht="12" customHeight="1">
      <c r="A118" s="22" t="s">
        <v>130</v>
      </c>
      <c r="B118" s="103" t="s">
        <v>381</v>
      </c>
      <c r="C118" s="2" t="s">
        <v>229</v>
      </c>
      <c r="D118" s="7"/>
      <c r="E118" s="7">
        <v>0</v>
      </c>
      <c r="F118" s="7">
        <v>0</v>
      </c>
      <c r="G118" s="349"/>
      <c r="J118" s="7"/>
      <c r="K118" s="7"/>
      <c r="L118" s="7"/>
      <c r="M118" s="7"/>
      <c r="N118" s="7"/>
      <c r="O118" s="7"/>
      <c r="P118" s="7"/>
      <c r="Q118" s="7"/>
      <c r="S118" s="301">
        <f t="shared" si="16"/>
        <v>0</v>
      </c>
      <c r="T118" s="301">
        <f t="shared" si="17"/>
        <v>0</v>
      </c>
    </row>
    <row r="119" spans="1:20" ht="12" customHeight="1">
      <c r="A119" s="22" t="s">
        <v>132</v>
      </c>
      <c r="B119" s="103" t="s">
        <v>382</v>
      </c>
      <c r="C119" s="2" t="s">
        <v>244</v>
      </c>
      <c r="D119" s="7"/>
      <c r="E119" s="7">
        <v>0</v>
      </c>
      <c r="F119" s="7">
        <v>0</v>
      </c>
      <c r="G119" s="349"/>
      <c r="J119" s="7"/>
      <c r="K119" s="7"/>
      <c r="L119" s="7"/>
      <c r="M119" s="7"/>
      <c r="N119" s="7"/>
      <c r="O119" s="7"/>
      <c r="P119" s="7"/>
      <c r="Q119" s="7"/>
      <c r="S119" s="301">
        <f t="shared" si="16"/>
        <v>0</v>
      </c>
      <c r="T119" s="301">
        <f t="shared" si="17"/>
        <v>0</v>
      </c>
    </row>
    <row r="120" spans="1:20" ht="12" customHeight="1">
      <c r="A120" s="22" t="s">
        <v>134</v>
      </c>
      <c r="B120" s="103" t="s">
        <v>383</v>
      </c>
      <c r="C120" s="2" t="s">
        <v>230</v>
      </c>
      <c r="D120" s="7"/>
      <c r="E120" s="7">
        <v>0</v>
      </c>
      <c r="F120" s="7">
        <v>0</v>
      </c>
      <c r="G120" s="349"/>
      <c r="J120" s="7"/>
      <c r="K120" s="7"/>
      <c r="L120" s="7"/>
      <c r="M120" s="7"/>
      <c r="N120" s="7"/>
      <c r="O120" s="7"/>
      <c r="P120" s="7"/>
      <c r="Q120" s="7"/>
      <c r="S120" s="301">
        <f t="shared" si="16"/>
        <v>0</v>
      </c>
      <c r="T120" s="301">
        <f t="shared" si="17"/>
        <v>0</v>
      </c>
    </row>
    <row r="121" spans="1:20" ht="12" customHeight="1" thickBot="1">
      <c r="A121" s="59" t="s">
        <v>245</v>
      </c>
      <c r="B121" s="109" t="s">
        <v>384</v>
      </c>
      <c r="C121" s="8" t="s">
        <v>231</v>
      </c>
      <c r="D121" s="7"/>
      <c r="E121" s="7">
        <v>0</v>
      </c>
      <c r="F121" s="7">
        <v>0</v>
      </c>
      <c r="G121" s="349"/>
      <c r="J121" s="7"/>
      <c r="K121" s="7"/>
      <c r="L121" s="7"/>
      <c r="M121" s="7"/>
      <c r="N121" s="7"/>
      <c r="O121" s="7"/>
      <c r="P121" s="7"/>
      <c r="Q121" s="7"/>
      <c r="S121" s="301">
        <f t="shared" si="16"/>
        <v>0</v>
      </c>
      <c r="T121" s="301">
        <f t="shared" si="17"/>
        <v>0</v>
      </c>
    </row>
    <row r="122" spans="1:20" ht="12" customHeight="1" thickBot="1">
      <c r="A122" s="19" t="s">
        <v>136</v>
      </c>
      <c r="B122" s="102" t="s">
        <v>385</v>
      </c>
      <c r="C122" s="3" t="s">
        <v>232</v>
      </c>
      <c r="D122" s="63">
        <f>+D123+D124+D125+D126</f>
        <v>0</v>
      </c>
      <c r="E122" s="63">
        <v>0</v>
      </c>
      <c r="F122" s="63">
        <v>0</v>
      </c>
      <c r="G122" s="352"/>
      <c r="J122" s="63">
        <f>+J123+J124+J125+J126</f>
        <v>0</v>
      </c>
      <c r="K122" s="63">
        <f>+K123+K124+K125+K126</f>
        <v>0</v>
      </c>
      <c r="L122" s="63">
        <f aca="true" t="shared" si="30" ref="L122:Q122">+L123+L124+L125+L126</f>
        <v>0</v>
      </c>
      <c r="M122" s="63">
        <f t="shared" si="30"/>
        <v>0</v>
      </c>
      <c r="N122" s="63">
        <f t="shared" si="30"/>
        <v>0</v>
      </c>
      <c r="O122" s="63">
        <f t="shared" si="30"/>
        <v>0</v>
      </c>
      <c r="P122" s="63">
        <f t="shared" si="30"/>
        <v>0</v>
      </c>
      <c r="Q122" s="63">
        <f t="shared" si="30"/>
        <v>0</v>
      </c>
      <c r="S122" s="301">
        <f t="shared" si="16"/>
        <v>0</v>
      </c>
      <c r="T122" s="301">
        <f t="shared" si="17"/>
        <v>0</v>
      </c>
    </row>
    <row r="123" spans="1:20" ht="12" customHeight="1">
      <c r="A123" s="22" t="s">
        <v>138</v>
      </c>
      <c r="B123" s="103" t="s">
        <v>386</v>
      </c>
      <c r="C123" s="2" t="s">
        <v>233</v>
      </c>
      <c r="D123" s="7"/>
      <c r="E123" s="7">
        <v>0</v>
      </c>
      <c r="F123" s="7">
        <v>0</v>
      </c>
      <c r="G123" s="349"/>
      <c r="J123" s="7"/>
      <c r="K123" s="7"/>
      <c r="L123" s="7"/>
      <c r="M123" s="7"/>
      <c r="N123" s="7"/>
      <c r="O123" s="7"/>
      <c r="P123" s="7"/>
      <c r="Q123" s="7"/>
      <c r="S123" s="301">
        <f t="shared" si="16"/>
        <v>0</v>
      </c>
      <c r="T123" s="301">
        <f t="shared" si="17"/>
        <v>0</v>
      </c>
    </row>
    <row r="124" spans="1:20" ht="12" customHeight="1">
      <c r="A124" s="22" t="s">
        <v>140</v>
      </c>
      <c r="B124" s="103" t="s">
        <v>387</v>
      </c>
      <c r="C124" s="2" t="s">
        <v>234</v>
      </c>
      <c r="D124" s="7"/>
      <c r="E124" s="7">
        <v>0</v>
      </c>
      <c r="F124" s="7">
        <v>0</v>
      </c>
      <c r="G124" s="349"/>
      <c r="J124" s="7"/>
      <c r="K124" s="7"/>
      <c r="L124" s="7"/>
      <c r="M124" s="7"/>
      <c r="N124" s="7"/>
      <c r="O124" s="7"/>
      <c r="P124" s="7"/>
      <c r="Q124" s="7"/>
      <c r="S124" s="301">
        <f t="shared" si="16"/>
        <v>0</v>
      </c>
      <c r="T124" s="301">
        <f t="shared" si="17"/>
        <v>0</v>
      </c>
    </row>
    <row r="125" spans="1:20" ht="12" customHeight="1">
      <c r="A125" s="22" t="s">
        <v>142</v>
      </c>
      <c r="B125" s="103" t="s">
        <v>388</v>
      </c>
      <c r="C125" s="2" t="s">
        <v>235</v>
      </c>
      <c r="D125" s="7"/>
      <c r="E125" s="7">
        <v>0</v>
      </c>
      <c r="F125" s="7">
        <v>0</v>
      </c>
      <c r="G125" s="349"/>
      <c r="J125" s="7"/>
      <c r="K125" s="7"/>
      <c r="L125" s="7"/>
      <c r="M125" s="7"/>
      <c r="N125" s="7"/>
      <c r="O125" s="7"/>
      <c r="P125" s="7"/>
      <c r="Q125" s="7"/>
      <c r="S125" s="301">
        <f t="shared" si="16"/>
        <v>0</v>
      </c>
      <c r="T125" s="301">
        <f t="shared" si="17"/>
        <v>0</v>
      </c>
    </row>
    <row r="126" spans="1:20" ht="12" customHeight="1" thickBot="1">
      <c r="A126" s="22" t="s">
        <v>144</v>
      </c>
      <c r="B126" s="103" t="s">
        <v>389</v>
      </c>
      <c r="C126" s="2" t="s">
        <v>236</v>
      </c>
      <c r="D126" s="7"/>
      <c r="E126" s="7">
        <v>0</v>
      </c>
      <c r="F126" s="7">
        <v>0</v>
      </c>
      <c r="G126" s="349"/>
      <c r="J126" s="7"/>
      <c r="K126" s="7"/>
      <c r="L126" s="7"/>
      <c r="M126" s="7"/>
      <c r="N126" s="7"/>
      <c r="O126" s="7"/>
      <c r="P126" s="7"/>
      <c r="Q126" s="7"/>
      <c r="S126" s="301">
        <f t="shared" si="16"/>
        <v>0</v>
      </c>
      <c r="T126" s="301">
        <f t="shared" si="17"/>
        <v>0</v>
      </c>
    </row>
    <row r="127" spans="1:20" ht="15" customHeight="1" thickBot="1">
      <c r="A127" s="19" t="s">
        <v>146</v>
      </c>
      <c r="B127" s="102"/>
      <c r="C127" s="3" t="s">
        <v>237</v>
      </c>
      <c r="D127" s="64">
        <f>+D107+D111+D116+D122</f>
        <v>0</v>
      </c>
      <c r="E127" s="64">
        <v>0</v>
      </c>
      <c r="F127" s="64">
        <v>0</v>
      </c>
      <c r="G127" s="353"/>
      <c r="H127" s="65"/>
      <c r="I127" s="65"/>
      <c r="J127" s="64">
        <f>+J107+J111+J116+J122</f>
        <v>0</v>
      </c>
      <c r="K127" s="64">
        <f>+K107+K111+K116+K122</f>
        <v>0</v>
      </c>
      <c r="L127" s="64">
        <f aca="true" t="shared" si="31" ref="L127:Q127">+L107+L111+L116+L122</f>
        <v>0</v>
      </c>
      <c r="M127" s="64">
        <f t="shared" si="31"/>
        <v>0</v>
      </c>
      <c r="N127" s="64">
        <f t="shared" si="31"/>
        <v>0</v>
      </c>
      <c r="O127" s="64">
        <f t="shared" si="31"/>
        <v>0</v>
      </c>
      <c r="P127" s="64">
        <f t="shared" si="31"/>
        <v>0</v>
      </c>
      <c r="Q127" s="64">
        <f t="shared" si="31"/>
        <v>0</v>
      </c>
      <c r="S127" s="301">
        <f t="shared" si="16"/>
        <v>0</v>
      </c>
      <c r="T127" s="301">
        <f t="shared" si="17"/>
        <v>0</v>
      </c>
    </row>
    <row r="128" spans="1:20" s="21" customFormat="1" ht="12.75" customHeight="1" thickBot="1">
      <c r="A128" s="66" t="s">
        <v>238</v>
      </c>
      <c r="B128" s="110"/>
      <c r="C128" s="67" t="s">
        <v>239</v>
      </c>
      <c r="D128" s="64">
        <f>+D106+D127</f>
        <v>624787</v>
      </c>
      <c r="E128" s="64">
        <v>709463</v>
      </c>
      <c r="F128" s="64">
        <v>585288</v>
      </c>
      <c r="G128" s="353">
        <f>F128/E128*100</f>
        <v>82.49732544191875</v>
      </c>
      <c r="J128" s="64">
        <f>+J106+J127</f>
        <v>13274</v>
      </c>
      <c r="K128" s="64">
        <f>+K106+K127</f>
        <v>12811</v>
      </c>
      <c r="L128" s="64">
        <f aca="true" t="shared" si="32" ref="L128:Q128">+L106+L127</f>
        <v>18161</v>
      </c>
      <c r="M128" s="64">
        <f t="shared" si="32"/>
        <v>18152</v>
      </c>
      <c r="N128" s="64">
        <f t="shared" si="32"/>
        <v>9443</v>
      </c>
      <c r="O128" s="64">
        <f t="shared" si="32"/>
        <v>9377</v>
      </c>
      <c r="P128" s="64">
        <f t="shared" si="32"/>
        <v>668585</v>
      </c>
      <c r="Q128" s="64">
        <f t="shared" si="32"/>
        <v>544948</v>
      </c>
      <c r="S128" s="301">
        <f t="shared" si="16"/>
        <v>709463</v>
      </c>
      <c r="T128" s="301">
        <f t="shared" si="17"/>
        <v>585288</v>
      </c>
    </row>
    <row r="129" spans="19:20" ht="7.5" customHeight="1">
      <c r="S129" s="301">
        <f aca="true" t="shared" si="33" ref="S129:T133">SUM(L129,N129,P129)</f>
        <v>0</v>
      </c>
      <c r="T129" s="301">
        <f t="shared" si="33"/>
        <v>0</v>
      </c>
    </row>
    <row r="130" spans="1:20" ht="15.75">
      <c r="A130" s="797" t="s">
        <v>240</v>
      </c>
      <c r="B130" s="797"/>
      <c r="C130" s="797"/>
      <c r="D130" s="797"/>
      <c r="E130" s="10"/>
      <c r="F130" s="10"/>
      <c r="G130" s="10"/>
      <c r="J130" s="10"/>
      <c r="K130" s="10"/>
      <c r="L130" s="10"/>
      <c r="M130" s="10"/>
      <c r="N130" s="10"/>
      <c r="O130" s="10"/>
      <c r="P130" s="10"/>
      <c r="Q130" s="10"/>
      <c r="S130" s="301">
        <f t="shared" si="33"/>
        <v>0</v>
      </c>
      <c r="T130" s="301">
        <f t="shared" si="33"/>
        <v>0</v>
      </c>
    </row>
    <row r="131" spans="1:20" ht="15" customHeight="1" thickBot="1">
      <c r="A131" s="794" t="s">
        <v>241</v>
      </c>
      <c r="B131" s="794"/>
      <c r="C131" s="794"/>
      <c r="D131" s="11" t="s">
        <v>32</v>
      </c>
      <c r="E131" s="11" t="s">
        <v>32</v>
      </c>
      <c r="F131" s="11" t="s">
        <v>32</v>
      </c>
      <c r="G131" s="11" t="s">
        <v>32</v>
      </c>
      <c r="J131" s="11" t="s">
        <v>32</v>
      </c>
      <c r="K131" s="11" t="s">
        <v>32</v>
      </c>
      <c r="L131" s="11" t="s">
        <v>32</v>
      </c>
      <c r="M131" s="11" t="s">
        <v>32</v>
      </c>
      <c r="N131" s="11" t="s">
        <v>32</v>
      </c>
      <c r="O131" s="11" t="s">
        <v>32</v>
      </c>
      <c r="P131" s="11" t="s">
        <v>32</v>
      </c>
      <c r="Q131" s="11" t="s">
        <v>32</v>
      </c>
      <c r="S131" s="301">
        <f t="shared" si="33"/>
        <v>0</v>
      </c>
      <c r="T131" s="301">
        <f t="shared" si="33"/>
        <v>0</v>
      </c>
    </row>
    <row r="132" spans="1:20" ht="13.5" customHeight="1" thickBot="1">
      <c r="A132" s="19">
        <v>1</v>
      </c>
      <c r="B132" s="102"/>
      <c r="C132" s="60" t="s">
        <v>242</v>
      </c>
      <c r="D132" s="6">
        <f>+D60-D106</f>
        <v>-170083</v>
      </c>
      <c r="E132" s="6">
        <f>+E60-E106</f>
        <v>-159840</v>
      </c>
      <c r="F132" s="6">
        <f>+F60-F106</f>
        <v>-23573</v>
      </c>
      <c r="G132" s="6">
        <f>+G60-G106</f>
        <v>19.70272804929249</v>
      </c>
      <c r="J132" s="6">
        <f>+J60-J106</f>
        <v>-11934</v>
      </c>
      <c r="K132" s="6">
        <f>+K60-K106</f>
        <v>-11407</v>
      </c>
      <c r="L132" s="6">
        <f aca="true" t="shared" si="34" ref="L132:Q132">+L60-L106</f>
        <v>-2800</v>
      </c>
      <c r="M132" s="6">
        <f t="shared" si="34"/>
        <v>-2789</v>
      </c>
      <c r="N132" s="6">
        <f t="shared" si="34"/>
        <v>-9443</v>
      </c>
      <c r="O132" s="6">
        <f t="shared" si="34"/>
        <v>-9377</v>
      </c>
      <c r="P132" s="6">
        <f t="shared" si="34"/>
        <v>-157547</v>
      </c>
      <c r="Q132" s="6">
        <f t="shared" si="34"/>
        <v>0</v>
      </c>
      <c r="S132" s="301">
        <f t="shared" si="33"/>
        <v>-169790</v>
      </c>
      <c r="T132" s="301">
        <f t="shared" si="33"/>
        <v>-12166</v>
      </c>
    </row>
    <row r="133" spans="1:20" ht="27.75" customHeight="1" thickBot="1">
      <c r="A133" s="19" t="s">
        <v>50</v>
      </c>
      <c r="B133" s="102"/>
      <c r="C133" s="60" t="s">
        <v>243</v>
      </c>
      <c r="D133" s="6">
        <f>+D83-D127</f>
        <v>170083</v>
      </c>
      <c r="E133" s="6">
        <f>+E83-E127</f>
        <v>159840</v>
      </c>
      <c r="F133" s="6">
        <f>+F83-F127</f>
        <v>2806</v>
      </c>
      <c r="G133" s="6">
        <f>+G83-G127</f>
        <v>1.7555055055055053</v>
      </c>
      <c r="J133" s="6">
        <f>+J83-J127</f>
        <v>272</v>
      </c>
      <c r="K133" s="6">
        <f>+K83-K127</f>
        <v>272</v>
      </c>
      <c r="L133" s="6">
        <f aca="true" t="shared" si="35" ref="L133:Q133">+L83-L127</f>
        <v>2534</v>
      </c>
      <c r="M133" s="6">
        <f t="shared" si="35"/>
        <v>2534</v>
      </c>
      <c r="N133" s="6">
        <f t="shared" si="35"/>
        <v>0</v>
      </c>
      <c r="O133" s="6">
        <f t="shared" si="35"/>
        <v>0</v>
      </c>
      <c r="P133" s="6">
        <f t="shared" si="35"/>
        <v>167256</v>
      </c>
      <c r="Q133" s="6">
        <f t="shared" si="35"/>
        <v>0</v>
      </c>
      <c r="S133" s="301">
        <f t="shared" si="33"/>
        <v>169790</v>
      </c>
      <c r="T133" s="301">
        <f t="shared" si="33"/>
        <v>2534</v>
      </c>
    </row>
    <row r="136" spans="5:20" ht="15.75">
      <c r="E136" s="101">
        <f>E128-E84</f>
        <v>0</v>
      </c>
      <c r="J136" s="101">
        <f>J128-J84</f>
        <v>11662</v>
      </c>
      <c r="K136" s="101">
        <f>K128-K84</f>
        <v>11135</v>
      </c>
      <c r="L136" s="101">
        <f aca="true" t="shared" si="36" ref="L136:T136">L128-L84</f>
        <v>266</v>
      </c>
      <c r="M136" s="101">
        <f t="shared" si="36"/>
        <v>255</v>
      </c>
      <c r="N136" s="101">
        <f t="shared" si="36"/>
        <v>9443</v>
      </c>
      <c r="O136" s="101">
        <f t="shared" si="36"/>
        <v>9377</v>
      </c>
      <c r="P136" s="101">
        <f>P128-P84</f>
        <v>-9709</v>
      </c>
      <c r="Q136" s="101">
        <f t="shared" si="36"/>
        <v>0</v>
      </c>
      <c r="R136" s="101">
        <f t="shared" si="36"/>
        <v>0</v>
      </c>
      <c r="S136" s="101">
        <f t="shared" si="36"/>
        <v>11662</v>
      </c>
      <c r="T136" s="101">
        <f t="shared" si="36"/>
        <v>20767</v>
      </c>
    </row>
  </sheetData>
  <sheetProtection/>
  <mergeCells count="6">
    <mergeCell ref="A1:G1"/>
    <mergeCell ref="A131:C131"/>
    <mergeCell ref="A2:C2"/>
    <mergeCell ref="A87:C87"/>
    <mergeCell ref="A130:D130"/>
    <mergeCell ref="A86:G86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1" r:id="rId1"/>
  <headerFooter alignWithMargins="0">
    <oddHeader xml:space="preserve">&amp;C&amp;"Times New Roman CE,Félkövér"&amp;12BONYHÁD VÁROS ÖNKORMÁNYZATA 2014. ÉVI KÖLTSÉGVETÉS ÖNKÉNT VÁLLALT FELADATAINAK ÖSSZEVONT MÉRLEGE&amp;R&amp;"Times New Roman CE,Félkövér dőlt" 1.3.melléklet </oddHeader>
  </headerFooter>
  <rowBreaks count="1" manualBreakCount="1">
    <brk id="8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2"/>
  <sheetViews>
    <sheetView zoomScaleSheetLayoutView="100" zoomScalePageLayoutView="0" workbookViewId="0" topLeftCell="A43">
      <selection activeCell="E90" sqref="E90:E92"/>
    </sheetView>
  </sheetViews>
  <sheetFormatPr defaultColWidth="9.140625" defaultRowHeight="15"/>
  <cols>
    <col min="1" max="2" width="8.140625" style="68" customWidth="1"/>
    <col min="3" max="3" width="78.57421875" style="68" customWidth="1"/>
    <col min="4" max="4" width="10.8515625" style="69" customWidth="1"/>
    <col min="5" max="6" width="10.7109375" style="69" customWidth="1"/>
    <col min="7" max="7" width="11.57421875" style="69" customWidth="1"/>
    <col min="8" max="16384" width="9.140625" style="10" customWidth="1"/>
  </cols>
  <sheetData>
    <row r="1" spans="1:7" ht="15.75" customHeight="1">
      <c r="A1" s="795" t="s">
        <v>30</v>
      </c>
      <c r="B1" s="795"/>
      <c r="C1" s="795"/>
      <c r="D1" s="795"/>
      <c r="E1" s="795"/>
      <c r="F1" s="795"/>
      <c r="G1" s="795"/>
    </row>
    <row r="2" spans="1:7" ht="15.75" customHeight="1" thickBot="1">
      <c r="A2" s="794" t="s">
        <v>31</v>
      </c>
      <c r="B2" s="794"/>
      <c r="C2" s="794"/>
      <c r="D2" s="11"/>
      <c r="E2" s="11"/>
      <c r="F2" s="11"/>
      <c r="G2" s="11" t="s">
        <v>32</v>
      </c>
    </row>
    <row r="3" spans="1:7" ht="37.5" customHeight="1" thickBot="1">
      <c r="A3" s="12" t="s">
        <v>33</v>
      </c>
      <c r="B3" s="92" t="s">
        <v>362</v>
      </c>
      <c r="C3" s="13" t="s">
        <v>34</v>
      </c>
      <c r="D3" s="14" t="s">
        <v>35</v>
      </c>
      <c r="E3" s="14" t="s">
        <v>591</v>
      </c>
      <c r="F3" s="14" t="s">
        <v>592</v>
      </c>
      <c r="G3" s="14" t="s">
        <v>593</v>
      </c>
    </row>
    <row r="4" spans="1:7" s="18" customFormat="1" ht="12" customHeight="1" thickBot="1">
      <c r="A4" s="5">
        <v>1</v>
      </c>
      <c r="B4" s="5">
        <v>2</v>
      </c>
      <c r="C4" s="49">
        <v>2</v>
      </c>
      <c r="D4" s="710">
        <v>3</v>
      </c>
      <c r="E4" s="711">
        <v>4</v>
      </c>
      <c r="F4" s="712">
        <v>5</v>
      </c>
      <c r="G4" s="711">
        <v>6</v>
      </c>
    </row>
    <row r="5" spans="1:7" s="21" customFormat="1" ht="12" customHeight="1" thickBot="1">
      <c r="A5" s="19" t="s">
        <v>36</v>
      </c>
      <c r="B5" s="102" t="s">
        <v>390</v>
      </c>
      <c r="C5" s="20" t="s">
        <v>37</v>
      </c>
      <c r="D5" s="6">
        <f>+D6+D7+D8+D9+D10+D11</f>
        <v>0</v>
      </c>
      <c r="E5" s="6">
        <f>+E6+E7+E8+E9+E10+E11</f>
        <v>84454</v>
      </c>
      <c r="F5" s="6">
        <f>+F6+F7+F8+F9+F10+F11</f>
        <v>84454</v>
      </c>
      <c r="G5" s="347">
        <f>F5/E5*100</f>
        <v>100</v>
      </c>
    </row>
    <row r="6" spans="1:7" s="21" customFormat="1" ht="12" customHeight="1">
      <c r="A6" s="22" t="s">
        <v>38</v>
      </c>
      <c r="B6" s="103" t="s">
        <v>391</v>
      </c>
      <c r="C6" s="23" t="s">
        <v>39</v>
      </c>
      <c r="D6" s="24"/>
      <c r="E6" s="24"/>
      <c r="F6" s="24"/>
      <c r="G6" s="348"/>
    </row>
    <row r="7" spans="1:7" s="21" customFormat="1" ht="12" customHeight="1">
      <c r="A7" s="25" t="s">
        <v>40</v>
      </c>
      <c r="B7" s="104" t="s">
        <v>392</v>
      </c>
      <c r="C7" s="26" t="s">
        <v>41</v>
      </c>
      <c r="D7" s="27"/>
      <c r="E7" s="27"/>
      <c r="F7" s="27"/>
      <c r="G7" s="345"/>
    </row>
    <row r="8" spans="1:7" s="21" customFormat="1" ht="12" customHeight="1">
      <c r="A8" s="25" t="s">
        <v>42</v>
      </c>
      <c r="B8" s="104" t="s">
        <v>393</v>
      </c>
      <c r="C8" s="26" t="s">
        <v>43</v>
      </c>
      <c r="D8" s="27"/>
      <c r="E8" s="27"/>
      <c r="F8" s="27"/>
      <c r="G8" s="345"/>
    </row>
    <row r="9" spans="1:7" s="21" customFormat="1" ht="12" customHeight="1">
      <c r="A9" s="25" t="s">
        <v>44</v>
      </c>
      <c r="B9" s="104" t="s">
        <v>394</v>
      </c>
      <c r="C9" s="26" t="s">
        <v>45</v>
      </c>
      <c r="D9" s="27"/>
      <c r="E9" s="27"/>
      <c r="F9" s="27"/>
      <c r="G9" s="345"/>
    </row>
    <row r="10" spans="1:7" s="21" customFormat="1" ht="12" customHeight="1">
      <c r="A10" s="25" t="s">
        <v>46</v>
      </c>
      <c r="B10" s="104" t="s">
        <v>395</v>
      </c>
      <c r="C10" s="26" t="s">
        <v>47</v>
      </c>
      <c r="D10" s="27"/>
      <c r="E10" s="27"/>
      <c r="F10" s="27"/>
      <c r="G10" s="345"/>
    </row>
    <row r="11" spans="1:7" s="21" customFormat="1" ht="12" customHeight="1" thickBot="1">
      <c r="A11" s="28" t="s">
        <v>48</v>
      </c>
      <c r="B11" s="105" t="s">
        <v>396</v>
      </c>
      <c r="C11" s="29" t="s">
        <v>49</v>
      </c>
      <c r="D11" s="27"/>
      <c r="E11" s="27">
        <v>84454</v>
      </c>
      <c r="F11" s="27">
        <v>84454</v>
      </c>
      <c r="G11" s="345">
        <f>F11/E11*100</f>
        <v>100</v>
      </c>
    </row>
    <row r="12" spans="1:7" s="21" customFormat="1" ht="12" customHeight="1" thickBot="1">
      <c r="A12" s="19" t="s">
        <v>50</v>
      </c>
      <c r="B12" s="102"/>
      <c r="C12" s="30" t="s">
        <v>51</v>
      </c>
      <c r="D12" s="6">
        <f>+D13+D14+D15+D16+D17</f>
        <v>83354</v>
      </c>
      <c r="E12" s="6">
        <f>+E13+E14+E15+E16+E17</f>
        <v>0</v>
      </c>
      <c r="F12" s="6">
        <f>+F13+F14+F15+F16+F17</f>
        <v>0</v>
      </c>
      <c r="G12" s="347"/>
    </row>
    <row r="13" spans="1:7" s="21" customFormat="1" ht="12" customHeight="1">
      <c r="A13" s="22" t="s">
        <v>52</v>
      </c>
      <c r="B13" s="103" t="s">
        <v>397</v>
      </c>
      <c r="C13" s="23" t="s">
        <v>53</v>
      </c>
      <c r="D13" s="24"/>
      <c r="E13" s="24"/>
      <c r="F13" s="24"/>
      <c r="G13" s="348"/>
    </row>
    <row r="14" spans="1:7" s="21" customFormat="1" ht="12" customHeight="1">
      <c r="A14" s="25" t="s">
        <v>54</v>
      </c>
      <c r="B14" s="104" t="s">
        <v>398</v>
      </c>
      <c r="C14" s="26" t="s">
        <v>55</v>
      </c>
      <c r="D14" s="27"/>
      <c r="E14" s="27"/>
      <c r="F14" s="27"/>
      <c r="G14" s="345"/>
    </row>
    <row r="15" spans="1:7" s="21" customFormat="1" ht="12" customHeight="1">
      <c r="A15" s="25" t="s">
        <v>56</v>
      </c>
      <c r="B15" s="104" t="s">
        <v>399</v>
      </c>
      <c r="C15" s="26" t="s">
        <v>57</v>
      </c>
      <c r="D15" s="27"/>
      <c r="E15" s="27"/>
      <c r="F15" s="27"/>
      <c r="G15" s="345"/>
    </row>
    <row r="16" spans="1:7" s="21" customFormat="1" ht="12" customHeight="1">
      <c r="A16" s="25" t="s">
        <v>58</v>
      </c>
      <c r="B16" s="104" t="s">
        <v>400</v>
      </c>
      <c r="C16" s="26" t="s">
        <v>59</v>
      </c>
      <c r="D16" s="27"/>
      <c r="E16" s="27"/>
      <c r="F16" s="27"/>
      <c r="G16" s="345"/>
    </row>
    <row r="17" spans="1:7" s="21" customFormat="1" ht="12" customHeight="1">
      <c r="A17" s="25" t="s">
        <v>60</v>
      </c>
      <c r="B17" s="104" t="s">
        <v>401</v>
      </c>
      <c r="C17" s="26" t="s">
        <v>61</v>
      </c>
      <c r="D17" s="27">
        <v>83354</v>
      </c>
      <c r="E17" s="27"/>
      <c r="F17" s="27"/>
      <c r="G17" s="345"/>
    </row>
    <row r="18" spans="1:7" s="21" customFormat="1" ht="12" customHeight="1" thickBot="1">
      <c r="A18" s="28" t="s">
        <v>62</v>
      </c>
      <c r="B18" s="105" t="s">
        <v>401</v>
      </c>
      <c r="C18" s="29" t="s">
        <v>63</v>
      </c>
      <c r="D18" s="31"/>
      <c r="E18" s="31"/>
      <c r="F18" s="31"/>
      <c r="G18" s="346"/>
    </row>
    <row r="19" spans="1:7" s="21" customFormat="1" ht="12" customHeight="1" thickBot="1">
      <c r="A19" s="19" t="s">
        <v>64</v>
      </c>
      <c r="B19" s="102" t="s">
        <v>402</v>
      </c>
      <c r="C19" s="20" t="s">
        <v>65</v>
      </c>
      <c r="D19" s="6">
        <f>+D20+D21+D22+D23+D24</f>
        <v>0</v>
      </c>
      <c r="E19" s="6">
        <f>+E20+E21+E22+E23+E24</f>
        <v>0</v>
      </c>
      <c r="F19" s="6">
        <f>+F20+F21+F22+F23+F24</f>
        <v>0</v>
      </c>
      <c r="G19" s="347"/>
    </row>
    <row r="20" spans="1:7" s="21" customFormat="1" ht="12" customHeight="1">
      <c r="A20" s="22" t="s">
        <v>66</v>
      </c>
      <c r="B20" s="103" t="s">
        <v>403</v>
      </c>
      <c r="C20" s="23" t="s">
        <v>67</v>
      </c>
      <c r="D20" s="24"/>
      <c r="E20" s="24"/>
      <c r="F20" s="24"/>
      <c r="G20" s="348"/>
    </row>
    <row r="21" spans="1:7" s="21" customFormat="1" ht="12" customHeight="1">
      <c r="A21" s="25" t="s">
        <v>68</v>
      </c>
      <c r="B21" s="104" t="s">
        <v>404</v>
      </c>
      <c r="C21" s="26" t="s">
        <v>69</v>
      </c>
      <c r="D21" s="27"/>
      <c r="E21" s="27"/>
      <c r="F21" s="27"/>
      <c r="G21" s="345"/>
    </row>
    <row r="22" spans="1:7" s="21" customFormat="1" ht="12" customHeight="1">
      <c r="A22" s="25" t="s">
        <v>70</v>
      </c>
      <c r="B22" s="104" t="s">
        <v>405</v>
      </c>
      <c r="C22" s="26" t="s">
        <v>71</v>
      </c>
      <c r="D22" s="27"/>
      <c r="E22" s="27"/>
      <c r="F22" s="27"/>
      <c r="G22" s="345"/>
    </row>
    <row r="23" spans="1:7" s="21" customFormat="1" ht="12" customHeight="1">
      <c r="A23" s="25" t="s">
        <v>72</v>
      </c>
      <c r="B23" s="104" t="s">
        <v>406</v>
      </c>
      <c r="C23" s="26" t="s">
        <v>73</v>
      </c>
      <c r="D23" s="27"/>
      <c r="E23" s="27"/>
      <c r="F23" s="27"/>
      <c r="G23" s="345"/>
    </row>
    <row r="24" spans="1:7" s="21" customFormat="1" ht="12" customHeight="1">
      <c r="A24" s="25" t="s">
        <v>74</v>
      </c>
      <c r="B24" s="104" t="s">
        <v>407</v>
      </c>
      <c r="C24" s="26" t="s">
        <v>75</v>
      </c>
      <c r="D24" s="27"/>
      <c r="E24" s="27"/>
      <c r="F24" s="27"/>
      <c r="G24" s="345"/>
    </row>
    <row r="25" spans="1:7" s="21" customFormat="1" ht="12" customHeight="1" thickBot="1">
      <c r="A25" s="28" t="s">
        <v>76</v>
      </c>
      <c r="B25" s="105" t="s">
        <v>407</v>
      </c>
      <c r="C25" s="29" t="s">
        <v>77</v>
      </c>
      <c r="D25" s="31"/>
      <c r="E25" s="31"/>
      <c r="F25" s="31"/>
      <c r="G25" s="346"/>
    </row>
    <row r="26" spans="1:7" s="21" customFormat="1" ht="12" customHeight="1" thickBot="1">
      <c r="A26" s="19" t="s">
        <v>78</v>
      </c>
      <c r="B26" s="102" t="s">
        <v>408</v>
      </c>
      <c r="C26" s="20" t="s">
        <v>79</v>
      </c>
      <c r="D26" s="9">
        <f>+D27+D30+D31+D32</f>
        <v>0</v>
      </c>
      <c r="E26" s="9">
        <f>+E27+E30+E31+E32</f>
        <v>0</v>
      </c>
      <c r="F26" s="9">
        <f>+F27+F30+F31+F32</f>
        <v>0</v>
      </c>
      <c r="G26" s="351"/>
    </row>
    <row r="27" spans="1:7" s="21" customFormat="1" ht="12" customHeight="1">
      <c r="A27" s="22" t="s">
        <v>80</v>
      </c>
      <c r="B27" s="103"/>
      <c r="C27" s="23" t="s">
        <v>81</v>
      </c>
      <c r="D27" s="32">
        <f>+D28+D29</f>
        <v>0</v>
      </c>
      <c r="E27" s="32"/>
      <c r="F27" s="32"/>
      <c r="G27" s="354"/>
    </row>
    <row r="28" spans="1:7" s="21" customFormat="1" ht="12" customHeight="1">
      <c r="A28" s="25" t="s">
        <v>82</v>
      </c>
      <c r="B28" s="104" t="s">
        <v>409</v>
      </c>
      <c r="C28" s="26" t="s">
        <v>83</v>
      </c>
      <c r="D28" s="27"/>
      <c r="E28" s="27"/>
      <c r="F28" s="27"/>
      <c r="G28" s="345"/>
    </row>
    <row r="29" spans="1:7" s="21" customFormat="1" ht="12" customHeight="1">
      <c r="A29" s="25" t="s">
        <v>84</v>
      </c>
      <c r="B29" s="104" t="s">
        <v>410</v>
      </c>
      <c r="C29" s="26" t="s">
        <v>85</v>
      </c>
      <c r="D29" s="27"/>
      <c r="E29" s="27"/>
      <c r="F29" s="27"/>
      <c r="G29" s="345"/>
    </row>
    <row r="30" spans="1:7" s="21" customFormat="1" ht="12" customHeight="1">
      <c r="A30" s="25" t="s">
        <v>86</v>
      </c>
      <c r="B30" s="104" t="s">
        <v>411</v>
      </c>
      <c r="C30" s="26" t="s">
        <v>87</v>
      </c>
      <c r="D30" s="27"/>
      <c r="E30" s="27"/>
      <c r="F30" s="27"/>
      <c r="G30" s="345"/>
    </row>
    <row r="31" spans="1:7" s="21" customFormat="1" ht="12" customHeight="1">
      <c r="A31" s="25" t="s">
        <v>88</v>
      </c>
      <c r="B31" s="104" t="s">
        <v>412</v>
      </c>
      <c r="C31" s="26" t="s">
        <v>89</v>
      </c>
      <c r="D31" s="27"/>
      <c r="E31" s="27"/>
      <c r="F31" s="27"/>
      <c r="G31" s="345"/>
    </row>
    <row r="32" spans="1:7" s="21" customFormat="1" ht="12" customHeight="1" thickBot="1">
      <c r="A32" s="28" t="s">
        <v>90</v>
      </c>
      <c r="B32" s="105" t="s">
        <v>413</v>
      </c>
      <c r="C32" s="29" t="s">
        <v>91</v>
      </c>
      <c r="D32" s="31"/>
      <c r="E32" s="31"/>
      <c r="F32" s="31"/>
      <c r="G32" s="346"/>
    </row>
    <row r="33" spans="1:7" s="21" customFormat="1" ht="12" customHeight="1" thickBot="1">
      <c r="A33" s="19" t="s">
        <v>92</v>
      </c>
      <c r="B33" s="102" t="s">
        <v>414</v>
      </c>
      <c r="C33" s="20" t="s">
        <v>93</v>
      </c>
      <c r="D33" s="6">
        <f>SUM(D34:D43)</f>
        <v>0</v>
      </c>
      <c r="E33" s="6">
        <f>SUM(E34:E43)</f>
        <v>0</v>
      </c>
      <c r="F33" s="6">
        <f>SUM(F34:F43)</f>
        <v>0</v>
      </c>
      <c r="G33" s="347"/>
    </row>
    <row r="34" spans="1:7" s="21" customFormat="1" ht="12" customHeight="1">
      <c r="A34" s="22" t="s">
        <v>94</v>
      </c>
      <c r="B34" s="103" t="s">
        <v>415</v>
      </c>
      <c r="C34" s="23" t="s">
        <v>95</v>
      </c>
      <c r="D34" s="24"/>
      <c r="E34" s="24"/>
      <c r="F34" s="24"/>
      <c r="G34" s="348"/>
    </row>
    <row r="35" spans="1:7" s="21" customFormat="1" ht="12" customHeight="1">
      <c r="A35" s="25" t="s">
        <v>96</v>
      </c>
      <c r="B35" s="104" t="s">
        <v>416</v>
      </c>
      <c r="C35" s="26" t="s">
        <v>97</v>
      </c>
      <c r="D35" s="27"/>
      <c r="E35" s="27"/>
      <c r="F35" s="27"/>
      <c r="G35" s="345"/>
    </row>
    <row r="36" spans="1:7" s="21" customFormat="1" ht="12" customHeight="1">
      <c r="A36" s="25" t="s">
        <v>98</v>
      </c>
      <c r="B36" s="104" t="s">
        <v>417</v>
      </c>
      <c r="C36" s="26" t="s">
        <v>99</v>
      </c>
      <c r="D36" s="27"/>
      <c r="E36" s="27"/>
      <c r="F36" s="27"/>
      <c r="G36" s="345"/>
    </row>
    <row r="37" spans="1:7" s="21" customFormat="1" ht="12" customHeight="1">
      <c r="A37" s="25" t="s">
        <v>100</v>
      </c>
      <c r="B37" s="104" t="s">
        <v>418</v>
      </c>
      <c r="C37" s="26" t="s">
        <v>101</v>
      </c>
      <c r="D37" s="27"/>
      <c r="E37" s="27"/>
      <c r="F37" s="27"/>
      <c r="G37" s="345"/>
    </row>
    <row r="38" spans="1:7" s="21" customFormat="1" ht="12" customHeight="1">
      <c r="A38" s="25" t="s">
        <v>102</v>
      </c>
      <c r="B38" s="104" t="s">
        <v>419</v>
      </c>
      <c r="C38" s="26" t="s">
        <v>103</v>
      </c>
      <c r="D38" s="27"/>
      <c r="E38" s="27"/>
      <c r="F38" s="27"/>
      <c r="G38" s="345"/>
    </row>
    <row r="39" spans="1:7" s="21" customFormat="1" ht="12" customHeight="1">
      <c r="A39" s="25" t="s">
        <v>104</v>
      </c>
      <c r="B39" s="104" t="s">
        <v>420</v>
      </c>
      <c r="C39" s="26" t="s">
        <v>105</v>
      </c>
      <c r="D39" s="27"/>
      <c r="E39" s="27"/>
      <c r="F39" s="27"/>
      <c r="G39" s="345"/>
    </row>
    <row r="40" spans="1:7" s="21" customFormat="1" ht="12" customHeight="1">
      <c r="A40" s="25" t="s">
        <v>106</v>
      </c>
      <c r="B40" s="104" t="s">
        <v>421</v>
      </c>
      <c r="C40" s="26" t="s">
        <v>107</v>
      </c>
      <c r="D40" s="27"/>
      <c r="E40" s="27"/>
      <c r="F40" s="27"/>
      <c r="G40" s="345"/>
    </row>
    <row r="41" spans="1:7" s="21" customFormat="1" ht="12" customHeight="1">
      <c r="A41" s="25" t="s">
        <v>108</v>
      </c>
      <c r="B41" s="104" t="s">
        <v>422</v>
      </c>
      <c r="C41" s="26" t="s">
        <v>109</v>
      </c>
      <c r="D41" s="27"/>
      <c r="E41" s="27"/>
      <c r="F41" s="27"/>
      <c r="G41" s="345"/>
    </row>
    <row r="42" spans="1:7" s="21" customFormat="1" ht="12" customHeight="1">
      <c r="A42" s="25" t="s">
        <v>110</v>
      </c>
      <c r="B42" s="104" t="s">
        <v>423</v>
      </c>
      <c r="C42" s="26" t="s">
        <v>111</v>
      </c>
      <c r="D42" s="33"/>
      <c r="E42" s="33"/>
      <c r="F42" s="33"/>
      <c r="G42" s="355"/>
    </row>
    <row r="43" spans="1:7" s="21" customFormat="1" ht="12" customHeight="1" thickBot="1">
      <c r="A43" s="28" t="s">
        <v>112</v>
      </c>
      <c r="B43" s="104" t="s">
        <v>424</v>
      </c>
      <c r="C43" s="29" t="s">
        <v>113</v>
      </c>
      <c r="D43" s="34"/>
      <c r="E43" s="34"/>
      <c r="F43" s="34"/>
      <c r="G43" s="356"/>
    </row>
    <row r="44" spans="1:7" s="21" customFormat="1" ht="12" customHeight="1" thickBot="1">
      <c r="A44" s="19" t="s">
        <v>114</v>
      </c>
      <c r="B44" s="102" t="s">
        <v>425</v>
      </c>
      <c r="C44" s="20" t="s">
        <v>115</v>
      </c>
      <c r="D44" s="6">
        <f>SUM(D45:D49)</f>
        <v>0</v>
      </c>
      <c r="E44" s="6">
        <f>SUM(E45:E49)</f>
        <v>0</v>
      </c>
      <c r="F44" s="6">
        <f>SUM(F45:F49)</f>
        <v>0</v>
      </c>
      <c r="G44" s="347"/>
    </row>
    <row r="45" spans="1:7" s="21" customFormat="1" ht="12" customHeight="1">
      <c r="A45" s="22" t="s">
        <v>116</v>
      </c>
      <c r="B45" s="103" t="s">
        <v>426</v>
      </c>
      <c r="C45" s="23" t="s">
        <v>117</v>
      </c>
      <c r="D45" s="35"/>
      <c r="E45" s="35"/>
      <c r="F45" s="35"/>
      <c r="G45" s="357"/>
    </row>
    <row r="46" spans="1:7" s="21" customFormat="1" ht="12" customHeight="1">
      <c r="A46" s="25" t="s">
        <v>118</v>
      </c>
      <c r="B46" s="104" t="s">
        <v>427</v>
      </c>
      <c r="C46" s="26" t="s">
        <v>119</v>
      </c>
      <c r="D46" s="33"/>
      <c r="E46" s="33"/>
      <c r="F46" s="33"/>
      <c r="G46" s="355"/>
    </row>
    <row r="47" spans="1:7" s="21" customFormat="1" ht="12" customHeight="1">
      <c r="A47" s="25" t="s">
        <v>120</v>
      </c>
      <c r="B47" s="104" t="s">
        <v>428</v>
      </c>
      <c r="C47" s="26" t="s">
        <v>121</v>
      </c>
      <c r="D47" s="33"/>
      <c r="E47" s="33"/>
      <c r="F47" s="33"/>
      <c r="G47" s="355"/>
    </row>
    <row r="48" spans="1:7" s="21" customFormat="1" ht="12" customHeight="1">
      <c r="A48" s="25" t="s">
        <v>122</v>
      </c>
      <c r="B48" s="104" t="s">
        <v>429</v>
      </c>
      <c r="C48" s="26" t="s">
        <v>123</v>
      </c>
      <c r="D48" s="33"/>
      <c r="E48" s="33"/>
      <c r="F48" s="33"/>
      <c r="G48" s="355"/>
    </row>
    <row r="49" spans="1:7" s="21" customFormat="1" ht="12" customHeight="1" thickBot="1">
      <c r="A49" s="28" t="s">
        <v>124</v>
      </c>
      <c r="B49" s="104" t="s">
        <v>430</v>
      </c>
      <c r="C49" s="29" t="s">
        <v>125</v>
      </c>
      <c r="D49" s="34"/>
      <c r="E49" s="34"/>
      <c r="F49" s="34"/>
      <c r="G49" s="356"/>
    </row>
    <row r="50" spans="1:7" s="21" customFormat="1" ht="12" customHeight="1" thickBot="1">
      <c r="A50" s="19" t="s">
        <v>126</v>
      </c>
      <c r="B50" s="102" t="s">
        <v>431</v>
      </c>
      <c r="C50" s="20" t="s">
        <v>127</v>
      </c>
      <c r="D50" s="6">
        <f>SUM(D51:D53)</f>
        <v>0</v>
      </c>
      <c r="E50" s="6">
        <f>SUM(E51:E53)</f>
        <v>0</v>
      </c>
      <c r="F50" s="6">
        <f>SUM(F51:F53)</f>
        <v>0</v>
      </c>
      <c r="G50" s="347"/>
    </row>
    <row r="51" spans="1:7" s="21" customFormat="1" ht="12" customHeight="1">
      <c r="A51" s="22" t="s">
        <v>128</v>
      </c>
      <c r="B51" s="103" t="s">
        <v>432</v>
      </c>
      <c r="C51" s="23" t="s">
        <v>129</v>
      </c>
      <c r="D51" s="24"/>
      <c r="E51" s="24"/>
      <c r="F51" s="24"/>
      <c r="G51" s="348"/>
    </row>
    <row r="52" spans="1:7" s="21" customFormat="1" ht="12" customHeight="1">
      <c r="A52" s="25" t="s">
        <v>130</v>
      </c>
      <c r="B52" s="104" t="s">
        <v>433</v>
      </c>
      <c r="C52" s="26" t="s">
        <v>131</v>
      </c>
      <c r="D52" s="27"/>
      <c r="E52" s="27"/>
      <c r="F52" s="27"/>
      <c r="G52" s="345"/>
    </row>
    <row r="53" spans="1:7" s="21" customFormat="1" ht="12" customHeight="1">
      <c r="A53" s="25" t="s">
        <v>132</v>
      </c>
      <c r="B53" s="104" t="s">
        <v>434</v>
      </c>
      <c r="C53" s="26" t="s">
        <v>133</v>
      </c>
      <c r="D53" s="27"/>
      <c r="E53" s="27"/>
      <c r="F53" s="27"/>
      <c r="G53" s="345"/>
    </row>
    <row r="54" spans="1:7" s="21" customFormat="1" ht="12" customHeight="1" thickBot="1">
      <c r="A54" s="28" t="s">
        <v>134</v>
      </c>
      <c r="B54" s="105" t="s">
        <v>434</v>
      </c>
      <c r="C54" s="29" t="s">
        <v>135</v>
      </c>
      <c r="D54" s="31"/>
      <c r="E54" s="31"/>
      <c r="F54" s="31"/>
      <c r="G54" s="346"/>
    </row>
    <row r="55" spans="1:7" s="21" customFormat="1" ht="12" customHeight="1" thickBot="1">
      <c r="A55" s="19" t="s">
        <v>136</v>
      </c>
      <c r="B55" s="102" t="s">
        <v>435</v>
      </c>
      <c r="C55" s="30" t="s">
        <v>137</v>
      </c>
      <c r="D55" s="6">
        <f>SUM(D56:D58)</f>
        <v>0</v>
      </c>
      <c r="E55" s="6">
        <f>SUM(E56:E58)</f>
        <v>0</v>
      </c>
      <c r="F55" s="6">
        <f>SUM(F56:F58)</f>
        <v>0</v>
      </c>
      <c r="G55" s="347"/>
    </row>
    <row r="56" spans="1:7" s="21" customFormat="1" ht="12" customHeight="1">
      <c r="A56" s="22" t="s">
        <v>138</v>
      </c>
      <c r="B56" s="103" t="s">
        <v>436</v>
      </c>
      <c r="C56" s="23" t="s">
        <v>139</v>
      </c>
      <c r="D56" s="33"/>
      <c r="E56" s="33"/>
      <c r="F56" s="33"/>
      <c r="G56" s="355"/>
    </row>
    <row r="57" spans="1:7" s="21" customFormat="1" ht="12" customHeight="1">
      <c r="A57" s="25" t="s">
        <v>140</v>
      </c>
      <c r="B57" s="103" t="s">
        <v>437</v>
      </c>
      <c r="C57" s="26" t="s">
        <v>141</v>
      </c>
      <c r="D57" s="33"/>
      <c r="E57" s="33"/>
      <c r="F57" s="33"/>
      <c r="G57" s="355"/>
    </row>
    <row r="58" spans="1:7" s="21" customFormat="1" ht="12" customHeight="1">
      <c r="A58" s="25" t="s">
        <v>142</v>
      </c>
      <c r="B58" s="103" t="s">
        <v>438</v>
      </c>
      <c r="C58" s="26" t="s">
        <v>143</v>
      </c>
      <c r="D58" s="33"/>
      <c r="E58" s="33"/>
      <c r="F58" s="33"/>
      <c r="G58" s="355"/>
    </row>
    <row r="59" spans="1:7" s="21" customFormat="1" ht="12" customHeight="1" thickBot="1">
      <c r="A59" s="28" t="s">
        <v>144</v>
      </c>
      <c r="B59" s="105" t="s">
        <v>438</v>
      </c>
      <c r="C59" s="29" t="s">
        <v>145</v>
      </c>
      <c r="D59" s="33"/>
      <c r="E59" s="33"/>
      <c r="F59" s="33"/>
      <c r="G59" s="355"/>
    </row>
    <row r="60" spans="1:7" s="21" customFormat="1" ht="12" customHeight="1" thickBot="1">
      <c r="A60" s="19" t="s">
        <v>146</v>
      </c>
      <c r="B60" s="102"/>
      <c r="C60" s="20" t="s">
        <v>147</v>
      </c>
      <c r="D60" s="9">
        <f>+D5+D12+D19+D26+D33+D44+D50+D55</f>
        <v>83354</v>
      </c>
      <c r="E60" s="9">
        <f>+E5+E12+E19+E26+E33+E44+E50+E55</f>
        <v>84454</v>
      </c>
      <c r="F60" s="9">
        <f>+F5+F12+F19+F26+F33+F44+F50+F55</f>
        <v>84454</v>
      </c>
      <c r="G60" s="351">
        <f>F60/E60*100</f>
        <v>100</v>
      </c>
    </row>
    <row r="61" spans="1:7" s="21" customFormat="1" ht="12" customHeight="1" thickBot="1">
      <c r="A61" s="36" t="s">
        <v>148</v>
      </c>
      <c r="B61" s="102" t="s">
        <v>440</v>
      </c>
      <c r="C61" s="30" t="s">
        <v>149</v>
      </c>
      <c r="D61" s="6">
        <f>SUM(D62:D64)</f>
        <v>0</v>
      </c>
      <c r="E61" s="6">
        <f>SUM(E62:E64)</f>
        <v>0</v>
      </c>
      <c r="F61" s="6">
        <f>SUM(F62:F64)</f>
        <v>0</v>
      </c>
      <c r="G61" s="347"/>
    </row>
    <row r="62" spans="1:7" s="21" customFormat="1" ht="12" customHeight="1">
      <c r="A62" s="22" t="s">
        <v>150</v>
      </c>
      <c r="B62" s="103" t="s">
        <v>441</v>
      </c>
      <c r="C62" s="23" t="s">
        <v>151</v>
      </c>
      <c r="D62" s="33"/>
      <c r="E62" s="33"/>
      <c r="F62" s="33"/>
      <c r="G62" s="355"/>
    </row>
    <row r="63" spans="1:7" s="21" customFormat="1" ht="12" customHeight="1">
      <c r="A63" s="25" t="s">
        <v>152</v>
      </c>
      <c r="B63" s="103" t="s">
        <v>442</v>
      </c>
      <c r="C63" s="26" t="s">
        <v>153</v>
      </c>
      <c r="D63" s="33"/>
      <c r="E63" s="33"/>
      <c r="F63" s="33"/>
      <c r="G63" s="355"/>
    </row>
    <row r="64" spans="1:7" s="21" customFormat="1" ht="12" customHeight="1" thickBot="1">
      <c r="A64" s="28" t="s">
        <v>154</v>
      </c>
      <c r="B64" s="103" t="s">
        <v>443</v>
      </c>
      <c r="C64" s="37" t="s">
        <v>155</v>
      </c>
      <c r="D64" s="33"/>
      <c r="E64" s="33"/>
      <c r="F64" s="33"/>
      <c r="G64" s="355"/>
    </row>
    <row r="65" spans="1:7" s="21" customFormat="1" ht="12" customHeight="1" thickBot="1">
      <c r="A65" s="36" t="s">
        <v>156</v>
      </c>
      <c r="B65" s="102" t="s">
        <v>444</v>
      </c>
      <c r="C65" s="30" t="s">
        <v>157</v>
      </c>
      <c r="D65" s="6">
        <f>SUM(D66:D69)</f>
        <v>0</v>
      </c>
      <c r="E65" s="6">
        <f>SUM(E66:E69)</f>
        <v>0</v>
      </c>
      <c r="F65" s="6">
        <f>SUM(F66:F69)</f>
        <v>0</v>
      </c>
      <c r="G65" s="347"/>
    </row>
    <row r="66" spans="1:7" s="21" customFormat="1" ht="12" customHeight="1">
      <c r="A66" s="22" t="s">
        <v>158</v>
      </c>
      <c r="B66" s="103" t="s">
        <v>445</v>
      </c>
      <c r="C66" s="23" t="s">
        <v>159</v>
      </c>
      <c r="D66" s="33"/>
      <c r="E66" s="33"/>
      <c r="F66" s="33"/>
      <c r="G66" s="355"/>
    </row>
    <row r="67" spans="1:7" s="21" customFormat="1" ht="12" customHeight="1">
      <c r="A67" s="25" t="s">
        <v>160</v>
      </c>
      <c r="B67" s="103" t="s">
        <v>446</v>
      </c>
      <c r="C67" s="26" t="s">
        <v>161</v>
      </c>
      <c r="D67" s="33"/>
      <c r="E67" s="33"/>
      <c r="F67" s="33"/>
      <c r="G67" s="355"/>
    </row>
    <row r="68" spans="1:7" s="21" customFormat="1" ht="12" customHeight="1">
      <c r="A68" s="25" t="s">
        <v>162</v>
      </c>
      <c r="B68" s="103" t="s">
        <v>447</v>
      </c>
      <c r="C68" s="26" t="s">
        <v>163</v>
      </c>
      <c r="D68" s="33"/>
      <c r="E68" s="33"/>
      <c r="F68" s="33"/>
      <c r="G68" s="355"/>
    </row>
    <row r="69" spans="1:7" s="21" customFormat="1" ht="12" customHeight="1" thickBot="1">
      <c r="A69" s="28" t="s">
        <v>164</v>
      </c>
      <c r="B69" s="103" t="s">
        <v>448</v>
      </c>
      <c r="C69" s="29" t="s">
        <v>165</v>
      </c>
      <c r="D69" s="33"/>
      <c r="E69" s="33"/>
      <c r="F69" s="33"/>
      <c r="G69" s="355"/>
    </row>
    <row r="70" spans="1:7" s="21" customFormat="1" ht="12" customHeight="1" thickBot="1">
      <c r="A70" s="36" t="s">
        <v>166</v>
      </c>
      <c r="B70" s="102" t="s">
        <v>449</v>
      </c>
      <c r="C70" s="30" t="s">
        <v>167</v>
      </c>
      <c r="D70" s="6">
        <f>SUM(D71:D72)</f>
        <v>0</v>
      </c>
      <c r="E70" s="6">
        <f>SUM(E71:E72)</f>
        <v>0</v>
      </c>
      <c r="F70" s="6">
        <f>SUM(F71:F72)</f>
        <v>0</v>
      </c>
      <c r="G70" s="347"/>
    </row>
    <row r="71" spans="1:7" s="21" customFormat="1" ht="12" customHeight="1">
      <c r="A71" s="22" t="s">
        <v>168</v>
      </c>
      <c r="B71" s="103" t="s">
        <v>450</v>
      </c>
      <c r="C71" s="23" t="s">
        <v>169</v>
      </c>
      <c r="D71" s="33"/>
      <c r="E71" s="33"/>
      <c r="F71" s="33"/>
      <c r="G71" s="355"/>
    </row>
    <row r="72" spans="1:7" s="21" customFormat="1" ht="12" customHeight="1" thickBot="1">
      <c r="A72" s="28" t="s">
        <v>170</v>
      </c>
      <c r="B72" s="103" t="s">
        <v>451</v>
      </c>
      <c r="C72" s="29" t="s">
        <v>171</v>
      </c>
      <c r="D72" s="33"/>
      <c r="E72" s="33"/>
      <c r="F72" s="33"/>
      <c r="G72" s="355"/>
    </row>
    <row r="73" spans="1:7" s="21" customFormat="1" ht="12" customHeight="1" thickBot="1">
      <c r="A73" s="36" t="s">
        <v>172</v>
      </c>
      <c r="B73" s="102"/>
      <c r="C73" s="30" t="s">
        <v>173</v>
      </c>
      <c r="D73" s="6">
        <f>SUM(D74:D76)</f>
        <v>0</v>
      </c>
      <c r="E73" s="6">
        <f>SUM(E74:E76)</f>
        <v>0</v>
      </c>
      <c r="F73" s="6">
        <f>SUM(F74:F76)</f>
        <v>0</v>
      </c>
      <c r="G73" s="347"/>
    </row>
    <row r="74" spans="1:7" s="21" customFormat="1" ht="12" customHeight="1">
      <c r="A74" s="22" t="s">
        <v>174</v>
      </c>
      <c r="B74" s="103" t="s">
        <v>452</v>
      </c>
      <c r="C74" s="23" t="s">
        <v>175</v>
      </c>
      <c r="D74" s="33"/>
      <c r="E74" s="33"/>
      <c r="F74" s="33"/>
      <c r="G74" s="355"/>
    </row>
    <row r="75" spans="1:7" s="21" customFormat="1" ht="12" customHeight="1">
      <c r="A75" s="25" t="s">
        <v>176</v>
      </c>
      <c r="B75" s="104" t="s">
        <v>453</v>
      </c>
      <c r="C75" s="26" t="s">
        <v>177</v>
      </c>
      <c r="D75" s="33"/>
      <c r="E75" s="33"/>
      <c r="F75" s="33"/>
      <c r="G75" s="355"/>
    </row>
    <row r="76" spans="1:7" s="21" customFormat="1" ht="12" customHeight="1" thickBot="1">
      <c r="A76" s="28" t="s">
        <v>178</v>
      </c>
      <c r="B76" s="105" t="s">
        <v>454</v>
      </c>
      <c r="C76" s="29" t="s">
        <v>179</v>
      </c>
      <c r="D76" s="33"/>
      <c r="E76" s="33"/>
      <c r="F76" s="33"/>
      <c r="G76" s="355"/>
    </row>
    <row r="77" spans="1:7" s="21" customFormat="1" ht="12" customHeight="1" thickBot="1">
      <c r="A77" s="36" t="s">
        <v>180</v>
      </c>
      <c r="B77" s="102" t="s">
        <v>455</v>
      </c>
      <c r="C77" s="30" t="s">
        <v>181</v>
      </c>
      <c r="D77" s="6">
        <f>SUM(D78:D81)</f>
        <v>0</v>
      </c>
      <c r="E77" s="6">
        <f>SUM(E78:E81)</f>
        <v>0</v>
      </c>
      <c r="F77" s="6">
        <f>SUM(F78:F81)</f>
        <v>0</v>
      </c>
      <c r="G77" s="347"/>
    </row>
    <row r="78" spans="1:7" s="21" customFormat="1" ht="12" customHeight="1">
      <c r="A78" s="38" t="s">
        <v>182</v>
      </c>
      <c r="B78" s="103" t="s">
        <v>456</v>
      </c>
      <c r="C78" s="23" t="s">
        <v>183</v>
      </c>
      <c r="D78" s="33"/>
      <c r="E78" s="33"/>
      <c r="F78" s="33"/>
      <c r="G78" s="355"/>
    </row>
    <row r="79" spans="1:7" s="21" customFormat="1" ht="12" customHeight="1">
      <c r="A79" s="39" t="s">
        <v>184</v>
      </c>
      <c r="B79" s="103" t="s">
        <v>457</v>
      </c>
      <c r="C79" s="26" t="s">
        <v>185</v>
      </c>
      <c r="D79" s="33"/>
      <c r="E79" s="33"/>
      <c r="F79" s="33"/>
      <c r="G79" s="355"/>
    </row>
    <row r="80" spans="1:7" s="21" customFormat="1" ht="12" customHeight="1">
      <c r="A80" s="39" t="s">
        <v>186</v>
      </c>
      <c r="B80" s="103" t="s">
        <v>458</v>
      </c>
      <c r="C80" s="26" t="s">
        <v>187</v>
      </c>
      <c r="D80" s="33"/>
      <c r="E80" s="33"/>
      <c r="F80" s="33"/>
      <c r="G80" s="355"/>
    </row>
    <row r="81" spans="1:7" s="21" customFormat="1" ht="12" customHeight="1" thickBot="1">
      <c r="A81" s="40" t="s">
        <v>188</v>
      </c>
      <c r="B81" s="103" t="s">
        <v>459</v>
      </c>
      <c r="C81" s="29" t="s">
        <v>189</v>
      </c>
      <c r="D81" s="33"/>
      <c r="E81" s="33"/>
      <c r="F81" s="33"/>
      <c r="G81" s="355"/>
    </row>
    <row r="82" spans="1:7" s="21" customFormat="1" ht="13.5" customHeight="1" thickBot="1">
      <c r="A82" s="36" t="s">
        <v>190</v>
      </c>
      <c r="B82" s="102" t="s">
        <v>460</v>
      </c>
      <c r="C82" s="30" t="s">
        <v>191</v>
      </c>
      <c r="D82" s="41"/>
      <c r="E82" s="41"/>
      <c r="F82" s="41"/>
      <c r="G82" s="358"/>
    </row>
    <row r="83" spans="1:7" s="21" customFormat="1" ht="15.75" customHeight="1" thickBot="1">
      <c r="A83" s="36" t="s">
        <v>192</v>
      </c>
      <c r="B83" s="102" t="s">
        <v>439</v>
      </c>
      <c r="C83" s="42" t="s">
        <v>193</v>
      </c>
      <c r="D83" s="9">
        <f>+D61+D65+D70+D73+D77+D82</f>
        <v>0</v>
      </c>
      <c r="E83" s="9">
        <f>+E61+E65+E70+E73+E77+E82</f>
        <v>0</v>
      </c>
      <c r="F83" s="9">
        <f>+F61+F65+F70+F73+F77+F82</f>
        <v>0</v>
      </c>
      <c r="G83" s="351"/>
    </row>
    <row r="84" spans="1:7" s="21" customFormat="1" ht="16.5" customHeight="1" thickBot="1">
      <c r="A84" s="43" t="s">
        <v>194</v>
      </c>
      <c r="B84" s="106"/>
      <c r="C84" s="44" t="s">
        <v>195</v>
      </c>
      <c r="D84" s="9">
        <f>+D60+D83</f>
        <v>83354</v>
      </c>
      <c r="E84" s="9">
        <f>+E60+E83</f>
        <v>84454</v>
      </c>
      <c r="F84" s="9">
        <f>+F60+F83</f>
        <v>84454</v>
      </c>
      <c r="G84" s="351">
        <f>F84/E84*100</f>
        <v>100</v>
      </c>
    </row>
    <row r="85" spans="1:7" ht="16.5" customHeight="1">
      <c r="A85" s="798" t="s">
        <v>196</v>
      </c>
      <c r="B85" s="798"/>
      <c r="C85" s="798"/>
      <c r="D85" s="798"/>
      <c r="E85" s="798"/>
      <c r="F85" s="798"/>
      <c r="G85" s="798"/>
    </row>
    <row r="86" spans="1:7" s="48" customFormat="1" ht="16.5" customHeight="1" thickBot="1">
      <c r="A86" s="796" t="s">
        <v>197</v>
      </c>
      <c r="B86" s="796"/>
      <c r="C86" s="796"/>
      <c r="D86" s="47"/>
      <c r="E86" s="47"/>
      <c r="F86" s="47"/>
      <c r="G86" s="47" t="s">
        <v>32</v>
      </c>
    </row>
    <row r="87" spans="1:7" ht="37.5" customHeight="1" thickBot="1">
      <c r="A87" s="12" t="s">
        <v>33</v>
      </c>
      <c r="B87" s="92" t="s">
        <v>362</v>
      </c>
      <c r="C87" s="13" t="s">
        <v>198</v>
      </c>
      <c r="D87" s="14" t="s">
        <v>35</v>
      </c>
      <c r="E87" s="14" t="s">
        <v>591</v>
      </c>
      <c r="F87" s="14" t="s">
        <v>592</v>
      </c>
      <c r="G87" s="14" t="s">
        <v>593</v>
      </c>
    </row>
    <row r="88" spans="1:7" s="18" customFormat="1" ht="12" customHeight="1" thickBot="1">
      <c r="A88" s="5">
        <v>1</v>
      </c>
      <c r="B88" s="5">
        <v>2</v>
      </c>
      <c r="C88" s="49">
        <v>2</v>
      </c>
      <c r="D88" s="710">
        <v>3</v>
      </c>
      <c r="E88" s="711">
        <v>4</v>
      </c>
      <c r="F88" s="712">
        <v>5</v>
      </c>
      <c r="G88" s="711">
        <v>6</v>
      </c>
    </row>
    <row r="89" spans="1:7" ht="12" customHeight="1" thickBot="1">
      <c r="A89" s="51" t="s">
        <v>36</v>
      </c>
      <c r="B89" s="107"/>
      <c r="C89" s="52" t="s">
        <v>199</v>
      </c>
      <c r="D89" s="53">
        <f>SUM(D90:D94)</f>
        <v>83354</v>
      </c>
      <c r="E89" s="53">
        <f>SUM(E90:E94)</f>
        <v>84454</v>
      </c>
      <c r="F89" s="53">
        <f>SUM(F90:F94)</f>
        <v>80940</v>
      </c>
      <c r="G89" s="343">
        <f>F89/E89*100</f>
        <v>95.83915504298199</v>
      </c>
    </row>
    <row r="90" spans="1:7" ht="12" customHeight="1">
      <c r="A90" s="54" t="s">
        <v>38</v>
      </c>
      <c r="B90" s="108" t="s">
        <v>363</v>
      </c>
      <c r="C90" s="55" t="s">
        <v>200</v>
      </c>
      <c r="D90" s="56">
        <v>63756</v>
      </c>
      <c r="E90" s="56">
        <v>64730</v>
      </c>
      <c r="F90" s="56">
        <v>62699</v>
      </c>
      <c r="G90" s="344">
        <f>F90/E90*100</f>
        <v>96.86235130542252</v>
      </c>
    </row>
    <row r="91" spans="1:7" ht="12" customHeight="1">
      <c r="A91" s="25" t="s">
        <v>40</v>
      </c>
      <c r="B91" s="104" t="s">
        <v>364</v>
      </c>
      <c r="C91" s="1" t="s">
        <v>201</v>
      </c>
      <c r="D91" s="27">
        <v>17988</v>
      </c>
      <c r="E91" s="27">
        <v>18231</v>
      </c>
      <c r="F91" s="27">
        <v>17208</v>
      </c>
      <c r="G91" s="345">
        <f>F91/E91*100</f>
        <v>94.38867862432122</v>
      </c>
    </row>
    <row r="92" spans="1:7" ht="12" customHeight="1">
      <c r="A92" s="25" t="s">
        <v>42</v>
      </c>
      <c r="B92" s="104" t="s">
        <v>365</v>
      </c>
      <c r="C92" s="1" t="s">
        <v>202</v>
      </c>
      <c r="D92" s="31">
        <v>1610</v>
      </c>
      <c r="E92" s="31">
        <v>1493</v>
      </c>
      <c r="F92" s="31">
        <v>1033</v>
      </c>
      <c r="G92" s="346">
        <f>F92/E92*100</f>
        <v>69.18955123911587</v>
      </c>
    </row>
    <row r="93" spans="1:7" ht="12" customHeight="1">
      <c r="A93" s="25" t="s">
        <v>44</v>
      </c>
      <c r="B93" s="104" t="s">
        <v>366</v>
      </c>
      <c r="C93" s="57" t="s">
        <v>203</v>
      </c>
      <c r="D93" s="31"/>
      <c r="E93" s="31"/>
      <c r="F93" s="31"/>
      <c r="G93" s="346"/>
    </row>
    <row r="94" spans="1:7" ht="12" customHeight="1" thickBot="1">
      <c r="A94" s="25" t="s">
        <v>204</v>
      </c>
      <c r="B94" s="111" t="s">
        <v>367</v>
      </c>
      <c r="C94" s="58" t="s">
        <v>205</v>
      </c>
      <c r="D94" s="31"/>
      <c r="E94" s="31"/>
      <c r="F94" s="31"/>
      <c r="G94" s="346"/>
    </row>
    <row r="95" spans="1:7" ht="12" customHeight="1" thickBot="1">
      <c r="A95" s="19" t="s">
        <v>50</v>
      </c>
      <c r="B95" s="102"/>
      <c r="C95" s="60" t="s">
        <v>206</v>
      </c>
      <c r="D95" s="6">
        <f>+D96+D98+D100</f>
        <v>0</v>
      </c>
      <c r="E95" s="6">
        <f>+E96+E98+E100</f>
        <v>0</v>
      </c>
      <c r="F95" s="6">
        <f>+F96+F98+F100</f>
        <v>0</v>
      </c>
      <c r="G95" s="347"/>
    </row>
    <row r="96" spans="1:7" ht="12" customHeight="1">
      <c r="A96" s="22" t="s">
        <v>52</v>
      </c>
      <c r="B96" s="103" t="s">
        <v>368</v>
      </c>
      <c r="C96" s="1" t="s">
        <v>207</v>
      </c>
      <c r="D96" s="24"/>
      <c r="E96" s="24"/>
      <c r="F96" s="24"/>
      <c r="G96" s="348"/>
    </row>
    <row r="97" spans="1:7" ht="12" customHeight="1">
      <c r="A97" s="22" t="s">
        <v>54</v>
      </c>
      <c r="B97" s="112" t="s">
        <v>368</v>
      </c>
      <c r="C97" s="61" t="s">
        <v>208</v>
      </c>
      <c r="D97" s="24"/>
      <c r="E97" s="24"/>
      <c r="F97" s="24"/>
      <c r="G97" s="348"/>
    </row>
    <row r="98" spans="1:7" ht="12" customHeight="1">
      <c r="A98" s="22" t="s">
        <v>56</v>
      </c>
      <c r="B98" s="112" t="s">
        <v>369</v>
      </c>
      <c r="C98" s="61" t="s">
        <v>209</v>
      </c>
      <c r="D98" s="27"/>
      <c r="E98" s="27"/>
      <c r="F98" s="27"/>
      <c r="G98" s="345"/>
    </row>
    <row r="99" spans="1:7" ht="12" customHeight="1">
      <c r="A99" s="22" t="s">
        <v>58</v>
      </c>
      <c r="B99" s="112" t="s">
        <v>369</v>
      </c>
      <c r="C99" s="61" t="s">
        <v>210</v>
      </c>
      <c r="D99" s="7"/>
      <c r="E99" s="7"/>
      <c r="F99" s="7"/>
      <c r="G99" s="349"/>
    </row>
    <row r="100" spans="1:7" ht="12" customHeight="1" thickBot="1">
      <c r="A100" s="22" t="s">
        <v>60</v>
      </c>
      <c r="B100" s="109" t="s">
        <v>370</v>
      </c>
      <c r="C100" s="62" t="s">
        <v>211</v>
      </c>
      <c r="D100" s="7"/>
      <c r="E100" s="7"/>
      <c r="F100" s="7"/>
      <c r="G100" s="349"/>
    </row>
    <row r="101" spans="1:7" ht="12" customHeight="1" thickBot="1">
      <c r="A101" s="19" t="s">
        <v>64</v>
      </c>
      <c r="B101" s="102" t="s">
        <v>371</v>
      </c>
      <c r="C101" s="3" t="s">
        <v>212</v>
      </c>
      <c r="D101" s="6">
        <f>+D102+D104+D103</f>
        <v>0</v>
      </c>
      <c r="E101" s="6">
        <f>+E102+E104</f>
        <v>0</v>
      </c>
      <c r="F101" s="6">
        <f>+F102+F104</f>
        <v>0</v>
      </c>
      <c r="G101" s="347"/>
    </row>
    <row r="102" spans="1:7" ht="12" customHeight="1">
      <c r="A102" s="22" t="s">
        <v>66</v>
      </c>
      <c r="B102" s="103" t="s">
        <v>371</v>
      </c>
      <c r="C102" s="2" t="s">
        <v>213</v>
      </c>
      <c r="D102" s="24"/>
      <c r="E102" s="24"/>
      <c r="F102" s="24"/>
      <c r="G102" s="348"/>
    </row>
    <row r="103" spans="1:7" ht="12" customHeight="1">
      <c r="A103" s="59"/>
      <c r="B103" s="109" t="s">
        <v>371</v>
      </c>
      <c r="C103" s="113" t="s">
        <v>342</v>
      </c>
      <c r="D103" s="100"/>
      <c r="E103" s="100"/>
      <c r="F103" s="100"/>
      <c r="G103" s="350"/>
    </row>
    <row r="104" spans="1:7" ht="12" customHeight="1" thickBot="1">
      <c r="A104" s="28" t="s">
        <v>68</v>
      </c>
      <c r="B104" s="105" t="s">
        <v>371</v>
      </c>
      <c r="C104" s="61" t="s">
        <v>214</v>
      </c>
      <c r="D104" s="31"/>
      <c r="E104" s="31"/>
      <c r="F104" s="31"/>
      <c r="G104" s="346"/>
    </row>
    <row r="105" spans="1:7" ht="12" customHeight="1" thickBot="1">
      <c r="A105" s="19" t="s">
        <v>215</v>
      </c>
      <c r="B105" s="102"/>
      <c r="C105" s="3" t="s">
        <v>216</v>
      </c>
      <c r="D105" s="6">
        <f>+D89+D95+D101</f>
        <v>83354</v>
      </c>
      <c r="E105" s="6">
        <f>+E89+E95+E101</f>
        <v>84454</v>
      </c>
      <c r="F105" s="6">
        <f>+F89+F95+F101</f>
        <v>80940</v>
      </c>
      <c r="G105" s="347">
        <f>F105/E105*100</f>
        <v>95.83915504298199</v>
      </c>
    </row>
    <row r="106" spans="1:7" ht="12" customHeight="1" thickBot="1">
      <c r="A106" s="19" t="s">
        <v>92</v>
      </c>
      <c r="B106" s="102"/>
      <c r="C106" s="3" t="s">
        <v>217</v>
      </c>
      <c r="D106" s="6">
        <f>+D107+D108+D109</f>
        <v>0</v>
      </c>
      <c r="E106" s="6">
        <f>+E107+E108+E109</f>
        <v>0</v>
      </c>
      <c r="F106" s="6">
        <f>+F107+F108+F109</f>
        <v>0</v>
      </c>
      <c r="G106" s="347"/>
    </row>
    <row r="107" spans="1:7" ht="12" customHeight="1">
      <c r="A107" s="22" t="s">
        <v>94</v>
      </c>
      <c r="B107" s="103" t="s">
        <v>372</v>
      </c>
      <c r="C107" s="2" t="s">
        <v>218</v>
      </c>
      <c r="D107" s="7"/>
      <c r="E107" s="7"/>
      <c r="F107" s="7"/>
      <c r="G107" s="349"/>
    </row>
    <row r="108" spans="1:7" ht="12" customHeight="1">
      <c r="A108" s="22" t="s">
        <v>96</v>
      </c>
      <c r="B108" s="103" t="s">
        <v>373</v>
      </c>
      <c r="C108" s="2" t="s">
        <v>219</v>
      </c>
      <c r="D108" s="7"/>
      <c r="E108" s="7"/>
      <c r="F108" s="7"/>
      <c r="G108" s="349"/>
    </row>
    <row r="109" spans="1:7" ht="12" customHeight="1" thickBot="1">
      <c r="A109" s="59" t="s">
        <v>98</v>
      </c>
      <c r="B109" s="109" t="s">
        <v>374</v>
      </c>
      <c r="C109" s="8" t="s">
        <v>220</v>
      </c>
      <c r="D109" s="7"/>
      <c r="E109" s="7"/>
      <c r="F109" s="7"/>
      <c r="G109" s="349"/>
    </row>
    <row r="110" spans="1:7" ht="12" customHeight="1" thickBot="1">
      <c r="A110" s="19" t="s">
        <v>114</v>
      </c>
      <c r="B110" s="102" t="s">
        <v>375</v>
      </c>
      <c r="C110" s="3" t="s">
        <v>221</v>
      </c>
      <c r="D110" s="6">
        <f>+D111+D112+D113+D114</f>
        <v>0</v>
      </c>
      <c r="E110" s="6">
        <f>+E111+E112+E113+E114</f>
        <v>0</v>
      </c>
      <c r="F110" s="6">
        <f>+F111+F112+F113+F114</f>
        <v>0</v>
      </c>
      <c r="G110" s="347"/>
    </row>
    <row r="111" spans="1:7" ht="12" customHeight="1">
      <c r="A111" s="22" t="s">
        <v>116</v>
      </c>
      <c r="B111" s="103" t="s">
        <v>376</v>
      </c>
      <c r="C111" s="2" t="s">
        <v>222</v>
      </c>
      <c r="D111" s="7"/>
      <c r="E111" s="7"/>
      <c r="F111" s="7"/>
      <c r="G111" s="349"/>
    </row>
    <row r="112" spans="1:7" ht="12" customHeight="1">
      <c r="A112" s="22" t="s">
        <v>118</v>
      </c>
      <c r="B112" s="103" t="s">
        <v>377</v>
      </c>
      <c r="C112" s="2" t="s">
        <v>223</v>
      </c>
      <c r="D112" s="7"/>
      <c r="E112" s="7"/>
      <c r="F112" s="7"/>
      <c r="G112" s="349"/>
    </row>
    <row r="113" spans="1:7" ht="12" customHeight="1">
      <c r="A113" s="22" t="s">
        <v>120</v>
      </c>
      <c r="B113" s="103" t="s">
        <v>378</v>
      </c>
      <c r="C113" s="2" t="s">
        <v>224</v>
      </c>
      <c r="D113" s="7"/>
      <c r="E113" s="7"/>
      <c r="F113" s="7"/>
      <c r="G113" s="349"/>
    </row>
    <row r="114" spans="1:7" ht="12" customHeight="1" thickBot="1">
      <c r="A114" s="59" t="s">
        <v>122</v>
      </c>
      <c r="B114" s="109" t="s">
        <v>379</v>
      </c>
      <c r="C114" s="8" t="s">
        <v>225</v>
      </c>
      <c r="D114" s="7"/>
      <c r="E114" s="7"/>
      <c r="F114" s="7"/>
      <c r="G114" s="349"/>
    </row>
    <row r="115" spans="1:7" ht="12" customHeight="1" thickBot="1">
      <c r="A115" s="19" t="s">
        <v>226</v>
      </c>
      <c r="B115" s="102"/>
      <c r="C115" s="3" t="s">
        <v>227</v>
      </c>
      <c r="D115" s="9">
        <f>+D116+D117+D119+D120</f>
        <v>0</v>
      </c>
      <c r="E115" s="9">
        <f>+E116+E117+E119+E120</f>
        <v>0</v>
      </c>
      <c r="F115" s="9">
        <f>+F116+F117+F119+F120</f>
        <v>0</v>
      </c>
      <c r="G115" s="351"/>
    </row>
    <row r="116" spans="1:7" ht="12" customHeight="1">
      <c r="A116" s="22" t="s">
        <v>128</v>
      </c>
      <c r="B116" s="103" t="s">
        <v>380</v>
      </c>
      <c r="C116" s="2" t="s">
        <v>228</v>
      </c>
      <c r="D116" s="7"/>
      <c r="E116" s="7"/>
      <c r="F116" s="7"/>
      <c r="G116" s="349"/>
    </row>
    <row r="117" spans="1:7" ht="12" customHeight="1">
      <c r="A117" s="22" t="s">
        <v>130</v>
      </c>
      <c r="B117" s="103" t="s">
        <v>381</v>
      </c>
      <c r="C117" s="2" t="s">
        <v>229</v>
      </c>
      <c r="D117" s="7"/>
      <c r="E117" s="7"/>
      <c r="F117" s="7"/>
      <c r="G117" s="349"/>
    </row>
    <row r="118" spans="1:7" ht="12" customHeight="1">
      <c r="A118" s="22" t="s">
        <v>132</v>
      </c>
      <c r="B118" s="103" t="s">
        <v>382</v>
      </c>
      <c r="C118" s="2" t="s">
        <v>244</v>
      </c>
      <c r="D118" s="7"/>
      <c r="E118" s="7"/>
      <c r="F118" s="7"/>
      <c r="G118" s="349"/>
    </row>
    <row r="119" spans="1:7" ht="12" customHeight="1">
      <c r="A119" s="22" t="s">
        <v>134</v>
      </c>
      <c r="B119" s="103" t="s">
        <v>383</v>
      </c>
      <c r="C119" s="2" t="s">
        <v>230</v>
      </c>
      <c r="D119" s="7"/>
      <c r="E119" s="7"/>
      <c r="F119" s="7"/>
      <c r="G119" s="349"/>
    </row>
    <row r="120" spans="1:7" ht="12" customHeight="1" thickBot="1">
      <c r="A120" s="59" t="s">
        <v>245</v>
      </c>
      <c r="B120" s="109" t="s">
        <v>384</v>
      </c>
      <c r="C120" s="8" t="s">
        <v>231</v>
      </c>
      <c r="D120" s="7"/>
      <c r="E120" s="7"/>
      <c r="F120" s="7"/>
      <c r="G120" s="349"/>
    </row>
    <row r="121" spans="1:7" ht="12" customHeight="1" thickBot="1">
      <c r="A121" s="19" t="s">
        <v>136</v>
      </c>
      <c r="B121" s="102" t="s">
        <v>385</v>
      </c>
      <c r="C121" s="3" t="s">
        <v>232</v>
      </c>
      <c r="D121" s="63">
        <f>+D122+D123+D124+D125</f>
        <v>0</v>
      </c>
      <c r="E121" s="63">
        <f>+E122+E123+E124+E125</f>
        <v>0</v>
      </c>
      <c r="F121" s="63">
        <f>+F122+F123+F124+F125</f>
        <v>0</v>
      </c>
      <c r="G121" s="352"/>
    </row>
    <row r="122" spans="1:7" ht="12" customHeight="1">
      <c r="A122" s="22" t="s">
        <v>138</v>
      </c>
      <c r="B122" s="103" t="s">
        <v>386</v>
      </c>
      <c r="C122" s="2" t="s">
        <v>233</v>
      </c>
      <c r="D122" s="7"/>
      <c r="E122" s="7"/>
      <c r="F122" s="7"/>
      <c r="G122" s="349"/>
    </row>
    <row r="123" spans="1:7" ht="12" customHeight="1">
      <c r="A123" s="22" t="s">
        <v>140</v>
      </c>
      <c r="B123" s="103" t="s">
        <v>387</v>
      </c>
      <c r="C123" s="2" t="s">
        <v>234</v>
      </c>
      <c r="D123" s="7"/>
      <c r="E123" s="7"/>
      <c r="F123" s="7"/>
      <c r="G123" s="349"/>
    </row>
    <row r="124" spans="1:7" ht="12" customHeight="1">
      <c r="A124" s="22" t="s">
        <v>142</v>
      </c>
      <c r="B124" s="103" t="s">
        <v>388</v>
      </c>
      <c r="C124" s="2" t="s">
        <v>235</v>
      </c>
      <c r="D124" s="7"/>
      <c r="E124" s="7"/>
      <c r="F124" s="7"/>
      <c r="G124" s="349"/>
    </row>
    <row r="125" spans="1:7" ht="12" customHeight="1" thickBot="1">
      <c r="A125" s="22" t="s">
        <v>144</v>
      </c>
      <c r="B125" s="103" t="s">
        <v>389</v>
      </c>
      <c r="C125" s="2" t="s">
        <v>236</v>
      </c>
      <c r="D125" s="7"/>
      <c r="E125" s="7"/>
      <c r="F125" s="7"/>
      <c r="G125" s="349"/>
    </row>
    <row r="126" spans="1:10" ht="15" customHeight="1" thickBot="1">
      <c r="A126" s="19" t="s">
        <v>146</v>
      </c>
      <c r="B126" s="102"/>
      <c r="C126" s="3" t="s">
        <v>237</v>
      </c>
      <c r="D126" s="64">
        <f>+D106+D110+D115+D121</f>
        <v>0</v>
      </c>
      <c r="E126" s="64">
        <f>+E106+E110+E115+E121</f>
        <v>0</v>
      </c>
      <c r="F126" s="64">
        <f>+F106+F110+F115+F121</f>
        <v>0</v>
      </c>
      <c r="G126" s="353"/>
      <c r="H126" s="65"/>
      <c r="I126" s="65"/>
      <c r="J126" s="65"/>
    </row>
    <row r="127" spans="1:7" s="21" customFormat="1" ht="12.75" customHeight="1" thickBot="1">
      <c r="A127" s="66" t="s">
        <v>238</v>
      </c>
      <c r="B127" s="110"/>
      <c r="C127" s="67" t="s">
        <v>239</v>
      </c>
      <c r="D127" s="64">
        <f>+D105+D126</f>
        <v>83354</v>
      </c>
      <c r="E127" s="64">
        <f>+E105+E126</f>
        <v>84454</v>
      </c>
      <c r="F127" s="64">
        <f>+F105+F126</f>
        <v>80940</v>
      </c>
      <c r="G127" s="353">
        <f>F127/E127*100</f>
        <v>95.83915504298199</v>
      </c>
    </row>
    <row r="128" ht="7.5" customHeight="1"/>
    <row r="129" spans="1:7" ht="15.75">
      <c r="A129" s="797" t="s">
        <v>240</v>
      </c>
      <c r="B129" s="797"/>
      <c r="C129" s="797"/>
      <c r="D129" s="797"/>
      <c r="E129" s="10"/>
      <c r="F129" s="10"/>
      <c r="G129" s="10"/>
    </row>
    <row r="130" spans="1:7" ht="15" customHeight="1" thickBot="1">
      <c r="A130" s="794" t="s">
        <v>241</v>
      </c>
      <c r="B130" s="794"/>
      <c r="C130" s="794"/>
      <c r="D130" s="11"/>
      <c r="E130" s="11"/>
      <c r="F130" s="11"/>
      <c r="G130" s="11" t="s">
        <v>32</v>
      </c>
    </row>
    <row r="131" spans="1:7" ht="13.5" customHeight="1" thickBot="1">
      <c r="A131" s="19">
        <v>1</v>
      </c>
      <c r="B131" s="102"/>
      <c r="C131" s="60" t="s">
        <v>242</v>
      </c>
      <c r="D131" s="6">
        <f>+D60-D105</f>
        <v>0</v>
      </c>
      <c r="E131" s="6">
        <f>+E60-E105</f>
        <v>0</v>
      </c>
      <c r="F131" s="6">
        <f>+F60-F105</f>
        <v>3514</v>
      </c>
      <c r="G131" s="6"/>
    </row>
    <row r="132" spans="1:7" ht="27.75" customHeight="1" thickBot="1">
      <c r="A132" s="19" t="s">
        <v>50</v>
      </c>
      <c r="B132" s="102"/>
      <c r="C132" s="60" t="s">
        <v>243</v>
      </c>
      <c r="D132" s="6">
        <f>+D83-D126</f>
        <v>0</v>
      </c>
      <c r="E132" s="6">
        <f>+E83-E126</f>
        <v>0</v>
      </c>
      <c r="F132" s="6">
        <f>+F83-F126</f>
        <v>0</v>
      </c>
      <c r="G132" s="6">
        <f>+G83-G126</f>
        <v>0</v>
      </c>
    </row>
  </sheetData>
  <sheetProtection/>
  <mergeCells count="6">
    <mergeCell ref="A1:G1"/>
    <mergeCell ref="A85:G85"/>
    <mergeCell ref="A130:C130"/>
    <mergeCell ref="A2:C2"/>
    <mergeCell ref="A86:C86"/>
    <mergeCell ref="A129:D129"/>
  </mergeCells>
  <printOptions horizontalCentered="1"/>
  <pageMargins left="0.24" right="0.24" top="0.82" bottom="0.8661417322834646" header="0.3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CE,Félkövér"&amp;12BONYHÁD VÁROS ÖNKORMÁNYZATA 2014. ÉVI KÖLTSÉGVETÉSÁLLAMI (ÁLLAMIGAZGATÁSI) FELADATOK MÉRLEGE&amp;R&amp;"Times New Roman CE,Félkövér dőlt" 1.4. melléklet </oddHeader>
  </headerFooter>
  <rowBreaks count="1" manualBreakCount="1">
    <brk id="8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65"/>
  <sheetViews>
    <sheetView view="pageBreakPreview" zoomScale="130" zoomScaleNormal="115" zoomScaleSheetLayoutView="130" zoomScalePageLayoutView="0" workbookViewId="0" topLeftCell="A46">
      <selection activeCell="E61" sqref="E61"/>
    </sheetView>
  </sheetViews>
  <sheetFormatPr defaultColWidth="9.140625" defaultRowHeight="15"/>
  <cols>
    <col min="1" max="1" width="5.8515625" style="4" customWidth="1"/>
    <col min="2" max="2" width="46.28125" style="75" bestFit="1" customWidth="1"/>
    <col min="3" max="5" width="10.140625" style="4" customWidth="1"/>
    <col min="6" max="6" width="48.140625" style="4" bestFit="1" customWidth="1"/>
    <col min="7" max="7" width="11.140625" style="4" customWidth="1"/>
    <col min="8" max="9" width="10.140625" style="4" customWidth="1"/>
    <col min="10" max="16384" width="9.140625" style="4" customWidth="1"/>
  </cols>
  <sheetData>
    <row r="1" spans="2:9" ht="39.75" customHeight="1">
      <c r="B1" s="73" t="s">
        <v>247</v>
      </c>
      <c r="C1" s="74"/>
      <c r="D1" s="74"/>
      <c r="E1" s="74"/>
      <c r="F1" s="74"/>
      <c r="G1" s="74"/>
      <c r="H1" s="74"/>
      <c r="I1" s="74"/>
    </row>
    <row r="2" ht="14.25" thickBot="1">
      <c r="G2" s="76" t="s">
        <v>248</v>
      </c>
    </row>
    <row r="3" spans="1:9" ht="18" customHeight="1" thickBot="1">
      <c r="A3" s="799" t="s">
        <v>33</v>
      </c>
      <c r="B3" s="77" t="s">
        <v>249</v>
      </c>
      <c r="C3" s="78"/>
      <c r="D3" s="298"/>
      <c r="E3" s="298"/>
      <c r="F3" s="77" t="s">
        <v>250</v>
      </c>
      <c r="G3" s="79"/>
      <c r="H3" s="298"/>
      <c r="I3" s="298"/>
    </row>
    <row r="4" spans="1:9" s="80" customFormat="1" ht="35.25" customHeight="1" thickBot="1">
      <c r="A4" s="800"/>
      <c r="B4" s="297" t="s">
        <v>251</v>
      </c>
      <c r="C4" s="311" t="s">
        <v>35</v>
      </c>
      <c r="D4" s="317" t="s">
        <v>591</v>
      </c>
      <c r="E4" s="311" t="s">
        <v>592</v>
      </c>
      <c r="F4" s="297" t="s">
        <v>251</v>
      </c>
      <c r="G4" s="311" t="s">
        <v>35</v>
      </c>
      <c r="H4" s="325" t="s">
        <v>591</v>
      </c>
      <c r="I4" s="311" t="s">
        <v>592</v>
      </c>
    </row>
    <row r="5" spans="1:9" s="82" customFormat="1" ht="12" customHeight="1" thickBot="1">
      <c r="A5" s="81">
        <v>1</v>
      </c>
      <c r="B5" s="302">
        <v>2</v>
      </c>
      <c r="C5" s="81" t="s">
        <v>64</v>
      </c>
      <c r="D5" s="318"/>
      <c r="E5" s="81"/>
      <c r="F5" s="302" t="s">
        <v>215</v>
      </c>
      <c r="G5" s="81" t="s">
        <v>92</v>
      </c>
      <c r="H5" s="318"/>
      <c r="I5" s="81"/>
    </row>
    <row r="6" spans="1:9" ht="12.75" customHeight="1">
      <c r="A6" s="83" t="s">
        <v>36</v>
      </c>
      <c r="B6" s="303" t="s">
        <v>252</v>
      </c>
      <c r="C6" s="312">
        <f>'1.1.sz.mell.'!D5</f>
        <v>749019</v>
      </c>
      <c r="D6" s="319">
        <f>'1.1.sz.mell.'!E5</f>
        <v>992876</v>
      </c>
      <c r="E6" s="312">
        <f>'1.1.sz.mell.'!F5</f>
        <v>992876</v>
      </c>
      <c r="F6" s="303" t="s">
        <v>253</v>
      </c>
      <c r="G6" s="312">
        <f>'1.1.sz.mell.'!D91</f>
        <v>601071</v>
      </c>
      <c r="H6" s="326">
        <f>'1.1.sz.mell.'!E91</f>
        <v>646537</v>
      </c>
      <c r="I6" s="312">
        <f>'1.1.sz.mell.'!F91</f>
        <v>635239</v>
      </c>
    </row>
    <row r="7" spans="1:9" ht="12.75" customHeight="1">
      <c r="A7" s="84" t="s">
        <v>50</v>
      </c>
      <c r="B7" s="304" t="s">
        <v>254</v>
      </c>
      <c r="C7" s="94">
        <f>'1.1.sz.mell.'!D12</f>
        <v>250317</v>
      </c>
      <c r="D7" s="299">
        <f>'1.1.sz.mell.'!E12</f>
        <v>171666</v>
      </c>
      <c r="E7" s="94">
        <f>'1.1.sz.mell.'!F12</f>
        <v>174467</v>
      </c>
      <c r="F7" s="304" t="s">
        <v>201</v>
      </c>
      <c r="G7" s="312">
        <f>'1.1.sz.mell.'!D92</f>
        <v>167982</v>
      </c>
      <c r="H7" s="326">
        <f>'1.1.sz.mell.'!E92</f>
        <v>175124</v>
      </c>
      <c r="I7" s="312">
        <f>'1.1.sz.mell.'!F92</f>
        <v>169647</v>
      </c>
    </row>
    <row r="8" spans="1:9" ht="12.75" customHeight="1">
      <c r="A8" s="84" t="s">
        <v>64</v>
      </c>
      <c r="B8" s="304" t="s">
        <v>255</v>
      </c>
      <c r="C8" s="94">
        <f>'1.1.sz.mell.'!D18</f>
        <v>43507</v>
      </c>
      <c r="D8" s="299">
        <f>'1.1.sz.mell.'!E18</f>
        <v>0</v>
      </c>
      <c r="E8" s="94">
        <f>'1.1.sz.mell.'!F18</f>
        <v>30588</v>
      </c>
      <c r="F8" s="304" t="s">
        <v>256</v>
      </c>
      <c r="G8" s="312">
        <f>'1.1.sz.mell.'!D93</f>
        <v>707599</v>
      </c>
      <c r="H8" s="326">
        <f>'1.1.sz.mell.'!E93</f>
        <v>667758</v>
      </c>
      <c r="I8" s="312">
        <f>'1.1.sz.mell.'!F93</f>
        <v>613312</v>
      </c>
    </row>
    <row r="9" spans="1:9" ht="12.75" customHeight="1">
      <c r="A9" s="84" t="s">
        <v>215</v>
      </c>
      <c r="B9" s="304" t="s">
        <v>257</v>
      </c>
      <c r="C9" s="94">
        <f>'1.1.sz.mell.'!D26</f>
        <v>464700</v>
      </c>
      <c r="D9" s="299">
        <f>'1.1.sz.mell.'!E26</f>
        <v>465026</v>
      </c>
      <c r="E9" s="94">
        <f>'1.1.sz.mell.'!F26</f>
        <v>507681</v>
      </c>
      <c r="F9" s="304" t="s">
        <v>203</v>
      </c>
      <c r="G9" s="312">
        <f>'1.1.sz.mell.'!D94</f>
        <v>78327</v>
      </c>
      <c r="H9" s="326">
        <f>'1.1.sz.mell.'!E94</f>
        <v>76118</v>
      </c>
      <c r="I9" s="312">
        <f>'1.1.sz.mell.'!F94</f>
        <v>72826</v>
      </c>
    </row>
    <row r="10" spans="1:9" ht="12.75" customHeight="1">
      <c r="A10" s="84" t="s">
        <v>92</v>
      </c>
      <c r="B10" s="304" t="s">
        <v>359</v>
      </c>
      <c r="C10" s="94">
        <f>'1.1.sz.mell.'!D33</f>
        <v>189603</v>
      </c>
      <c r="D10" s="299">
        <f>'1.1.sz.mell.'!E33</f>
        <v>227539</v>
      </c>
      <c r="E10" s="94">
        <f>'1.1.sz.mell.'!F33</f>
        <v>234072</v>
      </c>
      <c r="F10" s="304" t="s">
        <v>205</v>
      </c>
      <c r="G10" s="312">
        <f>'1.1.sz.mell.'!D95</f>
        <v>261437</v>
      </c>
      <c r="H10" s="326">
        <f>'1.1.sz.mell.'!E95</f>
        <v>347976</v>
      </c>
      <c r="I10" s="312">
        <f>'1.1.sz.mell.'!F95</f>
        <v>337653</v>
      </c>
    </row>
    <row r="11" spans="1:9" ht="12.75" customHeight="1">
      <c r="A11" s="84" t="s">
        <v>114</v>
      </c>
      <c r="B11" s="85" t="s">
        <v>258</v>
      </c>
      <c r="C11" s="94">
        <f>'1.1.sz.mell.'!D50</f>
        <v>0</v>
      </c>
      <c r="D11" s="299">
        <f>'1.1.sz.mell.'!E50</f>
        <v>41223</v>
      </c>
      <c r="E11" s="94">
        <f>'1.1.sz.mell.'!F50</f>
        <v>41734</v>
      </c>
      <c r="F11" s="304" t="s">
        <v>260</v>
      </c>
      <c r="G11" s="94">
        <f>'1.1.sz.mell.'!D103+'1.1.sz.mell.'!D104</f>
        <v>14247</v>
      </c>
      <c r="H11" s="86">
        <f>'1.1.sz.mell.'!E103+'1.1.sz.mell.'!E104</f>
        <v>11232</v>
      </c>
      <c r="I11" s="94">
        <f>'1.1.sz.mell.'!F103+'1.1.sz.mell.'!F104</f>
        <v>0</v>
      </c>
    </row>
    <row r="12" spans="1:9" ht="12.75" customHeight="1">
      <c r="A12" s="84" t="s">
        <v>226</v>
      </c>
      <c r="B12" s="304" t="s">
        <v>259</v>
      </c>
      <c r="C12" s="94"/>
      <c r="D12" s="299"/>
      <c r="E12" s="94"/>
      <c r="F12" s="305"/>
      <c r="G12" s="94"/>
      <c r="H12" s="299"/>
      <c r="I12" s="94"/>
    </row>
    <row r="13" spans="1:9" ht="12.75" customHeight="1">
      <c r="A13" s="84" t="s">
        <v>136</v>
      </c>
      <c r="B13" s="305"/>
      <c r="C13" s="94"/>
      <c r="D13" s="299"/>
      <c r="E13" s="94"/>
      <c r="F13" s="305"/>
      <c r="G13" s="94"/>
      <c r="H13" s="299"/>
      <c r="I13" s="94"/>
    </row>
    <row r="14" spans="1:9" ht="12.75" customHeight="1">
      <c r="A14" s="84" t="s">
        <v>146</v>
      </c>
      <c r="B14" s="87"/>
      <c r="C14" s="94"/>
      <c r="D14" s="299"/>
      <c r="E14" s="94"/>
      <c r="F14" s="305"/>
      <c r="G14" s="94"/>
      <c r="H14" s="299"/>
      <c r="I14" s="94"/>
    </row>
    <row r="15" spans="1:9" ht="12.75" customHeight="1">
      <c r="A15" s="84" t="s">
        <v>238</v>
      </c>
      <c r="B15" s="305"/>
      <c r="C15" s="94"/>
      <c r="D15" s="299"/>
      <c r="E15" s="94"/>
      <c r="F15" s="305"/>
      <c r="G15" s="94"/>
      <c r="H15" s="299"/>
      <c r="I15" s="94"/>
    </row>
    <row r="16" spans="1:9" ht="12.75" customHeight="1">
      <c r="A16" s="84" t="s">
        <v>261</v>
      </c>
      <c r="B16" s="305"/>
      <c r="C16" s="94"/>
      <c r="D16" s="299"/>
      <c r="E16" s="94"/>
      <c r="F16" s="305"/>
      <c r="G16" s="94"/>
      <c r="H16" s="299"/>
      <c r="I16" s="94"/>
    </row>
    <row r="17" spans="1:9" ht="12.75" customHeight="1" thickBot="1">
      <c r="A17" s="84" t="s">
        <v>262</v>
      </c>
      <c r="B17" s="306"/>
      <c r="C17" s="313"/>
      <c r="D17" s="320"/>
      <c r="E17" s="313"/>
      <c r="F17" s="305"/>
      <c r="G17" s="313"/>
      <c r="H17" s="320"/>
      <c r="I17" s="313"/>
    </row>
    <row r="18" spans="1:9" ht="15.75" customHeight="1" thickBot="1">
      <c r="A18" s="88" t="s">
        <v>263</v>
      </c>
      <c r="B18" s="307" t="s">
        <v>264</v>
      </c>
      <c r="C18" s="93">
        <f>SUM(C6:C7,C9:C11,C13:C17)</f>
        <v>1653639</v>
      </c>
      <c r="D18" s="321">
        <f>SUM(D6:D7,D9:D11,D13:D17)</f>
        <v>1898330</v>
      </c>
      <c r="E18" s="93">
        <f>SUM(E6:E7,E9:E11,E13:E17)</f>
        <v>1950830</v>
      </c>
      <c r="F18" s="307" t="s">
        <v>265</v>
      </c>
      <c r="G18" s="93">
        <f>SUM(G6:G17)</f>
        <v>1830663</v>
      </c>
      <c r="H18" s="327">
        <f>SUM(H6:H17)</f>
        <v>1924745</v>
      </c>
      <c r="I18" s="93">
        <f>SUM(I6:I17)</f>
        <v>1828677</v>
      </c>
    </row>
    <row r="19" spans="1:9" ht="12.75" customHeight="1">
      <c r="A19" s="89" t="s">
        <v>266</v>
      </c>
      <c r="B19" s="308" t="s">
        <v>267</v>
      </c>
      <c r="C19" s="314">
        <f>+C20+C21+C22+C23</f>
        <v>177024</v>
      </c>
      <c r="D19" s="322">
        <f>+D20+D21+D22+D23</f>
        <v>170622</v>
      </c>
      <c r="E19" s="314">
        <f>+E20+E21+E22+E23</f>
        <v>194974</v>
      </c>
      <c r="F19" s="309" t="s">
        <v>268</v>
      </c>
      <c r="G19" s="96"/>
      <c r="H19" s="322"/>
      <c r="I19" s="314"/>
    </row>
    <row r="20" spans="1:9" ht="12.75" customHeight="1">
      <c r="A20" s="90" t="s">
        <v>269</v>
      </c>
      <c r="B20" s="309" t="s">
        <v>270</v>
      </c>
      <c r="C20" s="97">
        <f>'1.1.sz.mell.'!D71</f>
        <v>177024</v>
      </c>
      <c r="D20" s="323">
        <f>'1.1.sz.mell.'!E71</f>
        <v>170622</v>
      </c>
      <c r="E20" s="97">
        <f>'1.1.sz.mell.'!F71</f>
        <v>170622</v>
      </c>
      <c r="F20" s="309" t="s">
        <v>271</v>
      </c>
      <c r="G20" s="97"/>
      <c r="H20" s="323"/>
      <c r="I20" s="97"/>
    </row>
    <row r="21" spans="1:9" ht="12.75" customHeight="1">
      <c r="A21" s="90" t="s">
        <v>272</v>
      </c>
      <c r="B21" s="309" t="s">
        <v>273</v>
      </c>
      <c r="C21" s="97"/>
      <c r="D21" s="323"/>
      <c r="E21" s="97"/>
      <c r="F21" s="309" t="s">
        <v>274</v>
      </c>
      <c r="G21" s="97"/>
      <c r="H21" s="323"/>
      <c r="I21" s="97"/>
    </row>
    <row r="22" spans="1:9" ht="12.75" customHeight="1">
      <c r="A22" s="90" t="s">
        <v>275</v>
      </c>
      <c r="B22" s="309" t="s">
        <v>276</v>
      </c>
      <c r="C22" s="97"/>
      <c r="D22" s="323"/>
      <c r="E22" s="97"/>
      <c r="F22" s="309" t="s">
        <v>277</v>
      </c>
      <c r="G22" s="97"/>
      <c r="H22" s="323"/>
      <c r="I22" s="97"/>
    </row>
    <row r="23" spans="1:9" ht="12.75" customHeight="1">
      <c r="A23" s="90" t="s">
        <v>278</v>
      </c>
      <c r="B23" s="309" t="s">
        <v>279</v>
      </c>
      <c r="C23" s="96">
        <f>'1.1.sz.mell.'!D73</f>
        <v>0</v>
      </c>
      <c r="D23" s="96">
        <f>'1.1.sz.mell.'!E73</f>
        <v>0</v>
      </c>
      <c r="E23" s="96">
        <f>'1.1.sz.mell.'!F73</f>
        <v>24352</v>
      </c>
      <c r="F23" s="308" t="s">
        <v>280</v>
      </c>
      <c r="G23" s="97"/>
      <c r="H23" s="99"/>
      <c r="I23" s="96"/>
    </row>
    <row r="24" spans="1:9" ht="12.75" customHeight="1">
      <c r="A24" s="90" t="s">
        <v>281</v>
      </c>
      <c r="B24" s="309" t="s">
        <v>282</v>
      </c>
      <c r="C24" s="315">
        <f>+C25+C26</f>
        <v>0</v>
      </c>
      <c r="D24" s="324"/>
      <c r="E24" s="315"/>
      <c r="F24" s="309" t="s">
        <v>283</v>
      </c>
      <c r="G24" s="97"/>
      <c r="H24" s="324"/>
      <c r="I24" s="315"/>
    </row>
    <row r="25" spans="1:9" ht="12.75" customHeight="1">
      <c r="A25" s="89" t="s">
        <v>284</v>
      </c>
      <c r="B25" s="308" t="s">
        <v>285</v>
      </c>
      <c r="C25" s="96"/>
      <c r="D25" s="99"/>
      <c r="E25" s="96"/>
      <c r="F25" s="303" t="s">
        <v>286</v>
      </c>
      <c r="G25" s="96"/>
      <c r="H25" s="99"/>
      <c r="I25" s="96"/>
    </row>
    <row r="26" spans="1:9" ht="12.75" customHeight="1" thickBot="1">
      <c r="A26" s="90" t="s">
        <v>287</v>
      </c>
      <c r="B26" s="309" t="s">
        <v>288</v>
      </c>
      <c r="C26" s="97"/>
      <c r="D26" s="323"/>
      <c r="E26" s="97"/>
      <c r="F26" s="305"/>
      <c r="G26" s="97"/>
      <c r="H26" s="323"/>
      <c r="I26" s="97"/>
    </row>
    <row r="27" spans="1:9" ht="15.75" customHeight="1" thickBot="1">
      <c r="A27" s="88" t="s">
        <v>289</v>
      </c>
      <c r="B27" s="307" t="s">
        <v>290</v>
      </c>
      <c r="C27" s="93">
        <f>+C19+C24</f>
        <v>177024</v>
      </c>
      <c r="D27" s="321">
        <f>+D19+D24</f>
        <v>170622</v>
      </c>
      <c r="E27" s="93">
        <f>+E19+E24</f>
        <v>194974</v>
      </c>
      <c r="F27" s="307" t="s">
        <v>291</v>
      </c>
      <c r="G27" s="93">
        <f>SUM(G19:G26)</f>
        <v>0</v>
      </c>
      <c r="H27" s="327">
        <f>SUM(H19:H26)</f>
        <v>0</v>
      </c>
      <c r="I27" s="93">
        <f>SUM(I19:I26)</f>
        <v>0</v>
      </c>
    </row>
    <row r="28" spans="1:9" ht="13.5" thickBot="1">
      <c r="A28" s="88" t="s">
        <v>292</v>
      </c>
      <c r="B28" s="310" t="s">
        <v>293</v>
      </c>
      <c r="C28" s="316">
        <f>+C18+C27</f>
        <v>1830663</v>
      </c>
      <c r="D28" s="300">
        <f>+D18+D27</f>
        <v>2068952</v>
      </c>
      <c r="E28" s="316">
        <f>+E18+E27</f>
        <v>2145804</v>
      </c>
      <c r="F28" s="310" t="s">
        <v>294</v>
      </c>
      <c r="G28" s="316">
        <f>+G18+G27</f>
        <v>1830663</v>
      </c>
      <c r="H28" s="300">
        <f>+H18+H27</f>
        <v>1924745</v>
      </c>
      <c r="I28" s="316">
        <f>+I18+I27</f>
        <v>1828677</v>
      </c>
    </row>
    <row r="29" spans="1:9" ht="13.5" thickBot="1">
      <c r="A29" s="88" t="s">
        <v>295</v>
      </c>
      <c r="B29" s="310" t="s">
        <v>296</v>
      </c>
      <c r="C29" s="316">
        <f>IF(C18-G18&lt;0,G18-C18,"-")</f>
        <v>177024</v>
      </c>
      <c r="D29" s="300">
        <f>IF(D18-H18&lt;0,H18-D18,"-")</f>
        <v>26415</v>
      </c>
      <c r="E29" s="316" t="str">
        <f>IF(E18-I18&lt;0,I18-E18,"-")</f>
        <v>-</v>
      </c>
      <c r="F29" s="310" t="s">
        <v>297</v>
      </c>
      <c r="G29" s="316" t="str">
        <f>IF(C18-G18&gt;0,C18-G18,"-")</f>
        <v>-</v>
      </c>
      <c r="H29" s="300" t="str">
        <f>IF(D18-H18&gt;0,D18-H18,"-")</f>
        <v>-</v>
      </c>
      <c r="I29" s="316">
        <f>IF(E18-I18&gt;0,E18-I18,"-")</f>
        <v>122153</v>
      </c>
    </row>
    <row r="30" spans="1:9" ht="13.5" thickBot="1">
      <c r="A30" s="88" t="s">
        <v>298</v>
      </c>
      <c r="B30" s="310" t="s">
        <v>299</v>
      </c>
      <c r="C30" s="316" t="str">
        <f>IF(C18+C19-G28&lt;0,G28-(C18+C19),"-")</f>
        <v>-</v>
      </c>
      <c r="D30" s="300" t="str">
        <f>IF(D18+D19-H28&lt;0,H28-(D18+D19),"-")</f>
        <v>-</v>
      </c>
      <c r="E30" s="316" t="str">
        <f>IF(E18+E19-I28&lt;0,I28-(E18+E19),"-")</f>
        <v>-</v>
      </c>
      <c r="F30" s="310" t="s">
        <v>300</v>
      </c>
      <c r="G30" s="316" t="str">
        <f>IF(C18+C19-G28&gt;0,C18+C19-G28,"-")</f>
        <v>-</v>
      </c>
      <c r="H30" s="300">
        <f>IF(D18+D19-H28&gt;0,D18+D19-H28,"-")</f>
        <v>144207</v>
      </c>
      <c r="I30" s="316">
        <f>IF(E18+E19-I28&gt;0,E18+E19-I28,"-")</f>
        <v>317127</v>
      </c>
    </row>
    <row r="31" spans="2:6" ht="18.75">
      <c r="B31" s="801"/>
      <c r="C31" s="801"/>
      <c r="D31" s="801"/>
      <c r="E31" s="801"/>
      <c r="F31" s="801"/>
    </row>
    <row r="32" spans="2:8" ht="31.5" customHeight="1">
      <c r="B32" s="804" t="s">
        <v>301</v>
      </c>
      <c r="C32" s="804"/>
      <c r="D32" s="804"/>
      <c r="E32" s="804"/>
      <c r="F32" s="804"/>
      <c r="G32" s="804"/>
      <c r="H32" s="804"/>
    </row>
    <row r="33" ht="14.25" thickBot="1">
      <c r="G33" s="76" t="s">
        <v>248</v>
      </c>
    </row>
    <row r="34" spans="1:9" ht="13.5" thickBot="1">
      <c r="A34" s="802" t="s">
        <v>33</v>
      </c>
      <c r="B34" s="77" t="s">
        <v>249</v>
      </c>
      <c r="C34" s="78"/>
      <c r="D34" s="298"/>
      <c r="E34" s="298"/>
      <c r="F34" s="77" t="s">
        <v>250</v>
      </c>
      <c r="G34" s="79"/>
      <c r="H34" s="298"/>
      <c r="I34" s="298"/>
    </row>
    <row r="35" spans="1:9" s="80" customFormat="1" ht="24.75" thickBot="1">
      <c r="A35" s="803"/>
      <c r="B35" s="297" t="s">
        <v>251</v>
      </c>
      <c r="C35" s="311" t="s">
        <v>35</v>
      </c>
      <c r="D35" s="317" t="s">
        <v>591</v>
      </c>
      <c r="E35" s="311" t="s">
        <v>592</v>
      </c>
      <c r="F35" s="297" t="s">
        <v>251</v>
      </c>
      <c r="G35" s="311" t="s">
        <v>35</v>
      </c>
      <c r="H35" s="325" t="s">
        <v>591</v>
      </c>
      <c r="I35" s="311" t="s">
        <v>592</v>
      </c>
    </row>
    <row r="36" spans="1:9" s="80" customFormat="1" ht="13.5" thickBot="1">
      <c r="A36" s="81">
        <v>1</v>
      </c>
      <c r="B36" s="302">
        <v>2</v>
      </c>
      <c r="C36" s="81">
        <v>3</v>
      </c>
      <c r="D36" s="318"/>
      <c r="E36" s="81"/>
      <c r="F36" s="302">
        <v>4</v>
      </c>
      <c r="G36" s="81">
        <v>5</v>
      </c>
      <c r="H36" s="318"/>
      <c r="I36" s="81"/>
    </row>
    <row r="37" spans="1:9" ht="12.75" customHeight="1">
      <c r="A37" s="83" t="s">
        <v>36</v>
      </c>
      <c r="B37" s="303" t="s">
        <v>302</v>
      </c>
      <c r="C37" s="312">
        <f>'1.1.sz.mell.'!D19</f>
        <v>187652</v>
      </c>
      <c r="D37" s="319">
        <f>'1.1.sz.mell.'!E19</f>
        <v>976330</v>
      </c>
      <c r="E37" s="312">
        <f>'1.1.sz.mell.'!F19</f>
        <v>974683</v>
      </c>
      <c r="F37" s="303" t="s">
        <v>207</v>
      </c>
      <c r="G37" s="312">
        <f>'1.1.sz.mell.'!D97</f>
        <v>216522</v>
      </c>
      <c r="H37" s="326">
        <f>'1.1.sz.mell.'!E97</f>
        <v>233676</v>
      </c>
      <c r="I37" s="312">
        <f>'1.1.sz.mell.'!F97</f>
        <v>212007</v>
      </c>
    </row>
    <row r="38" spans="1:9" ht="12.75">
      <c r="A38" s="84" t="s">
        <v>50</v>
      </c>
      <c r="B38" s="304" t="s">
        <v>303</v>
      </c>
      <c r="C38" s="94">
        <f>'1.1.sz.mell.'!D25</f>
        <v>187652</v>
      </c>
      <c r="D38" s="299">
        <f>'1.1.sz.mell.'!E25</f>
        <v>214808</v>
      </c>
      <c r="E38" s="94">
        <f>'1.1.sz.mell.'!F25</f>
        <v>213161</v>
      </c>
      <c r="F38" s="304" t="s">
        <v>304</v>
      </c>
      <c r="G38" s="312">
        <f>'1.1.sz.mell.'!D98</f>
        <v>187466</v>
      </c>
      <c r="H38" s="326">
        <f>'1.1.sz.mell.'!E98</f>
        <v>0</v>
      </c>
      <c r="I38" s="312">
        <f>'1.1.sz.mell.'!F98</f>
        <v>0</v>
      </c>
    </row>
    <row r="39" spans="1:9" ht="12.75" customHeight="1">
      <c r="A39" s="84" t="s">
        <v>64</v>
      </c>
      <c r="B39" s="304" t="s">
        <v>305</v>
      </c>
      <c r="C39" s="94">
        <f>'1.1.sz.mell.'!D44</f>
        <v>20482</v>
      </c>
      <c r="D39" s="299">
        <f>'1.1.sz.mell.'!E44</f>
        <v>20482</v>
      </c>
      <c r="E39" s="94">
        <f>'1.1.sz.mell.'!F44</f>
        <v>6088</v>
      </c>
      <c r="F39" s="304" t="s">
        <v>209</v>
      </c>
      <c r="G39" s="312">
        <f>'1.1.sz.mell.'!D99</f>
        <v>92643</v>
      </c>
      <c r="H39" s="326">
        <f>'1.1.sz.mell.'!E99</f>
        <v>145020</v>
      </c>
      <c r="I39" s="312">
        <f>'1.1.sz.mell.'!F99</f>
        <v>97831</v>
      </c>
    </row>
    <row r="40" spans="1:9" ht="12.75" customHeight="1">
      <c r="A40" s="84" t="s">
        <v>215</v>
      </c>
      <c r="B40" s="304" t="s">
        <v>306</v>
      </c>
      <c r="C40" s="94">
        <f>'1.1.sz.mell.'!D55</f>
        <v>0</v>
      </c>
      <c r="D40" s="299">
        <f>'1.1.sz.mell.'!E55</f>
        <v>400</v>
      </c>
      <c r="E40" s="94">
        <f>'1.1.sz.mell.'!F55</f>
        <v>400</v>
      </c>
      <c r="F40" s="304" t="s">
        <v>307</v>
      </c>
      <c r="G40" s="312">
        <f>'1.1.sz.mell.'!D100</f>
        <v>28293</v>
      </c>
      <c r="H40" s="326">
        <f>'1.1.sz.mell.'!E100</f>
        <v>0</v>
      </c>
      <c r="I40" s="312">
        <f>'1.1.sz.mell.'!F100</f>
        <v>0</v>
      </c>
    </row>
    <row r="41" spans="1:9" ht="12.75" customHeight="1">
      <c r="A41" s="84" t="s">
        <v>92</v>
      </c>
      <c r="B41" s="304" t="s">
        <v>308</v>
      </c>
      <c r="C41" s="94">
        <f>'1.1.sz.mell.'!D59</f>
        <v>0</v>
      </c>
      <c r="D41" s="299">
        <f>'1.1.sz.mell.'!E59</f>
        <v>0</v>
      </c>
      <c r="E41" s="94">
        <f>'1.1.sz.mell.'!F59</f>
        <v>0</v>
      </c>
      <c r="F41" s="304" t="s">
        <v>211</v>
      </c>
      <c r="G41" s="94">
        <f>'1.1.sz.mell.'!D101</f>
        <v>5849</v>
      </c>
      <c r="H41" s="86">
        <f>'1.1.sz.mell.'!E101</f>
        <v>7397</v>
      </c>
      <c r="I41" s="94">
        <f>'1.1.sz.mell.'!F101</f>
        <v>4148</v>
      </c>
    </row>
    <row r="42" spans="1:9" ht="12.75" customHeight="1">
      <c r="A42" s="84" t="s">
        <v>114</v>
      </c>
      <c r="B42" s="304"/>
      <c r="C42" s="94"/>
      <c r="D42" s="299"/>
      <c r="E42" s="94"/>
      <c r="F42" s="305" t="s">
        <v>260</v>
      </c>
      <c r="G42" s="94">
        <f>'1.1.sz.mell.'!D105</f>
        <v>50000</v>
      </c>
      <c r="H42" s="86">
        <f>'1.1.sz.mell.'!E105</f>
        <v>798868</v>
      </c>
      <c r="I42" s="94">
        <f>'1.1.sz.mell.'!F105</f>
        <v>0</v>
      </c>
    </row>
    <row r="43" spans="1:9" ht="12.75" customHeight="1">
      <c r="A43" s="84" t="s">
        <v>226</v>
      </c>
      <c r="B43" s="305"/>
      <c r="C43" s="94"/>
      <c r="D43" s="299"/>
      <c r="E43" s="94"/>
      <c r="F43" s="305"/>
      <c r="G43" s="94"/>
      <c r="H43" s="299"/>
      <c r="I43" s="94"/>
    </row>
    <row r="44" spans="1:9" ht="12.75" customHeight="1">
      <c r="A44" s="84" t="s">
        <v>136</v>
      </c>
      <c r="B44" s="305"/>
      <c r="C44" s="94"/>
      <c r="D44" s="299"/>
      <c r="E44" s="94"/>
      <c r="F44" s="305"/>
      <c r="G44" s="94"/>
      <c r="H44" s="299"/>
      <c r="I44" s="94"/>
    </row>
    <row r="45" spans="1:9" ht="12.75" customHeight="1">
      <c r="A45" s="84" t="s">
        <v>146</v>
      </c>
      <c r="B45" s="305"/>
      <c r="C45" s="94"/>
      <c r="D45" s="299"/>
      <c r="E45" s="94"/>
      <c r="F45" s="305"/>
      <c r="G45" s="94"/>
      <c r="H45" s="299"/>
      <c r="I45" s="94"/>
    </row>
    <row r="46" spans="1:9" ht="12.75">
      <c r="A46" s="84" t="s">
        <v>238</v>
      </c>
      <c r="B46" s="305"/>
      <c r="C46" s="94"/>
      <c r="D46" s="299"/>
      <c r="E46" s="94"/>
      <c r="F46" s="305"/>
      <c r="G46" s="94"/>
      <c r="H46" s="299"/>
      <c r="I46" s="94"/>
    </row>
    <row r="47" spans="1:9" ht="12.75" customHeight="1" thickBot="1">
      <c r="A47" s="91" t="s">
        <v>261</v>
      </c>
      <c r="B47" s="336"/>
      <c r="C47" s="331"/>
      <c r="D47" s="98"/>
      <c r="E47" s="331"/>
      <c r="F47" s="85" t="s">
        <v>260</v>
      </c>
      <c r="G47" s="331"/>
      <c r="H47" s="98"/>
      <c r="I47" s="331"/>
    </row>
    <row r="48" spans="1:9" ht="15.75" customHeight="1" thickBot="1">
      <c r="A48" s="88" t="s">
        <v>262</v>
      </c>
      <c r="B48" s="307" t="s">
        <v>309</v>
      </c>
      <c r="C48" s="93">
        <f>+C37+C39+C40+C42+C43+C44+C45+C46+C47</f>
        <v>208134</v>
      </c>
      <c r="D48" s="321">
        <f>+D37+D39+D40+D42+D43+D44+D45+D46+D47</f>
        <v>997212</v>
      </c>
      <c r="E48" s="93">
        <f>+E37+E39+E40+E42+E43+E44+E45+E46+E47</f>
        <v>981171</v>
      </c>
      <c r="F48" s="307" t="s">
        <v>310</v>
      </c>
      <c r="G48" s="93">
        <f>+G37+G39+G41+G42+G43+G44+G45+G46+G47</f>
        <v>365014</v>
      </c>
      <c r="H48" s="327">
        <f>+H37+H39+H41+H42+H43+H44+H45+H46+H47</f>
        <v>1184961</v>
      </c>
      <c r="I48" s="93">
        <f>+I37+I39+I41+I42+I43+I44+I45+I46+I47</f>
        <v>313986</v>
      </c>
    </row>
    <row r="49" spans="1:9" ht="12.75" customHeight="1">
      <c r="A49" s="83" t="s">
        <v>263</v>
      </c>
      <c r="B49" s="337" t="s">
        <v>311</v>
      </c>
      <c r="C49" s="335">
        <f>+C50+C51+C52+C53+C54</f>
        <v>0</v>
      </c>
      <c r="D49" s="332"/>
      <c r="E49" s="335"/>
      <c r="F49" s="309" t="s">
        <v>268</v>
      </c>
      <c r="G49" s="95"/>
      <c r="H49" s="332"/>
      <c r="I49" s="335"/>
    </row>
    <row r="50" spans="1:9" ht="12.75" customHeight="1">
      <c r="A50" s="84" t="s">
        <v>266</v>
      </c>
      <c r="B50" s="338" t="s">
        <v>312</v>
      </c>
      <c r="C50" s="97"/>
      <c r="D50" s="323"/>
      <c r="E50" s="97"/>
      <c r="F50" s="309" t="s">
        <v>313</v>
      </c>
      <c r="G50" s="97"/>
      <c r="H50" s="323"/>
      <c r="I50" s="97"/>
    </row>
    <row r="51" spans="1:9" ht="12.75" customHeight="1">
      <c r="A51" s="83" t="s">
        <v>269</v>
      </c>
      <c r="B51" s="338" t="s">
        <v>314</v>
      </c>
      <c r="C51" s="97"/>
      <c r="D51" s="323"/>
      <c r="E51" s="97"/>
      <c r="F51" s="309" t="s">
        <v>274</v>
      </c>
      <c r="G51" s="97"/>
      <c r="H51" s="323"/>
      <c r="I51" s="97"/>
    </row>
    <row r="52" spans="1:9" ht="12.75" customHeight="1">
      <c r="A52" s="84" t="s">
        <v>272</v>
      </c>
      <c r="B52" s="338" t="s">
        <v>315</v>
      </c>
      <c r="C52" s="97"/>
      <c r="D52" s="323"/>
      <c r="E52" s="97"/>
      <c r="F52" s="309" t="s">
        <v>277</v>
      </c>
      <c r="G52" s="97">
        <f>'1.1.sz.mell.'!D108</f>
        <v>0</v>
      </c>
      <c r="H52" s="333">
        <f>'1.1.sz.mell.'!E108</f>
        <v>113338</v>
      </c>
      <c r="I52" s="97">
        <f>'1.1.sz.mell.'!F108</f>
        <v>113338</v>
      </c>
    </row>
    <row r="53" spans="1:9" ht="12.75" customHeight="1">
      <c r="A53" s="83" t="s">
        <v>275</v>
      </c>
      <c r="B53" s="338" t="s">
        <v>316</v>
      </c>
      <c r="C53" s="97"/>
      <c r="D53" s="99"/>
      <c r="E53" s="96"/>
      <c r="F53" s="308" t="s">
        <v>280</v>
      </c>
      <c r="G53" s="97"/>
      <c r="H53" s="99"/>
      <c r="I53" s="96"/>
    </row>
    <row r="54" spans="1:9" ht="12.75" customHeight="1">
      <c r="A54" s="84" t="s">
        <v>278</v>
      </c>
      <c r="B54" s="339" t="s">
        <v>317</v>
      </c>
      <c r="C54" s="97"/>
      <c r="D54" s="323"/>
      <c r="E54" s="97"/>
      <c r="F54" s="309" t="s">
        <v>318</v>
      </c>
      <c r="G54" s="97"/>
      <c r="H54" s="323"/>
      <c r="I54" s="97"/>
    </row>
    <row r="55" spans="1:9" ht="12.75" customHeight="1">
      <c r="A55" s="83" t="s">
        <v>281</v>
      </c>
      <c r="B55" s="340" t="s">
        <v>319</v>
      </c>
      <c r="C55" s="315">
        <f>+C56+C57+C58+C59+C60</f>
        <v>156880</v>
      </c>
      <c r="D55" s="324">
        <f>+D56+D57+D58+D59+D60</f>
        <v>156880</v>
      </c>
      <c r="E55" s="315">
        <f>+E56+E57+E58+E59+E60</f>
        <v>0</v>
      </c>
      <c r="F55" s="328" t="s">
        <v>286</v>
      </c>
      <c r="G55" s="97"/>
      <c r="H55" s="332"/>
      <c r="I55" s="335"/>
    </row>
    <row r="56" spans="1:9" ht="12.75" customHeight="1">
      <c r="A56" s="84" t="s">
        <v>284</v>
      </c>
      <c r="B56" s="339" t="s">
        <v>320</v>
      </c>
      <c r="C56" s="97">
        <f>'1.1.sz.mell.'!D62</f>
        <v>156880</v>
      </c>
      <c r="D56" s="323">
        <f>'1.1.sz.mell.'!E62</f>
        <v>156880</v>
      </c>
      <c r="E56" s="97">
        <f>'1.1.sz.mell.'!F62</f>
        <v>0</v>
      </c>
      <c r="F56" s="328" t="s">
        <v>321</v>
      </c>
      <c r="G56" s="97"/>
      <c r="H56" s="334"/>
      <c r="I56" s="95"/>
    </row>
    <row r="57" spans="1:9" ht="12.75" customHeight="1">
      <c r="A57" s="83" t="s">
        <v>287</v>
      </c>
      <c r="B57" s="339" t="s">
        <v>322</v>
      </c>
      <c r="C57" s="97"/>
      <c r="D57" s="334"/>
      <c r="E57" s="95"/>
      <c r="F57" s="329"/>
      <c r="G57" s="97"/>
      <c r="H57" s="334"/>
      <c r="I57" s="95"/>
    </row>
    <row r="58" spans="1:9" ht="12.75" customHeight="1">
      <c r="A58" s="84" t="s">
        <v>289</v>
      </c>
      <c r="B58" s="338" t="s">
        <v>323</v>
      </c>
      <c r="C58" s="97"/>
      <c r="D58" s="334"/>
      <c r="E58" s="95"/>
      <c r="F58" s="330"/>
      <c r="G58" s="97"/>
      <c r="H58" s="334"/>
      <c r="I58" s="95"/>
    </row>
    <row r="59" spans="1:9" ht="12.75" customHeight="1">
      <c r="A59" s="83" t="s">
        <v>292</v>
      </c>
      <c r="B59" s="341" t="s">
        <v>324</v>
      </c>
      <c r="C59" s="97"/>
      <c r="D59" s="323"/>
      <c r="E59" s="97"/>
      <c r="F59" s="305"/>
      <c r="G59" s="97"/>
      <c r="H59" s="323"/>
      <c r="I59" s="97"/>
    </row>
    <row r="60" spans="1:9" ht="12.75" customHeight="1" thickBot="1">
      <c r="A60" s="84" t="s">
        <v>295</v>
      </c>
      <c r="B60" s="342" t="s">
        <v>325</v>
      </c>
      <c r="C60" s="97"/>
      <c r="D60" s="334"/>
      <c r="E60" s="95"/>
      <c r="F60" s="330"/>
      <c r="G60" s="97"/>
      <c r="H60" s="334"/>
      <c r="I60" s="95"/>
    </row>
    <row r="61" spans="1:9" ht="21.75" customHeight="1" thickBot="1">
      <c r="A61" s="88" t="s">
        <v>298</v>
      </c>
      <c r="B61" s="307" t="s">
        <v>326</v>
      </c>
      <c r="C61" s="93">
        <f>+C49+C55</f>
        <v>156880</v>
      </c>
      <c r="D61" s="321">
        <f>+D49+D55</f>
        <v>156880</v>
      </c>
      <c r="E61" s="93">
        <f>+E49+E55</f>
        <v>0</v>
      </c>
      <c r="F61" s="307" t="s">
        <v>327</v>
      </c>
      <c r="G61" s="93">
        <f>SUM(G49:G60)</f>
        <v>0</v>
      </c>
      <c r="H61" s="327">
        <f>SUM(H49:H60)</f>
        <v>113338</v>
      </c>
      <c r="I61" s="93">
        <f>SUM(I49:I60)</f>
        <v>113338</v>
      </c>
    </row>
    <row r="62" spans="1:9" ht="13.5" thickBot="1">
      <c r="A62" s="88" t="s">
        <v>328</v>
      </c>
      <c r="B62" s="310" t="s">
        <v>329</v>
      </c>
      <c r="C62" s="316">
        <f>+C48+C61</f>
        <v>365014</v>
      </c>
      <c r="D62" s="300">
        <f>+D48+D61</f>
        <v>1154092</v>
      </c>
      <c r="E62" s="316">
        <f>+E48+E61</f>
        <v>981171</v>
      </c>
      <c r="F62" s="310" t="s">
        <v>330</v>
      </c>
      <c r="G62" s="316">
        <f>+G48+G61</f>
        <v>365014</v>
      </c>
      <c r="H62" s="300">
        <f>+H48+H61</f>
        <v>1298299</v>
      </c>
      <c r="I62" s="316">
        <f>+I48+I61</f>
        <v>427324</v>
      </c>
    </row>
    <row r="63" spans="1:9" ht="13.5" thickBot="1">
      <c r="A63" s="88" t="s">
        <v>331</v>
      </c>
      <c r="B63" s="310" t="s">
        <v>296</v>
      </c>
      <c r="C63" s="316">
        <f>IF(C48-G48&lt;0,G48-C48,"-")</f>
        <v>156880</v>
      </c>
      <c r="D63" s="300">
        <f>IF(D48-H48&lt;0,H48-D48,"-")</f>
        <v>187749</v>
      </c>
      <c r="E63" s="316" t="str">
        <f>IF(E48-I48&lt;0,I48-E48,"-")</f>
        <v>-</v>
      </c>
      <c r="F63" s="310" t="s">
        <v>297</v>
      </c>
      <c r="G63" s="316" t="str">
        <f>IF(C48-G48&gt;0,C48-G48,"-")</f>
        <v>-</v>
      </c>
      <c r="H63" s="300" t="str">
        <f>IF(D48-H48&gt;0,D48-H48,"-")</f>
        <v>-</v>
      </c>
      <c r="I63" s="316">
        <f>IF(E48-I48&gt;0,E48-I48,"-")</f>
        <v>667185</v>
      </c>
    </row>
    <row r="64" spans="1:9" ht="13.5" thickBot="1">
      <c r="A64" s="88" t="s">
        <v>332</v>
      </c>
      <c r="B64" s="310" t="s">
        <v>299</v>
      </c>
      <c r="C64" s="316">
        <f>IF(C48+C49-G62&lt;0,G62-(C48+C49+C56),"-")</f>
        <v>0</v>
      </c>
      <c r="D64" s="300">
        <f>IF(D48+D49-H62&lt;0,H62-(D48+D49+D56),"-")</f>
        <v>144207</v>
      </c>
      <c r="E64" s="316" t="str">
        <f>IF(E48+E49-I62&lt;0,I62-(E48+E49+E56),"-")</f>
        <v>-</v>
      </c>
      <c r="F64" s="310" t="s">
        <v>300</v>
      </c>
      <c r="G64" s="316" t="str">
        <f>IF(C48+C49-G62&gt;0,C48+C49-G62,"-")</f>
        <v>-</v>
      </c>
      <c r="H64" s="300" t="str">
        <f>IF(D48+D49-H62&gt;0,D48+D49-H62,"-")</f>
        <v>-</v>
      </c>
      <c r="I64" s="316">
        <f>IF(E48+E49-I62&gt;0,E48+E49-I62,"-")</f>
        <v>553847</v>
      </c>
    </row>
    <row r="65" spans="1:9" ht="13.5" thickBot="1">
      <c r="A65" s="88" t="s">
        <v>333</v>
      </c>
      <c r="B65" s="310" t="s">
        <v>334</v>
      </c>
      <c r="C65" s="316">
        <f>SUM(C62,C28)</f>
        <v>2195677</v>
      </c>
      <c r="D65" s="300">
        <f>SUM(D62,D28)</f>
        <v>3223044</v>
      </c>
      <c r="E65" s="316">
        <f>SUM(E62,E28)</f>
        <v>3126975</v>
      </c>
      <c r="F65" s="310" t="s">
        <v>335</v>
      </c>
      <c r="G65" s="316">
        <f>SUM(G62,G28)</f>
        <v>2195677</v>
      </c>
      <c r="H65" s="300">
        <f>SUM(H62,H28)</f>
        <v>3223044</v>
      </c>
      <c r="I65" s="316">
        <f>SUM(I62,I28)</f>
        <v>2256001</v>
      </c>
    </row>
  </sheetData>
  <sheetProtection/>
  <mergeCells count="4">
    <mergeCell ref="A3:A4"/>
    <mergeCell ref="B31:F31"/>
    <mergeCell ref="A34:A35"/>
    <mergeCell ref="B32:H3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1"/>
  <headerFooter alignWithMargins="0">
    <oddHeader xml:space="preserve">&amp;R&amp;"Times New Roman CE,Félkövér dőlt"&amp;14 2. sz. melléklet&amp;11 </oddHead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pane ySplit="2" topLeftCell="BM3" activePane="bottomLeft" state="frozen"/>
      <selection pane="topLeft" activeCell="A2" sqref="A2:IV20"/>
      <selection pane="bottomLeft" activeCell="M16" sqref="M16"/>
    </sheetView>
  </sheetViews>
  <sheetFormatPr defaultColWidth="9.140625" defaultRowHeight="15"/>
  <cols>
    <col min="1" max="1" width="9.7109375" style="402" bestFit="1" customWidth="1"/>
    <col min="2" max="2" width="70.140625" style="402" bestFit="1" customWidth="1"/>
    <col min="3" max="3" width="15.140625" style="402" customWidth="1"/>
    <col min="4" max="9" width="14.28125" style="402" customWidth="1"/>
    <col min="10" max="10" width="12.7109375" style="402" customWidth="1"/>
    <col min="11" max="16384" width="9.140625" style="402" customWidth="1"/>
  </cols>
  <sheetData>
    <row r="1" spans="1:10" s="398" customFormat="1" ht="31.5">
      <c r="A1" s="396" t="s">
        <v>670</v>
      </c>
      <c r="B1" s="396" t="s">
        <v>251</v>
      </c>
      <c r="C1" s="397" t="s">
        <v>990</v>
      </c>
      <c r="D1" s="397" t="s">
        <v>991</v>
      </c>
      <c r="E1" s="397" t="s">
        <v>336</v>
      </c>
      <c r="F1" s="397" t="s">
        <v>337</v>
      </c>
      <c r="G1" s="397" t="s">
        <v>992</v>
      </c>
      <c r="H1" s="397" t="s">
        <v>993</v>
      </c>
      <c r="I1" s="397" t="s">
        <v>994</v>
      </c>
      <c r="J1" s="397" t="s">
        <v>671</v>
      </c>
    </row>
    <row r="2" spans="1:10" ht="15" customHeight="1">
      <c r="A2" s="399" t="s">
        <v>672</v>
      </c>
      <c r="B2" s="400" t="s">
        <v>673</v>
      </c>
      <c r="C2" s="401">
        <v>2798573</v>
      </c>
      <c r="D2" s="401">
        <v>23049</v>
      </c>
      <c r="E2" s="401">
        <v>46562</v>
      </c>
      <c r="F2" s="401">
        <v>14445</v>
      </c>
      <c r="G2" s="401">
        <v>31542</v>
      </c>
      <c r="H2" s="401">
        <v>16424</v>
      </c>
      <c r="I2" s="401">
        <v>1405</v>
      </c>
      <c r="J2" s="401">
        <f>SUM(C2:I2)</f>
        <v>2932000</v>
      </c>
    </row>
    <row r="3" spans="1:10" ht="15" customHeight="1">
      <c r="A3" s="399" t="s">
        <v>674</v>
      </c>
      <c r="B3" s="400" t="s">
        <v>675</v>
      </c>
      <c r="C3" s="401">
        <v>1147998</v>
      </c>
      <c r="D3" s="401">
        <v>287176</v>
      </c>
      <c r="E3" s="401">
        <v>216090</v>
      </c>
      <c r="F3" s="401">
        <v>60586</v>
      </c>
      <c r="G3" s="401">
        <v>371909</v>
      </c>
      <c r="H3" s="401">
        <v>46093</v>
      </c>
      <c r="I3" s="401">
        <v>12811</v>
      </c>
      <c r="J3" s="401">
        <f>SUM(C3:I3)</f>
        <v>2142663</v>
      </c>
    </row>
    <row r="4" spans="1:10" ht="15" customHeight="1">
      <c r="A4" s="403" t="s">
        <v>676</v>
      </c>
      <c r="B4" s="404" t="s">
        <v>677</v>
      </c>
      <c r="C4" s="405">
        <f>C2-C3</f>
        <v>1650575</v>
      </c>
      <c r="D4" s="405">
        <f aca="true" t="shared" si="0" ref="D4:J4">D2-D3</f>
        <v>-264127</v>
      </c>
      <c r="E4" s="405">
        <f t="shared" si="0"/>
        <v>-169528</v>
      </c>
      <c r="F4" s="405">
        <f t="shared" si="0"/>
        <v>-46141</v>
      </c>
      <c r="G4" s="405">
        <f t="shared" si="0"/>
        <v>-340367</v>
      </c>
      <c r="H4" s="405">
        <f t="shared" si="0"/>
        <v>-29669</v>
      </c>
      <c r="I4" s="405">
        <f t="shared" si="0"/>
        <v>-11406</v>
      </c>
      <c r="J4" s="405">
        <f t="shared" si="0"/>
        <v>789337</v>
      </c>
    </row>
    <row r="5" spans="1:10" ht="15" customHeight="1">
      <c r="A5" s="399" t="s">
        <v>678</v>
      </c>
      <c r="B5" s="400" t="s">
        <v>679</v>
      </c>
      <c r="C5" s="401">
        <v>182138</v>
      </c>
      <c r="D5" s="401">
        <v>266754</v>
      </c>
      <c r="E5" s="401">
        <v>170951</v>
      </c>
      <c r="F5" s="401">
        <v>46614</v>
      </c>
      <c r="G5" s="401">
        <v>341776</v>
      </c>
      <c r="H5" s="401">
        <v>30086</v>
      </c>
      <c r="I5" s="401">
        <v>11684</v>
      </c>
      <c r="J5" s="401">
        <f>SUM(C5:I5)</f>
        <v>1050003</v>
      </c>
    </row>
    <row r="6" spans="1:10" ht="15" customHeight="1">
      <c r="A6" s="399" t="s">
        <v>680</v>
      </c>
      <c r="B6" s="400" t="s">
        <v>681</v>
      </c>
      <c r="C6" s="401">
        <v>968367</v>
      </c>
      <c r="D6" s="401">
        <v>0</v>
      </c>
      <c r="E6" s="401">
        <v>0</v>
      </c>
      <c r="F6" s="401">
        <v>0</v>
      </c>
      <c r="G6" s="401">
        <v>0</v>
      </c>
      <c r="H6" s="401">
        <v>0</v>
      </c>
      <c r="I6" s="401">
        <v>0</v>
      </c>
      <c r="J6" s="401">
        <f>SUM(C6:I6)</f>
        <v>968367</v>
      </c>
    </row>
    <row r="7" spans="1:10" ht="15" customHeight="1">
      <c r="A7" s="403" t="s">
        <v>682</v>
      </c>
      <c r="B7" s="404" t="s">
        <v>683</v>
      </c>
      <c r="C7" s="405">
        <f>C5-C6</f>
        <v>-786229</v>
      </c>
      <c r="D7" s="405">
        <f aca="true" t="shared" si="1" ref="D7:J7">D5-D6</f>
        <v>266754</v>
      </c>
      <c r="E7" s="405">
        <f t="shared" si="1"/>
        <v>170951</v>
      </c>
      <c r="F7" s="405">
        <f t="shared" si="1"/>
        <v>46614</v>
      </c>
      <c r="G7" s="405">
        <f t="shared" si="1"/>
        <v>341776</v>
      </c>
      <c r="H7" s="405">
        <f t="shared" si="1"/>
        <v>30086</v>
      </c>
      <c r="I7" s="405">
        <f t="shared" si="1"/>
        <v>11684</v>
      </c>
      <c r="J7" s="405">
        <f t="shared" si="1"/>
        <v>81636</v>
      </c>
    </row>
    <row r="8" spans="1:10" ht="15" customHeight="1">
      <c r="A8" s="403" t="s">
        <v>684</v>
      </c>
      <c r="B8" s="404" t="s">
        <v>685</v>
      </c>
      <c r="C8" s="405">
        <f>C4+C7</f>
        <v>864346</v>
      </c>
      <c r="D8" s="405">
        <f aca="true" t="shared" si="2" ref="D8:J8">D4+D7</f>
        <v>2627</v>
      </c>
      <c r="E8" s="405">
        <f t="shared" si="2"/>
        <v>1423</v>
      </c>
      <c r="F8" s="405">
        <f t="shared" si="2"/>
        <v>473</v>
      </c>
      <c r="G8" s="405">
        <f t="shared" si="2"/>
        <v>1409</v>
      </c>
      <c r="H8" s="405">
        <f t="shared" si="2"/>
        <v>417</v>
      </c>
      <c r="I8" s="405">
        <f t="shared" si="2"/>
        <v>278</v>
      </c>
      <c r="J8" s="405">
        <f t="shared" si="2"/>
        <v>870973</v>
      </c>
    </row>
    <row r="9" spans="1:10" ht="15" customHeight="1">
      <c r="A9" s="399" t="s">
        <v>686</v>
      </c>
      <c r="B9" s="400" t="s">
        <v>687</v>
      </c>
      <c r="C9" s="401">
        <v>0</v>
      </c>
      <c r="D9" s="401">
        <v>0</v>
      </c>
      <c r="E9" s="401">
        <v>0</v>
      </c>
      <c r="F9" s="401">
        <v>0</v>
      </c>
      <c r="G9" s="401">
        <v>0</v>
      </c>
      <c r="H9" s="401">
        <v>0</v>
      </c>
      <c r="I9" s="401">
        <v>0</v>
      </c>
      <c r="J9" s="401">
        <f>SUM(C9:I9)</f>
        <v>0</v>
      </c>
    </row>
    <row r="10" spans="1:10" ht="15" customHeight="1">
      <c r="A10" s="399" t="s">
        <v>688</v>
      </c>
      <c r="B10" s="400" t="s">
        <v>689</v>
      </c>
      <c r="C10" s="401">
        <v>0</v>
      </c>
      <c r="D10" s="401">
        <v>0</v>
      </c>
      <c r="E10" s="401">
        <v>0</v>
      </c>
      <c r="F10" s="401">
        <v>0</v>
      </c>
      <c r="G10" s="401">
        <v>0</v>
      </c>
      <c r="H10" s="401">
        <v>0</v>
      </c>
      <c r="I10" s="401">
        <v>0</v>
      </c>
      <c r="J10" s="401">
        <f>SUM(C10:I10)</f>
        <v>0</v>
      </c>
    </row>
    <row r="11" spans="1:10" ht="15" customHeight="1">
      <c r="A11" s="403" t="s">
        <v>690</v>
      </c>
      <c r="B11" s="404" t="s">
        <v>691</v>
      </c>
      <c r="C11" s="405">
        <f>C9-C10</f>
        <v>0</v>
      </c>
      <c r="D11" s="405">
        <f aca="true" t="shared" si="3" ref="D11:J11">D9-D10</f>
        <v>0</v>
      </c>
      <c r="E11" s="405">
        <f t="shared" si="3"/>
        <v>0</v>
      </c>
      <c r="F11" s="405">
        <f t="shared" si="3"/>
        <v>0</v>
      </c>
      <c r="G11" s="405">
        <f t="shared" si="3"/>
        <v>0</v>
      </c>
      <c r="H11" s="405">
        <f t="shared" si="3"/>
        <v>0</v>
      </c>
      <c r="I11" s="405">
        <f t="shared" si="3"/>
        <v>0</v>
      </c>
      <c r="J11" s="405">
        <f t="shared" si="3"/>
        <v>0</v>
      </c>
    </row>
    <row r="12" spans="1:10" ht="15" customHeight="1">
      <c r="A12" s="399" t="s">
        <v>692</v>
      </c>
      <c r="B12" s="400" t="s">
        <v>693</v>
      </c>
      <c r="C12" s="401">
        <v>0</v>
      </c>
      <c r="D12" s="401">
        <v>0</v>
      </c>
      <c r="E12" s="401">
        <v>0</v>
      </c>
      <c r="F12" s="401">
        <v>0</v>
      </c>
      <c r="G12" s="401">
        <v>0</v>
      </c>
      <c r="H12" s="401">
        <v>0</v>
      </c>
      <c r="I12" s="401">
        <v>0</v>
      </c>
      <c r="J12" s="401">
        <f>SUM(C12:I12)</f>
        <v>0</v>
      </c>
    </row>
    <row r="13" spans="1:10" ht="15" customHeight="1">
      <c r="A13" s="399" t="s">
        <v>694</v>
      </c>
      <c r="B13" s="400" t="s">
        <v>695</v>
      </c>
      <c r="C13" s="401">
        <v>0</v>
      </c>
      <c r="D13" s="401">
        <v>0</v>
      </c>
      <c r="E13" s="401">
        <v>0</v>
      </c>
      <c r="F13" s="401">
        <v>0</v>
      </c>
      <c r="G13" s="401">
        <v>0</v>
      </c>
      <c r="H13" s="401">
        <v>0</v>
      </c>
      <c r="I13" s="401">
        <v>0</v>
      </c>
      <c r="J13" s="401">
        <f>SUM(C13:I13)</f>
        <v>0</v>
      </c>
    </row>
    <row r="14" spans="1:10" ht="15" customHeight="1">
      <c r="A14" s="403" t="s">
        <v>696</v>
      </c>
      <c r="B14" s="404" t="s">
        <v>697</v>
      </c>
      <c r="C14" s="405">
        <f>C12-C13</f>
        <v>0</v>
      </c>
      <c r="D14" s="405">
        <f aca="true" t="shared" si="4" ref="D14:J14">D12-D13</f>
        <v>0</v>
      </c>
      <c r="E14" s="405">
        <f t="shared" si="4"/>
        <v>0</v>
      </c>
      <c r="F14" s="405">
        <f t="shared" si="4"/>
        <v>0</v>
      </c>
      <c r="G14" s="405">
        <f t="shared" si="4"/>
        <v>0</v>
      </c>
      <c r="H14" s="405">
        <f t="shared" si="4"/>
        <v>0</v>
      </c>
      <c r="I14" s="405">
        <f t="shared" si="4"/>
        <v>0</v>
      </c>
      <c r="J14" s="405">
        <f t="shared" si="4"/>
        <v>0</v>
      </c>
    </row>
    <row r="15" spans="1:10" ht="15" customHeight="1">
      <c r="A15" s="403" t="s">
        <v>698</v>
      </c>
      <c r="B15" s="404" t="s">
        <v>699</v>
      </c>
      <c r="C15" s="405">
        <f>C11+C14</f>
        <v>0</v>
      </c>
      <c r="D15" s="405">
        <f aca="true" t="shared" si="5" ref="D15:J15">D11+D14</f>
        <v>0</v>
      </c>
      <c r="E15" s="405">
        <f t="shared" si="5"/>
        <v>0</v>
      </c>
      <c r="F15" s="405">
        <f t="shared" si="5"/>
        <v>0</v>
      </c>
      <c r="G15" s="405">
        <f t="shared" si="5"/>
        <v>0</v>
      </c>
      <c r="H15" s="405">
        <f t="shared" si="5"/>
        <v>0</v>
      </c>
      <c r="I15" s="405">
        <f t="shared" si="5"/>
        <v>0</v>
      </c>
      <c r="J15" s="405">
        <f t="shared" si="5"/>
        <v>0</v>
      </c>
    </row>
    <row r="16" spans="1:13" ht="15" customHeight="1">
      <c r="A16" s="403" t="s">
        <v>700</v>
      </c>
      <c r="B16" s="404" t="s">
        <v>701</v>
      </c>
      <c r="C16" s="405">
        <f>C15+C8</f>
        <v>864346</v>
      </c>
      <c r="D16" s="405">
        <f aca="true" t="shared" si="6" ref="D16:J16">D15+D8</f>
        <v>2627</v>
      </c>
      <c r="E16" s="405">
        <f t="shared" si="6"/>
        <v>1423</v>
      </c>
      <c r="F16" s="405">
        <f t="shared" si="6"/>
        <v>473</v>
      </c>
      <c r="G16" s="405">
        <f t="shared" si="6"/>
        <v>1409</v>
      </c>
      <c r="H16" s="405">
        <f t="shared" si="6"/>
        <v>417</v>
      </c>
      <c r="I16" s="405">
        <f t="shared" si="6"/>
        <v>278</v>
      </c>
      <c r="J16" s="405">
        <f t="shared" si="6"/>
        <v>870973</v>
      </c>
      <c r="M16" s="787"/>
    </row>
    <row r="17" spans="1:10" ht="15" customHeight="1">
      <c r="A17" s="403" t="s">
        <v>702</v>
      </c>
      <c r="B17" s="404" t="s">
        <v>703</v>
      </c>
      <c r="C17" s="405">
        <v>801637</v>
      </c>
      <c r="D17" s="405">
        <v>0</v>
      </c>
      <c r="E17" s="405">
        <v>0</v>
      </c>
      <c r="F17" s="405">
        <v>0</v>
      </c>
      <c r="G17" s="405">
        <v>0</v>
      </c>
      <c r="H17" s="405">
        <v>0</v>
      </c>
      <c r="I17" s="405">
        <v>0</v>
      </c>
      <c r="J17" s="405">
        <f>SUM(C17:I17)</f>
        <v>801637</v>
      </c>
    </row>
    <row r="18" spans="1:10" ht="15" customHeight="1">
      <c r="A18" s="403" t="s">
        <v>704</v>
      </c>
      <c r="B18" s="404" t="s">
        <v>705</v>
      </c>
      <c r="C18" s="405">
        <f>C8-C17</f>
        <v>62709</v>
      </c>
      <c r="D18" s="405">
        <f aca="true" t="shared" si="7" ref="D18:J18">D8-D17</f>
        <v>2627</v>
      </c>
      <c r="E18" s="405">
        <f t="shared" si="7"/>
        <v>1423</v>
      </c>
      <c r="F18" s="405">
        <f t="shared" si="7"/>
        <v>473</v>
      </c>
      <c r="G18" s="405">
        <f t="shared" si="7"/>
        <v>1409</v>
      </c>
      <c r="H18" s="405">
        <f t="shared" si="7"/>
        <v>417</v>
      </c>
      <c r="I18" s="405">
        <f t="shared" si="7"/>
        <v>278</v>
      </c>
      <c r="J18" s="405">
        <f t="shared" si="7"/>
        <v>69336</v>
      </c>
    </row>
    <row r="19" spans="1:10" ht="15" customHeight="1">
      <c r="A19" s="403" t="s">
        <v>706</v>
      </c>
      <c r="B19" s="404" t="s">
        <v>707</v>
      </c>
      <c r="C19" s="405">
        <v>0</v>
      </c>
      <c r="D19" s="405">
        <v>0</v>
      </c>
      <c r="E19" s="405">
        <v>0</v>
      </c>
      <c r="F19" s="405">
        <v>0</v>
      </c>
      <c r="G19" s="405">
        <v>0</v>
      </c>
      <c r="H19" s="405">
        <v>0</v>
      </c>
      <c r="I19" s="405">
        <v>0</v>
      </c>
      <c r="J19" s="405">
        <f>SUM(C19:I19)</f>
        <v>0</v>
      </c>
    </row>
    <row r="20" spans="1:10" ht="15" customHeight="1">
      <c r="A20" s="403" t="s">
        <v>708</v>
      </c>
      <c r="B20" s="404" t="s">
        <v>709</v>
      </c>
      <c r="C20" s="405">
        <v>0</v>
      </c>
      <c r="D20" s="405">
        <v>0</v>
      </c>
      <c r="E20" s="405">
        <v>0</v>
      </c>
      <c r="F20" s="405">
        <v>0</v>
      </c>
      <c r="G20" s="405">
        <v>0</v>
      </c>
      <c r="H20" s="405">
        <v>0</v>
      </c>
      <c r="I20" s="405">
        <v>0</v>
      </c>
      <c r="J20" s="405">
        <f>SUM(C20:I20)</f>
        <v>0</v>
      </c>
    </row>
  </sheetData>
  <sheetProtection/>
  <printOptions/>
  <pageMargins left="0.2" right="0.2" top="1.2598425196850394" bottom="0.984251968503937" header="0.5118110236220472" footer="0.5118110236220472"/>
  <pageSetup horizontalDpi="300" verticalDpi="300" orientation="landscape" scale="70" r:id="rId1"/>
  <headerFooter alignWithMargins="0">
    <oddHeader>&amp;C&amp;"-,Félkövér"&amp;14BONYHÁD VÁROS ÖNKORMÁNYZATA ÉS INTÉZMÉNYEI 
 MARADVÁNY LEVEZETÉS&amp;R&amp;"Times New Roman,Félkövér dőlt"&amp;14 3.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">
      <selection activeCell="E8" sqref="E8"/>
    </sheetView>
  </sheetViews>
  <sheetFormatPr defaultColWidth="11.8515625" defaultRowHeight="15"/>
  <cols>
    <col min="1" max="1" width="6.28125" style="482" customWidth="1"/>
    <col min="2" max="2" width="59.00390625" style="483" bestFit="1" customWidth="1"/>
    <col min="3" max="3" width="11.8515625" style="413" customWidth="1"/>
    <col min="4" max="4" width="10.421875" style="413" customWidth="1"/>
    <col min="5" max="5" width="11.8515625" style="413" customWidth="1"/>
    <col min="6" max="253" width="9.140625" style="413" customWidth="1"/>
    <col min="254" max="254" width="6.28125" style="413" customWidth="1"/>
    <col min="255" max="255" width="37.7109375" style="413" customWidth="1"/>
    <col min="256" max="16384" width="11.8515625" style="413" customWidth="1"/>
  </cols>
  <sheetData>
    <row r="1" spans="1:5" s="406" customFormat="1" ht="11.25" customHeight="1">
      <c r="A1" s="805"/>
      <c r="B1" s="805"/>
      <c r="C1" s="805"/>
      <c r="D1" s="805"/>
      <c r="E1" s="805"/>
    </row>
    <row r="2" spans="1:5" s="406" customFormat="1" ht="39" customHeight="1">
      <c r="A2" s="806" t="s">
        <v>995</v>
      </c>
      <c r="B2" s="807"/>
      <c r="C2" s="807"/>
      <c r="D2" s="807"/>
      <c r="E2" s="807"/>
    </row>
    <row r="3" spans="1:5" s="406" customFormat="1" ht="34.5" customHeight="1" thickBot="1">
      <c r="A3" s="407"/>
      <c r="B3" s="408"/>
      <c r="C3" s="407"/>
      <c r="D3" s="407"/>
      <c r="E3" s="409" t="s">
        <v>710</v>
      </c>
    </row>
    <row r="4" spans="1:5" ht="52.5" customHeight="1" thickBot="1">
      <c r="A4" s="808" t="s">
        <v>711</v>
      </c>
      <c r="B4" s="809"/>
      <c r="C4" s="410" t="s">
        <v>712</v>
      </c>
      <c r="D4" s="411" t="s">
        <v>713</v>
      </c>
      <c r="E4" s="412" t="s">
        <v>714</v>
      </c>
    </row>
    <row r="5" spans="1:5" s="419" customFormat="1" ht="15.75" customHeight="1" thickBot="1">
      <c r="A5" s="414" t="s">
        <v>36</v>
      </c>
      <c r="B5" s="415" t="s">
        <v>715</v>
      </c>
      <c r="C5" s="416">
        <f>SUM(C6:C9)</f>
        <v>6799452</v>
      </c>
      <c r="D5" s="417">
        <f>SUM(D6:D9)</f>
        <v>0</v>
      </c>
      <c r="E5" s="418">
        <f>SUM(E6:E9)</f>
        <v>6471146</v>
      </c>
    </row>
    <row r="6" spans="1:5" ht="12.75">
      <c r="A6" s="420" t="s">
        <v>50</v>
      </c>
      <c r="B6" s="421" t="s">
        <v>716</v>
      </c>
      <c r="C6" s="422">
        <v>1249</v>
      </c>
      <c r="D6" s="423">
        <v>0</v>
      </c>
      <c r="E6" s="424">
        <v>3524</v>
      </c>
    </row>
    <row r="7" spans="1:5" ht="12.75">
      <c r="A7" s="425" t="s">
        <v>64</v>
      </c>
      <c r="B7" s="426" t="s">
        <v>717</v>
      </c>
      <c r="C7" s="427">
        <v>6195579</v>
      </c>
      <c r="D7" s="428">
        <v>0</v>
      </c>
      <c r="E7" s="429">
        <v>5864998</v>
      </c>
    </row>
    <row r="8" spans="1:5" ht="12.75">
      <c r="A8" s="425" t="s">
        <v>215</v>
      </c>
      <c r="B8" s="426" t="s">
        <v>718</v>
      </c>
      <c r="C8" s="430">
        <v>602624</v>
      </c>
      <c r="D8" s="431">
        <v>0</v>
      </c>
      <c r="E8" s="429">
        <v>602624</v>
      </c>
    </row>
    <row r="9" spans="1:5" ht="13.5" thickBot="1">
      <c r="A9" s="432" t="s">
        <v>92</v>
      </c>
      <c r="B9" s="433" t="s">
        <v>719</v>
      </c>
      <c r="C9" s="434"/>
      <c r="D9" s="435"/>
      <c r="E9" s="436">
        <f>D9+C9</f>
        <v>0</v>
      </c>
    </row>
    <row r="10" spans="1:5" ht="13.5" thickBot="1">
      <c r="A10" s="437" t="s">
        <v>114</v>
      </c>
      <c r="B10" s="438" t="s">
        <v>720</v>
      </c>
      <c r="C10" s="439">
        <f>SUM(C11:C12)</f>
        <v>2679</v>
      </c>
      <c r="D10" s="439">
        <f>SUM(D11:D12)</f>
        <v>0</v>
      </c>
      <c r="E10" s="439">
        <f>SUM(E11:E12)</f>
        <v>2467</v>
      </c>
    </row>
    <row r="11" spans="1:5" ht="12.75">
      <c r="A11" s="440" t="s">
        <v>226</v>
      </c>
      <c r="B11" s="441" t="s">
        <v>721</v>
      </c>
      <c r="C11" s="442">
        <v>2679</v>
      </c>
      <c r="D11" s="443">
        <v>0</v>
      </c>
      <c r="E11" s="444">
        <v>2467</v>
      </c>
    </row>
    <row r="12" spans="1:5" ht="13.5" thickBot="1">
      <c r="A12" s="432" t="s">
        <v>136</v>
      </c>
      <c r="B12" s="445" t="s">
        <v>722</v>
      </c>
      <c r="C12" s="446"/>
      <c r="D12" s="447"/>
      <c r="E12" s="448"/>
    </row>
    <row r="13" spans="1:5" ht="13.5" thickBot="1">
      <c r="A13" s="437" t="s">
        <v>146</v>
      </c>
      <c r="B13" s="438" t="s">
        <v>723</v>
      </c>
      <c r="C13" s="439">
        <v>172710</v>
      </c>
      <c r="D13" s="449">
        <v>0</v>
      </c>
      <c r="E13" s="450">
        <v>865681</v>
      </c>
    </row>
    <row r="14" spans="1:5" s="454" customFormat="1" ht="15.75" customHeight="1" thickBot="1">
      <c r="A14" s="414" t="s">
        <v>238</v>
      </c>
      <c r="B14" s="415" t="s">
        <v>724</v>
      </c>
      <c r="C14" s="451">
        <f>SUM(C15:C17)</f>
        <v>82844</v>
      </c>
      <c r="D14" s="452">
        <f>SUM(D15:D17)</f>
        <v>0</v>
      </c>
      <c r="E14" s="453">
        <f>SUM(E15:E17)</f>
        <v>160495</v>
      </c>
    </row>
    <row r="15" spans="1:5" ht="12.75">
      <c r="A15" s="425" t="s">
        <v>261</v>
      </c>
      <c r="B15" s="426" t="s">
        <v>725</v>
      </c>
      <c r="C15" s="455">
        <v>78512</v>
      </c>
      <c r="D15" s="456">
        <v>0</v>
      </c>
      <c r="E15" s="424">
        <v>105086</v>
      </c>
    </row>
    <row r="16" spans="1:5" ht="12.75">
      <c r="A16" s="425" t="s">
        <v>262</v>
      </c>
      <c r="B16" s="426" t="s">
        <v>726</v>
      </c>
      <c r="C16" s="430">
        <v>2252</v>
      </c>
      <c r="D16" s="431">
        <v>0</v>
      </c>
      <c r="E16" s="429">
        <v>53423</v>
      </c>
    </row>
    <row r="17" spans="1:5" ht="13.5" thickBot="1">
      <c r="A17" s="432" t="s">
        <v>263</v>
      </c>
      <c r="B17" s="433" t="s">
        <v>727</v>
      </c>
      <c r="C17" s="434">
        <v>2080</v>
      </c>
      <c r="D17" s="435">
        <v>0</v>
      </c>
      <c r="E17" s="457">
        <v>1986</v>
      </c>
    </row>
    <row r="18" spans="1:5" ht="13.5" thickBot="1">
      <c r="A18" s="458" t="s">
        <v>266</v>
      </c>
      <c r="B18" s="415" t="s">
        <v>728</v>
      </c>
      <c r="C18" s="459">
        <v>2103</v>
      </c>
      <c r="D18" s="460">
        <v>0</v>
      </c>
      <c r="E18" s="461">
        <v>3930</v>
      </c>
    </row>
    <row r="19" spans="1:5" ht="13.5" thickBot="1">
      <c r="A19" s="437" t="s">
        <v>269</v>
      </c>
      <c r="B19" s="415" t="s">
        <v>729</v>
      </c>
      <c r="C19" s="459">
        <v>0</v>
      </c>
      <c r="D19" s="460">
        <v>0</v>
      </c>
      <c r="E19" s="461">
        <v>221</v>
      </c>
    </row>
    <row r="20" spans="1:5" s="463" customFormat="1" ht="27" customHeight="1" thickBot="1">
      <c r="A20" s="414" t="s">
        <v>272</v>
      </c>
      <c r="B20" s="462" t="s">
        <v>730</v>
      </c>
      <c r="C20" s="451">
        <f>C19+C18+C14+C13+C5+C10</f>
        <v>7059788</v>
      </c>
      <c r="D20" s="451">
        <f>D19+D18+D14+D13+D5+D10</f>
        <v>0</v>
      </c>
      <c r="E20" s="452">
        <f>E19+E18+E14+E13+E5+E10</f>
        <v>7503940</v>
      </c>
    </row>
    <row r="21" spans="1:5" ht="53.25" customHeight="1" thickBot="1">
      <c r="A21" s="808" t="s">
        <v>731</v>
      </c>
      <c r="B21" s="810"/>
      <c r="C21" s="410" t="s">
        <v>712</v>
      </c>
      <c r="D21" s="411" t="s">
        <v>713</v>
      </c>
      <c r="E21" s="412" t="s">
        <v>714</v>
      </c>
    </row>
    <row r="22" spans="1:5" s="454" customFormat="1" ht="15.75" customHeight="1" thickBot="1">
      <c r="A22" s="464" t="s">
        <v>275</v>
      </c>
      <c r="B22" s="465" t="s">
        <v>732</v>
      </c>
      <c r="C22" s="451">
        <f>SUM(C23:C28)</f>
        <v>6563143</v>
      </c>
      <c r="D22" s="451">
        <f>SUM(D23:D28)</f>
        <v>0</v>
      </c>
      <c r="E22" s="452">
        <f>SUM(E23:E28)</f>
        <v>6467150</v>
      </c>
    </row>
    <row r="23" spans="1:5" ht="12.75">
      <c r="A23" s="466" t="s">
        <v>278</v>
      </c>
      <c r="B23" s="467" t="s">
        <v>733</v>
      </c>
      <c r="C23" s="455">
        <v>9658373</v>
      </c>
      <c r="D23" s="456"/>
      <c r="E23" s="468">
        <v>9661249</v>
      </c>
    </row>
    <row r="24" spans="1:5" ht="12.75">
      <c r="A24" s="466" t="s">
        <v>281</v>
      </c>
      <c r="B24" s="467" t="s">
        <v>734</v>
      </c>
      <c r="C24" s="430">
        <v>0</v>
      </c>
      <c r="D24" s="431"/>
      <c r="E24" s="469">
        <v>-436280</v>
      </c>
    </row>
    <row r="25" spans="1:5" ht="12.75">
      <c r="A25" s="466" t="s">
        <v>284</v>
      </c>
      <c r="B25" s="467" t="s">
        <v>735</v>
      </c>
      <c r="C25" s="430">
        <v>170622</v>
      </c>
      <c r="D25" s="431"/>
      <c r="E25" s="469">
        <v>170622</v>
      </c>
    </row>
    <row r="26" spans="1:5" ht="12.75">
      <c r="A26" s="466" t="s">
        <v>287</v>
      </c>
      <c r="B26" s="467" t="s">
        <v>736</v>
      </c>
      <c r="C26" s="430">
        <v>-3265852</v>
      </c>
      <c r="D26" s="431"/>
      <c r="E26" s="469">
        <v>-3149664</v>
      </c>
    </row>
    <row r="27" spans="1:5" ht="12.75">
      <c r="A27" s="466" t="s">
        <v>289</v>
      </c>
      <c r="B27" s="467" t="s">
        <v>737</v>
      </c>
      <c r="C27" s="434">
        <v>0</v>
      </c>
      <c r="D27" s="435"/>
      <c r="E27" s="448">
        <v>0</v>
      </c>
    </row>
    <row r="28" spans="1:5" ht="13.5" thickBot="1">
      <c r="A28" s="466" t="s">
        <v>292</v>
      </c>
      <c r="B28" s="470" t="s">
        <v>738</v>
      </c>
      <c r="C28" s="471">
        <v>0</v>
      </c>
      <c r="D28" s="472">
        <v>0</v>
      </c>
      <c r="E28" s="473">
        <v>221223</v>
      </c>
    </row>
    <row r="29" spans="1:5" s="454" customFormat="1" ht="15.75" customHeight="1" thickBot="1">
      <c r="A29" s="464" t="s">
        <v>295</v>
      </c>
      <c r="B29" s="465" t="s">
        <v>739</v>
      </c>
      <c r="C29" s="451">
        <f>SUM(C30:C32)</f>
        <v>494557</v>
      </c>
      <c r="D29" s="451">
        <f>SUM(D30:D32)</f>
        <v>0</v>
      </c>
      <c r="E29" s="452">
        <f>SUM(E30:E32)</f>
        <v>56443</v>
      </c>
    </row>
    <row r="30" spans="1:5" ht="12.75">
      <c r="A30" s="466" t="s">
        <v>298</v>
      </c>
      <c r="B30" s="467" t="s">
        <v>740</v>
      </c>
      <c r="C30" s="455">
        <v>451457</v>
      </c>
      <c r="D30" s="456">
        <v>0</v>
      </c>
      <c r="E30" s="468">
        <v>9369</v>
      </c>
    </row>
    <row r="31" spans="1:5" ht="12.75">
      <c r="A31" s="466" t="s">
        <v>328</v>
      </c>
      <c r="B31" s="467" t="s">
        <v>741</v>
      </c>
      <c r="C31" s="430">
        <v>20256</v>
      </c>
      <c r="D31" s="431">
        <v>0</v>
      </c>
      <c r="E31" s="469">
        <v>37449</v>
      </c>
    </row>
    <row r="32" spans="1:5" ht="13.5" thickBot="1">
      <c r="A32" s="466" t="s">
        <v>331</v>
      </c>
      <c r="B32" s="467" t="s">
        <v>742</v>
      </c>
      <c r="C32" s="430">
        <v>22844</v>
      </c>
      <c r="D32" s="431">
        <v>0</v>
      </c>
      <c r="E32" s="469">
        <v>9625</v>
      </c>
    </row>
    <row r="33" spans="1:5" s="454" customFormat="1" ht="15.75" customHeight="1" thickBot="1">
      <c r="A33" s="464" t="s">
        <v>332</v>
      </c>
      <c r="B33" s="438" t="s">
        <v>743</v>
      </c>
      <c r="C33" s="474">
        <v>2088</v>
      </c>
      <c r="D33" s="475">
        <v>0</v>
      </c>
      <c r="E33" s="475">
        <v>7274</v>
      </c>
    </row>
    <row r="34" spans="1:5" ht="13.5" thickBot="1">
      <c r="A34" s="476" t="s">
        <v>333</v>
      </c>
      <c r="B34" s="438" t="s">
        <v>744</v>
      </c>
      <c r="C34" s="459">
        <v>0</v>
      </c>
      <c r="D34" s="460">
        <v>0</v>
      </c>
      <c r="E34" s="450"/>
    </row>
    <row r="35" spans="1:5" ht="13.5" thickBot="1">
      <c r="A35" s="476" t="s">
        <v>745</v>
      </c>
      <c r="B35" s="438" t="s">
        <v>746</v>
      </c>
      <c r="C35" s="477">
        <v>0</v>
      </c>
      <c r="D35" s="478">
        <v>0</v>
      </c>
      <c r="E35" s="479">
        <v>973073</v>
      </c>
    </row>
    <row r="36" spans="1:5" s="481" customFormat="1" ht="16.5" thickBot="1">
      <c r="A36" s="464" t="s">
        <v>747</v>
      </c>
      <c r="B36" s="480" t="s">
        <v>748</v>
      </c>
      <c r="C36" s="451">
        <f>SUM(C35,C34,C33,C29,C22)</f>
        <v>7059788</v>
      </c>
      <c r="D36" s="451">
        <f>SUM(D35,D34,D33,D29,D22)</f>
        <v>0</v>
      </c>
      <c r="E36" s="452">
        <f>SUM(E35,E34,E33,E29,E22)</f>
        <v>7503940</v>
      </c>
    </row>
    <row r="37" ht="12.75">
      <c r="D37" s="484"/>
    </row>
    <row r="38" ht="12.75">
      <c r="D38" s="484"/>
    </row>
    <row r="39" ht="12.75">
      <c r="D39" s="484"/>
    </row>
    <row r="40" ht="12.75">
      <c r="D40" s="484"/>
    </row>
    <row r="41" ht="12.75">
      <c r="D41" s="484"/>
    </row>
    <row r="42" ht="12.75">
      <c r="D42" s="484"/>
    </row>
    <row r="43" ht="12.75">
      <c r="D43" s="484"/>
    </row>
    <row r="44" ht="12.75">
      <c r="D44" s="484"/>
    </row>
    <row r="45" ht="12.75">
      <c r="D45" s="484"/>
    </row>
    <row r="46" ht="12.75">
      <c r="D46" s="484"/>
    </row>
    <row r="47" ht="12.75">
      <c r="D47" s="484"/>
    </row>
    <row r="48" ht="12.75">
      <c r="D48" s="484"/>
    </row>
    <row r="49" ht="12.75">
      <c r="D49" s="484"/>
    </row>
    <row r="50" ht="12.75">
      <c r="D50" s="484"/>
    </row>
    <row r="51" ht="12.75">
      <c r="D51" s="484"/>
    </row>
    <row r="52" ht="12.75">
      <c r="D52" s="484"/>
    </row>
  </sheetData>
  <sheetProtection/>
  <mergeCells count="4">
    <mergeCell ref="A1:E1"/>
    <mergeCell ref="A2:E2"/>
    <mergeCell ref="A4:B4"/>
    <mergeCell ref="A21:B21"/>
  </mergeCells>
  <printOptions horizontalCentered="1"/>
  <pageMargins left="0.37" right="0.43" top="0.7874015748031497" bottom="0.7874015748031497" header="0.7874015748031497" footer="0.7874015748031497"/>
  <pageSetup horizontalDpi="600" verticalDpi="600" orientation="portrait" paperSize="9" scale="90" r:id="rId1"/>
  <headerFooter alignWithMargins="0">
    <oddHeader xml:space="preserve">&amp;R&amp;"Times New Roman CE,Félkövér dőlt"&amp;11 4. sz.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85" zoomScalePageLayoutView="0" workbookViewId="0" topLeftCell="A1">
      <pane ySplit="1" topLeftCell="BM2" activePane="bottomLeft" state="frozen"/>
      <selection pane="topLeft" activeCell="A2" sqref="A2:IV20"/>
      <selection pane="bottomLeft" activeCell="E18" sqref="E18"/>
    </sheetView>
  </sheetViews>
  <sheetFormatPr defaultColWidth="9.140625" defaultRowHeight="15"/>
  <cols>
    <col min="1" max="1" width="11.00390625" style="402" bestFit="1" customWidth="1"/>
    <col min="2" max="2" width="82.00390625" style="402" customWidth="1"/>
    <col min="3" max="3" width="9.8515625" style="402" bestFit="1" customWidth="1"/>
    <col min="4" max="4" width="10.00390625" style="402" bestFit="1" customWidth="1"/>
    <col min="5" max="5" width="13.00390625" style="402" bestFit="1" customWidth="1"/>
    <col min="6" max="6" width="12.00390625" style="402" bestFit="1" customWidth="1"/>
    <col min="7" max="8" width="10.421875" style="402" bestFit="1" customWidth="1"/>
    <col min="9" max="9" width="13.8515625" style="402" bestFit="1" customWidth="1"/>
    <col min="10" max="10" width="14.421875" style="402" bestFit="1" customWidth="1"/>
    <col min="11" max="11" width="11.28125" style="402" bestFit="1" customWidth="1"/>
    <col min="12" max="12" width="10.57421875" style="402" bestFit="1" customWidth="1"/>
    <col min="13" max="16384" width="9.140625" style="402" customWidth="1"/>
  </cols>
  <sheetData>
    <row r="1" spans="1:12" s="485" customFormat="1" ht="15" customHeight="1">
      <c r="A1" s="811" t="s">
        <v>670</v>
      </c>
      <c r="B1" s="811" t="s">
        <v>251</v>
      </c>
      <c r="C1" s="811" t="s">
        <v>712</v>
      </c>
      <c r="D1" s="811" t="s">
        <v>996</v>
      </c>
      <c r="E1" s="811" t="s">
        <v>749</v>
      </c>
      <c r="F1" s="812"/>
      <c r="G1" s="812"/>
      <c r="H1" s="812"/>
      <c r="I1" s="812"/>
      <c r="J1" s="812"/>
      <c r="K1" s="812"/>
      <c r="L1" s="812"/>
    </row>
    <row r="2" spans="1:12" s="485" customFormat="1" ht="31.5">
      <c r="A2" s="790"/>
      <c r="B2" s="811"/>
      <c r="C2" s="790"/>
      <c r="D2" s="790"/>
      <c r="E2" s="629" t="s">
        <v>671</v>
      </c>
      <c r="F2" s="629" t="s">
        <v>997</v>
      </c>
      <c r="G2" s="629" t="s">
        <v>991</v>
      </c>
      <c r="H2" s="629" t="s">
        <v>336</v>
      </c>
      <c r="I2" s="629" t="s">
        <v>337</v>
      </c>
      <c r="J2" s="629" t="s">
        <v>992</v>
      </c>
      <c r="K2" s="629" t="s">
        <v>993</v>
      </c>
      <c r="L2" s="629" t="s">
        <v>994</v>
      </c>
    </row>
    <row r="3" spans="1:12" ht="12.75">
      <c r="A3" s="486" t="s">
        <v>672</v>
      </c>
      <c r="B3" s="487" t="s">
        <v>750</v>
      </c>
      <c r="C3" s="488">
        <v>0</v>
      </c>
      <c r="D3" s="488">
        <v>0</v>
      </c>
      <c r="E3" s="489">
        <f>SUM(F3:L3)</f>
        <v>487796</v>
      </c>
      <c r="F3" s="489">
        <v>487796</v>
      </c>
      <c r="G3" s="489">
        <v>0</v>
      </c>
      <c r="H3" s="489">
        <v>0</v>
      </c>
      <c r="I3" s="489">
        <v>0</v>
      </c>
      <c r="J3" s="489">
        <v>0</v>
      </c>
      <c r="K3" s="489">
        <v>0</v>
      </c>
      <c r="L3" s="489">
        <v>0</v>
      </c>
    </row>
    <row r="4" spans="1:12" ht="12.75">
      <c r="A4" s="490" t="s">
        <v>674</v>
      </c>
      <c r="B4" s="400" t="s">
        <v>751</v>
      </c>
      <c r="C4" s="491">
        <v>0</v>
      </c>
      <c r="D4" s="491">
        <v>0</v>
      </c>
      <c r="E4" s="492">
        <f aca="true" t="shared" si="0" ref="E4:E43">SUM(F4:L4)</f>
        <v>79148</v>
      </c>
      <c r="F4" s="492">
        <v>8315</v>
      </c>
      <c r="G4" s="492">
        <v>41</v>
      </c>
      <c r="H4" s="492">
        <v>35267</v>
      </c>
      <c r="I4" s="492">
        <v>10226</v>
      </c>
      <c r="J4" s="492">
        <v>22971</v>
      </c>
      <c r="K4" s="492">
        <v>1561</v>
      </c>
      <c r="L4" s="492">
        <v>767</v>
      </c>
    </row>
    <row r="5" spans="1:12" ht="13.5" thickBot="1">
      <c r="A5" s="493" t="s">
        <v>676</v>
      </c>
      <c r="B5" s="494" t="s">
        <v>752</v>
      </c>
      <c r="C5" s="495">
        <v>0</v>
      </c>
      <c r="D5" s="495">
        <v>0</v>
      </c>
      <c r="E5" s="496">
        <f t="shared" si="0"/>
        <v>122535</v>
      </c>
      <c r="F5" s="496">
        <v>122386</v>
      </c>
      <c r="G5" s="496">
        <v>149</v>
      </c>
      <c r="H5" s="496">
        <v>0</v>
      </c>
      <c r="I5" s="496">
        <v>0</v>
      </c>
      <c r="J5" s="496">
        <v>0</v>
      </c>
      <c r="K5" s="496">
        <v>0</v>
      </c>
      <c r="L5" s="496">
        <v>0</v>
      </c>
    </row>
    <row r="6" spans="1:12" ht="13.5" thickBot="1">
      <c r="A6" s="497" t="s">
        <v>678</v>
      </c>
      <c r="B6" s="498" t="s">
        <v>753</v>
      </c>
      <c r="C6" s="499">
        <v>0</v>
      </c>
      <c r="D6" s="499">
        <v>0</v>
      </c>
      <c r="E6" s="500">
        <f t="shared" si="0"/>
        <v>689479</v>
      </c>
      <c r="F6" s="500">
        <v>618497</v>
      </c>
      <c r="G6" s="500">
        <v>190</v>
      </c>
      <c r="H6" s="500">
        <v>35267</v>
      </c>
      <c r="I6" s="500">
        <v>10226</v>
      </c>
      <c r="J6" s="500">
        <v>22971</v>
      </c>
      <c r="K6" s="500">
        <v>1561</v>
      </c>
      <c r="L6" s="500">
        <v>767</v>
      </c>
    </row>
    <row r="7" spans="1:12" ht="12.75">
      <c r="A7" s="486" t="s">
        <v>680</v>
      </c>
      <c r="B7" s="487" t="s">
        <v>754</v>
      </c>
      <c r="C7" s="488">
        <v>0</v>
      </c>
      <c r="D7" s="488">
        <v>0</v>
      </c>
      <c r="E7" s="489">
        <f t="shared" si="0"/>
        <v>0</v>
      </c>
      <c r="F7" s="489">
        <v>0</v>
      </c>
      <c r="G7" s="489">
        <v>0</v>
      </c>
      <c r="H7" s="489">
        <v>0</v>
      </c>
      <c r="I7" s="489">
        <v>0</v>
      </c>
      <c r="J7" s="489">
        <v>0</v>
      </c>
      <c r="K7" s="489">
        <v>0</v>
      </c>
      <c r="L7" s="489">
        <v>0</v>
      </c>
    </row>
    <row r="8" spans="1:12" ht="13.5" thickBot="1">
      <c r="A8" s="493" t="s">
        <v>682</v>
      </c>
      <c r="B8" s="494" t="s">
        <v>755</v>
      </c>
      <c r="C8" s="495">
        <v>0</v>
      </c>
      <c r="D8" s="495">
        <v>0</v>
      </c>
      <c r="E8" s="496">
        <f t="shared" si="0"/>
        <v>0</v>
      </c>
      <c r="F8" s="496">
        <v>0</v>
      </c>
      <c r="G8" s="496">
        <v>0</v>
      </c>
      <c r="H8" s="496">
        <v>0</v>
      </c>
      <c r="I8" s="496">
        <v>0</v>
      </c>
      <c r="J8" s="496">
        <v>0</v>
      </c>
      <c r="K8" s="496">
        <v>0</v>
      </c>
      <c r="L8" s="496">
        <v>0</v>
      </c>
    </row>
    <row r="9" spans="1:12" ht="13.5" thickBot="1">
      <c r="A9" s="497" t="s">
        <v>684</v>
      </c>
      <c r="B9" s="498" t="s">
        <v>756</v>
      </c>
      <c r="C9" s="499">
        <v>0</v>
      </c>
      <c r="D9" s="499">
        <v>0</v>
      </c>
      <c r="E9" s="500">
        <f t="shared" si="0"/>
        <v>0</v>
      </c>
      <c r="F9" s="500">
        <v>0</v>
      </c>
      <c r="G9" s="500">
        <v>0</v>
      </c>
      <c r="H9" s="500">
        <v>0</v>
      </c>
      <c r="I9" s="500">
        <v>0</v>
      </c>
      <c r="J9" s="500">
        <v>0</v>
      </c>
      <c r="K9" s="500">
        <v>0</v>
      </c>
      <c r="L9" s="500">
        <v>0</v>
      </c>
    </row>
    <row r="10" spans="1:12" ht="12.75">
      <c r="A10" s="486" t="s">
        <v>686</v>
      </c>
      <c r="B10" s="487" t="s">
        <v>757</v>
      </c>
      <c r="C10" s="488">
        <v>0</v>
      </c>
      <c r="D10" s="488">
        <v>0</v>
      </c>
      <c r="E10" s="489">
        <f t="shared" si="0"/>
        <v>1847905</v>
      </c>
      <c r="F10" s="489">
        <v>992876</v>
      </c>
      <c r="G10" s="489">
        <v>259061</v>
      </c>
      <c r="H10" s="489">
        <v>169685</v>
      </c>
      <c r="I10" s="489">
        <v>45884</v>
      </c>
      <c r="J10" s="489">
        <v>341156</v>
      </c>
      <c r="K10" s="489">
        <v>27831</v>
      </c>
      <c r="L10" s="489">
        <v>11412</v>
      </c>
    </row>
    <row r="11" spans="1:12" ht="12.75">
      <c r="A11" s="490" t="s">
        <v>688</v>
      </c>
      <c r="B11" s="400" t="s">
        <v>758</v>
      </c>
      <c r="C11" s="491">
        <v>0</v>
      </c>
      <c r="D11" s="491">
        <v>0</v>
      </c>
      <c r="E11" s="492">
        <f t="shared" si="0"/>
        <v>142177</v>
      </c>
      <c r="F11" s="492">
        <v>119381</v>
      </c>
      <c r="G11" s="492">
        <v>22796</v>
      </c>
      <c r="H11" s="492">
        <v>0</v>
      </c>
      <c r="I11" s="492">
        <v>0</v>
      </c>
      <c r="J11" s="492">
        <v>0</v>
      </c>
      <c r="K11" s="492">
        <v>0</v>
      </c>
      <c r="L11" s="492">
        <v>0</v>
      </c>
    </row>
    <row r="12" spans="1:12" ht="13.5" thickBot="1">
      <c r="A12" s="493" t="s">
        <v>690</v>
      </c>
      <c r="B12" s="494" t="s">
        <v>759</v>
      </c>
      <c r="C12" s="495">
        <v>0</v>
      </c>
      <c r="D12" s="495">
        <v>0</v>
      </c>
      <c r="E12" s="496">
        <f t="shared" si="0"/>
        <v>8849</v>
      </c>
      <c r="F12" s="496">
        <v>6587</v>
      </c>
      <c r="G12" s="496">
        <v>8</v>
      </c>
      <c r="H12" s="496">
        <v>1548</v>
      </c>
      <c r="I12" s="496">
        <v>0</v>
      </c>
      <c r="J12" s="496">
        <v>648</v>
      </c>
      <c r="K12" s="496">
        <v>0</v>
      </c>
      <c r="L12" s="496">
        <v>58</v>
      </c>
    </row>
    <row r="13" spans="1:12" ht="13.5" thickBot="1">
      <c r="A13" s="497" t="s">
        <v>692</v>
      </c>
      <c r="B13" s="498" t="s">
        <v>760</v>
      </c>
      <c r="C13" s="499">
        <v>0</v>
      </c>
      <c r="D13" s="499">
        <v>0</v>
      </c>
      <c r="E13" s="500">
        <f t="shared" si="0"/>
        <v>1998931</v>
      </c>
      <c r="F13" s="500">
        <v>1118844</v>
      </c>
      <c r="G13" s="500">
        <v>281865</v>
      </c>
      <c r="H13" s="500">
        <v>171233</v>
      </c>
      <c r="I13" s="500">
        <v>45884</v>
      </c>
      <c r="J13" s="500">
        <v>341804</v>
      </c>
      <c r="K13" s="500">
        <v>27831</v>
      </c>
      <c r="L13" s="500">
        <v>11470</v>
      </c>
    </row>
    <row r="14" spans="1:12" ht="12.75">
      <c r="A14" s="486" t="s">
        <v>694</v>
      </c>
      <c r="B14" s="487" t="s">
        <v>761</v>
      </c>
      <c r="C14" s="488">
        <v>0</v>
      </c>
      <c r="D14" s="488">
        <v>0</v>
      </c>
      <c r="E14" s="489">
        <f t="shared" si="0"/>
        <v>22721</v>
      </c>
      <c r="F14" s="489">
        <v>7314</v>
      </c>
      <c r="G14" s="489">
        <v>5400</v>
      </c>
      <c r="H14" s="489">
        <v>3070</v>
      </c>
      <c r="I14" s="489">
        <v>1343</v>
      </c>
      <c r="J14" s="489">
        <v>3391</v>
      </c>
      <c r="K14" s="489">
        <v>1964</v>
      </c>
      <c r="L14" s="489">
        <v>239</v>
      </c>
    </row>
    <row r="15" spans="1:12" ht="12.75">
      <c r="A15" s="490" t="s">
        <v>696</v>
      </c>
      <c r="B15" s="400" t="s">
        <v>762</v>
      </c>
      <c r="C15" s="491">
        <v>0</v>
      </c>
      <c r="D15" s="491">
        <v>0</v>
      </c>
      <c r="E15" s="492">
        <f t="shared" si="0"/>
        <v>429157</v>
      </c>
      <c r="F15" s="492">
        <v>194717</v>
      </c>
      <c r="G15" s="492">
        <v>12801</v>
      </c>
      <c r="H15" s="492">
        <v>129780</v>
      </c>
      <c r="I15" s="492">
        <v>16417</v>
      </c>
      <c r="J15" s="492">
        <v>69759</v>
      </c>
      <c r="K15" s="492">
        <v>3810</v>
      </c>
      <c r="L15" s="492">
        <v>1873</v>
      </c>
    </row>
    <row r="16" spans="1:12" ht="12.75">
      <c r="A16" s="490" t="s">
        <v>698</v>
      </c>
      <c r="B16" s="400" t="s">
        <v>763</v>
      </c>
      <c r="C16" s="491">
        <v>0</v>
      </c>
      <c r="D16" s="491">
        <v>0</v>
      </c>
      <c r="E16" s="492">
        <f t="shared" si="0"/>
        <v>0</v>
      </c>
      <c r="F16" s="492">
        <v>0</v>
      </c>
      <c r="G16" s="492">
        <v>0</v>
      </c>
      <c r="H16" s="492">
        <v>0</v>
      </c>
      <c r="I16" s="492">
        <v>0</v>
      </c>
      <c r="J16" s="492">
        <v>0</v>
      </c>
      <c r="K16" s="492">
        <v>0</v>
      </c>
      <c r="L16" s="492">
        <v>0</v>
      </c>
    </row>
    <row r="17" spans="1:12" ht="13.5" thickBot="1">
      <c r="A17" s="493" t="s">
        <v>700</v>
      </c>
      <c r="B17" s="494" t="s">
        <v>764</v>
      </c>
      <c r="C17" s="495">
        <v>0</v>
      </c>
      <c r="D17" s="495">
        <v>0</v>
      </c>
      <c r="E17" s="496">
        <f t="shared" si="0"/>
        <v>6835</v>
      </c>
      <c r="F17" s="496">
        <v>4561</v>
      </c>
      <c r="G17" s="496">
        <v>0</v>
      </c>
      <c r="H17" s="496">
        <v>0</v>
      </c>
      <c r="I17" s="496">
        <v>0</v>
      </c>
      <c r="J17" s="496">
        <v>2274</v>
      </c>
      <c r="K17" s="496">
        <v>0</v>
      </c>
      <c r="L17" s="496">
        <v>0</v>
      </c>
    </row>
    <row r="18" spans="1:12" ht="13.5" thickBot="1">
      <c r="A18" s="497" t="s">
        <v>702</v>
      </c>
      <c r="B18" s="498" t="s">
        <v>765</v>
      </c>
      <c r="C18" s="499">
        <v>0</v>
      </c>
      <c r="D18" s="499">
        <v>0</v>
      </c>
      <c r="E18" s="500">
        <f t="shared" si="0"/>
        <v>458713</v>
      </c>
      <c r="F18" s="500">
        <v>206592</v>
      </c>
      <c r="G18" s="500">
        <v>18201</v>
      </c>
      <c r="H18" s="500">
        <v>132850</v>
      </c>
      <c r="I18" s="500">
        <v>17760</v>
      </c>
      <c r="J18" s="500">
        <v>75424</v>
      </c>
      <c r="K18" s="500">
        <v>5774</v>
      </c>
      <c r="L18" s="500">
        <v>2112</v>
      </c>
    </row>
    <row r="19" spans="1:12" ht="12.75">
      <c r="A19" s="486" t="s">
        <v>704</v>
      </c>
      <c r="B19" s="487" t="s">
        <v>766</v>
      </c>
      <c r="C19" s="488">
        <v>0</v>
      </c>
      <c r="D19" s="488">
        <v>0</v>
      </c>
      <c r="E19" s="489">
        <f t="shared" si="0"/>
        <v>599579</v>
      </c>
      <c r="F19" s="489">
        <v>94755</v>
      </c>
      <c r="G19" s="489">
        <v>193666</v>
      </c>
      <c r="H19" s="489">
        <v>42222</v>
      </c>
      <c r="I19" s="489">
        <v>25071</v>
      </c>
      <c r="J19" s="489">
        <v>220533</v>
      </c>
      <c r="K19" s="489">
        <v>16139</v>
      </c>
      <c r="L19" s="489">
        <v>7193</v>
      </c>
    </row>
    <row r="20" spans="1:12" ht="12.75">
      <c r="A20" s="490" t="s">
        <v>706</v>
      </c>
      <c r="B20" s="400" t="s">
        <v>767</v>
      </c>
      <c r="C20" s="491">
        <v>0</v>
      </c>
      <c r="D20" s="491">
        <v>0</v>
      </c>
      <c r="E20" s="492">
        <f t="shared" si="0"/>
        <v>87796</v>
      </c>
      <c r="F20" s="492">
        <v>32041</v>
      </c>
      <c r="G20" s="492">
        <v>27924</v>
      </c>
      <c r="H20" s="492">
        <v>3381</v>
      </c>
      <c r="I20" s="492">
        <v>4495</v>
      </c>
      <c r="J20" s="492">
        <v>14989</v>
      </c>
      <c r="K20" s="492">
        <v>4597</v>
      </c>
      <c r="L20" s="492">
        <v>369</v>
      </c>
    </row>
    <row r="21" spans="1:12" ht="13.5" thickBot="1">
      <c r="A21" s="493" t="s">
        <v>708</v>
      </c>
      <c r="B21" s="494" t="s">
        <v>768</v>
      </c>
      <c r="C21" s="495">
        <v>0</v>
      </c>
      <c r="D21" s="495">
        <v>0</v>
      </c>
      <c r="E21" s="496">
        <f t="shared" si="0"/>
        <v>183160</v>
      </c>
      <c r="F21" s="496">
        <v>25697</v>
      </c>
      <c r="G21" s="496">
        <v>62029</v>
      </c>
      <c r="H21" s="496">
        <v>12591</v>
      </c>
      <c r="I21" s="496">
        <v>8152</v>
      </c>
      <c r="J21" s="496">
        <v>66916</v>
      </c>
      <c r="K21" s="496">
        <v>5585</v>
      </c>
      <c r="L21" s="496">
        <v>2190</v>
      </c>
    </row>
    <row r="22" spans="1:12" ht="13.5" thickBot="1">
      <c r="A22" s="497" t="s">
        <v>769</v>
      </c>
      <c r="B22" s="498" t="s">
        <v>770</v>
      </c>
      <c r="C22" s="499">
        <v>0</v>
      </c>
      <c r="D22" s="499">
        <v>0</v>
      </c>
      <c r="E22" s="500">
        <f t="shared" si="0"/>
        <v>870535</v>
      </c>
      <c r="F22" s="500">
        <v>152493</v>
      </c>
      <c r="G22" s="500">
        <v>283619</v>
      </c>
      <c r="H22" s="500">
        <v>58194</v>
      </c>
      <c r="I22" s="500">
        <v>37718</v>
      </c>
      <c r="J22" s="500">
        <v>302438</v>
      </c>
      <c r="K22" s="500">
        <v>26321</v>
      </c>
      <c r="L22" s="500">
        <v>9752</v>
      </c>
    </row>
    <row r="23" spans="1:12" ht="13.5" thickBot="1">
      <c r="A23" s="497" t="s">
        <v>771</v>
      </c>
      <c r="B23" s="498" t="s">
        <v>772</v>
      </c>
      <c r="C23" s="499">
        <v>0</v>
      </c>
      <c r="D23" s="499">
        <v>0</v>
      </c>
      <c r="E23" s="500">
        <f t="shared" si="0"/>
        <v>230547</v>
      </c>
      <c r="F23" s="500">
        <v>214484</v>
      </c>
      <c r="G23" s="500">
        <v>3835</v>
      </c>
      <c r="H23" s="500">
        <v>6626</v>
      </c>
      <c r="I23" s="500">
        <v>1506</v>
      </c>
      <c r="J23" s="500">
        <v>2612</v>
      </c>
      <c r="K23" s="500">
        <v>1079</v>
      </c>
      <c r="L23" s="500">
        <v>405</v>
      </c>
    </row>
    <row r="24" spans="1:12" ht="13.5" thickBot="1">
      <c r="A24" s="497" t="s">
        <v>773</v>
      </c>
      <c r="B24" s="498" t="s">
        <v>774</v>
      </c>
      <c r="C24" s="499">
        <v>0</v>
      </c>
      <c r="D24" s="499">
        <v>0</v>
      </c>
      <c r="E24" s="500">
        <f t="shared" si="0"/>
        <v>1289236</v>
      </c>
      <c r="F24" s="500">
        <v>1249352</v>
      </c>
      <c r="G24" s="500">
        <v>5581</v>
      </c>
      <c r="H24" s="500">
        <v>21115</v>
      </c>
      <c r="I24" s="500">
        <v>0</v>
      </c>
      <c r="J24" s="500">
        <v>10231</v>
      </c>
      <c r="K24" s="500">
        <v>2306</v>
      </c>
      <c r="L24" s="500">
        <v>651</v>
      </c>
    </row>
    <row r="25" spans="1:12" ht="13.5" thickBot="1">
      <c r="A25" s="497" t="s">
        <v>775</v>
      </c>
      <c r="B25" s="498" t="s">
        <v>776</v>
      </c>
      <c r="C25" s="499">
        <v>0</v>
      </c>
      <c r="D25" s="499">
        <v>0</v>
      </c>
      <c r="E25" s="500">
        <f t="shared" si="0"/>
        <v>-160621</v>
      </c>
      <c r="F25" s="500">
        <v>-85580</v>
      </c>
      <c r="G25" s="500">
        <v>-29181</v>
      </c>
      <c r="H25" s="500">
        <v>-12285</v>
      </c>
      <c r="I25" s="500">
        <v>-874</v>
      </c>
      <c r="J25" s="500">
        <v>-25930</v>
      </c>
      <c r="K25" s="500">
        <v>-6088</v>
      </c>
      <c r="L25" s="500">
        <v>-683</v>
      </c>
    </row>
    <row r="26" spans="1:12" ht="12.75">
      <c r="A26" s="486" t="s">
        <v>777</v>
      </c>
      <c r="B26" s="487" t="s">
        <v>778</v>
      </c>
      <c r="C26" s="488">
        <v>0</v>
      </c>
      <c r="D26" s="488">
        <v>0</v>
      </c>
      <c r="E26" s="489">
        <f t="shared" si="0"/>
        <v>2676</v>
      </c>
      <c r="F26" s="489">
        <v>2676</v>
      </c>
      <c r="G26" s="489">
        <v>0</v>
      </c>
      <c r="H26" s="489">
        <v>0</v>
      </c>
      <c r="I26" s="489">
        <v>0</v>
      </c>
      <c r="J26" s="489">
        <v>0</v>
      </c>
      <c r="K26" s="489">
        <v>0</v>
      </c>
      <c r="L26" s="489">
        <v>0</v>
      </c>
    </row>
    <row r="27" spans="1:12" ht="12.75">
      <c r="A27" s="490" t="s">
        <v>779</v>
      </c>
      <c r="B27" s="400" t="s">
        <v>780</v>
      </c>
      <c r="C27" s="491">
        <v>0</v>
      </c>
      <c r="D27" s="491">
        <v>0</v>
      </c>
      <c r="E27" s="492">
        <f t="shared" si="0"/>
        <v>537</v>
      </c>
      <c r="F27" s="492">
        <v>491</v>
      </c>
      <c r="G27" s="492">
        <v>9</v>
      </c>
      <c r="H27" s="492">
        <v>14</v>
      </c>
      <c r="I27" s="492">
        <v>9</v>
      </c>
      <c r="J27" s="492">
        <v>7</v>
      </c>
      <c r="K27" s="492">
        <v>6</v>
      </c>
      <c r="L27" s="492">
        <v>1</v>
      </c>
    </row>
    <row r="28" spans="1:12" ht="12.75">
      <c r="A28" s="490" t="s">
        <v>781</v>
      </c>
      <c r="B28" s="400" t="s">
        <v>782</v>
      </c>
      <c r="C28" s="491">
        <v>0</v>
      </c>
      <c r="D28" s="491">
        <v>0</v>
      </c>
      <c r="E28" s="492">
        <f t="shared" si="0"/>
        <v>0</v>
      </c>
      <c r="F28" s="492">
        <v>0</v>
      </c>
      <c r="G28" s="492">
        <v>0</v>
      </c>
      <c r="H28" s="492">
        <v>0</v>
      </c>
      <c r="I28" s="492">
        <v>0</v>
      </c>
      <c r="J28" s="492">
        <v>0</v>
      </c>
      <c r="K28" s="492">
        <v>0</v>
      </c>
      <c r="L28" s="492">
        <v>0</v>
      </c>
    </row>
    <row r="29" spans="1:12" ht="13.5" thickBot="1">
      <c r="A29" s="493" t="s">
        <v>783</v>
      </c>
      <c r="B29" s="494" t="s">
        <v>784</v>
      </c>
      <c r="C29" s="495">
        <v>0</v>
      </c>
      <c r="D29" s="495">
        <v>0</v>
      </c>
      <c r="E29" s="496">
        <f t="shared" si="0"/>
        <v>0</v>
      </c>
      <c r="F29" s="496">
        <v>0</v>
      </c>
      <c r="G29" s="496">
        <v>0</v>
      </c>
      <c r="H29" s="496">
        <v>0</v>
      </c>
      <c r="I29" s="496">
        <v>0</v>
      </c>
      <c r="J29" s="496">
        <v>0</v>
      </c>
      <c r="K29" s="496">
        <v>0</v>
      </c>
      <c r="L29" s="496">
        <v>0</v>
      </c>
    </row>
    <row r="30" spans="1:12" ht="13.5" thickBot="1">
      <c r="A30" s="497" t="s">
        <v>785</v>
      </c>
      <c r="B30" s="498" t="s">
        <v>786</v>
      </c>
      <c r="C30" s="499">
        <v>0</v>
      </c>
      <c r="D30" s="499">
        <v>0</v>
      </c>
      <c r="E30" s="500">
        <f t="shared" si="0"/>
        <v>3213</v>
      </c>
      <c r="F30" s="500">
        <v>3167</v>
      </c>
      <c r="G30" s="500">
        <v>9</v>
      </c>
      <c r="H30" s="500">
        <v>14</v>
      </c>
      <c r="I30" s="500">
        <v>9</v>
      </c>
      <c r="J30" s="500">
        <v>7</v>
      </c>
      <c r="K30" s="500">
        <v>6</v>
      </c>
      <c r="L30" s="500">
        <v>1</v>
      </c>
    </row>
    <row r="31" spans="1:12" ht="12.75">
      <c r="A31" s="486" t="s">
        <v>787</v>
      </c>
      <c r="B31" s="487" t="s">
        <v>788</v>
      </c>
      <c r="C31" s="488">
        <v>0</v>
      </c>
      <c r="D31" s="488">
        <v>0</v>
      </c>
      <c r="E31" s="489">
        <f t="shared" si="0"/>
        <v>3601</v>
      </c>
      <c r="F31" s="489">
        <v>3601</v>
      </c>
      <c r="G31" s="489">
        <v>0</v>
      </c>
      <c r="H31" s="489">
        <v>0</v>
      </c>
      <c r="I31" s="489">
        <v>0</v>
      </c>
      <c r="J31" s="489">
        <v>0</v>
      </c>
      <c r="K31" s="489">
        <v>0</v>
      </c>
      <c r="L31" s="489">
        <v>0</v>
      </c>
    </row>
    <row r="32" spans="1:12" ht="12.75">
      <c r="A32" s="490" t="s">
        <v>789</v>
      </c>
      <c r="B32" s="400" t="s">
        <v>790</v>
      </c>
      <c r="C32" s="491">
        <v>0</v>
      </c>
      <c r="D32" s="491">
        <v>0</v>
      </c>
      <c r="E32" s="492">
        <f t="shared" si="0"/>
        <v>0</v>
      </c>
      <c r="F32" s="492">
        <v>0</v>
      </c>
      <c r="G32" s="492">
        <v>0</v>
      </c>
      <c r="H32" s="492">
        <v>0</v>
      </c>
      <c r="I32" s="492">
        <v>0</v>
      </c>
      <c r="J32" s="492">
        <v>0</v>
      </c>
      <c r="K32" s="492">
        <v>0</v>
      </c>
      <c r="L32" s="492">
        <v>0</v>
      </c>
    </row>
    <row r="33" spans="1:12" ht="12.75">
      <c r="A33" s="490" t="s">
        <v>791</v>
      </c>
      <c r="B33" s="400" t="s">
        <v>792</v>
      </c>
      <c r="C33" s="491">
        <v>0</v>
      </c>
      <c r="D33" s="491">
        <v>0</v>
      </c>
      <c r="E33" s="492">
        <f t="shared" si="0"/>
        <v>0</v>
      </c>
      <c r="F33" s="492">
        <v>0</v>
      </c>
      <c r="G33" s="492">
        <v>0</v>
      </c>
      <c r="H33" s="492">
        <v>0</v>
      </c>
      <c r="I33" s="492">
        <v>0</v>
      </c>
      <c r="J33" s="492">
        <v>0</v>
      </c>
      <c r="K33" s="492">
        <v>0</v>
      </c>
      <c r="L33" s="492">
        <v>0</v>
      </c>
    </row>
    <row r="34" spans="1:12" ht="13.5" thickBot="1">
      <c r="A34" s="493" t="s">
        <v>793</v>
      </c>
      <c r="B34" s="494" t="s">
        <v>794</v>
      </c>
      <c r="C34" s="495">
        <v>0</v>
      </c>
      <c r="D34" s="495">
        <v>0</v>
      </c>
      <c r="E34" s="496">
        <f t="shared" si="0"/>
        <v>0</v>
      </c>
      <c r="F34" s="496">
        <v>0</v>
      </c>
      <c r="G34" s="496">
        <v>0</v>
      </c>
      <c r="H34" s="496">
        <v>0</v>
      </c>
      <c r="I34" s="496">
        <v>0</v>
      </c>
      <c r="J34" s="496">
        <v>0</v>
      </c>
      <c r="K34" s="496">
        <v>0</v>
      </c>
      <c r="L34" s="496">
        <v>0</v>
      </c>
    </row>
    <row r="35" spans="1:12" ht="13.5" thickBot="1">
      <c r="A35" s="497" t="s">
        <v>795</v>
      </c>
      <c r="B35" s="498" t="s">
        <v>796</v>
      </c>
      <c r="C35" s="499">
        <v>0</v>
      </c>
      <c r="D35" s="499">
        <v>0</v>
      </c>
      <c r="E35" s="500">
        <f t="shared" si="0"/>
        <v>3601</v>
      </c>
      <c r="F35" s="500">
        <v>3601</v>
      </c>
      <c r="G35" s="500">
        <v>0</v>
      </c>
      <c r="H35" s="500">
        <v>0</v>
      </c>
      <c r="I35" s="500">
        <v>0</v>
      </c>
      <c r="J35" s="500">
        <v>0</v>
      </c>
      <c r="K35" s="500">
        <v>0</v>
      </c>
      <c r="L35" s="500">
        <v>0</v>
      </c>
    </row>
    <row r="36" spans="1:12" ht="13.5" thickBot="1">
      <c r="A36" s="497" t="s">
        <v>797</v>
      </c>
      <c r="B36" s="498" t="s">
        <v>798</v>
      </c>
      <c r="C36" s="499">
        <v>0</v>
      </c>
      <c r="D36" s="499">
        <v>0</v>
      </c>
      <c r="E36" s="500">
        <f t="shared" si="0"/>
        <v>-388</v>
      </c>
      <c r="F36" s="500">
        <v>-434</v>
      </c>
      <c r="G36" s="500">
        <v>9</v>
      </c>
      <c r="H36" s="500">
        <v>14</v>
      </c>
      <c r="I36" s="500">
        <v>9</v>
      </c>
      <c r="J36" s="500">
        <v>7</v>
      </c>
      <c r="K36" s="500">
        <v>6</v>
      </c>
      <c r="L36" s="500">
        <v>1</v>
      </c>
    </row>
    <row r="37" spans="1:12" ht="13.5" thickBot="1">
      <c r="A37" s="497" t="s">
        <v>799</v>
      </c>
      <c r="B37" s="498" t="s">
        <v>800</v>
      </c>
      <c r="C37" s="499">
        <v>0</v>
      </c>
      <c r="D37" s="499">
        <v>0</v>
      </c>
      <c r="E37" s="500">
        <f t="shared" si="0"/>
        <v>-161009</v>
      </c>
      <c r="F37" s="500">
        <v>-86014</v>
      </c>
      <c r="G37" s="500">
        <v>-29172</v>
      </c>
      <c r="H37" s="500">
        <v>-12271</v>
      </c>
      <c r="I37" s="500">
        <v>-865</v>
      </c>
      <c r="J37" s="500">
        <v>-25923</v>
      </c>
      <c r="K37" s="500">
        <v>-6082</v>
      </c>
      <c r="L37" s="500">
        <v>-682</v>
      </c>
    </row>
    <row r="38" spans="1:12" ht="12.75">
      <c r="A38" s="486" t="s">
        <v>801</v>
      </c>
      <c r="B38" s="487" t="s">
        <v>802</v>
      </c>
      <c r="C38" s="488">
        <v>0</v>
      </c>
      <c r="D38" s="488">
        <v>0</v>
      </c>
      <c r="E38" s="489">
        <f t="shared" si="0"/>
        <v>71540</v>
      </c>
      <c r="F38" s="489">
        <v>68161</v>
      </c>
      <c r="G38" s="489">
        <v>0</v>
      </c>
      <c r="H38" s="489">
        <v>0</v>
      </c>
      <c r="I38" s="489">
        <v>0</v>
      </c>
      <c r="J38" s="489">
        <v>0</v>
      </c>
      <c r="K38" s="489">
        <v>3379</v>
      </c>
      <c r="L38" s="489">
        <v>0</v>
      </c>
    </row>
    <row r="39" spans="1:12" ht="13.5" thickBot="1">
      <c r="A39" s="493" t="s">
        <v>803</v>
      </c>
      <c r="B39" s="494" t="s">
        <v>804</v>
      </c>
      <c r="C39" s="495">
        <v>0</v>
      </c>
      <c r="D39" s="495">
        <v>0</v>
      </c>
      <c r="E39" s="496">
        <f t="shared" si="0"/>
        <v>342696</v>
      </c>
      <c r="F39" s="496">
        <v>338761</v>
      </c>
      <c r="G39" s="496">
        <v>0</v>
      </c>
      <c r="H39" s="496">
        <v>1265</v>
      </c>
      <c r="I39" s="496">
        <v>0</v>
      </c>
      <c r="J39" s="496">
        <v>648</v>
      </c>
      <c r="K39" s="496">
        <v>2022</v>
      </c>
      <c r="L39" s="496">
        <v>0</v>
      </c>
    </row>
    <row r="40" spans="1:12" ht="13.5" thickBot="1">
      <c r="A40" s="497" t="s">
        <v>805</v>
      </c>
      <c r="B40" s="498" t="s">
        <v>806</v>
      </c>
      <c r="C40" s="499">
        <v>0</v>
      </c>
      <c r="D40" s="499">
        <v>0</v>
      </c>
      <c r="E40" s="500">
        <f t="shared" si="0"/>
        <v>414236</v>
      </c>
      <c r="F40" s="500">
        <v>406922</v>
      </c>
      <c r="G40" s="500">
        <v>0</v>
      </c>
      <c r="H40" s="500">
        <v>1265</v>
      </c>
      <c r="I40" s="500">
        <v>0</v>
      </c>
      <c r="J40" s="500">
        <v>648</v>
      </c>
      <c r="K40" s="500">
        <v>5401</v>
      </c>
      <c r="L40" s="500">
        <v>0</v>
      </c>
    </row>
    <row r="41" spans="1:12" ht="13.5" thickBot="1">
      <c r="A41" s="497" t="s">
        <v>807</v>
      </c>
      <c r="B41" s="498" t="s">
        <v>808</v>
      </c>
      <c r="C41" s="499">
        <v>0</v>
      </c>
      <c r="D41" s="499">
        <v>0</v>
      </c>
      <c r="E41" s="500">
        <f t="shared" si="0"/>
        <v>32004</v>
      </c>
      <c r="F41" s="500">
        <v>32004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0</v>
      </c>
    </row>
    <row r="42" spans="1:12" ht="13.5" thickBot="1">
      <c r="A42" s="497" t="s">
        <v>809</v>
      </c>
      <c r="B42" s="498" t="s">
        <v>810</v>
      </c>
      <c r="C42" s="499">
        <v>0</v>
      </c>
      <c r="D42" s="499">
        <v>0</v>
      </c>
      <c r="E42" s="500">
        <f t="shared" si="0"/>
        <v>382232</v>
      </c>
      <c r="F42" s="500">
        <v>374918</v>
      </c>
      <c r="G42" s="500">
        <v>0</v>
      </c>
      <c r="H42" s="500">
        <v>1265</v>
      </c>
      <c r="I42" s="500">
        <v>0</v>
      </c>
      <c r="J42" s="500">
        <v>648</v>
      </c>
      <c r="K42" s="500">
        <v>5401</v>
      </c>
      <c r="L42" s="500">
        <v>0</v>
      </c>
    </row>
    <row r="43" spans="1:12" ht="13.5" thickBot="1">
      <c r="A43" s="497" t="s">
        <v>811</v>
      </c>
      <c r="B43" s="498" t="s">
        <v>812</v>
      </c>
      <c r="C43" s="499">
        <v>0</v>
      </c>
      <c r="D43" s="499">
        <v>0</v>
      </c>
      <c r="E43" s="500">
        <f t="shared" si="0"/>
        <v>221223</v>
      </c>
      <c r="F43" s="500">
        <v>288904</v>
      </c>
      <c r="G43" s="500">
        <v>-29172</v>
      </c>
      <c r="H43" s="500">
        <v>-11006</v>
      </c>
      <c r="I43" s="500">
        <v>-865</v>
      </c>
      <c r="J43" s="500">
        <v>-25275</v>
      </c>
      <c r="K43" s="500">
        <v>-681</v>
      </c>
      <c r="L43" s="500">
        <v>-682</v>
      </c>
    </row>
  </sheetData>
  <sheetProtection/>
  <mergeCells count="5">
    <mergeCell ref="E1:L1"/>
    <mergeCell ref="A1:A2"/>
    <mergeCell ref="B1:B2"/>
    <mergeCell ref="C1:C2"/>
    <mergeCell ref="D1:D2"/>
  </mergeCells>
  <printOptions/>
  <pageMargins left="0.2362204724409449" right="0.2362204724409449" top="1.141732283464567" bottom="0.984251968503937" header="0.5118110236220472" footer="0.5118110236220472"/>
  <pageSetup horizontalDpi="300" verticalDpi="300" orientation="landscape" scale="65" r:id="rId1"/>
  <headerFooter alignWithMargins="0">
    <oddHeader>&amp;C&amp;"-,Félkövér"&amp;14BONYHÁD VÁROS ÖNKORMÁNYZATA
EREDMÉNYKIMUTATÁS&amp;R&amp;"Times New Roman,Félkövér dőlt"&amp;14 5.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Palkó Roland</dc:creator>
  <cp:keywords/>
  <dc:description/>
  <cp:lastModifiedBy>edit</cp:lastModifiedBy>
  <cp:lastPrinted>2015-04-10T11:54:01Z</cp:lastPrinted>
  <dcterms:created xsi:type="dcterms:W3CDTF">2014-02-07T17:22:54Z</dcterms:created>
  <dcterms:modified xsi:type="dcterms:W3CDTF">2015-04-10T11:54:23Z</dcterms:modified>
  <cp:category/>
  <cp:version/>
  <cp:contentType/>
  <cp:contentStatus/>
</cp:coreProperties>
</file>