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tabRatio="877" activeTab="5"/>
  </bookViews>
  <sheets>
    <sheet name="mód1" sheetId="1" r:id="rId1"/>
    <sheet name="mód2" sheetId="2" r:id="rId2"/>
    <sheet name="mód3" sheetId="3" r:id="rId3"/>
    <sheet name="mód4" sheetId="4" r:id="rId4"/>
    <sheet name="mód5" sheetId="5" r:id="rId5"/>
    <sheet name="mód6" sheetId="6" r:id="rId6"/>
  </sheets>
  <externalReferences>
    <externalReference r:id="rId9"/>
  </externalReferences>
  <definedNames>
    <definedName name="_xlnm.Print_Area" localSheetId="0">'mód1'!$A$1:$I$72</definedName>
    <definedName name="_xlnm.Print_Area" localSheetId="1">'mód2'!$A$1:$J$23</definedName>
    <definedName name="_xlnm.Print_Area" localSheetId="3">'mód4'!$A$1:$J$45</definedName>
    <definedName name="_xlnm.Print_Area" localSheetId="4">'mód5'!$A$1:$K$26</definedName>
    <definedName name="_xlnm.Print_Area" localSheetId="5">'mód6'!$A$1:$O$25</definedName>
  </definedNames>
  <calcPr fullCalcOnLoad="1"/>
</workbook>
</file>

<file path=xl/sharedStrings.xml><?xml version="1.0" encoding="utf-8"?>
<sst xmlns="http://schemas.openxmlformats.org/spreadsheetml/2006/main" count="333" uniqueCount="278">
  <si>
    <t>Bevételi forrás
Megnevezése</t>
  </si>
  <si>
    <t>Összesen</t>
  </si>
  <si>
    <t xml:space="preserve">Működési </t>
  </si>
  <si>
    <t>Felhalm.</t>
  </si>
  <si>
    <t>Előirányzat összege</t>
  </si>
  <si>
    <t>Előirányat összege</t>
  </si>
  <si>
    <t>Adatok ezer Ft-ban</t>
  </si>
  <si>
    <t>Bevételek összesen:</t>
  </si>
  <si>
    <t>Cím</t>
  </si>
  <si>
    <t>sz.</t>
  </si>
  <si>
    <t>1.</t>
  </si>
  <si>
    <t>Összesen:</t>
  </si>
  <si>
    <t>2.</t>
  </si>
  <si>
    <t>3.</t>
  </si>
  <si>
    <t>Gazdálkodási 
jogkör</t>
  </si>
  <si>
    <t>Önállóan
gazdálkodó</t>
  </si>
  <si>
    <t>Neve</t>
  </si>
  <si>
    <t>Működési kiadás megnevezése
(összesen és kiemelt előlirányzatok szerint)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</si>
  <si>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</si>
  <si>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</si>
  <si>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</si>
  <si>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</si>
  <si>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</si>
  <si>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</si>
  <si>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</si>
  <si>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</si>
  <si>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</si>
  <si>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</si>
  <si>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</si>
  <si>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</si>
  <si>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</si>
  <si>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</si>
  <si>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</si>
  <si>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20.</t>
  </si>
  <si>
    <t>21.</t>
  </si>
  <si>
    <t>II. Az I. pontból általános és céltartalék</t>
  </si>
  <si>
    <t>Általános tartalék</t>
  </si>
  <si>
    <t>Céltartalék</t>
  </si>
  <si>
    <t>I. Kiadások és bevételek feladatonként:</t>
  </si>
  <si>
    <t>terv</t>
  </si>
  <si>
    <t>Bevételi előirányzat</t>
  </si>
  <si>
    <t>Kiadási előirányzat</t>
  </si>
  <si>
    <t>Sorsz.</t>
  </si>
  <si>
    <t>Megnevezés</t>
  </si>
  <si>
    <t>Személyi juttatások</t>
  </si>
  <si>
    <t>23.</t>
  </si>
  <si>
    <t>24.</t>
  </si>
  <si>
    <t>25.</t>
  </si>
  <si>
    <t>26.</t>
  </si>
  <si>
    <t>BEVÉTELEK</t>
  </si>
  <si>
    <t>Bevételek összesen</t>
  </si>
  <si>
    <t>Kiadások összesen</t>
  </si>
  <si>
    <t>KIADÁSOK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</si>
  <si>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</si>
  <si>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</si>
  <si>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</si>
  <si>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</si>
  <si>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</si>
  <si>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</si>
  <si>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</si>
  <si>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</si>
  <si>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</si>
  <si>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</si>
  <si>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</si>
  <si>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</si>
  <si>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Önkormányzati szinten összesített</t>
  </si>
  <si>
    <t>Létszám-előirányzat önkormányzati alkalmazottak(álláshely)</t>
  </si>
  <si>
    <t>Létszám-előirányzat önkormányzati alkalmazottak(statisztikai, átlaglétszám)</t>
  </si>
  <si>
    <t>Létszám-előirányzat közfoglalkoztatottak (statisztikai, átlaglétszám)</t>
  </si>
  <si>
    <t>Létszám-előirányzatközfoglalkoztatottak (álláshely)</t>
  </si>
  <si>
    <t>Ellátottak pénzbeli juttatásai</t>
  </si>
  <si>
    <t>Egyéb működési célú kiadások</t>
  </si>
  <si>
    <t>Ebből: -Működési célú pénzeszk.átadás ÁH-n kívülre</t>
  </si>
  <si>
    <t>Munkaadókat terhelő járulékok és
szociális hozzájárulási adó</t>
  </si>
  <si>
    <t>Közhatalmi bevételek</t>
  </si>
  <si>
    <t>Kötelező feladatok</t>
  </si>
  <si>
    <t>Önként vállalt feladatok</t>
  </si>
  <si>
    <t>Egyéb közhatalmi bevételek</t>
  </si>
  <si>
    <t>Dologi kiadások</t>
  </si>
  <si>
    <t>Kötelező</t>
  </si>
  <si>
    <t>Önként
vállalt</t>
  </si>
  <si>
    <t>Ebből: - Tartalék</t>
  </si>
  <si>
    <t>I. Működési célú bevételek</t>
  </si>
  <si>
    <t>I. Működési célú kiadások</t>
  </si>
  <si>
    <t xml:space="preserve">     Költségvetési műk. bevételei összesen:</t>
  </si>
  <si>
    <t xml:space="preserve">   Költségvetési műk. kiadásai összesen:</t>
  </si>
  <si>
    <t>MŰKÖDÉSI CÉLÚ KIADÁSOK ÖSSZ.:</t>
  </si>
  <si>
    <t>II. Felhalmozási célú kiadások</t>
  </si>
  <si>
    <t>1.) Támogatásértékű kiadás és végleges pénzeszköz átadás felhalm.célra</t>
  </si>
  <si>
    <t xml:space="preserve">MŰKÖDÉSI CÉLÚ BEVÉTELEK ÖSSZ:                      </t>
  </si>
  <si>
    <t>II. Felhalmozási célú bevételek</t>
  </si>
  <si>
    <t>2.) Beruházás</t>
  </si>
  <si>
    <t>3.) Felújítás</t>
  </si>
  <si>
    <t xml:space="preserve">     Költségvetési felhalm. bevételei összesen:</t>
  </si>
  <si>
    <t>5.) Kölcsönnyújtás</t>
  </si>
  <si>
    <t xml:space="preserve">      Költségvetési felh.célú kiadásai összesen:</t>
  </si>
  <si>
    <t>FELHALMOZÁSI CÉLÚ BEVÉTELEK  ÖSSZESEN:</t>
  </si>
  <si>
    <t>FELHALMOZÁSI CÉLÚ KIADÁSOK ÖSSZESEN:</t>
  </si>
  <si>
    <t>ÖNKORMÁNYZAT ÖSSZESEN:</t>
  </si>
  <si>
    <t>1.) Intézményi működési bevételek</t>
  </si>
  <si>
    <t>2.) Közhatalmi bevételek</t>
  </si>
  <si>
    <t>3.) Támogatások, kiegészítések, átvett pénzeszközök</t>
  </si>
  <si>
    <t>4.) Finanszírozási bevételek</t>
  </si>
  <si>
    <t>1.) Személyi juttatások</t>
  </si>
  <si>
    <t>2.) Munkaadókat terhelő járuékok és szociális hozzájárulási adó</t>
  </si>
  <si>
    <t>6.) Finanszírozási kiadások</t>
  </si>
  <si>
    <t>4.) Tartalékból felhalmozásra</t>
  </si>
  <si>
    <t>1.) Intézményi felhalmozási bevételek</t>
  </si>
  <si>
    <t>2.) Közhatalmi bevételek felhalmozási része</t>
  </si>
  <si>
    <t>3.) Támogatások, kiegészítések, átvett pénzeszközök felhalm.célra</t>
  </si>
  <si>
    <t>4.) Finanszírozási bevételek felhalm.része</t>
  </si>
  <si>
    <t>6.) Finanszírozási kiadások felhalm.része</t>
  </si>
  <si>
    <t>5.) Felhalmozási bevételek</t>
  </si>
  <si>
    <t>3.) Dologi kiadások</t>
  </si>
  <si>
    <t>4.) Egyéb működési célú kiadások, pénzeszköz átadások (költségvetési szervek nélkül)</t>
  </si>
  <si>
    <t>5.) Tartalékból működésre</t>
  </si>
  <si>
    <t>7.) Ellátottak pénzbeli juttatásai</t>
  </si>
  <si>
    <t>Intézményi működési bevételek</t>
  </si>
  <si>
    <t>Felhalmozási bevételek</t>
  </si>
  <si>
    <t>Támogatások, kiegészítések, átvett pénzeszközök</t>
  </si>
  <si>
    <t>Finanszírozási bevételek</t>
  </si>
  <si>
    <t>Tartalék</t>
  </si>
  <si>
    <t>Finanszírozási kiadások</t>
  </si>
  <si>
    <t>Adatok ezer Ft</t>
  </si>
  <si>
    <t>Ebből: -Működési célú támogatásértékű kiadások ÁH-n belülre</t>
  </si>
  <si>
    <t>Felhalmozási kiadások</t>
  </si>
  <si>
    <t>013320 Köztemető-fenntartás és működtetés</t>
  </si>
  <si>
    <t>013350 Az önkormányzati vagyonnal való gazdálkodással kapcsolatos feladatok</t>
  </si>
  <si>
    <t>018010 Önkormányzatok elszámolásai a központi költségvetéssel</t>
  </si>
  <si>
    <t>045160 Közutak, hidak, alagutak üzemeltetése, fenntartása</t>
  </si>
  <si>
    <t>064010 Közvilágítás</t>
  </si>
  <si>
    <t>066020 Város-, és községgazdálkodási egyéb szolgáltatások</t>
  </si>
  <si>
    <t>072111 Háziorvosi alapellátás</t>
  </si>
  <si>
    <t>081030 Sortlétesítmények, edzőtáborok működtetése és fejlesztése</t>
  </si>
  <si>
    <t>084031 Civil szervezetek működési támogatása</t>
  </si>
  <si>
    <t>086020 Helyi, térségi közösségi tér biztosítása, működtetése</t>
  </si>
  <si>
    <t>107055 Falugondnoki, tanyagondnoki szolgáltatás</t>
  </si>
  <si>
    <t>107060 Egyéb szociális pénzbeli és természetbeni ellátások, támogatások</t>
  </si>
  <si>
    <t>900060 Forgatási és befektetési célú finanszírozási műveletek</t>
  </si>
  <si>
    <t>Kormányzati funkciók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</si>
  <si>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</si>
  <si>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</si>
  <si>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</si>
  <si>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</si>
  <si>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</si>
  <si>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</si>
  <si>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</si>
  <si>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Egyéb pénzügyi műveletek bevételei</t>
  </si>
  <si>
    <t>Működési bevételek összesen (B4)</t>
  </si>
  <si>
    <t>Helyi önkormányzatok működésének általános tám.</t>
  </si>
  <si>
    <t>Települési önk.egyes köznevelési fea tám.</t>
  </si>
  <si>
    <t>Települési önk.szoc.és gyermekjóléti fea tám.</t>
  </si>
  <si>
    <t>Települési önk.kulturális fea.tám.</t>
  </si>
  <si>
    <t>Önkormányzatok működési támogatásai (B11)</t>
  </si>
  <si>
    <t>Immateriális javak értékesítése</t>
  </si>
  <si>
    <t>Ingatlanok értékesítése</t>
  </si>
  <si>
    <t>Egyéb tárgyi eszköz értékesítése</t>
  </si>
  <si>
    <t>Részesedések értékesítése</t>
  </si>
  <si>
    <t>Részesedések megszűnéséhez kapcsolódó bevét.</t>
  </si>
  <si>
    <t>Felhalmozási bevételek (B5)</t>
  </si>
  <si>
    <t>Működési célú garancia- és kezességvállalásból származó
megtérülések ÁH-n belülről</t>
  </si>
  <si>
    <t>Működési célú visszatérítendő támogatások, kölcsönök
visszatérülése ÁH-n belülről</t>
  </si>
  <si>
    <t>Működési célú visszatérítendő támogatások igénybevétele
ÁH-n belülről</t>
  </si>
  <si>
    <t>Egyéb működési célú támogatások bevételei ÁH-n belülről</t>
  </si>
  <si>
    <t>Működési célú támogatások ÁH-n belülről (B1)</t>
  </si>
  <si>
    <t>Felhalmozási célú önkormányzati támogatások</t>
  </si>
  <si>
    <t>Felhalmozási célú garancia- és kezességvállalásból származó
megtérülések ÁH-n belülről</t>
  </si>
  <si>
    <t>Felhalmozási célú visszatérítendő támogatások, kölcsönök
visszatérülése ÁH-n belülről</t>
  </si>
  <si>
    <t>Felhalmozási célú visszatérítendő támogatások igénybevétele
ÁH-n belülről</t>
  </si>
  <si>
    <t>Egyéb felhalmozási célú támogatások bevételei ÁH-n belülről</t>
  </si>
  <si>
    <t>Felhalmozási célú támogatások ÁH-n belülről (B2)</t>
  </si>
  <si>
    <t>Magánszemélyek jövedelemadói</t>
  </si>
  <si>
    <t>Társaságok jövedelemadói</t>
  </si>
  <si>
    <t>Jövedelemadók (B31)</t>
  </si>
  <si>
    <t>Szociális hozzájárulási adó és járulékok</t>
  </si>
  <si>
    <t>Bérhez és foglalkoztatásohoz kapcsolódó adók</t>
  </si>
  <si>
    <t>Vagyoni típusú adók</t>
  </si>
  <si>
    <t>Értékesítési és forgalmi adók</t>
  </si>
  <si>
    <t>Fogyasztási adók</t>
  </si>
  <si>
    <t>Pénzügyi monopóliumok nyereségét terhelő adók</t>
  </si>
  <si>
    <t>Gépjárműadók</t>
  </si>
  <si>
    <t>Egyéb áruhasználati és szolgáltatási adók</t>
  </si>
  <si>
    <t>Termékek és szolgáltatások adói (B35)</t>
  </si>
  <si>
    <t>Közhatalmi bevételek (B3)</t>
  </si>
  <si>
    <t>Működési célú garancia- és kezességvállalásból származó
megtérülések ÁH-n kívülről</t>
  </si>
  <si>
    <t>Működési célú visszatérítendő támogatások, kölcsönök
visszatérülése ÁH-n kívülről</t>
  </si>
  <si>
    <t>Egyéb működési célú átvett pénzeszközök</t>
  </si>
  <si>
    <t>Működési célú átvett pénzeszközök (B6)</t>
  </si>
  <si>
    <t>Felhalmozási célú garancia- és kezességvállalásból származó
megtérülések ÁH-n kívülről</t>
  </si>
  <si>
    <t>Felhalmozási célú visszatérítendő támogatások, kölcsönök
visszatérülése ÁH-n kívülről</t>
  </si>
  <si>
    <t>Egyéb felhalmozási célú átvett pénzeszközök</t>
  </si>
  <si>
    <t>Felhalmozási célú átvett pénzeszközök (B7)</t>
  </si>
  <si>
    <t>Hitel-, kölcsönfelvétel államháztartáson kívülről (B811)</t>
  </si>
  <si>
    <t>Belföldi értékpapírok bevételei (B812)</t>
  </si>
  <si>
    <t>Maradvány igénybevétele (B813)</t>
  </si>
  <si>
    <t>Belföldi finanszírozás bevételei (B814-B818)</t>
  </si>
  <si>
    <t>Külföldi finanszírozás bevételei (B82)</t>
  </si>
  <si>
    <t>Adóssághoz nem kapcsolódó származékos ügyletek bevételei</t>
  </si>
  <si>
    <t>Finanszírozási bevételek (B8)</t>
  </si>
  <si>
    <t>Eredeti előirányzat 
összege ill. fő</t>
  </si>
  <si>
    <t>081041 Versenysport- és utánpótlás-nevelés tevékenység és támogatása</t>
  </si>
  <si>
    <t>066010 Zöldterület-kezelés</t>
  </si>
  <si>
    <t>Eredeti</t>
  </si>
  <si>
    <t>011130 Önkormányzatok és önkormányzati hivatalok jogalkoztó 
és általános igazgatási tevékenysége</t>
  </si>
  <si>
    <t>051030 Nem veszélyes (települési) hulladék vegyes (ömlesztett) 
begyűjtése, szállítása, átrakása</t>
  </si>
  <si>
    <t>Zalacséb Község Önkormányzata</t>
  </si>
  <si>
    <t>072112 Háziorvosi ügyeleti ellátás</t>
  </si>
  <si>
    <t>18.</t>
  </si>
  <si>
    <t>22.</t>
  </si>
  <si>
    <t>091211 Köznevelési intézményben tanuló nappali rendszerű nevelésének, okt.</t>
  </si>
  <si>
    <t>018030 Támogatási célú finanszírozási műveletek</t>
  </si>
  <si>
    <t>041233 Hosszabb időtartamú közfoglalkoztatás</t>
  </si>
  <si>
    <t>082091 Közművelődés - közösséi és társadalmi részvétel fejlesztése</t>
  </si>
  <si>
    <t>091110 Óvodai nevelés, ellátás szakmai feladatai</t>
  </si>
  <si>
    <t>096015 Gyermekétkeztetés köznevelési intézményekben</t>
  </si>
  <si>
    <t>900020 Önkormányzatok funkcióra nem sorolható bevételei ÁH-n kívülről</t>
  </si>
  <si>
    <t>051020 Nem veszélyes (települési) hulladék összetevőinek válogatása, elkülönített begyűjtése, válogatása</t>
  </si>
  <si>
    <t>29.</t>
  </si>
  <si>
    <t>30.</t>
  </si>
  <si>
    <t>31.</t>
  </si>
  <si>
    <t>072312  Fogorvosi ügyeleti ellátás</t>
  </si>
  <si>
    <t>082044 Könyvtári szolgáltatások</t>
  </si>
  <si>
    <t>107051 Szociális étkeztetés</t>
  </si>
  <si>
    <t>32.</t>
  </si>
  <si>
    <t>Kamatbevételek és más nyereségjellegű bevételek</t>
  </si>
  <si>
    <t>Működési célú költségvetési támogatások és kiegészítő támogatások</t>
  </si>
  <si>
    <t>Elszámolásból származó bevételek</t>
  </si>
  <si>
    <t>Elvonások és befizetések bevételei</t>
  </si>
  <si>
    <t>074032 Ifjúság- egészségügyi gondozás</t>
  </si>
  <si>
    <t>33.</t>
  </si>
  <si>
    <t>082092 Közművelődés - hagyományos közösségi kulturális értékek gondozása</t>
  </si>
  <si>
    <t>27.</t>
  </si>
  <si>
    <t>28.</t>
  </si>
  <si>
    <t>104037 Intézményen kívüli gyermekétkeztetés</t>
  </si>
  <si>
    <t>107052 Házi segítségnyújtás</t>
  </si>
  <si>
    <t>2017. évi tény</t>
  </si>
  <si>
    <t>2018. évi tény</t>
  </si>
  <si>
    <t>2019. évi eredeti előirányzat</t>
  </si>
  <si>
    <t>Javasolt módosítás</t>
  </si>
  <si>
    <t>Zalacséb Község Önkormányzata 2019. évi módosított költségvetési bevételei forrásonként</t>
  </si>
  <si>
    <t>Módosított előirányzat</t>
  </si>
  <si>
    <t xml:space="preserve">Zalacséb Község Önkormányzata 2019. évi módosított működési költségvetési kiadásai és létszám - előirányzata </t>
  </si>
  <si>
    <t>Zalacséb Község Önkormányzata 2019. évi módosított költségvetése feladatonként - külön tételben az általános és céltartalék</t>
  </si>
  <si>
    <t>Módosított</t>
  </si>
  <si>
    <t>Zalacséb Község Önkormányzatamódosított költségvetési mérlege tájékoztató jelleggel</t>
  </si>
  <si>
    <t>2019. évi módosított előirányzat</t>
  </si>
  <si>
    <t>Előirányzat felhasználási ütemterve 2019. évre (módosított terv adatok alapján)</t>
  </si>
  <si>
    <t>3. melléklet</t>
  </si>
  <si>
    <t>Záró módosított
 összesen</t>
  </si>
  <si>
    <t>2. melléklet</t>
  </si>
  <si>
    <t>a .../2020. (06…..) önkormányzati rendelethez</t>
  </si>
  <si>
    <t>Záró módosított előirányzat</t>
  </si>
  <si>
    <t>Gazdálkodási jogkör</t>
  </si>
  <si>
    <t>Felújítási és beruházási kiadás 
Megnevezés</t>
  </si>
  <si>
    <t>Eredeti előirányzat 
összege</t>
  </si>
  <si>
    <t>Önkormányzat
Zalacséb</t>
  </si>
  <si>
    <t>Temetőben kereszt felújítása</t>
  </si>
  <si>
    <t>VP pályázat kultúr és sportöltöző felújítás</t>
  </si>
  <si>
    <t xml:space="preserve">Feta út javítás, kátyúzás </t>
  </si>
  <si>
    <t>Hegyi utak felújítása gépi munkával</t>
  </si>
  <si>
    <t>Járda javítás</t>
  </si>
  <si>
    <t>Felújítási kiadások összesen</t>
  </si>
  <si>
    <t>VP pályázatból eszközök</t>
  </si>
  <si>
    <t>Virágládák vásárlása</t>
  </si>
  <si>
    <t>Gyalogos híd építése Halastói patakon</t>
  </si>
  <si>
    <t>Sörpad garnitúra (EFOP)</t>
  </si>
  <si>
    <t>Sebességmérő berendezés</t>
  </si>
  <si>
    <t>Beruházási kiadások összesen</t>
  </si>
  <si>
    <t>Felhalmozási célú tartalék</t>
  </si>
  <si>
    <t>1. melléklet</t>
  </si>
  <si>
    <t>Zalacséb Község Önkormányzata és költségvetési szervei - címenkénti - 2019. évi módosított 
felhalmozási kiadásai</t>
  </si>
  <si>
    <t>Nas meghajtó</t>
  </si>
  <si>
    <t>Laptop</t>
  </si>
  <si>
    <t>Vízmű épület és gépek felújítása</t>
  </si>
  <si>
    <t>4. melléklet</t>
  </si>
  <si>
    <t>5.  melléklet</t>
  </si>
  <si>
    <t>6. melléklet</t>
  </si>
  <si>
    <t>a 4/2020. (VII. 13.) önkormányzati rendelethez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</si>
</sst>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0\ _F_t"/>
    <numFmt numFmtId="175" formatCode="&quot;H-&quot;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.0"/>
    <numFmt numFmtId="180" formatCode="[$-40E]yyyy\.\ mmmm\ d\."/>
    <numFmt numFmtId="181" formatCode="0\1\40\3\4"/>
    <numFmt numFmtId="182" formatCode="0.0"/>
    <numFmt numFmtId="183" formatCode="0.000"/>
    <numFmt numFmtId="184" formatCode="_-* #,##0.0\ _F_t_-;\-* #,##0.0\ _F_t_-;_-* &quot;-&quot;??\ _F_t_-;_-@_-"/>
    <numFmt numFmtId="185" formatCode="_-* #,##0\ _F_t_-;\-* #,##0\ _F_t_-;_-* &quot;-&quot;??\ _F_t_-;_-@_-"/>
  </numFmts>
  <fonts count="46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49" fontId="0" fillId="0" borderId="10" xfId="0" applyNumberFormat="1" applyBorder="1" applyAlignment="1">
      <alignment/>
    </xf>
    <xf numFmtId="49" fontId="2" fillId="32" borderId="10" xfId="0" applyNumberFormat="1" applyFont="1" applyFill="1" applyBorder="1" applyAlignment="1">
      <alignment/>
    </xf>
    <xf numFmtId="49" fontId="3" fillId="32" borderId="10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174" fontId="0" fillId="0" borderId="10" xfId="0" applyNumberForma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49" fontId="0" fillId="0" borderId="0" xfId="0" applyNumberForma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4" fillId="0" borderId="10" xfId="0" applyFont="1" applyFill="1" applyBorder="1" applyAlignment="1">
      <alignment wrapText="1"/>
    </xf>
    <xf numFmtId="174" fontId="0" fillId="0" borderId="0" xfId="0" applyNumberFormat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17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49" fontId="0" fillId="0" borderId="10" xfId="0" applyNumberFormat="1" applyBorder="1" applyAlignment="1">
      <alignment wrapText="1"/>
    </xf>
    <xf numFmtId="0" fontId="8" fillId="0" borderId="0" xfId="0" applyFont="1" applyAlignment="1">
      <alignment/>
    </xf>
    <xf numFmtId="3" fontId="10" fillId="4" borderId="11" xfId="0" applyNumberFormat="1" applyFont="1" applyFill="1" applyBorder="1" applyAlignment="1">
      <alignment horizontal="center" vertical="center" wrapText="1"/>
    </xf>
    <xf numFmtId="3" fontId="10" fillId="4" borderId="12" xfId="0" applyNumberFormat="1" applyFont="1" applyFill="1" applyBorder="1" applyAlignment="1">
      <alignment horizontal="center" vertical="center" wrapText="1"/>
    </xf>
    <xf numFmtId="3" fontId="10" fillId="4" borderId="13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10" fillId="0" borderId="10" xfId="0" applyNumberFormat="1" applyFont="1" applyBorder="1" applyAlignment="1">
      <alignment vertical="center" wrapText="1"/>
    </xf>
    <xf numFmtId="3" fontId="10" fillId="0" borderId="14" xfId="0" applyNumberFormat="1" applyFont="1" applyBorder="1" applyAlignment="1">
      <alignment vertical="center" wrapText="1"/>
    </xf>
    <xf numFmtId="3" fontId="10" fillId="0" borderId="14" xfId="0" applyNumberFormat="1" applyFont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 wrapText="1"/>
    </xf>
    <xf numFmtId="3" fontId="9" fillId="0" borderId="15" xfId="0" applyNumberFormat="1" applyFont="1" applyBorder="1" applyAlignment="1">
      <alignment vertical="center" wrapText="1"/>
    </xf>
    <xf numFmtId="3" fontId="9" fillId="0" borderId="15" xfId="0" applyNumberFormat="1" applyFont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 wrapText="1"/>
    </xf>
    <xf numFmtId="3" fontId="10" fillId="4" borderId="10" xfId="0" applyNumberFormat="1" applyFont="1" applyFill="1" applyBorder="1" applyAlignment="1">
      <alignment vertical="center" wrapText="1"/>
    </xf>
    <xf numFmtId="3" fontId="9" fillId="0" borderId="10" xfId="0" applyNumberFormat="1" applyFont="1" applyBorder="1" applyAlignment="1">
      <alignment horizontal="right" vertical="center"/>
    </xf>
    <xf numFmtId="3" fontId="10" fillId="4" borderId="16" xfId="0" applyNumberFormat="1" applyFont="1" applyFill="1" applyBorder="1" applyAlignment="1">
      <alignment vertical="center"/>
    </xf>
    <xf numFmtId="3" fontId="10" fillId="4" borderId="17" xfId="0" applyNumberFormat="1" applyFont="1" applyFill="1" applyBorder="1" applyAlignment="1">
      <alignment vertical="center" wrapText="1"/>
    </xf>
    <xf numFmtId="3" fontId="10" fillId="4" borderId="18" xfId="0" applyNumberFormat="1" applyFont="1" applyFill="1" applyBorder="1" applyAlignment="1">
      <alignment vertical="center"/>
    </xf>
    <xf numFmtId="3" fontId="10" fillId="4" borderId="18" xfId="0" applyNumberFormat="1" applyFont="1" applyFill="1" applyBorder="1" applyAlignment="1">
      <alignment vertical="center" wrapText="1"/>
    </xf>
    <xf numFmtId="3" fontId="10" fillId="4" borderId="19" xfId="0" applyNumberFormat="1" applyFont="1" applyFill="1" applyBorder="1" applyAlignment="1">
      <alignment vertical="center" wrapText="1"/>
    </xf>
    <xf numFmtId="3" fontId="10" fillId="4" borderId="20" xfId="0" applyNumberFormat="1" applyFont="1" applyFill="1" applyBorder="1" applyAlignment="1">
      <alignment vertical="center"/>
    </xf>
    <xf numFmtId="3" fontId="10" fillId="4" borderId="20" xfId="0" applyNumberFormat="1" applyFont="1" applyFill="1" applyBorder="1" applyAlignment="1">
      <alignment vertical="center" wrapText="1"/>
    </xf>
    <xf numFmtId="3" fontId="10" fillId="0" borderId="16" xfId="0" applyNumberFormat="1" applyFont="1" applyFill="1" applyBorder="1" applyAlignment="1">
      <alignment vertical="center" wrapText="1"/>
    </xf>
    <xf numFmtId="3" fontId="10" fillId="4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49" fontId="4" fillId="4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0" fillId="4" borderId="10" xfId="0" applyNumberForma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85" fontId="0" fillId="0" borderId="0" xfId="40" applyNumberFormat="1" applyFont="1" applyAlignment="1">
      <alignment/>
    </xf>
    <xf numFmtId="185" fontId="4" fillId="0" borderId="10" xfId="40" applyNumberFormat="1" applyFont="1" applyBorder="1" applyAlignment="1">
      <alignment horizontal="center" vertical="center" wrapText="1"/>
    </xf>
    <xf numFmtId="185" fontId="0" fillId="0" borderId="10" xfId="40" applyNumberFormat="1" applyFont="1" applyBorder="1" applyAlignment="1">
      <alignment/>
    </xf>
    <xf numFmtId="185" fontId="1" fillId="0" borderId="10" xfId="40" applyNumberFormat="1" applyFont="1" applyBorder="1" applyAlignment="1">
      <alignment/>
    </xf>
    <xf numFmtId="185" fontId="0" fillId="0" borderId="10" xfId="40" applyNumberFormat="1" applyFont="1" applyBorder="1" applyAlignment="1">
      <alignment/>
    </xf>
    <xf numFmtId="185" fontId="2" fillId="32" borderId="10" xfId="40" applyNumberFormat="1" applyFont="1" applyFill="1" applyBorder="1" applyAlignment="1">
      <alignment/>
    </xf>
    <xf numFmtId="185" fontId="0" fillId="0" borderId="10" xfId="40" applyNumberFormat="1" applyFont="1" applyBorder="1" applyAlignment="1">
      <alignment wrapText="1"/>
    </xf>
    <xf numFmtId="185" fontId="0" fillId="0" borderId="10" xfId="40" applyNumberFormat="1" applyFont="1" applyBorder="1" applyAlignment="1">
      <alignment wrapText="1"/>
    </xf>
    <xf numFmtId="3" fontId="9" fillId="0" borderId="16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49" fontId="11" fillId="0" borderId="10" xfId="0" applyNumberFormat="1" applyFont="1" applyBorder="1" applyAlignment="1">
      <alignment/>
    </xf>
    <xf numFmtId="0" fontId="0" fillId="0" borderId="0" xfId="56">
      <alignment/>
      <protection/>
    </xf>
    <xf numFmtId="0" fontId="0" fillId="0" borderId="10" xfId="56" applyBorder="1" applyAlignment="1">
      <alignment horizontal="center" vertical="center"/>
      <protection/>
    </xf>
    <xf numFmtId="0" fontId="5" fillId="0" borderId="10" xfId="56" applyFont="1" applyBorder="1" applyAlignment="1">
      <alignment horizontal="center"/>
      <protection/>
    </xf>
    <xf numFmtId="0" fontId="5" fillId="0" borderId="10" xfId="56" applyFont="1" applyBorder="1" applyAlignment="1">
      <alignment wrapText="1"/>
      <protection/>
    </xf>
    <xf numFmtId="0" fontId="5" fillId="0" borderId="10" xfId="56" applyFont="1" applyBorder="1" applyAlignment="1">
      <alignment horizontal="center" wrapText="1"/>
      <protection/>
    </xf>
    <xf numFmtId="0" fontId="0" fillId="13" borderId="10" xfId="56" applyFill="1" applyBorder="1" applyAlignment="1">
      <alignment horizontal="left" wrapText="1"/>
      <protection/>
    </xf>
    <xf numFmtId="3" fontId="0" fillId="13" borderId="10" xfId="56" applyNumberFormat="1" applyFill="1" applyBorder="1">
      <alignment/>
      <protection/>
    </xf>
    <xf numFmtId="0" fontId="4" fillId="13" borderId="10" xfId="56" applyFont="1" applyFill="1" applyBorder="1" applyAlignment="1">
      <alignment horizontal="left" wrapText="1"/>
      <protection/>
    </xf>
    <xf numFmtId="3" fontId="4" fillId="13" borderId="10" xfId="56" applyNumberFormat="1" applyFont="1" applyFill="1" applyBorder="1">
      <alignment/>
      <protection/>
    </xf>
    <xf numFmtId="0" fontId="0" fillId="12" borderId="10" xfId="56" applyFill="1" applyBorder="1" applyAlignment="1">
      <alignment horizontal="left" wrapText="1"/>
      <protection/>
    </xf>
    <xf numFmtId="3" fontId="0" fillId="12" borderId="10" xfId="56" applyNumberFormat="1" applyFill="1" applyBorder="1">
      <alignment/>
      <protection/>
    </xf>
    <xf numFmtId="0" fontId="4" fillId="12" borderId="10" xfId="56" applyFont="1" applyFill="1" applyBorder="1" applyAlignment="1">
      <alignment horizontal="left" wrapText="1"/>
      <protection/>
    </xf>
    <xf numFmtId="3" fontId="4" fillId="12" borderId="10" xfId="56" applyNumberFormat="1" applyFont="1" applyFill="1" applyBorder="1">
      <alignment/>
      <protection/>
    </xf>
    <xf numFmtId="0" fontId="0" fillId="0" borderId="10" xfId="56" applyBorder="1" applyAlignment="1">
      <alignment horizontal="left" wrapText="1"/>
      <protection/>
    </xf>
    <xf numFmtId="3" fontId="0" fillId="0" borderId="10" xfId="56" applyNumberFormat="1" applyBorder="1">
      <alignment/>
      <protection/>
    </xf>
    <xf numFmtId="0" fontId="0" fillId="0" borderId="10" xfId="56" applyBorder="1" applyAlignment="1">
      <alignment horizontal="center"/>
      <protection/>
    </xf>
    <xf numFmtId="0" fontId="0" fillId="0" borderId="10" xfId="56" applyBorder="1">
      <alignment/>
      <protection/>
    </xf>
    <xf numFmtId="0" fontId="4" fillId="0" borderId="10" xfId="56" applyFont="1" applyBorder="1" applyAlignment="1">
      <alignment horizontal="left"/>
      <protection/>
    </xf>
    <xf numFmtId="3" fontId="4" fillId="0" borderId="10" xfId="56" applyNumberFormat="1" applyFont="1" applyBorder="1">
      <alignment/>
      <protection/>
    </xf>
    <xf numFmtId="3" fontId="0" fillId="0" borderId="0" xfId="56" applyNumberFormat="1">
      <alignment/>
      <protection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0" xfId="56" applyFont="1" applyAlignment="1">
      <alignment horizontal="center"/>
      <protection/>
    </xf>
    <xf numFmtId="0" fontId="5" fillId="0" borderId="0" xfId="56" applyFont="1" applyAlignment="1">
      <alignment horizontal="center" wrapText="1"/>
      <protection/>
    </xf>
    <xf numFmtId="0" fontId="0" fillId="0" borderId="25" xfId="56" applyBorder="1" applyAlignment="1">
      <alignment horizontal="center"/>
      <protection/>
    </xf>
    <xf numFmtId="0" fontId="0" fillId="0" borderId="21" xfId="56" applyBorder="1" applyAlignment="1">
      <alignment horizontal="center" vertical="center"/>
      <protection/>
    </xf>
    <xf numFmtId="0" fontId="0" fillId="0" borderId="23" xfId="56" applyBorder="1" applyAlignment="1">
      <alignment horizontal="center" vertical="center"/>
      <protection/>
    </xf>
    <xf numFmtId="0" fontId="0" fillId="0" borderId="26" xfId="56" applyBorder="1" applyAlignment="1">
      <alignment horizontal="center" vertical="center"/>
      <protection/>
    </xf>
    <xf numFmtId="0" fontId="0" fillId="0" borderId="27" xfId="56" applyBorder="1" applyAlignment="1">
      <alignment horizontal="center" vertical="center"/>
      <protection/>
    </xf>
    <xf numFmtId="0" fontId="0" fillId="0" borderId="15" xfId="56" applyBorder="1" applyAlignment="1">
      <alignment horizontal="center" vertical="center" wrapText="1"/>
      <protection/>
    </xf>
    <xf numFmtId="0" fontId="0" fillId="0" borderId="24" xfId="56" applyBorder="1" applyAlignment="1">
      <alignment horizontal="center" vertical="center" wrapText="1"/>
      <protection/>
    </xf>
    <xf numFmtId="0" fontId="0" fillId="0" borderId="16" xfId="56" applyBorder="1" applyAlignment="1">
      <alignment horizontal="center" vertical="center" wrapText="1"/>
      <protection/>
    </xf>
    <xf numFmtId="0" fontId="0" fillId="0" borderId="10" xfId="56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left"/>
    </xf>
    <xf numFmtId="49" fontId="5" fillId="0" borderId="29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0" fillId="0" borderId="25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30" xfId="0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lacs&#233;b\Documents\&#214;nk,K&#246;rj,&#211;v\Zcs&#233;b%20&#246;nkorm&#225;nyzat\2014\besz&#225;mol&#243;%20Zalacs&#233;b\Test&#252;leti\ZCS%20z&#225;rsz&#225;mad&#225;si%20rendelet%202014.%20&#233;ves%20teljes&#237;t&#233;shez%20t&#225;b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."/>
      <sheetName val="2."/>
      <sheetName val="3."/>
      <sheetName val="4."/>
      <sheetName val="5."/>
      <sheetName val="6."/>
      <sheetName val="7"/>
      <sheetName val="8.1"/>
      <sheetName val="8.2"/>
      <sheetName val="8.3"/>
      <sheetName val="10."/>
      <sheetName val="11"/>
      <sheetName val="12"/>
      <sheetName val="14.sz.m."/>
    </sheetNames>
    <sheetDataSet>
      <sheetData sheetId="0">
        <row r="57">
          <cell r="L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zoomScale="120" zoomScaleNormal="120" zoomScalePageLayoutView="0" workbookViewId="0" topLeftCell="A1">
      <selection activeCell="A3" sqref="A3:I3"/>
    </sheetView>
  </sheetViews>
  <sheetFormatPr defaultColWidth="9.140625" defaultRowHeight="12.75"/>
  <cols>
    <col min="1" max="1" width="55.28125" style="0" bestFit="1" customWidth="1"/>
    <col min="2" max="4" width="10.8515625" style="80" customWidth="1"/>
    <col min="5" max="5" width="11.140625" style="0" customWidth="1"/>
    <col min="6" max="6" width="9.7109375" style="0" customWidth="1"/>
    <col min="8" max="9" width="9.8515625" style="0" bestFit="1" customWidth="1"/>
  </cols>
  <sheetData>
    <row r="1" spans="1:9" ht="12.75">
      <c r="A1" s="111" t="s">
        <v>269</v>
      </c>
      <c r="B1" s="111"/>
      <c r="C1" s="111"/>
      <c r="D1" s="111"/>
      <c r="E1" s="111"/>
      <c r="F1" s="111"/>
      <c r="G1" s="111"/>
      <c r="H1" s="111"/>
      <c r="I1" s="111"/>
    </row>
    <row r="2" spans="1:12" ht="12.75">
      <c r="A2" s="111" t="s">
        <v>277</v>
      </c>
      <c r="B2" s="111"/>
      <c r="C2" s="111"/>
      <c r="D2" s="111"/>
      <c r="E2" s="111"/>
      <c r="F2" s="111"/>
      <c r="G2" s="111"/>
      <c r="H2" s="111"/>
      <c r="I2" s="111"/>
      <c r="J2" s="24"/>
      <c r="K2" s="24"/>
      <c r="L2" s="24"/>
    </row>
    <row r="3" spans="1:9" ht="12.75">
      <c r="A3" s="111" t="s">
        <v>239</v>
      </c>
      <c r="B3" s="111"/>
      <c r="C3" s="111"/>
      <c r="D3" s="111"/>
      <c r="E3" s="111"/>
      <c r="F3" s="111"/>
      <c r="G3" s="111"/>
      <c r="H3" s="111"/>
      <c r="I3" s="111"/>
    </row>
    <row r="5" spans="8:9" ht="12.75">
      <c r="H5" s="112" t="s">
        <v>6</v>
      </c>
      <c r="I5" s="112"/>
    </row>
    <row r="6" spans="1:9" ht="12.75" customHeight="1">
      <c r="A6" s="113" t="s">
        <v>0</v>
      </c>
      <c r="B6" s="115" t="s">
        <v>4</v>
      </c>
      <c r="C6" s="116"/>
      <c r="D6" s="116"/>
      <c r="E6" s="116"/>
      <c r="F6" s="116"/>
      <c r="G6" s="116"/>
      <c r="H6" s="116"/>
      <c r="I6" s="117"/>
    </row>
    <row r="7" spans="1:9" ht="38.25">
      <c r="A7" s="114"/>
      <c r="B7" s="81" t="s">
        <v>202</v>
      </c>
      <c r="C7" s="81" t="s">
        <v>243</v>
      </c>
      <c r="D7" s="81" t="s">
        <v>238</v>
      </c>
      <c r="E7" s="11" t="s">
        <v>248</v>
      </c>
      <c r="F7" s="10" t="s">
        <v>2</v>
      </c>
      <c r="G7" s="10" t="s">
        <v>3</v>
      </c>
      <c r="H7" s="11" t="s">
        <v>75</v>
      </c>
      <c r="I7" s="11" t="s">
        <v>76</v>
      </c>
    </row>
    <row r="8" spans="1:11" ht="12.75">
      <c r="A8" s="1" t="s">
        <v>140</v>
      </c>
      <c r="B8" s="82"/>
      <c r="C8" s="82"/>
      <c r="D8" s="82"/>
      <c r="E8" s="7"/>
      <c r="F8" s="7"/>
      <c r="G8" s="7"/>
      <c r="H8" s="73"/>
      <c r="I8" s="73"/>
      <c r="K8" s="33"/>
    </row>
    <row r="9" spans="1:11" ht="12.75">
      <c r="A9" s="1" t="s">
        <v>141</v>
      </c>
      <c r="B9" s="82">
        <v>471</v>
      </c>
      <c r="C9" s="82">
        <v>471</v>
      </c>
      <c r="D9" s="82"/>
      <c r="E9" s="7">
        <f>+F9+G9</f>
        <v>471</v>
      </c>
      <c r="F9" s="7">
        <v>471</v>
      </c>
      <c r="G9" s="7"/>
      <c r="H9" s="74">
        <f>+F9</f>
        <v>471</v>
      </c>
      <c r="I9" s="74"/>
      <c r="K9" s="33"/>
    </row>
    <row r="10" spans="1:11" ht="12.75">
      <c r="A10" s="1" t="s">
        <v>142</v>
      </c>
      <c r="B10" s="82">
        <v>500</v>
      </c>
      <c r="C10" s="82">
        <v>500</v>
      </c>
      <c r="D10" s="82"/>
      <c r="E10" s="7">
        <f>+F10+G10</f>
        <v>500</v>
      </c>
      <c r="F10" s="7">
        <v>500</v>
      </c>
      <c r="G10" s="7"/>
      <c r="H10" s="74">
        <f>+F10</f>
        <v>500</v>
      </c>
      <c r="I10" s="74"/>
      <c r="K10" s="33"/>
    </row>
    <row r="11" spans="1:11" ht="12.75">
      <c r="A11" s="1" t="s">
        <v>143</v>
      </c>
      <c r="B11" s="82">
        <v>2200</v>
      </c>
      <c r="C11" s="82">
        <v>2200</v>
      </c>
      <c r="D11" s="82"/>
      <c r="E11" s="7">
        <f>+F11+G11</f>
        <v>2200</v>
      </c>
      <c r="F11" s="7">
        <v>2200</v>
      </c>
      <c r="G11" s="7"/>
      <c r="H11" s="74">
        <f>+F11</f>
        <v>2200</v>
      </c>
      <c r="I11" s="74"/>
      <c r="K11" s="33"/>
    </row>
    <row r="12" spans="1:11" ht="12.75">
      <c r="A12" s="1" t="s">
        <v>144</v>
      </c>
      <c r="B12" s="82"/>
      <c r="C12" s="82"/>
      <c r="D12" s="82"/>
      <c r="E12" s="7"/>
      <c r="F12" s="7"/>
      <c r="G12" s="7"/>
      <c r="H12" s="74"/>
      <c r="I12" s="73"/>
      <c r="K12" s="33"/>
    </row>
    <row r="13" spans="1:11" ht="12.75">
      <c r="A13" s="1" t="s">
        <v>145</v>
      </c>
      <c r="B13" s="82"/>
      <c r="C13" s="82"/>
      <c r="D13" s="82"/>
      <c r="E13" s="7"/>
      <c r="F13" s="7"/>
      <c r="G13" s="7"/>
      <c r="H13" s="74"/>
      <c r="I13" s="73"/>
      <c r="K13" s="33"/>
    </row>
    <row r="14" spans="1:11" ht="12.75">
      <c r="A14" s="1" t="s">
        <v>146</v>
      </c>
      <c r="B14" s="82"/>
      <c r="C14" s="82"/>
      <c r="D14" s="82"/>
      <c r="E14" s="7"/>
      <c r="F14" s="7"/>
      <c r="G14" s="7"/>
      <c r="H14" s="74"/>
      <c r="I14" s="74"/>
      <c r="K14" s="33"/>
    </row>
    <row r="15" spans="1:11" ht="12.75">
      <c r="A15" s="1" t="s">
        <v>224</v>
      </c>
      <c r="B15" s="82">
        <v>2</v>
      </c>
      <c r="C15" s="82">
        <v>2</v>
      </c>
      <c r="D15" s="82"/>
      <c r="E15" s="7">
        <f>+F15+G15</f>
        <v>2</v>
      </c>
      <c r="F15" s="7">
        <v>2</v>
      </c>
      <c r="G15" s="7"/>
      <c r="H15" s="74">
        <f>+F15</f>
        <v>2</v>
      </c>
      <c r="I15" s="74"/>
      <c r="K15" s="33"/>
    </row>
    <row r="16" spans="1:11" ht="12.75">
      <c r="A16" s="1" t="s">
        <v>147</v>
      </c>
      <c r="B16" s="82"/>
      <c r="C16" s="82"/>
      <c r="D16" s="82"/>
      <c r="E16" s="7"/>
      <c r="F16" s="7"/>
      <c r="G16" s="7"/>
      <c r="H16" s="74"/>
      <c r="I16" s="74"/>
      <c r="K16" s="33"/>
    </row>
    <row r="17" spans="1:11" ht="12.75">
      <c r="A17" s="69" t="s">
        <v>148</v>
      </c>
      <c r="B17" s="75">
        <f aca="true" t="shared" si="0" ref="B17:I17">SUM(B8:B16)</f>
        <v>3173</v>
      </c>
      <c r="C17" s="75">
        <f t="shared" si="0"/>
        <v>3173</v>
      </c>
      <c r="D17" s="75">
        <f t="shared" si="0"/>
        <v>0</v>
      </c>
      <c r="E17" s="75">
        <f t="shared" si="0"/>
        <v>3173</v>
      </c>
      <c r="F17" s="75">
        <f t="shared" si="0"/>
        <v>3173</v>
      </c>
      <c r="G17" s="75">
        <f t="shared" si="0"/>
        <v>0</v>
      </c>
      <c r="H17" s="75">
        <f t="shared" si="0"/>
        <v>3173</v>
      </c>
      <c r="I17" s="75">
        <f t="shared" si="0"/>
        <v>0</v>
      </c>
      <c r="K17" s="33"/>
    </row>
    <row r="18" spans="1:11" ht="12.75">
      <c r="A18" s="1" t="s">
        <v>149</v>
      </c>
      <c r="B18" s="82">
        <v>2086</v>
      </c>
      <c r="C18" s="82">
        <v>2086</v>
      </c>
      <c r="D18" s="82">
        <f aca="true" t="shared" si="1" ref="D18:D23">+E18-C18</f>
        <v>554</v>
      </c>
      <c r="E18" s="74">
        <v>2640</v>
      </c>
      <c r="F18" s="74">
        <f>+E18</f>
        <v>2640</v>
      </c>
      <c r="G18" s="74"/>
      <c r="H18" s="74">
        <f aca="true" t="shared" si="2" ref="H18:H23">+F18</f>
        <v>2640</v>
      </c>
      <c r="I18" s="74"/>
      <c r="K18" s="33"/>
    </row>
    <row r="19" spans="1:11" ht="12.75">
      <c r="A19" s="1" t="s">
        <v>150</v>
      </c>
      <c r="B19" s="82">
        <v>28681</v>
      </c>
      <c r="C19" s="82">
        <v>29071</v>
      </c>
      <c r="D19" s="82">
        <f t="shared" si="1"/>
        <v>211</v>
      </c>
      <c r="E19" s="74">
        <v>29282</v>
      </c>
      <c r="F19" s="74">
        <f>+E19</f>
        <v>29282</v>
      </c>
      <c r="G19" s="74"/>
      <c r="H19" s="74">
        <f t="shared" si="2"/>
        <v>29282</v>
      </c>
      <c r="I19" s="74"/>
      <c r="K19" s="33"/>
    </row>
    <row r="20" spans="1:11" ht="12.75">
      <c r="A20" s="1" t="s">
        <v>151</v>
      </c>
      <c r="B20" s="82">
        <v>8076</v>
      </c>
      <c r="C20" s="82">
        <v>9458</v>
      </c>
      <c r="D20" s="82">
        <f t="shared" si="1"/>
        <v>112</v>
      </c>
      <c r="E20" s="74">
        <v>9570</v>
      </c>
      <c r="F20" s="74">
        <f>+E20</f>
        <v>9570</v>
      </c>
      <c r="G20" s="74"/>
      <c r="H20" s="74">
        <f t="shared" si="2"/>
        <v>9570</v>
      </c>
      <c r="I20" s="73"/>
      <c r="K20" s="33"/>
    </row>
    <row r="21" spans="1:11" ht="12.75">
      <c r="A21" s="1" t="s">
        <v>152</v>
      </c>
      <c r="B21" s="82">
        <v>1800</v>
      </c>
      <c r="C21" s="82">
        <v>1800</v>
      </c>
      <c r="D21" s="82">
        <f t="shared" si="1"/>
        <v>0</v>
      </c>
      <c r="E21" s="74">
        <f>+F21+G21</f>
        <v>1800</v>
      </c>
      <c r="F21" s="74">
        <v>1800</v>
      </c>
      <c r="G21" s="74"/>
      <c r="H21" s="74">
        <f t="shared" si="2"/>
        <v>1800</v>
      </c>
      <c r="I21" s="74"/>
      <c r="K21" s="33"/>
    </row>
    <row r="22" spans="1:11" ht="12.75">
      <c r="A22" s="90" t="s">
        <v>225</v>
      </c>
      <c r="B22" s="83"/>
      <c r="C22" s="82">
        <v>691</v>
      </c>
      <c r="D22" s="82">
        <f t="shared" si="1"/>
        <v>0</v>
      </c>
      <c r="E22" s="74">
        <v>691</v>
      </c>
      <c r="F22" s="74">
        <f>+E22</f>
        <v>691</v>
      </c>
      <c r="G22" s="74"/>
      <c r="H22" s="74">
        <f t="shared" si="2"/>
        <v>691</v>
      </c>
      <c r="I22" s="74"/>
      <c r="K22" s="33"/>
    </row>
    <row r="23" spans="1:11" ht="12.75">
      <c r="A23" s="70" t="s">
        <v>226</v>
      </c>
      <c r="B23" s="84"/>
      <c r="C23" s="82">
        <v>250</v>
      </c>
      <c r="D23" s="82">
        <f t="shared" si="1"/>
        <v>0</v>
      </c>
      <c r="E23" s="74">
        <v>250</v>
      </c>
      <c r="F23" s="74">
        <f>+E23</f>
        <v>250</v>
      </c>
      <c r="G23" s="74"/>
      <c r="H23" s="74">
        <f t="shared" si="2"/>
        <v>250</v>
      </c>
      <c r="I23" s="74"/>
      <c r="K23" s="33"/>
    </row>
    <row r="24" spans="1:11" ht="12.75">
      <c r="A24" s="2" t="s">
        <v>153</v>
      </c>
      <c r="B24" s="75">
        <f aca="true" t="shared" si="3" ref="B24:I24">SUM(B18:B23)</f>
        <v>40643</v>
      </c>
      <c r="C24" s="75">
        <f t="shared" si="3"/>
        <v>43356</v>
      </c>
      <c r="D24" s="75">
        <f t="shared" si="3"/>
        <v>877</v>
      </c>
      <c r="E24" s="75">
        <f t="shared" si="3"/>
        <v>44233</v>
      </c>
      <c r="F24" s="75">
        <f t="shared" si="3"/>
        <v>44233</v>
      </c>
      <c r="G24" s="75">
        <f t="shared" si="3"/>
        <v>0</v>
      </c>
      <c r="H24" s="75">
        <f t="shared" si="3"/>
        <v>44233</v>
      </c>
      <c r="I24" s="75">
        <f t="shared" si="3"/>
        <v>0</v>
      </c>
      <c r="K24" s="33"/>
    </row>
    <row r="25" spans="1:11" ht="14.25" customHeight="1">
      <c r="A25" s="1" t="s">
        <v>154</v>
      </c>
      <c r="B25" s="82"/>
      <c r="C25" s="82"/>
      <c r="D25" s="82"/>
      <c r="E25" s="74"/>
      <c r="F25" s="74"/>
      <c r="G25" s="74"/>
      <c r="H25" s="73"/>
      <c r="I25" s="73"/>
      <c r="K25" s="33"/>
    </row>
    <row r="26" spans="1:11" ht="12.75">
      <c r="A26" s="1" t="s">
        <v>155</v>
      </c>
      <c r="B26" s="82"/>
      <c r="C26" s="82"/>
      <c r="D26" s="82"/>
      <c r="E26" s="74">
        <f>+F26+G26</f>
        <v>0</v>
      </c>
      <c r="F26" s="74"/>
      <c r="G26" s="74"/>
      <c r="H26" s="74">
        <f>+G26</f>
        <v>0</v>
      </c>
      <c r="I26" s="74"/>
      <c r="K26" s="33"/>
    </row>
    <row r="27" spans="1:11" ht="12.75">
      <c r="A27" s="1" t="s">
        <v>156</v>
      </c>
      <c r="B27" s="82"/>
      <c r="C27" s="82"/>
      <c r="D27" s="82"/>
      <c r="E27" s="74"/>
      <c r="F27" s="74"/>
      <c r="G27" s="74"/>
      <c r="H27" s="74"/>
      <c r="I27" s="74"/>
      <c r="K27" s="33"/>
    </row>
    <row r="28" spans="1:11" ht="12.75">
      <c r="A28" s="1" t="s">
        <v>157</v>
      </c>
      <c r="B28" s="82"/>
      <c r="C28" s="82"/>
      <c r="D28" s="82"/>
      <c r="E28" s="74"/>
      <c r="F28" s="74"/>
      <c r="G28" s="74"/>
      <c r="H28" s="74"/>
      <c r="I28" s="74"/>
      <c r="K28" s="33"/>
    </row>
    <row r="29" spans="1:11" ht="12.75">
      <c r="A29" s="1" t="s">
        <v>158</v>
      </c>
      <c r="B29" s="82"/>
      <c r="C29" s="82"/>
      <c r="D29" s="82"/>
      <c r="E29" s="74"/>
      <c r="F29" s="74"/>
      <c r="G29" s="74"/>
      <c r="H29" s="74"/>
      <c r="I29" s="74"/>
      <c r="K29" s="33"/>
    </row>
    <row r="30" spans="1:11" ht="12.75">
      <c r="A30" s="2" t="s">
        <v>159</v>
      </c>
      <c r="B30" s="75">
        <f aca="true" t="shared" si="4" ref="B30:I30">SUM(B25:B29)</f>
        <v>0</v>
      </c>
      <c r="C30" s="75"/>
      <c r="D30" s="75">
        <f t="shared" si="4"/>
        <v>0</v>
      </c>
      <c r="E30" s="75">
        <f t="shared" si="4"/>
        <v>0</v>
      </c>
      <c r="F30" s="75">
        <f t="shared" si="4"/>
        <v>0</v>
      </c>
      <c r="G30" s="75">
        <f t="shared" si="4"/>
        <v>0</v>
      </c>
      <c r="H30" s="75">
        <f t="shared" si="4"/>
        <v>0</v>
      </c>
      <c r="I30" s="75">
        <f t="shared" si="4"/>
        <v>0</v>
      </c>
      <c r="K30" s="33"/>
    </row>
    <row r="31" spans="1:11" ht="12.75">
      <c r="A31" s="70" t="s">
        <v>227</v>
      </c>
      <c r="B31" s="84"/>
      <c r="C31" s="84"/>
      <c r="D31" s="84"/>
      <c r="E31" s="74"/>
      <c r="F31" s="74"/>
      <c r="G31" s="74"/>
      <c r="H31" s="74"/>
      <c r="I31" s="74"/>
      <c r="K31" s="33"/>
    </row>
    <row r="32" spans="1:11" ht="25.5">
      <c r="A32" s="39" t="s">
        <v>160</v>
      </c>
      <c r="B32" s="86"/>
      <c r="C32" s="86"/>
      <c r="D32" s="86"/>
      <c r="E32" s="74"/>
      <c r="F32" s="74"/>
      <c r="G32" s="74"/>
      <c r="H32" s="74"/>
      <c r="I32" s="74"/>
      <c r="K32" s="33"/>
    </row>
    <row r="33" spans="1:12" ht="25.5">
      <c r="A33" s="39" t="s">
        <v>161</v>
      </c>
      <c r="B33" s="86"/>
      <c r="C33" s="86"/>
      <c r="D33" s="86"/>
      <c r="E33" s="74"/>
      <c r="F33" s="74"/>
      <c r="G33" s="74"/>
      <c r="H33" s="74"/>
      <c r="I33" s="74"/>
      <c r="K33" s="33"/>
      <c r="L33" s="31"/>
    </row>
    <row r="34" spans="1:11" ht="25.5">
      <c r="A34" s="39" t="s">
        <v>162</v>
      </c>
      <c r="B34" s="86"/>
      <c r="C34" s="86"/>
      <c r="D34" s="86"/>
      <c r="E34" s="74"/>
      <c r="F34" s="74"/>
      <c r="G34" s="74"/>
      <c r="H34" s="74"/>
      <c r="I34" s="74"/>
      <c r="K34" s="33"/>
    </row>
    <row r="35" spans="1:11" ht="12.75">
      <c r="A35" s="1" t="s">
        <v>163</v>
      </c>
      <c r="B35" s="82">
        <v>22812</v>
      </c>
      <c r="C35" s="82">
        <v>23075</v>
      </c>
      <c r="D35" s="82">
        <f>+E35-C35</f>
        <v>2664</v>
      </c>
      <c r="E35" s="74">
        <v>25739</v>
      </c>
      <c r="F35" s="74">
        <f>+E35</f>
        <v>25739</v>
      </c>
      <c r="G35" s="74"/>
      <c r="H35" s="74">
        <f>+F35</f>
        <v>25739</v>
      </c>
      <c r="I35" s="74"/>
      <c r="K35" s="33"/>
    </row>
    <row r="36" spans="1:11" ht="12.75">
      <c r="A36" s="2" t="s">
        <v>164</v>
      </c>
      <c r="B36" s="75">
        <f aca="true" t="shared" si="5" ref="B36:I36">SUM(B31:B35)</f>
        <v>22812</v>
      </c>
      <c r="C36" s="75">
        <f t="shared" si="5"/>
        <v>23075</v>
      </c>
      <c r="D36" s="75">
        <f t="shared" si="5"/>
        <v>2664</v>
      </c>
      <c r="E36" s="75">
        <f t="shared" si="5"/>
        <v>25739</v>
      </c>
      <c r="F36" s="75">
        <f t="shared" si="5"/>
        <v>25739</v>
      </c>
      <c r="G36" s="75">
        <f t="shared" si="5"/>
        <v>0</v>
      </c>
      <c r="H36" s="75">
        <f t="shared" si="5"/>
        <v>25739</v>
      </c>
      <c r="I36" s="75">
        <f t="shared" si="5"/>
        <v>0</v>
      </c>
      <c r="K36" s="33"/>
    </row>
    <row r="37" spans="1:11" ht="12.75">
      <c r="A37" s="70" t="s">
        <v>165</v>
      </c>
      <c r="B37" s="84"/>
      <c r="C37" s="84"/>
      <c r="D37" s="84"/>
      <c r="E37" s="74"/>
      <c r="F37" s="74"/>
      <c r="G37" s="74"/>
      <c r="H37" s="74"/>
      <c r="I37" s="74"/>
      <c r="K37" s="33"/>
    </row>
    <row r="38" spans="1:11" ht="28.5" customHeight="1">
      <c r="A38" s="71" t="s">
        <v>166</v>
      </c>
      <c r="B38" s="87"/>
      <c r="C38" s="87"/>
      <c r="D38" s="87"/>
      <c r="E38" s="74"/>
      <c r="F38" s="74"/>
      <c r="G38" s="74"/>
      <c r="H38" s="74"/>
      <c r="I38" s="74"/>
      <c r="K38" s="33"/>
    </row>
    <row r="39" spans="1:11" ht="25.5">
      <c r="A39" s="71" t="s">
        <v>167</v>
      </c>
      <c r="B39" s="87"/>
      <c r="C39" s="87"/>
      <c r="D39" s="87"/>
      <c r="E39" s="74"/>
      <c r="F39" s="74"/>
      <c r="G39" s="74"/>
      <c r="H39" s="74"/>
      <c r="I39" s="74"/>
      <c r="K39" s="33"/>
    </row>
    <row r="40" spans="1:11" ht="26.25" customHeight="1">
      <c r="A40" s="71" t="s">
        <v>168</v>
      </c>
      <c r="B40" s="87"/>
      <c r="C40" s="87"/>
      <c r="D40" s="87"/>
      <c r="E40" s="74"/>
      <c r="F40" s="74"/>
      <c r="G40" s="74"/>
      <c r="H40" s="74"/>
      <c r="I40" s="74"/>
      <c r="K40" s="33"/>
    </row>
    <row r="41" spans="1:14" ht="12.75">
      <c r="A41" s="70" t="s">
        <v>169</v>
      </c>
      <c r="B41" s="84">
        <v>47002</v>
      </c>
      <c r="C41" s="84">
        <v>47002</v>
      </c>
      <c r="D41" s="84">
        <f>+E41-C41</f>
        <v>-877</v>
      </c>
      <c r="E41" s="74">
        <v>46125</v>
      </c>
      <c r="F41" s="74"/>
      <c r="G41" s="74">
        <f>+E41</f>
        <v>46125</v>
      </c>
      <c r="H41" s="74">
        <f>+G41</f>
        <v>46125</v>
      </c>
      <c r="I41" s="74"/>
      <c r="K41" s="33"/>
      <c r="N41" s="31"/>
    </row>
    <row r="42" spans="1:14" ht="12.75">
      <c r="A42" s="2" t="s">
        <v>170</v>
      </c>
      <c r="B42" s="75">
        <f aca="true" t="shared" si="6" ref="B42:I42">SUM(B37:B41)</f>
        <v>47002</v>
      </c>
      <c r="C42" s="75">
        <f t="shared" si="6"/>
        <v>47002</v>
      </c>
      <c r="D42" s="75">
        <f t="shared" si="6"/>
        <v>-877</v>
      </c>
      <c r="E42" s="75">
        <f t="shared" si="6"/>
        <v>46125</v>
      </c>
      <c r="F42" s="75">
        <f t="shared" si="6"/>
        <v>0</v>
      </c>
      <c r="G42" s="75">
        <f t="shared" si="6"/>
        <v>46125</v>
      </c>
      <c r="H42" s="75">
        <f t="shared" si="6"/>
        <v>46125</v>
      </c>
      <c r="I42" s="75">
        <f t="shared" si="6"/>
        <v>0</v>
      </c>
      <c r="N42" s="31"/>
    </row>
    <row r="43" spans="1:14" ht="12.75">
      <c r="A43" s="70" t="s">
        <v>171</v>
      </c>
      <c r="B43" s="84"/>
      <c r="C43" s="84"/>
      <c r="D43" s="84"/>
      <c r="E43" s="19"/>
      <c r="F43" s="19"/>
      <c r="G43" s="19"/>
      <c r="H43" s="76"/>
      <c r="I43" s="76"/>
      <c r="N43" s="31"/>
    </row>
    <row r="44" spans="1:14" ht="12.75">
      <c r="A44" s="70" t="s">
        <v>172</v>
      </c>
      <c r="B44" s="84"/>
      <c r="C44" s="84"/>
      <c r="D44" s="84"/>
      <c r="E44" s="19"/>
      <c r="F44" s="19"/>
      <c r="G44" s="19"/>
      <c r="H44" s="74"/>
      <c r="I44" s="74"/>
      <c r="N44" s="31"/>
    </row>
    <row r="45" spans="1:14" ht="12.75">
      <c r="A45" s="2" t="s">
        <v>173</v>
      </c>
      <c r="B45" s="85"/>
      <c r="C45" s="85"/>
      <c r="D45" s="85"/>
      <c r="E45" s="75">
        <v>0</v>
      </c>
      <c r="F45" s="75"/>
      <c r="G45" s="75"/>
      <c r="H45" s="75"/>
      <c r="I45" s="75"/>
      <c r="N45" s="31"/>
    </row>
    <row r="46" spans="1:14" ht="12.75">
      <c r="A46" s="70" t="s">
        <v>174</v>
      </c>
      <c r="B46" s="84"/>
      <c r="C46" s="84"/>
      <c r="D46" s="84"/>
      <c r="E46" s="19"/>
      <c r="F46" s="19"/>
      <c r="G46" s="19"/>
      <c r="H46" s="74"/>
      <c r="I46" s="74"/>
      <c r="N46" s="31"/>
    </row>
    <row r="47" spans="1:14" ht="12.75">
      <c r="A47" s="70" t="s">
        <v>175</v>
      </c>
      <c r="B47" s="84"/>
      <c r="C47" s="84"/>
      <c r="D47" s="84"/>
      <c r="E47" s="19"/>
      <c r="F47" s="19"/>
      <c r="G47" s="19"/>
      <c r="H47" s="74"/>
      <c r="I47" s="74"/>
      <c r="N47" s="31"/>
    </row>
    <row r="48" spans="1:14" ht="12.75">
      <c r="A48" s="70" t="s">
        <v>176</v>
      </c>
      <c r="B48" s="84">
        <v>1550</v>
      </c>
      <c r="C48" s="84">
        <v>1550</v>
      </c>
      <c r="D48" s="84"/>
      <c r="E48" s="19">
        <f aca="true" t="shared" si="7" ref="E48:E53">+F48+G48</f>
        <v>1550</v>
      </c>
      <c r="F48" s="19">
        <v>1550</v>
      </c>
      <c r="G48" s="19"/>
      <c r="H48" s="19">
        <f>+F48</f>
        <v>1550</v>
      </c>
      <c r="I48" s="19"/>
      <c r="N48" s="31"/>
    </row>
    <row r="49" spans="1:14" ht="12.75">
      <c r="A49" s="70" t="s">
        <v>177</v>
      </c>
      <c r="B49" s="84">
        <v>33000</v>
      </c>
      <c r="C49" s="84">
        <v>34100</v>
      </c>
      <c r="D49" s="84"/>
      <c r="E49" s="19">
        <v>34100</v>
      </c>
      <c r="F49" s="19">
        <f>33000-2101+1100</f>
        <v>31999</v>
      </c>
      <c r="G49" s="19">
        <v>2101</v>
      </c>
      <c r="H49" s="19">
        <f>+E49-I49</f>
        <v>34100</v>
      </c>
      <c r="I49" s="19">
        <v>0</v>
      </c>
      <c r="K49" s="31"/>
      <c r="N49" s="31"/>
    </row>
    <row r="50" spans="1:14" ht="12.75">
      <c r="A50" s="70" t="s">
        <v>178</v>
      </c>
      <c r="B50" s="84"/>
      <c r="C50" s="84"/>
      <c r="D50" s="84"/>
      <c r="E50" s="19">
        <f t="shared" si="7"/>
        <v>0</v>
      </c>
      <c r="F50" s="19"/>
      <c r="G50" s="19"/>
      <c r="H50" s="19"/>
      <c r="I50" s="19"/>
      <c r="K50" s="31"/>
      <c r="N50" s="31"/>
    </row>
    <row r="51" spans="1:11" ht="12.75">
      <c r="A51" s="70" t="s">
        <v>179</v>
      </c>
      <c r="B51" s="84"/>
      <c r="C51" s="84"/>
      <c r="D51" s="84"/>
      <c r="E51" s="19">
        <f t="shared" si="7"/>
        <v>0</v>
      </c>
      <c r="F51" s="19"/>
      <c r="G51" s="19"/>
      <c r="H51" s="19"/>
      <c r="I51" s="19"/>
      <c r="K51" s="31"/>
    </row>
    <row r="52" spans="1:9" ht="12.75">
      <c r="A52" s="70" t="s">
        <v>180</v>
      </c>
      <c r="B52" s="84">
        <v>1500</v>
      </c>
      <c r="C52" s="84">
        <v>1500</v>
      </c>
      <c r="D52" s="84"/>
      <c r="E52" s="19">
        <f t="shared" si="7"/>
        <v>1500</v>
      </c>
      <c r="F52" s="19">
        <v>1500</v>
      </c>
      <c r="G52" s="19"/>
      <c r="H52" s="19">
        <f>+F52</f>
        <v>1500</v>
      </c>
      <c r="I52" s="19"/>
    </row>
    <row r="53" spans="1:9" ht="12.75">
      <c r="A53" s="70" t="s">
        <v>181</v>
      </c>
      <c r="B53" s="84"/>
      <c r="C53" s="84"/>
      <c r="D53" s="84"/>
      <c r="E53" s="19">
        <f t="shared" si="7"/>
        <v>0</v>
      </c>
      <c r="F53" s="19"/>
      <c r="G53" s="19"/>
      <c r="H53" s="19">
        <f>+F53</f>
        <v>0</v>
      </c>
      <c r="I53" s="19"/>
    </row>
    <row r="54" spans="1:11" ht="12.75">
      <c r="A54" s="2" t="s">
        <v>182</v>
      </c>
      <c r="B54" s="75">
        <f aca="true" t="shared" si="8" ref="B54:I54">SUM(B46:B53)</f>
        <v>36050</v>
      </c>
      <c r="C54" s="75">
        <f t="shared" si="8"/>
        <v>37150</v>
      </c>
      <c r="D54" s="75">
        <f t="shared" si="8"/>
        <v>0</v>
      </c>
      <c r="E54" s="75">
        <f t="shared" si="8"/>
        <v>37150</v>
      </c>
      <c r="F54" s="75">
        <f t="shared" si="8"/>
        <v>35049</v>
      </c>
      <c r="G54" s="75">
        <f t="shared" si="8"/>
        <v>2101</v>
      </c>
      <c r="H54" s="75">
        <f t="shared" si="8"/>
        <v>37150</v>
      </c>
      <c r="I54" s="75">
        <f t="shared" si="8"/>
        <v>0</v>
      </c>
      <c r="K54" s="31"/>
    </row>
    <row r="55" spans="1:9" ht="12.75">
      <c r="A55" s="70" t="s">
        <v>77</v>
      </c>
      <c r="B55" s="84">
        <v>50</v>
      </c>
      <c r="C55" s="84">
        <v>50</v>
      </c>
      <c r="D55" s="84"/>
      <c r="E55" s="19">
        <f>+F55</f>
        <v>50</v>
      </c>
      <c r="F55" s="19">
        <v>50</v>
      </c>
      <c r="G55" s="19"/>
      <c r="H55" s="19">
        <f>+F55</f>
        <v>50</v>
      </c>
      <c r="I55" s="19"/>
    </row>
    <row r="56" spans="1:9" ht="12.75">
      <c r="A56" s="2" t="s">
        <v>183</v>
      </c>
      <c r="B56" s="75">
        <f aca="true" t="shared" si="9" ref="B56:I56">+B54+B55</f>
        <v>36100</v>
      </c>
      <c r="C56" s="75">
        <f t="shared" si="9"/>
        <v>37200</v>
      </c>
      <c r="D56" s="75">
        <f t="shared" si="9"/>
        <v>0</v>
      </c>
      <c r="E56" s="75">
        <f t="shared" si="9"/>
        <v>37200</v>
      </c>
      <c r="F56" s="75">
        <f t="shared" si="9"/>
        <v>35099</v>
      </c>
      <c r="G56" s="75">
        <f t="shared" si="9"/>
        <v>2101</v>
      </c>
      <c r="H56" s="75">
        <f t="shared" si="9"/>
        <v>37200</v>
      </c>
      <c r="I56" s="75">
        <f t="shared" si="9"/>
        <v>0</v>
      </c>
    </row>
    <row r="57" spans="1:9" ht="25.5">
      <c r="A57" s="71" t="s">
        <v>184</v>
      </c>
      <c r="B57" s="87"/>
      <c r="C57" s="87"/>
      <c r="D57" s="87"/>
      <c r="E57" s="19"/>
      <c r="F57" s="19"/>
      <c r="G57" s="19"/>
      <c r="H57" s="19"/>
      <c r="I57" s="19"/>
    </row>
    <row r="58" spans="1:9" ht="25.5">
      <c r="A58" s="71" t="s">
        <v>185</v>
      </c>
      <c r="B58" s="87">
        <v>25</v>
      </c>
      <c r="C58" s="87">
        <v>25</v>
      </c>
      <c r="D58" s="87"/>
      <c r="E58" s="19">
        <f>+F58+G58</f>
        <v>25</v>
      </c>
      <c r="F58" s="19">
        <v>25</v>
      </c>
      <c r="G58" s="19"/>
      <c r="H58" s="19">
        <f>+F58</f>
        <v>25</v>
      </c>
      <c r="I58" s="19">
        <v>0</v>
      </c>
    </row>
    <row r="59" spans="1:9" ht="12.75">
      <c r="A59" s="70" t="s">
        <v>186</v>
      </c>
      <c r="B59" s="84"/>
      <c r="C59" s="84"/>
      <c r="D59" s="84"/>
      <c r="E59" s="19"/>
      <c r="F59" s="19"/>
      <c r="G59" s="19"/>
      <c r="H59" s="19"/>
      <c r="I59" s="19"/>
    </row>
    <row r="60" spans="1:9" ht="12.75">
      <c r="A60" s="2" t="s">
        <v>187</v>
      </c>
      <c r="B60" s="75">
        <f aca="true" t="shared" si="10" ref="B60:I60">SUM(B57:B59)</f>
        <v>25</v>
      </c>
      <c r="C60" s="75">
        <f t="shared" si="10"/>
        <v>25</v>
      </c>
      <c r="D60" s="75">
        <f t="shared" si="10"/>
        <v>0</v>
      </c>
      <c r="E60" s="75">
        <f t="shared" si="10"/>
        <v>25</v>
      </c>
      <c r="F60" s="75">
        <f t="shared" si="10"/>
        <v>25</v>
      </c>
      <c r="G60" s="75">
        <f t="shared" si="10"/>
        <v>0</v>
      </c>
      <c r="H60" s="75">
        <f t="shared" si="10"/>
        <v>25</v>
      </c>
      <c r="I60" s="75">
        <f t="shared" si="10"/>
        <v>0</v>
      </c>
    </row>
    <row r="61" spans="1:9" ht="26.25" customHeight="1">
      <c r="A61" s="71" t="s">
        <v>188</v>
      </c>
      <c r="B61" s="87"/>
      <c r="C61" s="87"/>
      <c r="D61" s="87"/>
      <c r="E61" s="19"/>
      <c r="F61" s="19"/>
      <c r="G61" s="19"/>
      <c r="H61" s="19"/>
      <c r="I61" s="19"/>
    </row>
    <row r="62" spans="1:9" ht="25.5">
      <c r="A62" s="71" t="s">
        <v>189</v>
      </c>
      <c r="B62" s="87"/>
      <c r="C62" s="87"/>
      <c r="D62" s="87"/>
      <c r="E62" s="19"/>
      <c r="F62" s="19"/>
      <c r="G62" s="19"/>
      <c r="H62" s="19"/>
      <c r="I62" s="19">
        <v>0</v>
      </c>
    </row>
    <row r="63" spans="1:9" ht="12.75">
      <c r="A63" s="70" t="s">
        <v>190</v>
      </c>
      <c r="B63" s="84"/>
      <c r="C63" s="84"/>
      <c r="D63" s="84"/>
      <c r="E63" s="19"/>
      <c r="F63" s="19"/>
      <c r="G63" s="19"/>
      <c r="H63" s="19"/>
      <c r="I63" s="19"/>
    </row>
    <row r="64" spans="1:9" ht="12.75">
      <c r="A64" s="2" t="s">
        <v>191</v>
      </c>
      <c r="B64" s="85"/>
      <c r="C64" s="85"/>
      <c r="D64" s="85"/>
      <c r="E64" s="75">
        <f>SUM(E61:E63)</f>
        <v>0</v>
      </c>
      <c r="F64" s="75">
        <f>SUM(F61:F63)</f>
        <v>0</v>
      </c>
      <c r="G64" s="75">
        <f>SUM(G61:G63)</f>
        <v>0</v>
      </c>
      <c r="H64" s="75">
        <f>SUM(H61:H63)</f>
        <v>0</v>
      </c>
      <c r="I64" s="75">
        <f>SUM(I61:I63)</f>
        <v>0</v>
      </c>
    </row>
    <row r="65" spans="1:9" ht="12.75">
      <c r="A65" s="70" t="s">
        <v>192</v>
      </c>
      <c r="B65" s="84"/>
      <c r="C65" s="84"/>
      <c r="D65" s="84"/>
      <c r="E65" s="19"/>
      <c r="F65" s="19"/>
      <c r="G65" s="19"/>
      <c r="H65" s="19"/>
      <c r="I65" s="19"/>
    </row>
    <row r="66" spans="1:9" ht="12.75">
      <c r="A66" s="70" t="s">
        <v>193</v>
      </c>
      <c r="B66" s="84"/>
      <c r="C66" s="84">
        <v>8000</v>
      </c>
      <c r="D66" s="84"/>
      <c r="E66" s="19">
        <f>+D66+C66</f>
        <v>8000</v>
      </c>
      <c r="F66" s="19">
        <f>8000-2992</f>
        <v>5008</v>
      </c>
      <c r="G66" s="19">
        <f>1496+1496</f>
        <v>2992</v>
      </c>
      <c r="H66" s="19">
        <f>+E66</f>
        <v>8000</v>
      </c>
      <c r="I66" s="19">
        <v>0</v>
      </c>
    </row>
    <row r="67" spans="1:9" ht="12.75">
      <c r="A67" s="70" t="s">
        <v>194</v>
      </c>
      <c r="B67" s="84">
        <v>34883</v>
      </c>
      <c r="C67" s="84">
        <v>34883</v>
      </c>
      <c r="D67" s="84"/>
      <c r="E67" s="19">
        <f>+F67+G67</f>
        <v>34883</v>
      </c>
      <c r="F67" s="78"/>
      <c r="G67" s="19">
        <v>34883</v>
      </c>
      <c r="H67" s="19">
        <f>+E67</f>
        <v>34883</v>
      </c>
      <c r="I67" s="19"/>
    </row>
    <row r="68" spans="1:9" ht="12.75">
      <c r="A68" s="70" t="s">
        <v>195</v>
      </c>
      <c r="B68" s="84"/>
      <c r="C68" s="84"/>
      <c r="D68" s="84"/>
      <c r="E68" s="19">
        <f>+F68+G68</f>
        <v>0</v>
      </c>
      <c r="F68" s="19"/>
      <c r="G68" s="19"/>
      <c r="H68" s="19">
        <f>+F68</f>
        <v>0</v>
      </c>
      <c r="I68" s="19"/>
    </row>
    <row r="69" spans="1:9" ht="12.75">
      <c r="A69" s="70" t="s">
        <v>196</v>
      </c>
      <c r="B69" s="84"/>
      <c r="C69" s="84"/>
      <c r="D69" s="84"/>
      <c r="E69" s="19"/>
      <c r="F69" s="19"/>
      <c r="G69" s="19"/>
      <c r="H69" s="19"/>
      <c r="I69" s="19"/>
    </row>
    <row r="70" spans="1:9" ht="12.75">
      <c r="A70" s="70" t="s">
        <v>197</v>
      </c>
      <c r="B70" s="84"/>
      <c r="C70" s="84"/>
      <c r="D70" s="84"/>
      <c r="E70" s="19"/>
      <c r="F70" s="19"/>
      <c r="G70" s="19"/>
      <c r="H70" s="19"/>
      <c r="I70" s="19"/>
    </row>
    <row r="71" spans="1:11" ht="12.75">
      <c r="A71" s="3" t="s">
        <v>198</v>
      </c>
      <c r="B71" s="75">
        <f aca="true" t="shared" si="11" ref="B71:I71">SUM(B65:B70)</f>
        <v>34883</v>
      </c>
      <c r="C71" s="75">
        <f t="shared" si="11"/>
        <v>42883</v>
      </c>
      <c r="D71" s="75">
        <f t="shared" si="11"/>
        <v>0</v>
      </c>
      <c r="E71" s="75">
        <f t="shared" si="11"/>
        <v>42883</v>
      </c>
      <c r="F71" s="75">
        <f t="shared" si="11"/>
        <v>5008</v>
      </c>
      <c r="G71" s="75">
        <f t="shared" si="11"/>
        <v>37875</v>
      </c>
      <c r="H71" s="75">
        <f t="shared" si="11"/>
        <v>42883</v>
      </c>
      <c r="I71" s="75">
        <f t="shared" si="11"/>
        <v>0</v>
      </c>
      <c r="K71" s="31"/>
    </row>
    <row r="72" spans="1:9" ht="12.75">
      <c r="A72" s="72" t="s">
        <v>7</v>
      </c>
      <c r="B72" s="77">
        <f aca="true" t="shared" si="12" ref="B72:I72">+B71+B64+B60+B56+B45+B42+B36+B30+B24+B17</f>
        <v>184638</v>
      </c>
      <c r="C72" s="77">
        <f t="shared" si="12"/>
        <v>196714</v>
      </c>
      <c r="D72" s="77">
        <f t="shared" si="12"/>
        <v>2664</v>
      </c>
      <c r="E72" s="77">
        <f t="shared" si="12"/>
        <v>199378</v>
      </c>
      <c r="F72" s="77">
        <f t="shared" si="12"/>
        <v>113277</v>
      </c>
      <c r="G72" s="77">
        <f t="shared" si="12"/>
        <v>86101</v>
      </c>
      <c r="H72" s="77">
        <f>+H71+H64+H60+H56+H45+H42+H36+H30+H24+H17</f>
        <v>199378</v>
      </c>
      <c r="I72" s="77">
        <f t="shared" si="12"/>
        <v>0</v>
      </c>
    </row>
    <row r="75" spans="7:9" ht="12.75">
      <c r="G75" s="31"/>
      <c r="H75" s="31"/>
      <c r="I75" s="31"/>
    </row>
    <row r="77" ht="12.75">
      <c r="F77" s="31"/>
    </row>
  </sheetData>
  <sheetProtection/>
  <mergeCells count="6">
    <mergeCell ref="A1:I1"/>
    <mergeCell ref="A3:I3"/>
    <mergeCell ref="H5:I5"/>
    <mergeCell ref="A6:A7"/>
    <mergeCell ref="A2:I2"/>
    <mergeCell ref="B6:I6"/>
  </mergeCells>
  <printOptions/>
  <pageMargins left="0.7874015748031497" right="0.7874015748031497" top="0.5905511811023623" bottom="0.5905511811023623" header="0" footer="0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="140" zoomScaleNormal="140" zoomScalePageLayoutView="0" workbookViewId="0" topLeftCell="E22">
      <selection activeCell="I13" sqref="I13"/>
    </sheetView>
  </sheetViews>
  <sheetFormatPr defaultColWidth="9.140625" defaultRowHeight="12.75"/>
  <cols>
    <col min="1" max="1" width="3.57421875" style="0" bestFit="1" customWidth="1"/>
    <col min="2" max="2" width="16.57421875" style="0" customWidth="1"/>
    <col min="3" max="3" width="11.28125" style="0" customWidth="1"/>
    <col min="4" max="4" width="47.140625" style="0" bestFit="1" customWidth="1"/>
    <col min="5" max="8" width="13.140625" style="0" customWidth="1"/>
    <col min="9" max="9" width="10.8515625" style="0" customWidth="1"/>
    <col min="10" max="10" width="9.421875" style="0" bestFit="1" customWidth="1"/>
    <col min="12" max="12" width="10.421875" style="0" bestFit="1" customWidth="1"/>
  </cols>
  <sheetData>
    <row r="1" spans="2:10" ht="12.75">
      <c r="B1" s="111" t="s">
        <v>249</v>
      </c>
      <c r="C1" s="111"/>
      <c r="D1" s="111"/>
      <c r="E1" s="111"/>
      <c r="F1" s="111"/>
      <c r="G1" s="111"/>
      <c r="H1" s="111"/>
      <c r="I1" s="111"/>
      <c r="J1" s="111"/>
    </row>
    <row r="2" spans="1:10" ht="12.75">
      <c r="A2" s="111" t="s">
        <v>250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2:10" ht="12.75">
      <c r="B3" s="121" t="s">
        <v>241</v>
      </c>
      <c r="C3" s="111"/>
      <c r="D3" s="111"/>
      <c r="E3" s="111"/>
      <c r="F3" s="111"/>
      <c r="G3" s="111"/>
      <c r="H3" s="111"/>
      <c r="I3" s="111"/>
      <c r="J3" s="111"/>
    </row>
    <row r="5" spans="9:10" ht="12.75" customHeight="1">
      <c r="I5" s="128" t="s">
        <v>6</v>
      </c>
      <c r="J5" s="128"/>
    </row>
    <row r="6" spans="1:10" ht="12.75" customHeight="1">
      <c r="A6" s="125" t="s">
        <v>8</v>
      </c>
      <c r="B6" s="125"/>
      <c r="C6" s="118" t="s">
        <v>14</v>
      </c>
      <c r="D6" s="118" t="s">
        <v>17</v>
      </c>
      <c r="E6" s="122" t="s">
        <v>199</v>
      </c>
      <c r="F6" s="122" t="s">
        <v>240</v>
      </c>
      <c r="G6" s="122" t="s">
        <v>238</v>
      </c>
      <c r="H6" s="122" t="s">
        <v>251</v>
      </c>
      <c r="I6" s="129" t="s">
        <v>5</v>
      </c>
      <c r="J6" s="129"/>
    </row>
    <row r="7" spans="1:10" ht="25.5" customHeight="1">
      <c r="A7" s="125"/>
      <c r="B7" s="125"/>
      <c r="C7" s="119"/>
      <c r="D7" s="126"/>
      <c r="E7" s="123"/>
      <c r="F7" s="123"/>
      <c r="G7" s="123"/>
      <c r="H7" s="123"/>
      <c r="I7" s="129"/>
      <c r="J7" s="129"/>
    </row>
    <row r="8" spans="1:10" ht="12.75">
      <c r="A8" s="125"/>
      <c r="B8" s="125"/>
      <c r="C8" s="119"/>
      <c r="D8" s="126"/>
      <c r="E8" s="123"/>
      <c r="F8" s="123"/>
      <c r="G8" s="123"/>
      <c r="H8" s="123"/>
      <c r="I8" s="130" t="s">
        <v>75</v>
      </c>
      <c r="J8" s="130" t="s">
        <v>76</v>
      </c>
    </row>
    <row r="9" spans="1:10" ht="28.5" customHeight="1">
      <c r="A9" s="13" t="s">
        <v>9</v>
      </c>
      <c r="B9" s="13" t="s">
        <v>16</v>
      </c>
      <c r="C9" s="120"/>
      <c r="D9" s="127"/>
      <c r="E9" s="124"/>
      <c r="F9" s="124"/>
      <c r="G9" s="124"/>
      <c r="H9" s="124"/>
      <c r="I9" s="130"/>
      <c r="J9" s="130"/>
    </row>
    <row r="10" spans="1:12" ht="38.25">
      <c r="A10" s="9">
        <v>1</v>
      </c>
      <c r="B10" s="14" t="s">
        <v>205</v>
      </c>
      <c r="C10" s="14" t="s">
        <v>15</v>
      </c>
      <c r="D10" s="25" t="s">
        <v>11</v>
      </c>
      <c r="E10" s="12">
        <f>+E11+E12+E13+E14+E18+E19</f>
        <v>100652</v>
      </c>
      <c r="F10" s="12">
        <f>+F11+F12+F13+F14+F18+F19</f>
        <v>112728</v>
      </c>
      <c r="G10" s="12">
        <f>+G11+G12+G13+G14+G18+G19</f>
        <v>548</v>
      </c>
      <c r="H10" s="12">
        <f>+H11+H12+H13+H14+H18+H19</f>
        <v>113276</v>
      </c>
      <c r="I10" s="12">
        <f>+I11+I12+I13+I14+I18+I19</f>
        <v>113276</v>
      </c>
      <c r="J10" s="12">
        <f>+J11+J12+J13+J14+J18</f>
        <v>0</v>
      </c>
      <c r="L10" s="33"/>
    </row>
    <row r="11" spans="1:12" ht="12.75">
      <c r="A11" s="4"/>
      <c r="B11" s="4"/>
      <c r="C11" s="4"/>
      <c r="D11" s="22" t="s">
        <v>44</v>
      </c>
      <c r="E11" s="7">
        <v>15031</v>
      </c>
      <c r="F11" s="7">
        <v>18031</v>
      </c>
      <c r="G11" s="7">
        <f>+H11-F11</f>
        <v>1654</v>
      </c>
      <c r="H11" s="7">
        <v>19685</v>
      </c>
      <c r="I11" s="7">
        <f>+H11</f>
        <v>19685</v>
      </c>
      <c r="J11" s="7"/>
      <c r="L11" s="33"/>
    </row>
    <row r="12" spans="1:12" ht="25.5">
      <c r="A12" s="4"/>
      <c r="B12" s="4"/>
      <c r="C12" s="4"/>
      <c r="D12" s="34" t="s">
        <v>73</v>
      </c>
      <c r="E12" s="7">
        <v>3335</v>
      </c>
      <c r="F12" s="7">
        <v>3335</v>
      </c>
      <c r="G12" s="7">
        <f>+H12-F12</f>
        <v>200</v>
      </c>
      <c r="H12" s="7">
        <v>3535</v>
      </c>
      <c r="I12" s="7">
        <f>+H12</f>
        <v>3535</v>
      </c>
      <c r="J12" s="7"/>
      <c r="L12" s="33"/>
    </row>
    <row r="13" spans="1:12" ht="12.75">
      <c r="A13" s="4"/>
      <c r="B13" s="4"/>
      <c r="C13" s="4"/>
      <c r="D13" s="22" t="s">
        <v>78</v>
      </c>
      <c r="E13" s="7">
        <v>34767</v>
      </c>
      <c r="F13" s="7">
        <v>35167</v>
      </c>
      <c r="G13" s="7">
        <f>+H13-F13</f>
        <v>2396</v>
      </c>
      <c r="H13" s="7">
        <v>37563</v>
      </c>
      <c r="I13" s="7">
        <f>+H13</f>
        <v>37563</v>
      </c>
      <c r="J13" s="7"/>
      <c r="L13" s="33"/>
    </row>
    <row r="14" spans="1:12" ht="12.75">
      <c r="A14" s="4"/>
      <c r="B14" s="4"/>
      <c r="C14" s="4"/>
      <c r="D14" s="22" t="s">
        <v>71</v>
      </c>
      <c r="E14" s="7">
        <f>+E15+E16+E17</f>
        <v>45466</v>
      </c>
      <c r="F14" s="7">
        <f>+F15+F16+F17</f>
        <v>53629</v>
      </c>
      <c r="G14" s="7">
        <f>+H14-F14</f>
        <v>-3852</v>
      </c>
      <c r="H14" s="7">
        <f>SUM(H15:H17)</f>
        <v>49777</v>
      </c>
      <c r="I14" s="7">
        <f>+I15+I16+I17</f>
        <v>49777</v>
      </c>
      <c r="J14" s="7">
        <v>0</v>
      </c>
      <c r="L14" s="33"/>
    </row>
    <row r="15" spans="1:12" ht="25.5">
      <c r="A15" s="4"/>
      <c r="B15" s="4"/>
      <c r="C15" s="4"/>
      <c r="D15" s="26" t="s">
        <v>124</v>
      </c>
      <c r="E15" s="7">
        <v>42880</v>
      </c>
      <c r="F15" s="7">
        <v>42880</v>
      </c>
      <c r="G15" s="7"/>
      <c r="H15" s="7">
        <v>42880</v>
      </c>
      <c r="I15" s="7">
        <v>42880</v>
      </c>
      <c r="J15" s="36">
        <v>0</v>
      </c>
      <c r="L15" s="33"/>
    </row>
    <row r="16" spans="1:12" ht="12.75">
      <c r="A16" s="4"/>
      <c r="B16" s="4"/>
      <c r="C16" s="4"/>
      <c r="D16" s="37" t="s">
        <v>72</v>
      </c>
      <c r="E16" s="7">
        <v>2086</v>
      </c>
      <c r="F16" s="7">
        <v>2086</v>
      </c>
      <c r="G16" s="7"/>
      <c r="H16" s="7">
        <f>+G16+E16</f>
        <v>2086</v>
      </c>
      <c r="I16" s="7">
        <v>2086</v>
      </c>
      <c r="J16" s="36"/>
      <c r="L16" s="33"/>
    </row>
    <row r="17" spans="1:12" ht="15" customHeight="1">
      <c r="A17" s="4"/>
      <c r="B17" s="4"/>
      <c r="C17" s="4"/>
      <c r="D17" s="26" t="s">
        <v>81</v>
      </c>
      <c r="E17" s="7">
        <v>500</v>
      </c>
      <c r="F17" s="7">
        <v>8663</v>
      </c>
      <c r="G17" s="7">
        <f>+H17-F17</f>
        <v>-3852</v>
      </c>
      <c r="H17" s="7">
        <v>4811</v>
      </c>
      <c r="I17" s="7">
        <f>+H17</f>
        <v>4811</v>
      </c>
      <c r="J17" s="36"/>
      <c r="L17" s="33"/>
    </row>
    <row r="18" spans="1:12" ht="12.75">
      <c r="A18" s="4"/>
      <c r="B18" s="4"/>
      <c r="C18" s="4"/>
      <c r="D18" s="22" t="s">
        <v>70</v>
      </c>
      <c r="E18" s="7">
        <v>772</v>
      </c>
      <c r="F18" s="7">
        <v>1285</v>
      </c>
      <c r="G18" s="7">
        <f>+H18-F18</f>
        <v>150</v>
      </c>
      <c r="H18" s="7">
        <v>1435</v>
      </c>
      <c r="I18" s="7">
        <f>+H18</f>
        <v>1435</v>
      </c>
      <c r="J18" s="7"/>
      <c r="L18" s="33"/>
    </row>
    <row r="19" spans="1:12" ht="12.75">
      <c r="A19" s="4"/>
      <c r="B19" s="4"/>
      <c r="C19" s="4"/>
      <c r="D19" s="22" t="s">
        <v>122</v>
      </c>
      <c r="E19" s="7">
        <v>1281</v>
      </c>
      <c r="F19" s="7">
        <v>1281</v>
      </c>
      <c r="G19" s="7"/>
      <c r="H19" s="7">
        <f>+G19+E19</f>
        <v>1281</v>
      </c>
      <c r="I19" s="7">
        <v>1281</v>
      </c>
      <c r="J19" s="7"/>
      <c r="L19" s="33"/>
    </row>
    <row r="20" spans="1:10" ht="25.5">
      <c r="A20" s="4"/>
      <c r="B20" s="4"/>
      <c r="C20" s="4"/>
      <c r="D20" s="38" t="s">
        <v>67</v>
      </c>
      <c r="E20" s="35">
        <v>3</v>
      </c>
      <c r="F20" s="35">
        <v>3</v>
      </c>
      <c r="G20" s="35"/>
      <c r="H20" s="35">
        <f>+E20</f>
        <v>3</v>
      </c>
      <c r="I20" s="35">
        <f>+E20</f>
        <v>3</v>
      </c>
      <c r="J20" s="35"/>
    </row>
    <row r="21" spans="1:10" ht="25.5">
      <c r="A21" s="4"/>
      <c r="B21" s="4"/>
      <c r="C21" s="4"/>
      <c r="D21" s="38" t="s">
        <v>66</v>
      </c>
      <c r="E21" s="35">
        <v>3</v>
      </c>
      <c r="F21" s="35">
        <v>3</v>
      </c>
      <c r="G21" s="35"/>
      <c r="H21" s="35">
        <f>+E21</f>
        <v>3</v>
      </c>
      <c r="I21" s="35">
        <f>+E21</f>
        <v>3</v>
      </c>
      <c r="J21" s="35"/>
    </row>
    <row r="22" spans="1:10" ht="25.5">
      <c r="A22" s="4"/>
      <c r="B22" s="4"/>
      <c r="C22" s="4"/>
      <c r="D22" s="38" t="s">
        <v>68</v>
      </c>
      <c r="E22" s="35">
        <v>1</v>
      </c>
      <c r="F22" s="35">
        <v>1</v>
      </c>
      <c r="G22" s="35"/>
      <c r="H22" s="35">
        <f>+E22</f>
        <v>1</v>
      </c>
      <c r="I22" s="35">
        <v>1</v>
      </c>
      <c r="J22" s="35"/>
    </row>
    <row r="23" spans="1:10" ht="12.75">
      <c r="A23" s="4"/>
      <c r="B23" s="4"/>
      <c r="C23" s="4"/>
      <c r="D23" s="38" t="s">
        <v>69</v>
      </c>
      <c r="E23" s="35">
        <v>1</v>
      </c>
      <c r="F23" s="35">
        <v>1</v>
      </c>
      <c r="G23" s="35"/>
      <c r="H23" s="35">
        <f>+E23</f>
        <v>1</v>
      </c>
      <c r="I23" s="35">
        <v>1</v>
      </c>
      <c r="J23" s="35"/>
    </row>
  </sheetData>
  <sheetProtection/>
  <mergeCells count="14">
    <mergeCell ref="I8:I9"/>
    <mergeCell ref="J8:J9"/>
    <mergeCell ref="G6:G9"/>
    <mergeCell ref="H6:H9"/>
    <mergeCell ref="A2:J2"/>
    <mergeCell ref="C6:C9"/>
    <mergeCell ref="B3:J3"/>
    <mergeCell ref="F6:F9"/>
    <mergeCell ref="B1:J1"/>
    <mergeCell ref="A6:B8"/>
    <mergeCell ref="D6:D9"/>
    <mergeCell ref="I5:J5"/>
    <mergeCell ref="E6:E9"/>
    <mergeCell ref="I6:J7"/>
  </mergeCells>
  <printOptions/>
  <pageMargins left="0.75" right="0.75" top="1" bottom="1" header="0.5" footer="0.5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4" sqref="A4"/>
    </sheetView>
  </sheetViews>
  <sheetFormatPr defaultColWidth="8.8515625" defaultRowHeight="12.75"/>
  <cols>
    <col min="1" max="1" width="3.57421875" style="91" bestFit="1" customWidth="1"/>
    <col min="2" max="2" width="16.28125" style="91" customWidth="1"/>
    <col min="3" max="3" width="14.421875" style="91" customWidth="1"/>
    <col min="4" max="4" width="32.421875" style="91" bestFit="1" customWidth="1"/>
    <col min="5" max="7" width="10.00390625" style="91" customWidth="1"/>
    <col min="8" max="16384" width="8.8515625" style="91" customWidth="1"/>
  </cols>
  <sheetData>
    <row r="1" spans="1:9" ht="12.75">
      <c r="A1" s="131" t="s">
        <v>247</v>
      </c>
      <c r="B1" s="131"/>
      <c r="C1" s="131"/>
      <c r="D1" s="131"/>
      <c r="E1" s="131"/>
      <c r="F1" s="131"/>
      <c r="G1" s="131"/>
      <c r="H1" s="131"/>
      <c r="I1" s="131"/>
    </row>
    <row r="2" spans="1:9" ht="12.75">
      <c r="A2" s="131" t="s">
        <v>277</v>
      </c>
      <c r="B2" s="131"/>
      <c r="C2" s="131"/>
      <c r="D2" s="131"/>
      <c r="E2" s="131"/>
      <c r="F2" s="131"/>
      <c r="G2" s="131"/>
      <c r="H2" s="131"/>
      <c r="I2" s="131"/>
    </row>
    <row r="3" spans="1:9" ht="25.5" customHeight="1">
      <c r="A3" s="132" t="s">
        <v>270</v>
      </c>
      <c r="B3" s="131"/>
      <c r="C3" s="131"/>
      <c r="D3" s="131"/>
      <c r="E3" s="131"/>
      <c r="F3" s="131"/>
      <c r="G3" s="131"/>
      <c r="H3" s="131"/>
      <c r="I3" s="131"/>
    </row>
    <row r="5" spans="8:9" ht="12.75">
      <c r="H5" s="133" t="s">
        <v>6</v>
      </c>
      <c r="I5" s="133"/>
    </row>
    <row r="6" spans="1:9" ht="12.75" customHeight="1">
      <c r="A6" s="134" t="s">
        <v>8</v>
      </c>
      <c r="B6" s="135"/>
      <c r="C6" s="138" t="s">
        <v>252</v>
      </c>
      <c r="D6" s="138" t="s">
        <v>253</v>
      </c>
      <c r="E6" s="138" t="s">
        <v>254</v>
      </c>
      <c r="F6" s="138" t="s">
        <v>238</v>
      </c>
      <c r="G6" s="138" t="s">
        <v>251</v>
      </c>
      <c r="H6" s="134" t="s">
        <v>5</v>
      </c>
      <c r="I6" s="135"/>
    </row>
    <row r="7" spans="1:9" ht="22.5" customHeight="1">
      <c r="A7" s="136"/>
      <c r="B7" s="137"/>
      <c r="C7" s="139"/>
      <c r="D7" s="139"/>
      <c r="E7" s="139"/>
      <c r="F7" s="139"/>
      <c r="G7" s="139"/>
      <c r="H7" s="141" t="s">
        <v>75</v>
      </c>
      <c r="I7" s="141" t="s">
        <v>76</v>
      </c>
    </row>
    <row r="8" spans="1:9" ht="21.75" customHeight="1">
      <c r="A8" s="92" t="s">
        <v>9</v>
      </c>
      <c r="B8" s="92" t="s">
        <v>16</v>
      </c>
      <c r="C8" s="140"/>
      <c r="D8" s="140"/>
      <c r="E8" s="140"/>
      <c r="F8" s="140"/>
      <c r="G8" s="140"/>
      <c r="H8" s="141"/>
      <c r="I8" s="141"/>
    </row>
    <row r="9" spans="1:9" ht="25.5">
      <c r="A9" s="93">
        <v>1</v>
      </c>
      <c r="B9" s="94" t="s">
        <v>255</v>
      </c>
      <c r="C9" s="95" t="s">
        <v>15</v>
      </c>
      <c r="D9" s="96" t="s">
        <v>256</v>
      </c>
      <c r="E9" s="97">
        <f>+H9+I9</f>
        <v>318</v>
      </c>
      <c r="F9" s="97"/>
      <c r="G9" s="97"/>
      <c r="H9" s="97">
        <f>250+68</f>
        <v>318</v>
      </c>
      <c r="I9" s="97">
        <v>0</v>
      </c>
    </row>
    <row r="10" spans="1:9" ht="25.5">
      <c r="A10" s="93"/>
      <c r="B10" s="94"/>
      <c r="C10" s="95"/>
      <c r="D10" s="96" t="s">
        <v>257</v>
      </c>
      <c r="E10" s="97">
        <f aca="true" t="shared" si="0" ref="E10:E19">+H10+I10</f>
        <v>59690</v>
      </c>
      <c r="F10" s="97"/>
      <c r="G10" s="97"/>
      <c r="H10" s="97">
        <f>47000+12690</f>
        <v>59690</v>
      </c>
      <c r="I10" s="97"/>
    </row>
    <row r="11" spans="1:9" ht="12.75">
      <c r="A11" s="93"/>
      <c r="B11" s="94"/>
      <c r="C11" s="95"/>
      <c r="D11" s="96" t="s">
        <v>273</v>
      </c>
      <c r="E11" s="97">
        <v>635</v>
      </c>
      <c r="F11" s="97">
        <v>173</v>
      </c>
      <c r="G11" s="97">
        <f>+F11+E11</f>
        <v>808</v>
      </c>
      <c r="H11" s="97">
        <f>+G11</f>
        <v>808</v>
      </c>
      <c r="I11" s="97"/>
    </row>
    <row r="12" spans="1:9" ht="12.75">
      <c r="A12" s="93"/>
      <c r="B12" s="94"/>
      <c r="C12" s="95"/>
      <c r="D12" s="96" t="s">
        <v>258</v>
      </c>
      <c r="E12" s="97">
        <f t="shared" si="0"/>
        <v>1270</v>
      </c>
      <c r="F12" s="97"/>
      <c r="G12" s="97"/>
      <c r="H12" s="97">
        <v>1270</v>
      </c>
      <c r="I12" s="97"/>
    </row>
    <row r="13" spans="1:9" ht="12.75">
      <c r="A13" s="93"/>
      <c r="B13" s="94"/>
      <c r="C13" s="95"/>
      <c r="D13" s="96" t="s">
        <v>259</v>
      </c>
      <c r="E13" s="97">
        <f t="shared" si="0"/>
        <v>2540</v>
      </c>
      <c r="F13" s="97"/>
      <c r="G13" s="97"/>
      <c r="H13" s="97">
        <v>2540</v>
      </c>
      <c r="I13" s="97"/>
    </row>
    <row r="14" spans="1:9" ht="12.75">
      <c r="A14" s="93"/>
      <c r="B14" s="94"/>
      <c r="C14" s="95"/>
      <c r="D14" s="96" t="s">
        <v>260</v>
      </c>
      <c r="E14" s="97">
        <f t="shared" si="0"/>
        <v>1270</v>
      </c>
      <c r="F14" s="97"/>
      <c r="G14" s="97"/>
      <c r="H14" s="97">
        <v>1270</v>
      </c>
      <c r="I14" s="97"/>
    </row>
    <row r="15" spans="1:9" ht="12.75">
      <c r="A15" s="93"/>
      <c r="B15" s="94"/>
      <c r="C15" s="95"/>
      <c r="D15" s="98" t="s">
        <v>261</v>
      </c>
      <c r="E15" s="99">
        <f>SUM(E9:E14)</f>
        <v>65723</v>
      </c>
      <c r="F15" s="99">
        <f>SUM(F9:F14)</f>
        <v>173</v>
      </c>
      <c r="G15" s="99">
        <f>SUM(G9:G14)</f>
        <v>808</v>
      </c>
      <c r="H15" s="99">
        <f>SUM(H9:H14)</f>
        <v>65896</v>
      </c>
      <c r="I15" s="99">
        <f>SUM(I9:I14)</f>
        <v>0</v>
      </c>
    </row>
    <row r="16" spans="1:9" ht="12.75">
      <c r="A16" s="93"/>
      <c r="B16" s="94"/>
      <c r="C16" s="95"/>
      <c r="D16" s="100" t="s">
        <v>262</v>
      </c>
      <c r="E16" s="101">
        <f t="shared" si="0"/>
        <v>5080</v>
      </c>
      <c r="F16" s="101"/>
      <c r="G16" s="101">
        <v>5080</v>
      </c>
      <c r="H16" s="101">
        <v>5080</v>
      </c>
      <c r="I16" s="101"/>
    </row>
    <row r="17" spans="1:9" ht="12.75">
      <c r="A17" s="93"/>
      <c r="B17" s="94"/>
      <c r="C17" s="95"/>
      <c r="D17" s="100" t="s">
        <v>263</v>
      </c>
      <c r="E17" s="101">
        <f t="shared" si="0"/>
        <v>889</v>
      </c>
      <c r="F17" s="101"/>
      <c r="G17" s="101">
        <v>889</v>
      </c>
      <c r="H17" s="101">
        <f>700+189</f>
        <v>889</v>
      </c>
      <c r="I17" s="101"/>
    </row>
    <row r="18" spans="1:9" ht="25.5">
      <c r="A18" s="93"/>
      <c r="B18" s="94"/>
      <c r="C18" s="95"/>
      <c r="D18" s="100" t="s">
        <v>264</v>
      </c>
      <c r="E18" s="101">
        <f t="shared" si="0"/>
        <v>1905</v>
      </c>
      <c r="F18" s="101"/>
      <c r="G18" s="101">
        <v>1905</v>
      </c>
      <c r="H18" s="101">
        <f>1500+405</f>
        <v>1905</v>
      </c>
      <c r="I18" s="101"/>
    </row>
    <row r="19" spans="1:9" ht="12.75">
      <c r="A19" s="93"/>
      <c r="B19" s="94"/>
      <c r="C19" s="95"/>
      <c r="D19" s="100" t="s">
        <v>265</v>
      </c>
      <c r="E19" s="101">
        <f t="shared" si="0"/>
        <v>254</v>
      </c>
      <c r="F19" s="101"/>
      <c r="G19" s="101">
        <v>254</v>
      </c>
      <c r="H19" s="101">
        <v>254</v>
      </c>
      <c r="I19" s="101"/>
    </row>
    <row r="20" spans="1:9" ht="12.75">
      <c r="A20" s="93"/>
      <c r="B20" s="94"/>
      <c r="C20" s="95"/>
      <c r="D20" s="100" t="s">
        <v>266</v>
      </c>
      <c r="E20" s="101">
        <v>508</v>
      </c>
      <c r="F20" s="101"/>
      <c r="G20" s="101">
        <v>508</v>
      </c>
      <c r="H20" s="101">
        <f>+E20</f>
        <v>508</v>
      </c>
      <c r="I20" s="101"/>
    </row>
    <row r="21" spans="1:9" ht="12.75">
      <c r="A21" s="93"/>
      <c r="B21" s="94"/>
      <c r="C21" s="95"/>
      <c r="D21" s="100" t="s">
        <v>271</v>
      </c>
      <c r="E21" s="101"/>
      <c r="F21" s="101">
        <v>166</v>
      </c>
      <c r="G21" s="101">
        <f>+F21+E21</f>
        <v>166</v>
      </c>
      <c r="H21" s="101">
        <f>+G21</f>
        <v>166</v>
      </c>
      <c r="I21" s="101"/>
    </row>
    <row r="22" spans="1:9" ht="12.75">
      <c r="A22" s="93"/>
      <c r="B22" s="94"/>
      <c r="C22" s="95"/>
      <c r="D22" s="100" t="s">
        <v>272</v>
      </c>
      <c r="E22" s="101"/>
      <c r="F22" s="101">
        <v>280</v>
      </c>
      <c r="G22" s="101">
        <f>+F22+E22</f>
        <v>280</v>
      </c>
      <c r="H22" s="101">
        <f>+G22</f>
        <v>280</v>
      </c>
      <c r="I22" s="101"/>
    </row>
    <row r="23" spans="1:9" ht="12.75">
      <c r="A23" s="93"/>
      <c r="B23" s="94"/>
      <c r="C23" s="95"/>
      <c r="D23" s="102" t="s">
        <v>267</v>
      </c>
      <c r="E23" s="103">
        <f>SUM(E16:E22)</f>
        <v>8636</v>
      </c>
      <c r="F23" s="103">
        <f>SUM(F16:F22)</f>
        <v>446</v>
      </c>
      <c r="G23" s="103">
        <f>SUM(G16:G22)</f>
        <v>9082</v>
      </c>
      <c r="H23" s="103">
        <f>SUM(H16:H22)</f>
        <v>9082</v>
      </c>
      <c r="I23" s="103">
        <f>SUM(I16:I19)</f>
        <v>0</v>
      </c>
    </row>
    <row r="24" spans="1:9" ht="12.75">
      <c r="A24" s="93"/>
      <c r="B24" s="94"/>
      <c r="C24" s="95"/>
      <c r="D24" s="104" t="s">
        <v>268</v>
      </c>
      <c r="E24" s="105">
        <v>9627</v>
      </c>
      <c r="F24" s="105">
        <v>1496</v>
      </c>
      <c r="G24" s="105">
        <f>+F24+E24</f>
        <v>11123</v>
      </c>
      <c r="H24" s="105">
        <f>+G24</f>
        <v>11123</v>
      </c>
      <c r="I24" s="105"/>
    </row>
    <row r="25" spans="1:11" ht="12.75">
      <c r="A25" s="106"/>
      <c r="B25" s="107"/>
      <c r="C25" s="106"/>
      <c r="D25" s="108" t="s">
        <v>11</v>
      </c>
      <c r="E25" s="109">
        <f>+E15+E23+E24</f>
        <v>83986</v>
      </c>
      <c r="F25" s="109">
        <f>+F15+F23+F24</f>
        <v>2115</v>
      </c>
      <c r="G25" s="109">
        <f>+G15+G23+G24</f>
        <v>21013</v>
      </c>
      <c r="H25" s="109">
        <f>+H15+H23+H24</f>
        <v>86101</v>
      </c>
      <c r="I25" s="109">
        <f>SUM(I9:I24)</f>
        <v>0</v>
      </c>
      <c r="K25" s="110"/>
    </row>
    <row r="28" ht="12.75">
      <c r="H28" s="110"/>
    </row>
  </sheetData>
  <sheetProtection/>
  <mergeCells count="13">
    <mergeCell ref="I7:I8"/>
    <mergeCell ref="F6:F8"/>
    <mergeCell ref="G6:G8"/>
    <mergeCell ref="A1:I1"/>
    <mergeCell ref="A2:I2"/>
    <mergeCell ref="A3:I3"/>
    <mergeCell ref="H5:I5"/>
    <mergeCell ref="A6:B7"/>
    <mergeCell ref="C6:C8"/>
    <mergeCell ref="D6:D8"/>
    <mergeCell ref="E6:E8"/>
    <mergeCell ref="H6:I6"/>
    <mergeCell ref="H7:H8"/>
  </mergeCells>
  <printOptions/>
  <pageMargins left="0.5905511811023623" right="0.5905511811023623" top="0.5905511811023623" bottom="0.5905511811023623" header="0" footer="0"/>
  <pageSetup horizontalDpi="600" verticalDpi="600" orientation="landscape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zoomScale="130" zoomScaleNormal="130" zoomScalePageLayoutView="0" workbookViewId="0" topLeftCell="A1">
      <selection activeCell="A2" sqref="A2:J2"/>
    </sheetView>
  </sheetViews>
  <sheetFormatPr defaultColWidth="9.140625" defaultRowHeight="12.75"/>
  <cols>
    <col min="1" max="1" width="7.140625" style="0" bestFit="1" customWidth="1"/>
    <col min="2" max="2" width="69.00390625" style="0" bestFit="1" customWidth="1"/>
    <col min="3" max="3" width="9.140625" style="0" customWidth="1"/>
    <col min="4" max="4" width="10.140625" style="0" customWidth="1"/>
    <col min="5" max="5" width="9.28125" style="0" bestFit="1" customWidth="1"/>
    <col min="6" max="6" width="7.57421875" style="0" bestFit="1" customWidth="1"/>
    <col min="7" max="7" width="8.28125" style="0" customWidth="1"/>
    <col min="8" max="8" width="9.8515625" style="0" customWidth="1"/>
    <col min="9" max="9" width="9.28125" style="0" bestFit="1" customWidth="1"/>
    <col min="10" max="10" width="7.57421875" style="0" bestFit="1" customWidth="1"/>
  </cols>
  <sheetData>
    <row r="1" spans="1:10" ht="12.75">
      <c r="A1" s="111" t="s">
        <v>274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2.75">
      <c r="A2" s="111" t="s">
        <v>277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2.75">
      <c r="A3" s="111" t="s">
        <v>242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7:10" ht="12.75">
      <c r="G4" s="146" t="s">
        <v>6</v>
      </c>
      <c r="H4" s="146"/>
      <c r="I4" s="146"/>
      <c r="J4" s="146"/>
    </row>
    <row r="5" spans="1:10" ht="12.75">
      <c r="A5" s="16" t="s">
        <v>42</v>
      </c>
      <c r="B5" s="17" t="s">
        <v>139</v>
      </c>
      <c r="C5" s="147" t="s">
        <v>40</v>
      </c>
      <c r="D5" s="147"/>
      <c r="E5" s="147"/>
      <c r="F5" s="147"/>
      <c r="G5" s="147" t="s">
        <v>41</v>
      </c>
      <c r="H5" s="147"/>
      <c r="I5" s="147"/>
      <c r="J5" s="147"/>
    </row>
    <row r="6" spans="1:10" ht="38.25">
      <c r="A6" s="142" t="s">
        <v>38</v>
      </c>
      <c r="B6" s="142"/>
      <c r="C6" s="17" t="s">
        <v>202</v>
      </c>
      <c r="D6" s="17" t="s">
        <v>243</v>
      </c>
      <c r="E6" s="17" t="s">
        <v>79</v>
      </c>
      <c r="F6" s="15" t="s">
        <v>80</v>
      </c>
      <c r="G6" s="17" t="s">
        <v>202</v>
      </c>
      <c r="H6" s="17" t="s">
        <v>243</v>
      </c>
      <c r="I6" s="17" t="s">
        <v>79</v>
      </c>
      <c r="J6" s="15" t="s">
        <v>80</v>
      </c>
    </row>
    <row r="7" spans="1:10" ht="12.75">
      <c r="A7" s="142"/>
      <c r="B7" s="142"/>
      <c r="C7" s="148" t="s">
        <v>39</v>
      </c>
      <c r="D7" s="149"/>
      <c r="E7" s="149"/>
      <c r="F7" s="150"/>
      <c r="G7" s="148" t="s">
        <v>39</v>
      </c>
      <c r="H7" s="149"/>
      <c r="I7" s="149"/>
      <c r="J7" s="150"/>
    </row>
    <row r="8" spans="1:12" ht="25.5">
      <c r="A8" s="20" t="s">
        <v>10</v>
      </c>
      <c r="B8" s="34" t="s">
        <v>203</v>
      </c>
      <c r="C8" s="19">
        <v>47003</v>
      </c>
      <c r="D8" s="19">
        <f>+C8+263</f>
        <v>47266</v>
      </c>
      <c r="E8" s="19">
        <f>+D8</f>
        <v>47266</v>
      </c>
      <c r="F8" s="19"/>
      <c r="G8" s="19">
        <v>21695</v>
      </c>
      <c r="H8" s="19">
        <f>+G8+2000+400+8923-687+1384</f>
        <v>33715</v>
      </c>
      <c r="I8" s="19">
        <f>+H8</f>
        <v>33715</v>
      </c>
      <c r="J8" s="19"/>
      <c r="L8" s="31"/>
    </row>
    <row r="9" spans="1:12" ht="12.75">
      <c r="A9" s="20" t="s">
        <v>12</v>
      </c>
      <c r="B9" s="4" t="s">
        <v>126</v>
      </c>
      <c r="C9" s="19"/>
      <c r="D9" s="19"/>
      <c r="E9" s="19"/>
      <c r="F9" s="19"/>
      <c r="G9" s="19">
        <v>1079</v>
      </c>
      <c r="H9" s="19">
        <v>1079</v>
      </c>
      <c r="I9" s="19">
        <f aca="true" t="shared" si="0" ref="I9:I40">+H9</f>
        <v>1079</v>
      </c>
      <c r="J9" s="19"/>
      <c r="L9" s="31"/>
    </row>
    <row r="10" spans="1:12" ht="12.75">
      <c r="A10" s="20" t="s">
        <v>13</v>
      </c>
      <c r="B10" s="4" t="s">
        <v>127</v>
      </c>
      <c r="C10" s="19">
        <f>+E10+F10</f>
        <v>2700</v>
      </c>
      <c r="D10" s="19">
        <v>2700</v>
      </c>
      <c r="E10" s="19">
        <v>2700</v>
      </c>
      <c r="F10" s="19"/>
      <c r="G10" s="19">
        <v>69941</v>
      </c>
      <c r="H10" s="19">
        <f>69941+619</f>
        <v>70560</v>
      </c>
      <c r="I10" s="19">
        <f t="shared" si="0"/>
        <v>70560</v>
      </c>
      <c r="J10" s="19"/>
      <c r="L10" s="31"/>
    </row>
    <row r="11" spans="1:12" ht="12.75">
      <c r="A11" s="20" t="s">
        <v>18</v>
      </c>
      <c r="B11" s="4" t="s">
        <v>128</v>
      </c>
      <c r="C11" s="19">
        <v>40643</v>
      </c>
      <c r="D11" s="19">
        <f>+C11+390+1150+232+408+283+250+877</f>
        <v>44233</v>
      </c>
      <c r="E11" s="19">
        <f>+D11</f>
        <v>44233</v>
      </c>
      <c r="F11" s="19"/>
      <c r="G11" s="19">
        <v>1280</v>
      </c>
      <c r="H11" s="19">
        <v>1280</v>
      </c>
      <c r="I11" s="19">
        <f t="shared" si="0"/>
        <v>1280</v>
      </c>
      <c r="J11" s="19"/>
      <c r="L11" s="31"/>
    </row>
    <row r="12" spans="1:12" ht="12.75">
      <c r="A12" s="20" t="s">
        <v>19</v>
      </c>
      <c r="B12" s="4" t="s">
        <v>210</v>
      </c>
      <c r="C12" s="19">
        <f>+E12+F12</f>
        <v>34883</v>
      </c>
      <c r="D12" s="19">
        <v>34883</v>
      </c>
      <c r="E12" s="19">
        <v>34883</v>
      </c>
      <c r="F12" s="19"/>
      <c r="G12" s="19">
        <v>37564</v>
      </c>
      <c r="H12" s="19">
        <v>37564</v>
      </c>
      <c r="I12" s="19">
        <f t="shared" si="0"/>
        <v>37564</v>
      </c>
      <c r="J12" s="19"/>
      <c r="L12" s="31"/>
    </row>
    <row r="13" spans="1:12" ht="12.75">
      <c r="A13" s="20" t="s">
        <v>20</v>
      </c>
      <c r="B13" s="4" t="s">
        <v>211</v>
      </c>
      <c r="C13" s="19">
        <f>+E13+F13</f>
        <v>600</v>
      </c>
      <c r="D13" s="19">
        <v>600</v>
      </c>
      <c r="E13" s="19">
        <v>600</v>
      </c>
      <c r="F13" s="19"/>
      <c r="G13" s="19">
        <v>635</v>
      </c>
      <c r="H13" s="19">
        <v>635</v>
      </c>
      <c r="I13" s="19">
        <f t="shared" si="0"/>
        <v>635</v>
      </c>
      <c r="J13" s="19"/>
      <c r="L13" s="31"/>
    </row>
    <row r="14" spans="1:12" ht="12.75">
      <c r="A14" s="20" t="s">
        <v>21</v>
      </c>
      <c r="B14" s="19" t="s">
        <v>129</v>
      </c>
      <c r="C14" s="19"/>
      <c r="D14" s="19"/>
      <c r="E14" s="19"/>
      <c r="F14" s="19"/>
      <c r="G14" s="19">
        <v>9207</v>
      </c>
      <c r="H14" s="19">
        <v>9207</v>
      </c>
      <c r="I14" s="19">
        <f t="shared" si="0"/>
        <v>9207</v>
      </c>
      <c r="J14" s="19"/>
      <c r="L14" s="31"/>
    </row>
    <row r="15" spans="1:12" ht="25.5">
      <c r="A15" s="20" t="s">
        <v>22</v>
      </c>
      <c r="B15" s="6" t="s">
        <v>216</v>
      </c>
      <c r="C15" s="19"/>
      <c r="D15" s="19"/>
      <c r="E15" s="19"/>
      <c r="F15" s="19"/>
      <c r="G15" s="19">
        <v>635</v>
      </c>
      <c r="H15" s="19">
        <v>635</v>
      </c>
      <c r="I15" s="19">
        <f t="shared" si="0"/>
        <v>635</v>
      </c>
      <c r="J15" s="19"/>
      <c r="L15" s="31"/>
    </row>
    <row r="16" spans="1:12" ht="25.5">
      <c r="A16" s="20" t="s">
        <v>23</v>
      </c>
      <c r="B16" s="6" t="s">
        <v>204</v>
      </c>
      <c r="C16" s="19"/>
      <c r="D16" s="19"/>
      <c r="E16" s="19"/>
      <c r="F16" s="19"/>
      <c r="G16" s="19">
        <v>1905</v>
      </c>
      <c r="H16" s="19">
        <v>1905</v>
      </c>
      <c r="I16" s="19">
        <f t="shared" si="0"/>
        <v>1905</v>
      </c>
      <c r="J16" s="19"/>
      <c r="L16" s="31"/>
    </row>
    <row r="17" spans="1:12" ht="12.75">
      <c r="A17" s="20" t="s">
        <v>24</v>
      </c>
      <c r="B17" s="4" t="s">
        <v>130</v>
      </c>
      <c r="C17" s="19"/>
      <c r="D17" s="19"/>
      <c r="E17" s="19"/>
      <c r="F17" s="19"/>
      <c r="G17" s="19">
        <v>1181</v>
      </c>
      <c r="H17" s="19">
        <v>1108</v>
      </c>
      <c r="I17" s="19">
        <f t="shared" si="0"/>
        <v>1108</v>
      </c>
      <c r="J17" s="19"/>
      <c r="L17" s="31"/>
    </row>
    <row r="18" spans="1:12" ht="12.75">
      <c r="A18" s="20" t="s">
        <v>25</v>
      </c>
      <c r="B18" s="4" t="s">
        <v>201</v>
      </c>
      <c r="C18" s="19">
        <f>+E18+F18</f>
        <v>471</v>
      </c>
      <c r="D18" s="19">
        <v>471</v>
      </c>
      <c r="E18" s="19">
        <v>471</v>
      </c>
      <c r="F18" s="19"/>
      <c r="G18" s="19">
        <v>6283</v>
      </c>
      <c r="H18" s="19">
        <v>6283</v>
      </c>
      <c r="I18" s="19">
        <f t="shared" si="0"/>
        <v>6283</v>
      </c>
      <c r="J18" s="19"/>
      <c r="L18" s="31"/>
    </row>
    <row r="19" spans="1:12" ht="12.75">
      <c r="A19" s="20" t="s">
        <v>26</v>
      </c>
      <c r="B19" s="4" t="s">
        <v>131</v>
      </c>
      <c r="C19" s="19"/>
      <c r="D19" s="19"/>
      <c r="E19" s="19"/>
      <c r="F19" s="19"/>
      <c r="G19" s="19">
        <v>1118</v>
      </c>
      <c r="H19" s="19">
        <v>1118</v>
      </c>
      <c r="I19" s="19">
        <f t="shared" si="0"/>
        <v>1118</v>
      </c>
      <c r="J19" s="19"/>
      <c r="L19" s="31"/>
    </row>
    <row r="20" spans="1:12" ht="12.75">
      <c r="A20" s="20" t="s">
        <v>27</v>
      </c>
      <c r="B20" s="4" t="s">
        <v>132</v>
      </c>
      <c r="C20" s="19"/>
      <c r="D20" s="19"/>
      <c r="E20" s="19"/>
      <c r="F20" s="19"/>
      <c r="G20" s="19">
        <v>22</v>
      </c>
      <c r="H20" s="19">
        <v>22</v>
      </c>
      <c r="I20" s="19">
        <f t="shared" si="0"/>
        <v>22</v>
      </c>
      <c r="J20" s="19"/>
      <c r="L20" s="31"/>
    </row>
    <row r="21" spans="1:12" ht="12.75">
      <c r="A21" s="20" t="s">
        <v>28</v>
      </c>
      <c r="B21" s="4" t="s">
        <v>206</v>
      </c>
      <c r="C21" s="19"/>
      <c r="D21" s="19"/>
      <c r="E21" s="19"/>
      <c r="F21" s="19"/>
      <c r="G21" s="19">
        <v>420</v>
      </c>
      <c r="H21" s="19">
        <v>420</v>
      </c>
      <c r="I21" s="19">
        <f t="shared" si="0"/>
        <v>420</v>
      </c>
      <c r="J21" s="19"/>
      <c r="L21" s="31"/>
    </row>
    <row r="22" spans="1:12" ht="12.75">
      <c r="A22" s="20" t="s">
        <v>29</v>
      </c>
      <c r="B22" s="4" t="s">
        <v>220</v>
      </c>
      <c r="C22" s="19"/>
      <c r="D22" s="19"/>
      <c r="E22" s="19"/>
      <c r="F22" s="19"/>
      <c r="G22" s="19">
        <v>31</v>
      </c>
      <c r="H22" s="19">
        <v>31</v>
      </c>
      <c r="I22" s="19">
        <f t="shared" si="0"/>
        <v>31</v>
      </c>
      <c r="J22" s="19"/>
      <c r="L22" s="31"/>
    </row>
    <row r="23" spans="1:12" ht="12.75">
      <c r="A23" s="20" t="s">
        <v>30</v>
      </c>
      <c r="B23" s="79" t="s">
        <v>228</v>
      </c>
      <c r="C23" s="19">
        <f>+E23+F23</f>
        <v>22</v>
      </c>
      <c r="D23" s="19">
        <v>22</v>
      </c>
      <c r="E23" s="19">
        <v>22</v>
      </c>
      <c r="F23" s="19"/>
      <c r="G23" s="19"/>
      <c r="H23" s="19"/>
      <c r="I23" s="19">
        <f t="shared" si="0"/>
        <v>0</v>
      </c>
      <c r="J23" s="19"/>
      <c r="L23" s="31"/>
    </row>
    <row r="24" spans="1:12" ht="12.75">
      <c r="A24" s="20" t="s">
        <v>31</v>
      </c>
      <c r="B24" s="4" t="s">
        <v>200</v>
      </c>
      <c r="C24" s="19"/>
      <c r="D24" s="19"/>
      <c r="E24" s="19"/>
      <c r="F24" s="19"/>
      <c r="G24" s="19">
        <v>1000</v>
      </c>
      <c r="H24" s="19">
        <v>1000</v>
      </c>
      <c r="I24" s="19">
        <f t="shared" si="0"/>
        <v>1000</v>
      </c>
      <c r="J24" s="19"/>
      <c r="L24" s="31"/>
    </row>
    <row r="25" spans="1:12" ht="12.75">
      <c r="A25" s="20" t="s">
        <v>207</v>
      </c>
      <c r="B25" s="4" t="s">
        <v>133</v>
      </c>
      <c r="C25" s="19"/>
      <c r="D25" s="19"/>
      <c r="E25" s="19"/>
      <c r="F25" s="19"/>
      <c r="G25" s="19">
        <v>343</v>
      </c>
      <c r="H25" s="19">
        <v>343</v>
      </c>
      <c r="I25" s="19">
        <f t="shared" si="0"/>
        <v>343</v>
      </c>
      <c r="J25" s="19"/>
      <c r="L25" s="31"/>
    </row>
    <row r="26" spans="1:12" ht="12.75">
      <c r="A26" s="20" t="s">
        <v>32</v>
      </c>
      <c r="B26" s="4" t="s">
        <v>221</v>
      </c>
      <c r="C26" s="19"/>
      <c r="D26" s="19"/>
      <c r="E26" s="19"/>
      <c r="F26" s="19"/>
      <c r="G26" s="19">
        <v>484</v>
      </c>
      <c r="H26" s="19">
        <v>484</v>
      </c>
      <c r="I26" s="19">
        <f t="shared" si="0"/>
        <v>484</v>
      </c>
      <c r="J26" s="19"/>
      <c r="L26" s="31"/>
    </row>
    <row r="27" spans="1:12" ht="12.75">
      <c r="A27" s="20" t="s">
        <v>33</v>
      </c>
      <c r="B27" s="4" t="s">
        <v>212</v>
      </c>
      <c r="C27" s="19">
        <v>22191</v>
      </c>
      <c r="D27" s="19">
        <f>22191+2664-877</f>
        <v>23978</v>
      </c>
      <c r="E27" s="19">
        <f>+D27</f>
        <v>23978</v>
      </c>
      <c r="F27" s="19"/>
      <c r="G27" s="19">
        <v>20101</v>
      </c>
      <c r="H27" s="19">
        <f>20101+661</f>
        <v>20762</v>
      </c>
      <c r="I27" s="19">
        <f t="shared" si="0"/>
        <v>20762</v>
      </c>
      <c r="J27" s="19"/>
      <c r="L27" s="31"/>
    </row>
    <row r="28" spans="1:12" ht="12.75">
      <c r="A28" s="20" t="s">
        <v>34</v>
      </c>
      <c r="B28" s="4" t="s">
        <v>134</v>
      </c>
      <c r="C28" s="19"/>
      <c r="D28" s="19"/>
      <c r="E28" s="19"/>
      <c r="F28" s="19"/>
      <c r="G28" s="19">
        <v>980</v>
      </c>
      <c r="H28" s="19">
        <v>980</v>
      </c>
      <c r="I28" s="19">
        <f t="shared" si="0"/>
        <v>980</v>
      </c>
      <c r="J28" s="19"/>
      <c r="L28" s="31"/>
    </row>
    <row r="29" spans="1:12" ht="12.75">
      <c r="A29" s="20" t="s">
        <v>208</v>
      </c>
      <c r="B29" s="79" t="s">
        <v>230</v>
      </c>
      <c r="C29" s="19"/>
      <c r="D29" s="19"/>
      <c r="E29" s="19"/>
      <c r="F29" s="19"/>
      <c r="G29" s="19">
        <v>63</v>
      </c>
      <c r="H29" s="19">
        <v>63</v>
      </c>
      <c r="I29" s="19">
        <f t="shared" si="0"/>
        <v>63</v>
      </c>
      <c r="J29" s="19"/>
      <c r="L29" s="31"/>
    </row>
    <row r="30" spans="1:12" ht="12.75">
      <c r="A30" s="20" t="s">
        <v>45</v>
      </c>
      <c r="B30" s="4" t="s">
        <v>135</v>
      </c>
      <c r="C30" s="19"/>
      <c r="D30" s="19"/>
      <c r="E30" s="19"/>
      <c r="F30" s="19"/>
      <c r="G30" s="19">
        <v>546</v>
      </c>
      <c r="H30" s="19">
        <v>546</v>
      </c>
      <c r="I30" s="19">
        <f t="shared" si="0"/>
        <v>546</v>
      </c>
      <c r="J30" s="19"/>
      <c r="L30" s="31"/>
    </row>
    <row r="31" spans="1:12" ht="12.75">
      <c r="A31" s="20" t="s">
        <v>46</v>
      </c>
      <c r="B31" s="4" t="s">
        <v>213</v>
      </c>
      <c r="C31" s="19"/>
      <c r="D31" s="19"/>
      <c r="E31" s="19"/>
      <c r="F31" s="19"/>
      <c r="G31" s="19">
        <v>300</v>
      </c>
      <c r="H31" s="19">
        <v>300</v>
      </c>
      <c r="I31" s="19">
        <f t="shared" si="0"/>
        <v>300</v>
      </c>
      <c r="J31" s="19"/>
      <c r="L31" s="31"/>
    </row>
    <row r="32" spans="1:12" ht="12.75">
      <c r="A32" s="20" t="s">
        <v>47</v>
      </c>
      <c r="B32" s="4" t="s">
        <v>214</v>
      </c>
      <c r="C32" s="19"/>
      <c r="D32" s="19"/>
      <c r="E32" s="19"/>
      <c r="F32" s="19"/>
      <c r="G32" s="19">
        <v>0</v>
      </c>
      <c r="H32" s="19"/>
      <c r="I32" s="19">
        <f t="shared" si="0"/>
        <v>0</v>
      </c>
      <c r="J32" s="19"/>
      <c r="L32" s="31"/>
    </row>
    <row r="33" spans="1:12" ht="12.75">
      <c r="A33" s="20" t="s">
        <v>48</v>
      </c>
      <c r="B33" s="4" t="s">
        <v>209</v>
      </c>
      <c r="C33" s="19"/>
      <c r="D33" s="19"/>
      <c r="E33" s="19"/>
      <c r="F33" s="19"/>
      <c r="G33" s="19">
        <v>200</v>
      </c>
      <c r="H33" s="19">
        <v>200</v>
      </c>
      <c r="I33" s="19">
        <f t="shared" si="0"/>
        <v>200</v>
      </c>
      <c r="J33" s="19"/>
      <c r="L33" s="31"/>
    </row>
    <row r="34" spans="1:12" ht="12.75">
      <c r="A34" s="20" t="s">
        <v>231</v>
      </c>
      <c r="B34" s="4" t="s">
        <v>233</v>
      </c>
      <c r="C34" s="19"/>
      <c r="D34" s="19"/>
      <c r="E34" s="19"/>
      <c r="F34" s="19"/>
      <c r="G34" s="19">
        <v>64</v>
      </c>
      <c r="H34" s="19">
        <v>64</v>
      </c>
      <c r="I34" s="19">
        <f t="shared" si="0"/>
        <v>64</v>
      </c>
      <c r="J34" s="19"/>
      <c r="L34" s="31"/>
    </row>
    <row r="35" spans="1:12" ht="12.75">
      <c r="A35" s="20" t="s">
        <v>232</v>
      </c>
      <c r="B35" s="4" t="s">
        <v>222</v>
      </c>
      <c r="C35" s="19"/>
      <c r="D35" s="19"/>
      <c r="E35" s="19"/>
      <c r="F35" s="19"/>
      <c r="G35" s="19">
        <v>127</v>
      </c>
      <c r="H35" s="19">
        <v>127</v>
      </c>
      <c r="I35" s="19">
        <f t="shared" si="0"/>
        <v>127</v>
      </c>
      <c r="J35" s="19"/>
      <c r="L35" s="31"/>
    </row>
    <row r="36" spans="1:12" ht="12.75">
      <c r="A36" s="20" t="s">
        <v>217</v>
      </c>
      <c r="B36" s="4" t="s">
        <v>234</v>
      </c>
      <c r="C36" s="19"/>
      <c r="D36" s="19"/>
      <c r="E36" s="19"/>
      <c r="F36" s="19"/>
      <c r="G36" s="19">
        <v>309</v>
      </c>
      <c r="H36" s="19">
        <v>309</v>
      </c>
      <c r="I36" s="19">
        <f t="shared" si="0"/>
        <v>309</v>
      </c>
      <c r="J36" s="19"/>
      <c r="L36" s="31"/>
    </row>
    <row r="37" spans="1:12" ht="12.75">
      <c r="A37" s="20" t="s">
        <v>218</v>
      </c>
      <c r="B37" s="4" t="s">
        <v>136</v>
      </c>
      <c r="C37" s="19"/>
      <c r="D37" s="19"/>
      <c r="E37" s="19"/>
      <c r="F37" s="19"/>
      <c r="G37" s="19">
        <v>4925</v>
      </c>
      <c r="H37" s="19">
        <f>+G37+1000</f>
        <v>5925</v>
      </c>
      <c r="I37" s="19">
        <f t="shared" si="0"/>
        <v>5925</v>
      </c>
      <c r="J37" s="19"/>
      <c r="L37" s="31"/>
    </row>
    <row r="38" spans="1:12" ht="12.75">
      <c r="A38" s="20" t="s">
        <v>219</v>
      </c>
      <c r="B38" s="4" t="s">
        <v>137</v>
      </c>
      <c r="C38" s="19">
        <v>25</v>
      </c>
      <c r="D38" s="19">
        <v>25</v>
      </c>
      <c r="E38" s="19">
        <v>25</v>
      </c>
      <c r="F38" s="19"/>
      <c r="G38" s="19">
        <v>2200</v>
      </c>
      <c r="H38" s="19">
        <f>+G38+63+450</f>
        <v>2713</v>
      </c>
      <c r="I38" s="19">
        <f t="shared" si="0"/>
        <v>2713</v>
      </c>
      <c r="J38" s="19"/>
      <c r="L38" s="31"/>
    </row>
    <row r="39" spans="1:12" ht="12.75">
      <c r="A39" s="20" t="s">
        <v>223</v>
      </c>
      <c r="B39" s="4" t="s">
        <v>215</v>
      </c>
      <c r="C39" s="19">
        <v>36100</v>
      </c>
      <c r="D39" s="19">
        <f>+C39+1100</f>
        <v>37200</v>
      </c>
      <c r="E39" s="19">
        <f>+D39</f>
        <v>37200</v>
      </c>
      <c r="F39" s="19"/>
      <c r="G39" s="19">
        <v>0</v>
      </c>
      <c r="H39" s="19"/>
      <c r="I39" s="19">
        <f t="shared" si="0"/>
        <v>0</v>
      </c>
      <c r="J39" s="19"/>
      <c r="L39" s="31"/>
    </row>
    <row r="40" spans="1:12" ht="12.75">
      <c r="A40" s="20" t="s">
        <v>229</v>
      </c>
      <c r="B40" s="4" t="s">
        <v>138</v>
      </c>
      <c r="C40" s="19"/>
      <c r="D40" s="19">
        <v>8000</v>
      </c>
      <c r="E40" s="19">
        <f>+D40</f>
        <v>8000</v>
      </c>
      <c r="F40" s="19"/>
      <c r="G40" s="19">
        <v>0</v>
      </c>
      <c r="H40" s="19"/>
      <c r="I40" s="19">
        <f t="shared" si="0"/>
        <v>0</v>
      </c>
      <c r="J40" s="19"/>
      <c r="L40" s="31"/>
    </row>
    <row r="41" spans="1:12" ht="12.75">
      <c r="A41" s="21"/>
      <c r="B41" s="9" t="s">
        <v>11</v>
      </c>
      <c r="C41" s="18">
        <f aca="true" t="shared" si="1" ref="C41:J41">SUM(C8:C40)</f>
        <v>184638</v>
      </c>
      <c r="D41" s="18">
        <f t="shared" si="1"/>
        <v>199378</v>
      </c>
      <c r="E41" s="18">
        <f t="shared" si="1"/>
        <v>199378</v>
      </c>
      <c r="F41" s="18">
        <f t="shared" si="1"/>
        <v>0</v>
      </c>
      <c r="G41" s="18">
        <f t="shared" si="1"/>
        <v>184638</v>
      </c>
      <c r="H41" s="18">
        <f t="shared" si="1"/>
        <v>199378</v>
      </c>
      <c r="I41" s="18">
        <f t="shared" si="1"/>
        <v>199378</v>
      </c>
      <c r="J41" s="18">
        <f t="shared" si="1"/>
        <v>0</v>
      </c>
      <c r="L41" s="31"/>
    </row>
    <row r="42" spans="1:10" ht="12.75">
      <c r="A42" s="20"/>
      <c r="B42" s="4"/>
      <c r="C42" s="4"/>
      <c r="D42" s="4"/>
      <c r="E42" s="4"/>
      <c r="F42" s="4"/>
      <c r="G42" s="4"/>
      <c r="H42" s="4"/>
      <c r="I42" s="4"/>
      <c r="J42" s="4"/>
    </row>
    <row r="43" spans="1:10" ht="12.75">
      <c r="A43" s="143" t="s">
        <v>35</v>
      </c>
      <c r="B43" s="144"/>
      <c r="C43" s="144"/>
      <c r="D43" s="144"/>
      <c r="E43" s="144"/>
      <c r="F43" s="144"/>
      <c r="G43" s="144"/>
      <c r="H43" s="144"/>
      <c r="I43" s="144"/>
      <c r="J43" s="145"/>
    </row>
    <row r="44" spans="1:10" ht="12.75">
      <c r="A44" s="20"/>
      <c r="B44" s="4" t="s">
        <v>36</v>
      </c>
      <c r="C44" s="19"/>
      <c r="D44" s="19"/>
      <c r="E44" s="19"/>
      <c r="F44" s="19"/>
      <c r="G44" s="19">
        <v>500</v>
      </c>
      <c r="H44" s="19">
        <f>+mód2!H17</f>
        <v>4811</v>
      </c>
      <c r="I44" s="19">
        <f>+H44</f>
        <v>4811</v>
      </c>
      <c r="J44" s="19"/>
    </row>
    <row r="45" spans="1:10" ht="12.75">
      <c r="A45" s="20"/>
      <c r="B45" s="4" t="s">
        <v>37</v>
      </c>
      <c r="C45" s="19"/>
      <c r="D45" s="19"/>
      <c r="E45" s="19"/>
      <c r="F45" s="19"/>
      <c r="G45" s="19">
        <f>+I45</f>
        <v>9627</v>
      </c>
      <c r="H45" s="19">
        <v>9627</v>
      </c>
      <c r="I45" s="19">
        <v>9627</v>
      </c>
      <c r="J45" s="19"/>
    </row>
    <row r="47" ht="12.75">
      <c r="I47" s="31"/>
    </row>
    <row r="48" spans="7:10" ht="12.75">
      <c r="G48" s="31"/>
      <c r="I48" s="31"/>
      <c r="J48" s="31"/>
    </row>
    <row r="50" ht="12.75">
      <c r="F50" s="31"/>
    </row>
  </sheetData>
  <sheetProtection/>
  <mergeCells count="10">
    <mergeCell ref="A1:J1"/>
    <mergeCell ref="A3:J3"/>
    <mergeCell ref="A6:B7"/>
    <mergeCell ref="A2:J2"/>
    <mergeCell ref="A43:J43"/>
    <mergeCell ref="G4:J4"/>
    <mergeCell ref="C5:F5"/>
    <mergeCell ref="G5:J5"/>
    <mergeCell ref="C7:F7"/>
    <mergeCell ref="G7:J7"/>
  </mergeCells>
  <printOptions/>
  <pageMargins left="0.5905511811023623" right="0.3937007874015748" top="0.25" bottom="0.27" header="0" footer="0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27.7109375" style="0" customWidth="1"/>
    <col min="2" max="2" width="9.57421875" style="0" bestFit="1" customWidth="1"/>
    <col min="3" max="3" width="9.28125" style="0" bestFit="1" customWidth="1"/>
    <col min="4" max="5" width="9.28125" style="0" customWidth="1"/>
    <col min="6" max="6" width="5.57421875" style="0" customWidth="1"/>
    <col min="7" max="7" width="32.00390625" style="0" bestFit="1" customWidth="1"/>
    <col min="8" max="9" width="9.28125" style="0" bestFit="1" customWidth="1"/>
    <col min="10" max="10" width="9.421875" style="0" bestFit="1" customWidth="1"/>
  </cols>
  <sheetData>
    <row r="1" spans="1:8" ht="15.75" customHeight="1">
      <c r="A1" s="111" t="s">
        <v>275</v>
      </c>
      <c r="B1" s="111"/>
      <c r="C1" s="111"/>
      <c r="D1" s="111"/>
      <c r="E1" s="111"/>
      <c r="F1" s="111"/>
      <c r="G1" s="111"/>
      <c r="H1" s="111"/>
    </row>
    <row r="2" spans="1:8" ht="16.5" customHeight="1">
      <c r="A2" s="111" t="s">
        <v>277</v>
      </c>
      <c r="B2" s="111"/>
      <c r="C2" s="111"/>
      <c r="D2" s="111"/>
      <c r="E2" s="111"/>
      <c r="F2" s="111"/>
      <c r="G2" s="111"/>
      <c r="H2" s="111"/>
    </row>
    <row r="3" spans="1:8" ht="12.75">
      <c r="A3" s="111" t="s">
        <v>244</v>
      </c>
      <c r="B3" s="111"/>
      <c r="C3" s="111"/>
      <c r="D3" s="111"/>
      <c r="E3" s="111"/>
      <c r="F3" s="111"/>
      <c r="G3" s="111"/>
      <c r="H3" s="111"/>
    </row>
    <row r="4" ht="12.75" customHeight="1"/>
    <row r="5" spans="9:10" ht="12.75" customHeight="1" thickBot="1">
      <c r="I5" s="151" t="s">
        <v>123</v>
      </c>
      <c r="J5" s="151"/>
    </row>
    <row r="6" spans="1:11" ht="36.75" thickBot="1">
      <c r="A6" s="41"/>
      <c r="B6" s="42" t="s">
        <v>235</v>
      </c>
      <c r="C6" s="42" t="s">
        <v>236</v>
      </c>
      <c r="D6" s="43" t="s">
        <v>237</v>
      </c>
      <c r="E6" s="43" t="s">
        <v>245</v>
      </c>
      <c r="F6" s="44"/>
      <c r="G6" s="41" t="s">
        <v>43</v>
      </c>
      <c r="H6" s="42" t="s">
        <v>235</v>
      </c>
      <c r="I6" s="42" t="s">
        <v>236</v>
      </c>
      <c r="J6" s="43" t="s">
        <v>237</v>
      </c>
      <c r="K6" s="43" t="s">
        <v>245</v>
      </c>
    </row>
    <row r="7" spans="1:11" ht="12.75">
      <c r="A7" s="45" t="s">
        <v>82</v>
      </c>
      <c r="B7" s="46"/>
      <c r="C7" s="46"/>
      <c r="D7" s="47"/>
      <c r="E7" s="47"/>
      <c r="F7" s="48"/>
      <c r="G7" s="45" t="s">
        <v>83</v>
      </c>
      <c r="H7" s="45"/>
      <c r="I7" s="45"/>
      <c r="J7" s="49"/>
      <c r="K7" s="47"/>
    </row>
    <row r="8" spans="1:11" ht="12.75">
      <c r="A8" s="50" t="s">
        <v>99</v>
      </c>
      <c r="B8" s="50">
        <v>2262</v>
      </c>
      <c r="C8" s="50">
        <v>2921</v>
      </c>
      <c r="D8" s="51">
        <v>3173</v>
      </c>
      <c r="E8" s="51">
        <f>+mód1!F17</f>
        <v>3173</v>
      </c>
      <c r="F8" s="52"/>
      <c r="G8" s="50" t="s">
        <v>103</v>
      </c>
      <c r="H8" s="50">
        <v>9685</v>
      </c>
      <c r="I8" s="50">
        <v>12656</v>
      </c>
      <c r="J8" s="51">
        <v>15031</v>
      </c>
      <c r="K8" s="51">
        <f>+mód2!H11</f>
        <v>19685</v>
      </c>
    </row>
    <row r="9" spans="1:11" ht="24">
      <c r="A9" s="50" t="s">
        <v>100</v>
      </c>
      <c r="B9" s="50">
        <v>28783</v>
      </c>
      <c r="C9" s="50">
        <v>36315</v>
      </c>
      <c r="D9" s="51">
        <v>33999</v>
      </c>
      <c r="E9" s="51">
        <f>+mód1!F56</f>
        <v>35099</v>
      </c>
      <c r="F9" s="52"/>
      <c r="G9" s="53" t="s">
        <v>104</v>
      </c>
      <c r="H9" s="50">
        <v>2163</v>
      </c>
      <c r="I9" s="50">
        <v>2526</v>
      </c>
      <c r="J9" s="51">
        <v>3335</v>
      </c>
      <c r="K9" s="51">
        <f>+mód2!H12</f>
        <v>3535</v>
      </c>
    </row>
    <row r="10" spans="1:11" ht="12.75">
      <c r="A10" s="50"/>
      <c r="B10" s="50"/>
      <c r="C10" s="50"/>
      <c r="D10" s="51"/>
      <c r="E10" s="51"/>
      <c r="F10" s="52"/>
      <c r="G10" s="53" t="s">
        <v>113</v>
      </c>
      <c r="H10" s="50">
        <v>12096</v>
      </c>
      <c r="I10" s="50">
        <v>14305</v>
      </c>
      <c r="J10" s="51">
        <v>34767</v>
      </c>
      <c r="K10" s="51">
        <f>+mód2!H13</f>
        <v>37563</v>
      </c>
    </row>
    <row r="11" spans="1:11" ht="36">
      <c r="A11" s="50" t="s">
        <v>101</v>
      </c>
      <c r="B11" s="50">
        <f>41117+271</f>
        <v>41388</v>
      </c>
      <c r="C11" s="50">
        <f>57756+140</f>
        <v>57896</v>
      </c>
      <c r="D11" s="51">
        <v>63480</v>
      </c>
      <c r="E11" s="51">
        <f>+mód1!F24+mód1!F36+mód1!F60</f>
        <v>69997</v>
      </c>
      <c r="F11" s="52"/>
      <c r="G11" s="50" t="s">
        <v>114</v>
      </c>
      <c r="H11" s="50">
        <v>39917</v>
      </c>
      <c r="I11" s="50">
        <v>36633</v>
      </c>
      <c r="J11" s="56">
        <v>44966</v>
      </c>
      <c r="K11" s="51">
        <f>+mód2!H14-mód2!H17+1</f>
        <v>44967</v>
      </c>
    </row>
    <row r="12" spans="1:11" ht="12.75">
      <c r="A12" s="54" t="s">
        <v>102</v>
      </c>
      <c r="B12" s="54">
        <v>17410</v>
      </c>
      <c r="C12" s="54">
        <v>10882</v>
      </c>
      <c r="D12" s="55">
        <v>0</v>
      </c>
      <c r="E12" s="55">
        <f>+mód1!F71-1496</f>
        <v>3512</v>
      </c>
      <c r="F12" s="52"/>
      <c r="G12" s="50" t="s">
        <v>115</v>
      </c>
      <c r="H12" s="50"/>
      <c r="I12" s="50"/>
      <c r="J12" s="51">
        <v>500</v>
      </c>
      <c r="K12" s="55">
        <f>6307-1496</f>
        <v>4811</v>
      </c>
    </row>
    <row r="13" spans="1:11" ht="24">
      <c r="A13" s="57" t="s">
        <v>84</v>
      </c>
      <c r="B13" s="57">
        <f>SUM(B8:B12)</f>
        <v>89843</v>
      </c>
      <c r="C13" s="57">
        <f>SUM(C8:C12)</f>
        <v>108014</v>
      </c>
      <c r="D13" s="57">
        <v>100652</v>
      </c>
      <c r="E13" s="57">
        <f>SUM(E8:E12)</f>
        <v>111781</v>
      </c>
      <c r="F13" s="52"/>
      <c r="G13" s="53" t="s">
        <v>105</v>
      </c>
      <c r="H13" s="50">
        <v>1062</v>
      </c>
      <c r="I13" s="50">
        <v>1041</v>
      </c>
      <c r="J13" s="51">
        <v>1281</v>
      </c>
      <c r="K13" s="53">
        <f>+mód2!H19</f>
        <v>1281</v>
      </c>
    </row>
    <row r="14" spans="1:11" ht="12.75">
      <c r="A14" s="57"/>
      <c r="B14" s="67"/>
      <c r="C14" s="67"/>
      <c r="D14" s="67"/>
      <c r="E14" s="67"/>
      <c r="F14" s="52"/>
      <c r="G14" s="53" t="s">
        <v>116</v>
      </c>
      <c r="H14" s="50">
        <v>2062</v>
      </c>
      <c r="I14" s="50">
        <v>1100</v>
      </c>
      <c r="J14" s="51">
        <v>772</v>
      </c>
      <c r="K14" s="88">
        <f>+mód2!H18</f>
        <v>1435</v>
      </c>
    </row>
    <row r="15" spans="1:11" ht="12.75">
      <c r="A15" s="57"/>
      <c r="B15" s="67"/>
      <c r="C15" s="67"/>
      <c r="D15" s="67"/>
      <c r="E15" s="67"/>
      <c r="F15" s="52"/>
      <c r="G15" s="57" t="s">
        <v>85</v>
      </c>
      <c r="H15" s="45">
        <f>SUM(H8:H14)</f>
        <v>66985</v>
      </c>
      <c r="I15" s="45">
        <f>SUM(I8:I14)</f>
        <v>68261</v>
      </c>
      <c r="J15" s="45">
        <v>100652</v>
      </c>
      <c r="K15" s="45">
        <f>SUM(K8:K14)</f>
        <v>113277</v>
      </c>
    </row>
    <row r="16" spans="1:11" ht="24">
      <c r="A16" s="68" t="s">
        <v>89</v>
      </c>
      <c r="B16" s="60">
        <f>SUM(B13:B13)</f>
        <v>89843</v>
      </c>
      <c r="C16" s="60">
        <f>SUM(C13:C13)</f>
        <v>108014</v>
      </c>
      <c r="D16" s="60">
        <f>SUM(D13:D13)</f>
        <v>100652</v>
      </c>
      <c r="E16" s="60">
        <f>SUM(E13:E13)</f>
        <v>111781</v>
      </c>
      <c r="F16" s="52"/>
      <c r="G16" s="58" t="s">
        <v>86</v>
      </c>
      <c r="H16" s="58">
        <f>SUM(H15:H15)</f>
        <v>66985</v>
      </c>
      <c r="I16" s="58">
        <f>SUM(I15:I15)</f>
        <v>68261</v>
      </c>
      <c r="J16" s="58">
        <f>SUM(J15:J15)</f>
        <v>100652</v>
      </c>
      <c r="K16" s="60">
        <f>SUM(K8:K14)</f>
        <v>113277</v>
      </c>
    </row>
    <row r="17" spans="1:11" ht="12.75">
      <c r="A17" s="45" t="s">
        <v>90</v>
      </c>
      <c r="B17" s="45"/>
      <c r="C17" s="45"/>
      <c r="D17" s="51"/>
      <c r="E17" s="51"/>
      <c r="F17" s="52"/>
      <c r="G17" s="45" t="s">
        <v>87</v>
      </c>
      <c r="H17" s="45"/>
      <c r="I17" s="45"/>
      <c r="J17" s="57"/>
      <c r="K17" s="51"/>
    </row>
    <row r="18" spans="1:11" ht="24">
      <c r="A18" s="50" t="s">
        <v>107</v>
      </c>
      <c r="B18" s="50">
        <v>2000</v>
      </c>
      <c r="C18" s="50">
        <v>1000</v>
      </c>
      <c r="D18" s="51">
        <v>0</v>
      </c>
      <c r="E18" s="51">
        <f>+mód1!J30</f>
        <v>0</v>
      </c>
      <c r="F18" s="52"/>
      <c r="G18" s="50" t="s">
        <v>88</v>
      </c>
      <c r="H18" s="50">
        <f>+'[1]6.'!$H$18</f>
        <v>0</v>
      </c>
      <c r="I18" s="50">
        <v>245</v>
      </c>
      <c r="J18" s="50"/>
      <c r="K18" s="51">
        <f>+mód1!P30</f>
        <v>0</v>
      </c>
    </row>
    <row r="19" spans="1:11" ht="24">
      <c r="A19" s="50" t="s">
        <v>108</v>
      </c>
      <c r="B19" s="50">
        <f>+'[1]1.sz.m.'!$L$57</f>
        <v>0</v>
      </c>
      <c r="C19" s="50">
        <v>0</v>
      </c>
      <c r="D19" s="51">
        <v>2101</v>
      </c>
      <c r="E19" s="51">
        <f>+mód1!G56</f>
        <v>2101</v>
      </c>
      <c r="F19" s="52"/>
      <c r="G19" s="50" t="s">
        <v>91</v>
      </c>
      <c r="H19" s="50">
        <v>1244</v>
      </c>
      <c r="I19" s="50">
        <v>2732</v>
      </c>
      <c r="J19" s="51">
        <v>8636</v>
      </c>
      <c r="K19" s="51">
        <v>9082</v>
      </c>
    </row>
    <row r="20" spans="1:11" ht="24">
      <c r="A20" s="50" t="s">
        <v>109</v>
      </c>
      <c r="B20" s="50">
        <v>0</v>
      </c>
      <c r="C20" s="50">
        <v>0</v>
      </c>
      <c r="D20" s="59">
        <v>47002</v>
      </c>
      <c r="E20" s="59">
        <f>+mód1!G42</f>
        <v>46125</v>
      </c>
      <c r="F20" s="52"/>
      <c r="G20" s="50" t="s">
        <v>92</v>
      </c>
      <c r="H20" s="50">
        <v>14014</v>
      </c>
      <c r="I20" s="50">
        <v>2893</v>
      </c>
      <c r="J20" s="51">
        <v>65723</v>
      </c>
      <c r="K20" s="59">
        <v>65896</v>
      </c>
    </row>
    <row r="21" spans="1:11" ht="24">
      <c r="A21" s="54" t="s">
        <v>110</v>
      </c>
      <c r="B21" s="50">
        <v>0</v>
      </c>
      <c r="C21" s="50">
        <v>0</v>
      </c>
      <c r="D21" s="59">
        <v>34883</v>
      </c>
      <c r="E21" s="59">
        <f>+mód1!G71+1496</f>
        <v>39371</v>
      </c>
      <c r="F21" s="52"/>
      <c r="G21" s="50" t="s">
        <v>106</v>
      </c>
      <c r="H21" s="50">
        <f>+'[1]6.'!$K$21</f>
        <v>0</v>
      </c>
      <c r="I21" s="50">
        <v>0</v>
      </c>
      <c r="J21" s="51">
        <v>9627</v>
      </c>
      <c r="K21" s="59">
        <f>9627+1496</f>
        <v>11123</v>
      </c>
    </row>
    <row r="22" spans="1:13" ht="12.75">
      <c r="A22" s="50" t="s">
        <v>112</v>
      </c>
      <c r="B22" s="50">
        <v>0</v>
      </c>
      <c r="C22" s="50">
        <v>0</v>
      </c>
      <c r="D22" s="59">
        <v>0</v>
      </c>
      <c r="E22" s="59">
        <v>0</v>
      </c>
      <c r="F22" s="52"/>
      <c r="G22" s="50" t="s">
        <v>94</v>
      </c>
      <c r="H22" s="50">
        <v>0</v>
      </c>
      <c r="I22" s="50">
        <v>0</v>
      </c>
      <c r="J22" s="51">
        <v>0</v>
      </c>
      <c r="K22" s="59">
        <f>+mód1!N23</f>
        <v>0</v>
      </c>
      <c r="M22" s="31"/>
    </row>
    <row r="23" spans="1:11" ht="24">
      <c r="A23" s="57" t="s">
        <v>93</v>
      </c>
      <c r="B23" s="45">
        <f>SUM(B18:B22)</f>
        <v>2000</v>
      </c>
      <c r="C23" s="45">
        <f>SUM(C18:C22)</f>
        <v>1000</v>
      </c>
      <c r="D23" s="45">
        <v>83986</v>
      </c>
      <c r="E23" s="45">
        <f>SUM(E18:E22)</f>
        <v>87597</v>
      </c>
      <c r="F23" s="52"/>
      <c r="G23" s="50" t="s">
        <v>111</v>
      </c>
      <c r="H23" s="50">
        <v>0</v>
      </c>
      <c r="I23" s="50">
        <v>0</v>
      </c>
      <c r="J23" s="51"/>
      <c r="K23" s="45"/>
    </row>
    <row r="24" spans="1:11" ht="24">
      <c r="A24" s="57"/>
      <c r="B24" s="45"/>
      <c r="C24" s="45"/>
      <c r="D24" s="45"/>
      <c r="E24" s="45"/>
      <c r="F24" s="52"/>
      <c r="G24" s="57" t="s">
        <v>95</v>
      </c>
      <c r="H24" s="45">
        <f>SUM(H18:H23)</f>
        <v>15258</v>
      </c>
      <c r="I24" s="45">
        <f>SUM(I18:I23)</f>
        <v>5870</v>
      </c>
      <c r="J24" s="45">
        <v>0</v>
      </c>
      <c r="K24" s="45"/>
    </row>
    <row r="25" spans="1:11" ht="24.75" thickBot="1">
      <c r="A25" s="61" t="s">
        <v>96</v>
      </c>
      <c r="B25" s="62">
        <f>SUM(B23:B23)</f>
        <v>2000</v>
      </c>
      <c r="C25" s="62">
        <f>SUM(C23:C23)</f>
        <v>1000</v>
      </c>
      <c r="D25" s="62">
        <f>SUM(D23:D23)</f>
        <v>83986</v>
      </c>
      <c r="E25" s="62">
        <f>SUM(E23:E23)</f>
        <v>87597</v>
      </c>
      <c r="F25" s="52"/>
      <c r="G25" s="63" t="s">
        <v>97</v>
      </c>
      <c r="H25" s="62">
        <f>SUM(H24:H24)</f>
        <v>15258</v>
      </c>
      <c r="I25" s="62">
        <f>SUM(I24:I24)</f>
        <v>5870</v>
      </c>
      <c r="J25" s="62">
        <v>83986</v>
      </c>
      <c r="K25" s="62">
        <f>SUM(K18:K24)</f>
        <v>86101</v>
      </c>
    </row>
    <row r="26" spans="1:11" ht="13.5" thickBot="1">
      <c r="A26" s="64" t="s">
        <v>98</v>
      </c>
      <c r="B26" s="65">
        <f>SUM(B16+B25)</f>
        <v>91843</v>
      </c>
      <c r="C26" s="65">
        <f>SUM(C16+C25)</f>
        <v>109014</v>
      </c>
      <c r="D26" s="65">
        <f>SUM(D16+D25)</f>
        <v>184638</v>
      </c>
      <c r="E26" s="65">
        <f>SUM(E16+E25)</f>
        <v>199378</v>
      </c>
      <c r="F26" s="52"/>
      <c r="G26" s="64" t="s">
        <v>98</v>
      </c>
      <c r="H26" s="66">
        <f>SUM(H16+H25)</f>
        <v>82243</v>
      </c>
      <c r="I26" s="66">
        <f>SUM(I16+I25)</f>
        <v>74131</v>
      </c>
      <c r="J26" s="66">
        <f>SUM(J16+J25)</f>
        <v>184638</v>
      </c>
      <c r="K26" s="66">
        <f>+K25+K16</f>
        <v>199378</v>
      </c>
    </row>
    <row r="35" ht="12.75" customHeight="1"/>
    <row r="66" ht="15.75">
      <c r="A66" s="40"/>
    </row>
  </sheetData>
  <sheetProtection/>
  <mergeCells count="4">
    <mergeCell ref="A2:H2"/>
    <mergeCell ref="A1:H1"/>
    <mergeCell ref="A3:H3"/>
    <mergeCell ref="I5:J5"/>
  </mergeCells>
  <printOptions/>
  <pageMargins left="0.75" right="0.75" top="1" bottom="1" header="0.5" footer="0.5"/>
  <pageSetup horizontalDpi="600" verticalDpi="600" orientation="landscape" paperSize="9" scale="90" r:id="rId1"/>
  <headerFooter alignWithMargins="0">
    <oddFooter>&amp;C11. sz. melléklet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">
      <selection activeCell="A2" sqref="A2:O2"/>
    </sheetView>
  </sheetViews>
  <sheetFormatPr defaultColWidth="9.140625" defaultRowHeight="12.75"/>
  <cols>
    <col min="1" max="1" width="6.28125" style="0" customWidth="1"/>
    <col min="2" max="2" width="29.421875" style="0" bestFit="1" customWidth="1"/>
    <col min="3" max="3" width="7.28125" style="0" bestFit="1" customWidth="1"/>
    <col min="4" max="4" width="8.140625" style="0" bestFit="1" customWidth="1"/>
    <col min="5" max="5" width="8.00390625" style="0" bestFit="1" customWidth="1"/>
    <col min="6" max="6" width="7.140625" style="0" bestFit="1" customWidth="1"/>
    <col min="7" max="7" width="6.28125" style="0" bestFit="1" customWidth="1"/>
    <col min="8" max="8" width="6.8515625" style="0" bestFit="1" customWidth="1"/>
    <col min="9" max="9" width="7.140625" style="0" bestFit="1" customWidth="1"/>
    <col min="10" max="10" width="10.140625" style="0" bestFit="1" customWidth="1"/>
    <col min="11" max="11" width="12.00390625" style="0" bestFit="1" customWidth="1"/>
    <col min="12" max="12" width="8.140625" style="0" bestFit="1" customWidth="1"/>
    <col min="13" max="14" width="10.28125" style="0" bestFit="1" customWidth="1"/>
    <col min="15" max="15" width="9.421875" style="0" bestFit="1" customWidth="1"/>
  </cols>
  <sheetData>
    <row r="1" spans="1:15" ht="12.75">
      <c r="A1" s="111" t="s">
        <v>276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ht="12.75">
      <c r="A2" s="111" t="s">
        <v>277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ht="12.75">
      <c r="A3" s="111" t="s">
        <v>65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ht="12.75">
      <c r="A4" s="111" t="s">
        <v>246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</row>
    <row r="5" spans="14:15" ht="12.75">
      <c r="N5" s="146" t="s">
        <v>6</v>
      </c>
      <c r="O5" s="146"/>
    </row>
    <row r="6" spans="1:15" ht="12.75">
      <c r="A6" s="9" t="s">
        <v>42</v>
      </c>
      <c r="B6" s="9" t="s">
        <v>43</v>
      </c>
      <c r="C6" s="8" t="s">
        <v>53</v>
      </c>
      <c r="D6" s="8" t="s">
        <v>54</v>
      </c>
      <c r="E6" s="8" t="s">
        <v>55</v>
      </c>
      <c r="F6" s="8" t="s">
        <v>56</v>
      </c>
      <c r="G6" s="8" t="s">
        <v>57</v>
      </c>
      <c r="H6" s="8" t="s">
        <v>58</v>
      </c>
      <c r="I6" s="8" t="s">
        <v>59</v>
      </c>
      <c r="J6" s="8" t="s">
        <v>60</v>
      </c>
      <c r="K6" s="8" t="s">
        <v>61</v>
      </c>
      <c r="L6" s="8" t="s">
        <v>62</v>
      </c>
      <c r="M6" s="8" t="s">
        <v>63</v>
      </c>
      <c r="N6" s="8" t="s">
        <v>64</v>
      </c>
      <c r="O6" s="8" t="s">
        <v>1</v>
      </c>
    </row>
    <row r="7" spans="1:18" ht="12.75">
      <c r="A7" s="5"/>
      <c r="B7" s="9" t="s">
        <v>49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R7" s="23"/>
    </row>
    <row r="8" spans="1:18" ht="12.75">
      <c r="A8" s="5" t="s">
        <v>10</v>
      </c>
      <c r="B8" s="6" t="s">
        <v>117</v>
      </c>
      <c r="C8" s="19">
        <f>120+50</f>
        <v>170</v>
      </c>
      <c r="D8" s="19">
        <v>270</v>
      </c>
      <c r="E8" s="19">
        <v>262</v>
      </c>
      <c r="F8" s="19">
        <f>120+50</f>
        <v>170</v>
      </c>
      <c r="G8" s="19">
        <v>245</v>
      </c>
      <c r="H8" s="19">
        <v>245</v>
      </c>
      <c r="I8" s="19">
        <v>300</v>
      </c>
      <c r="J8" s="19">
        <f>120+95+150</f>
        <v>365</v>
      </c>
      <c r="K8" s="19">
        <v>125</v>
      </c>
      <c r="L8" s="19">
        <v>700</v>
      </c>
      <c r="M8" s="19">
        <v>245</v>
      </c>
      <c r="N8" s="19">
        <v>76</v>
      </c>
      <c r="O8" s="18">
        <f aca="true" t="shared" si="0" ref="O8:O13">SUM(C8:N8)</f>
        <v>3173</v>
      </c>
      <c r="R8" s="23"/>
    </row>
    <row r="9" spans="1:15" ht="12.75">
      <c r="A9" s="5" t="s">
        <v>12</v>
      </c>
      <c r="B9" s="6" t="s">
        <v>74</v>
      </c>
      <c r="C9" s="19">
        <f>3770+301</f>
        <v>4071</v>
      </c>
      <c r="D9" s="19">
        <v>13</v>
      </c>
      <c r="E9" s="19">
        <v>13500</v>
      </c>
      <c r="F9" s="19">
        <v>13</v>
      </c>
      <c r="G9" s="19">
        <v>13</v>
      </c>
      <c r="H9" s="19">
        <v>50</v>
      </c>
      <c r="I9" s="19">
        <v>50</v>
      </c>
      <c r="J9" s="19">
        <f>13+50</f>
        <v>63</v>
      </c>
      <c r="K9" s="19">
        <f>2600+50-200-364+6000+1026+1300+7500-2101</f>
        <v>15811</v>
      </c>
      <c r="L9" s="19">
        <f>26+364+1201</f>
        <v>1591</v>
      </c>
      <c r="M9" s="19">
        <f>2000+12</f>
        <v>2012</v>
      </c>
      <c r="N9" s="19">
        <v>13</v>
      </c>
      <c r="O9" s="18">
        <f t="shared" si="0"/>
        <v>37200</v>
      </c>
    </row>
    <row r="10" spans="1:15" ht="12.75">
      <c r="A10" s="5" t="s">
        <v>13</v>
      </c>
      <c r="B10" s="6" t="s">
        <v>118</v>
      </c>
      <c r="C10" s="19"/>
      <c r="D10" s="19"/>
      <c r="E10" s="19">
        <v>23501</v>
      </c>
      <c r="F10" s="19">
        <v>2101</v>
      </c>
      <c r="G10" s="19"/>
      <c r="H10" s="19"/>
      <c r="I10" s="19"/>
      <c r="J10" s="19"/>
      <c r="K10" s="19">
        <f>23501-877</f>
        <v>22624</v>
      </c>
      <c r="L10" s="19"/>
      <c r="M10" s="19"/>
      <c r="N10" s="19"/>
      <c r="O10" s="18">
        <f t="shared" si="0"/>
        <v>48226</v>
      </c>
    </row>
    <row r="11" spans="1:18" ht="25.5">
      <c r="A11" s="5" t="s">
        <v>18</v>
      </c>
      <c r="B11" s="6" t="s">
        <v>119</v>
      </c>
      <c r="C11" s="19">
        <v>5290</v>
      </c>
      <c r="D11" s="19">
        <v>5290</v>
      </c>
      <c r="E11" s="19">
        <v>5290</v>
      </c>
      <c r="F11" s="19">
        <v>5290</v>
      </c>
      <c r="G11" s="19">
        <v>5290</v>
      </c>
      <c r="H11" s="19">
        <v>5290</v>
      </c>
      <c r="I11" s="19">
        <v>5290</v>
      </c>
      <c r="J11" s="19">
        <v>5290</v>
      </c>
      <c r="K11" s="19">
        <f>5290+500</f>
        <v>5790</v>
      </c>
      <c r="L11" s="19">
        <v>6290</v>
      </c>
      <c r="M11" s="19">
        <v>6290</v>
      </c>
      <c r="N11" s="19">
        <f>1290+263+2000+112+5617-2076</f>
        <v>7206</v>
      </c>
      <c r="O11" s="18">
        <f t="shared" si="0"/>
        <v>67896</v>
      </c>
      <c r="R11" s="31"/>
    </row>
    <row r="12" spans="1:15" ht="12.75">
      <c r="A12" s="5" t="s">
        <v>19</v>
      </c>
      <c r="B12" s="6" t="s">
        <v>120</v>
      </c>
      <c r="C12" s="19">
        <v>34883</v>
      </c>
      <c r="D12" s="19"/>
      <c r="E12" s="19"/>
      <c r="F12" s="19"/>
      <c r="G12" s="19"/>
      <c r="H12" s="19"/>
      <c r="I12" s="19"/>
      <c r="J12" s="19"/>
      <c r="K12" s="19"/>
      <c r="L12" s="19">
        <v>8000</v>
      </c>
      <c r="M12" s="19"/>
      <c r="N12" s="19"/>
      <c r="O12" s="18">
        <f t="shared" si="0"/>
        <v>42883</v>
      </c>
    </row>
    <row r="13" spans="1:15" ht="12.75">
      <c r="A13" s="5"/>
      <c r="B13" s="32" t="s">
        <v>50</v>
      </c>
      <c r="C13" s="18">
        <f>SUM(C8:C12)</f>
        <v>44414</v>
      </c>
      <c r="D13" s="18">
        <f aca="true" t="shared" si="1" ref="D13:M13">SUM(D8:D12)</f>
        <v>5573</v>
      </c>
      <c r="E13" s="18">
        <f t="shared" si="1"/>
        <v>42553</v>
      </c>
      <c r="F13" s="18">
        <f t="shared" si="1"/>
        <v>7574</v>
      </c>
      <c r="G13" s="18">
        <f t="shared" si="1"/>
        <v>5548</v>
      </c>
      <c r="H13" s="18">
        <f t="shared" si="1"/>
        <v>5585</v>
      </c>
      <c r="I13" s="18">
        <f t="shared" si="1"/>
        <v>5640</v>
      </c>
      <c r="J13" s="18">
        <f t="shared" si="1"/>
        <v>5718</v>
      </c>
      <c r="K13" s="18">
        <f>SUM(K8:K12)</f>
        <v>44350</v>
      </c>
      <c r="L13" s="18">
        <f t="shared" si="1"/>
        <v>16581</v>
      </c>
      <c r="M13" s="18">
        <f t="shared" si="1"/>
        <v>8547</v>
      </c>
      <c r="N13" s="18">
        <f>SUM(N8:N12)</f>
        <v>7295</v>
      </c>
      <c r="O13" s="18">
        <f t="shared" si="0"/>
        <v>199378</v>
      </c>
    </row>
    <row r="14" spans="1:18" ht="12.75">
      <c r="A14" s="27"/>
      <c r="B14" s="28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1"/>
      <c r="Q14" s="31"/>
      <c r="R14" s="31"/>
    </row>
    <row r="15" spans="1:15" ht="12.75">
      <c r="A15" s="27"/>
      <c r="B15" s="28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5" ht="12.75">
      <c r="A16" s="5"/>
      <c r="B16" s="32" t="s">
        <v>52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7" ht="12.75">
      <c r="A17" s="5" t="s">
        <v>20</v>
      </c>
      <c r="B17" s="22" t="s">
        <v>44</v>
      </c>
      <c r="C17" s="19">
        <v>1253</v>
      </c>
      <c r="D17" s="19">
        <v>1252</v>
      </c>
      <c r="E17" s="19">
        <v>1253</v>
      </c>
      <c r="F17" s="19">
        <v>1252</v>
      </c>
      <c r="G17" s="19">
        <v>1253</v>
      </c>
      <c r="H17" s="19">
        <v>1252</v>
      </c>
      <c r="I17" s="19">
        <v>1253</v>
      </c>
      <c r="J17" s="19">
        <v>1252</v>
      </c>
      <c r="K17" s="19">
        <v>1253</v>
      </c>
      <c r="L17" s="19">
        <v>2252</v>
      </c>
      <c r="M17" s="19">
        <f>2253+827</f>
        <v>3080</v>
      </c>
      <c r="N17" s="19">
        <f>2253+827</f>
        <v>3080</v>
      </c>
      <c r="O17" s="18">
        <f aca="true" t="shared" si="2" ref="O17:O23">SUM(C17:N17)</f>
        <v>19685</v>
      </c>
      <c r="P17" s="29"/>
      <c r="Q17" s="31"/>
    </row>
    <row r="18" spans="1:17" ht="28.5" customHeight="1">
      <c r="A18" s="5" t="s">
        <v>21</v>
      </c>
      <c r="B18" s="34" t="s">
        <v>73</v>
      </c>
      <c r="C18" s="19">
        <v>278</v>
      </c>
      <c r="D18" s="19">
        <v>278</v>
      </c>
      <c r="E18" s="19">
        <v>278</v>
      </c>
      <c r="F18" s="19">
        <v>278</v>
      </c>
      <c r="G18" s="19">
        <v>278</v>
      </c>
      <c r="H18" s="19">
        <v>278</v>
      </c>
      <c r="I18" s="19">
        <v>278</v>
      </c>
      <c r="J18" s="19">
        <v>278</v>
      </c>
      <c r="K18" s="19">
        <v>278</v>
      </c>
      <c r="L18" s="19">
        <v>277</v>
      </c>
      <c r="M18" s="19">
        <f>278+100</f>
        <v>378</v>
      </c>
      <c r="N18" s="19">
        <f>278+100</f>
        <v>378</v>
      </c>
      <c r="O18" s="18">
        <f t="shared" si="2"/>
        <v>3535</v>
      </c>
      <c r="P18" s="29"/>
      <c r="Q18" s="31"/>
    </row>
    <row r="19" spans="1:18" ht="12.75">
      <c r="A19" s="5" t="s">
        <v>22</v>
      </c>
      <c r="B19" s="22" t="s">
        <v>78</v>
      </c>
      <c r="C19" s="19">
        <v>2897</v>
      </c>
      <c r="D19" s="19">
        <v>2898</v>
      </c>
      <c r="E19" s="19">
        <v>2897</v>
      </c>
      <c r="F19" s="19">
        <v>2897</v>
      </c>
      <c r="G19" s="19">
        <v>2898</v>
      </c>
      <c r="H19" s="19">
        <v>2897</v>
      </c>
      <c r="I19" s="19">
        <v>2897</v>
      </c>
      <c r="J19" s="19">
        <v>2898</v>
      </c>
      <c r="K19" s="19">
        <v>2897</v>
      </c>
      <c r="L19" s="19">
        <f>2897+200</f>
        <v>3097</v>
      </c>
      <c r="M19" s="19">
        <f>2897+200+1000</f>
        <v>4097</v>
      </c>
      <c r="N19" s="19">
        <f>2897+900+496</f>
        <v>4293</v>
      </c>
      <c r="O19" s="18">
        <f t="shared" si="2"/>
        <v>37563</v>
      </c>
      <c r="P19" s="29"/>
      <c r="Q19" s="31"/>
      <c r="R19" s="89"/>
    </row>
    <row r="20" spans="1:18" ht="12.75">
      <c r="A20" s="5" t="s">
        <v>23</v>
      </c>
      <c r="B20" s="6" t="s">
        <v>71</v>
      </c>
      <c r="C20" s="19">
        <v>3789</v>
      </c>
      <c r="D20" s="19">
        <v>3789</v>
      </c>
      <c r="E20" s="19">
        <v>3588</v>
      </c>
      <c r="F20" s="19">
        <v>3789</v>
      </c>
      <c r="G20" s="19">
        <v>3789</v>
      </c>
      <c r="H20" s="19">
        <v>3789</v>
      </c>
      <c r="I20" s="19">
        <v>3789</v>
      </c>
      <c r="J20" s="19">
        <v>3789</v>
      </c>
      <c r="K20" s="19">
        <v>3488</v>
      </c>
      <c r="L20" s="19">
        <v>3789</v>
      </c>
      <c r="M20" s="19">
        <v>3789</v>
      </c>
      <c r="N20" s="19">
        <v>3789</v>
      </c>
      <c r="O20" s="18">
        <f t="shared" si="2"/>
        <v>44966</v>
      </c>
      <c r="P20" s="29"/>
      <c r="R20" s="31"/>
    </row>
    <row r="21" spans="1:16" ht="12.75">
      <c r="A21" s="5" t="s">
        <v>24</v>
      </c>
      <c r="B21" s="6" t="s">
        <v>70</v>
      </c>
      <c r="C21" s="19">
        <v>64</v>
      </c>
      <c r="D21" s="19">
        <v>65</v>
      </c>
      <c r="E21" s="19">
        <v>64</v>
      </c>
      <c r="F21" s="19">
        <v>65</v>
      </c>
      <c r="G21" s="19">
        <v>64</v>
      </c>
      <c r="H21" s="19">
        <v>65</v>
      </c>
      <c r="I21" s="19">
        <v>64</v>
      </c>
      <c r="J21" s="19">
        <f>65+33+400</f>
        <v>498</v>
      </c>
      <c r="K21" s="19">
        <f>50+60</f>
        <v>110</v>
      </c>
      <c r="L21" s="19">
        <v>164</v>
      </c>
      <c r="M21" s="19">
        <v>164</v>
      </c>
      <c r="N21" s="19">
        <v>48</v>
      </c>
      <c r="O21" s="18">
        <f t="shared" si="2"/>
        <v>1435</v>
      </c>
      <c r="P21" s="29"/>
    </row>
    <row r="22" spans="1:16" ht="12.75">
      <c r="A22" s="5" t="s">
        <v>25</v>
      </c>
      <c r="B22" s="6" t="s">
        <v>125</v>
      </c>
      <c r="C22" s="19">
        <v>3229</v>
      </c>
      <c r="D22" s="19"/>
      <c r="E22" s="19">
        <v>34468</v>
      </c>
      <c r="F22" s="19"/>
      <c r="G22" s="19"/>
      <c r="H22" s="19"/>
      <c r="I22" s="19"/>
      <c r="J22" s="19"/>
      <c r="K22" s="19">
        <f>36662+619+1</f>
        <v>37282</v>
      </c>
      <c r="L22" s="19"/>
      <c r="M22" s="19"/>
      <c r="N22" s="19"/>
      <c r="O22" s="18">
        <f t="shared" si="2"/>
        <v>74979</v>
      </c>
      <c r="P22" s="29"/>
    </row>
    <row r="23" spans="1:17" ht="12.75">
      <c r="A23" s="5" t="s">
        <v>26</v>
      </c>
      <c r="B23" s="6" t="s">
        <v>121</v>
      </c>
      <c r="C23" s="19">
        <f>500+9627</f>
        <v>10127</v>
      </c>
      <c r="D23" s="19"/>
      <c r="E23" s="19"/>
      <c r="F23" s="19"/>
      <c r="G23" s="19"/>
      <c r="H23" s="19"/>
      <c r="I23" s="19"/>
      <c r="J23" s="19"/>
      <c r="K23" s="19"/>
      <c r="L23" s="19"/>
      <c r="M23" s="19">
        <f>8663-496-2360</f>
        <v>5807</v>
      </c>
      <c r="N23" s="19"/>
      <c r="O23" s="18">
        <f t="shared" si="2"/>
        <v>15934</v>
      </c>
      <c r="P23" s="29"/>
      <c r="Q23" s="31"/>
    </row>
    <row r="24" spans="1:16" ht="12.75">
      <c r="A24" s="5" t="s">
        <v>27</v>
      </c>
      <c r="B24" s="6" t="s">
        <v>122</v>
      </c>
      <c r="C24" s="19">
        <v>1281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f>SUM(C24:N24)</f>
        <v>1281</v>
      </c>
      <c r="P24" s="29"/>
    </row>
    <row r="25" spans="1:16" ht="12.75">
      <c r="A25" s="5"/>
      <c r="B25" s="32" t="s">
        <v>51</v>
      </c>
      <c r="C25" s="18">
        <f>SUM(C17:C24)</f>
        <v>22918</v>
      </c>
      <c r="D25" s="18">
        <f aca="true" t="shared" si="3" ref="D25:N25">SUM(D17:D24)</f>
        <v>8282</v>
      </c>
      <c r="E25" s="18">
        <f t="shared" si="3"/>
        <v>42548</v>
      </c>
      <c r="F25" s="18">
        <f t="shared" si="3"/>
        <v>8281</v>
      </c>
      <c r="G25" s="18">
        <f t="shared" si="3"/>
        <v>8282</v>
      </c>
      <c r="H25" s="18">
        <f t="shared" si="3"/>
        <v>8281</v>
      </c>
      <c r="I25" s="18">
        <f t="shared" si="3"/>
        <v>8281</v>
      </c>
      <c r="J25" s="18">
        <f t="shared" si="3"/>
        <v>8715</v>
      </c>
      <c r="K25" s="18">
        <f t="shared" si="3"/>
        <v>45308</v>
      </c>
      <c r="L25" s="18">
        <f>SUM(L17:L24)</f>
        <v>9579</v>
      </c>
      <c r="M25" s="18">
        <f t="shared" si="3"/>
        <v>17315</v>
      </c>
      <c r="N25" s="18">
        <f t="shared" si="3"/>
        <v>11588</v>
      </c>
      <c r="O25" s="18">
        <f>SUM(O17:O24)</f>
        <v>199378</v>
      </c>
      <c r="P25" s="29"/>
    </row>
    <row r="26" spans="16:18" ht="12.75">
      <c r="P26" s="29"/>
      <c r="R26" s="31"/>
    </row>
    <row r="27" spans="3:17" ht="12.75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Q27" s="31"/>
    </row>
    <row r="28" spans="5:16" ht="12.75">
      <c r="E28" s="31"/>
      <c r="J28" s="31"/>
      <c r="P28" s="31"/>
    </row>
    <row r="30" spans="3:14" ht="12.75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</sheetData>
  <sheetProtection/>
  <mergeCells count="5">
    <mergeCell ref="N5:O5"/>
    <mergeCell ref="A1:O1"/>
    <mergeCell ref="A4:O4"/>
    <mergeCell ref="A3:O3"/>
    <mergeCell ref="A2:O2"/>
  </mergeCells>
  <printOptions/>
  <pageMargins left="0.45" right="0.45" top="0.51" bottom="0.5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zalacseb</cp:lastModifiedBy>
  <cp:lastPrinted>2020-06-24T08:18:27Z</cp:lastPrinted>
  <dcterms:created xsi:type="dcterms:W3CDTF">2006-09-13T08:14:51Z</dcterms:created>
  <dcterms:modified xsi:type="dcterms:W3CDTF">2020-07-15T06:25:05Z</dcterms:modified>
  <cp:category/>
  <cp:version/>
  <cp:contentType/>
  <cp:contentStatus/>
</cp:coreProperties>
</file>