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5" yWindow="4365" windowWidth="19440" windowHeight="5625" tabRatio="723" firstSheet="3" activeTab="12"/>
  </bookViews>
  <sheets>
    <sheet name="1.sz. mell." sheetId="19" r:id="rId1"/>
    <sheet name="1a.sz. mell." sheetId="2" r:id="rId2"/>
    <sheet name="1b.sz. mell." sheetId="20" r:id="rId3"/>
    <sheet name="1c.sz. mell." sheetId="4" r:id="rId4"/>
    <sheet name="2.sz. mell. " sheetId="21" r:id="rId5"/>
    <sheet name="3. sz. mell. " sheetId="22" r:id="rId6"/>
    <sheet name="3.a.sz. mell." sheetId="11" r:id="rId7"/>
    <sheet name="4.sz. mell." sheetId="8" r:id="rId8"/>
    <sheet name="5.sz. mell." sheetId="9" r:id="rId9"/>
    <sheet name="6.sz. mell." sheetId="10" r:id="rId10"/>
    <sheet name="7. sz. mell." sheetId="17" r:id="rId11"/>
    <sheet name="8. sz. mell." sheetId="18" r:id="rId12"/>
    <sheet name="9.sz.mell." sheetId="12" r:id="rId13"/>
  </sheets>
  <externalReferences>
    <externalReference r:id="rId14"/>
  </externalReferences>
  <definedNames>
    <definedName name="_xlnm.Print_Area" localSheetId="1">'1a.sz. mell.'!$A$1:$E$57</definedName>
    <definedName name="_xlnm.Print_Area" localSheetId="3">'1c.sz. mell.'!$A$1:$T$25</definedName>
    <definedName name="_xlnm.Print_Area" localSheetId="4">'2.sz. mell. '!$A$1:$V$48</definedName>
    <definedName name="_xlnm.Print_Area" localSheetId="5">'3. sz. mell. '!$A$1:$P$266</definedName>
    <definedName name="_xlnm.Print_Area" localSheetId="8">'5.sz. mell.'!$A$1:$P$95</definedName>
    <definedName name="_xlnm.Print_Area" localSheetId="9">'6.sz. mell.'!$A$1:$O$33</definedName>
    <definedName name="_xlnm.Print_Area" localSheetId="11">'8. sz. mell.'!$A$1:$J$23</definedName>
    <definedName name="_xlnm.Print_Area" localSheetId="12">'9.sz.mell.'!$A$1:$L$9</definedName>
  </definedNames>
  <calcPr calcId="125725"/>
</workbook>
</file>

<file path=xl/calcChain.xml><?xml version="1.0" encoding="utf-8"?>
<calcChain xmlns="http://schemas.openxmlformats.org/spreadsheetml/2006/main">
  <c r="I77" i="19"/>
  <c r="J77"/>
  <c r="K77"/>
  <c r="I38" i="22"/>
  <c r="N200"/>
  <c r="N256"/>
  <c r="P63"/>
  <c r="D63" i="19"/>
  <c r="E63"/>
  <c r="G63"/>
  <c r="H63"/>
  <c r="J63"/>
  <c r="J98" s="1"/>
  <c r="K63"/>
  <c r="K98" s="1"/>
  <c r="K78"/>
  <c r="M71"/>
  <c r="H99"/>
  <c r="I99"/>
  <c r="K99"/>
  <c r="M64"/>
  <c r="L97"/>
  <c r="L96"/>
  <c r="L95"/>
  <c r="H17" i="22"/>
  <c r="H147"/>
  <c r="P111"/>
  <c r="J39"/>
  <c r="K39"/>
  <c r="L39"/>
  <c r="M39"/>
  <c r="N39"/>
  <c r="O39"/>
  <c r="I39"/>
  <c r="G147"/>
  <c r="N147"/>
  <c r="N201" s="1"/>
  <c r="N257" s="1"/>
  <c r="J38"/>
  <c r="K38"/>
  <c r="L38"/>
  <c r="M38"/>
  <c r="N38"/>
  <c r="O38"/>
  <c r="P87"/>
  <c r="P88"/>
  <c r="P7"/>
  <c r="F147"/>
  <c r="D9" i="21"/>
  <c r="D10"/>
  <c r="D11"/>
  <c r="D12"/>
  <c r="D13"/>
  <c r="D14"/>
  <c r="D15"/>
  <c r="D18"/>
  <c r="D21"/>
  <c r="D22"/>
  <c r="D23"/>
  <c r="D24"/>
  <c r="D25"/>
  <c r="D26"/>
  <c r="D27"/>
  <c r="D31"/>
  <c r="D32"/>
  <c r="D33"/>
  <c r="D34"/>
  <c r="D35"/>
  <c r="D36"/>
  <c r="D37"/>
  <c r="D38"/>
  <c r="D41"/>
  <c r="D43"/>
  <c r="D45"/>
  <c r="D47"/>
  <c r="K16" i="19"/>
  <c r="G201" i="22"/>
  <c r="G257" s="1"/>
  <c r="P260"/>
  <c r="I17"/>
  <c r="P17" s="1"/>
  <c r="J17"/>
  <c r="J147" s="1"/>
  <c r="K17"/>
  <c r="K147" s="1"/>
  <c r="L17"/>
  <c r="L147" s="1"/>
  <c r="M17"/>
  <c r="M147" s="1"/>
  <c r="O17"/>
  <c r="O147" s="1"/>
  <c r="I16"/>
  <c r="I146" s="1"/>
  <c r="J16"/>
  <c r="J146" s="1"/>
  <c r="K16"/>
  <c r="K146" s="1"/>
  <c r="L16"/>
  <c r="L146" s="1"/>
  <c r="M16"/>
  <c r="M146" s="1"/>
  <c r="N16"/>
  <c r="O16"/>
  <c r="O146" s="1"/>
  <c r="H16"/>
  <c r="I15"/>
  <c r="J15"/>
  <c r="K15"/>
  <c r="L15"/>
  <c r="M15"/>
  <c r="O15"/>
  <c r="H15"/>
  <c r="P15" s="1"/>
  <c r="P145" s="1"/>
  <c r="P199" s="1"/>
  <c r="P255" s="1"/>
  <c r="E21" i="20"/>
  <c r="E20"/>
  <c r="E19"/>
  <c r="E22"/>
  <c r="E14"/>
  <c r="E13"/>
  <c r="C38" i="19"/>
  <c r="F38"/>
  <c r="D51"/>
  <c r="E51"/>
  <c r="G23"/>
  <c r="G51"/>
  <c r="H23"/>
  <c r="H30"/>
  <c r="I51"/>
  <c r="J23"/>
  <c r="J24" s="1"/>
  <c r="J30"/>
  <c r="C28"/>
  <c r="C49" s="1"/>
  <c r="N24" i="4"/>
  <c r="Q24" s="1"/>
  <c r="N22"/>
  <c r="T22" s="1"/>
  <c r="N21"/>
  <c r="T21" s="1"/>
  <c r="N20"/>
  <c r="T20" s="1"/>
  <c r="N19"/>
  <c r="T19" s="1"/>
  <c r="N18"/>
  <c r="T18" s="1"/>
  <c r="N17"/>
  <c r="T17" s="1"/>
  <c r="N16"/>
  <c r="T16" s="1"/>
  <c r="N15"/>
  <c r="T15" s="1"/>
  <c r="N14"/>
  <c r="T14" s="1"/>
  <c r="T23" s="1"/>
  <c r="K23"/>
  <c r="E23"/>
  <c r="H23"/>
  <c r="T13"/>
  <c r="N12"/>
  <c r="Q12" s="1"/>
  <c r="N11"/>
  <c r="Q11" s="1"/>
  <c r="K13"/>
  <c r="K25" s="1"/>
  <c r="H13"/>
  <c r="H25" s="1"/>
  <c r="E13"/>
  <c r="E25" s="1"/>
  <c r="L22" i="8"/>
  <c r="F22"/>
  <c r="G22"/>
  <c r="H22"/>
  <c r="I22"/>
  <c r="J22"/>
  <c r="E22"/>
  <c r="E21" i="11"/>
  <c r="D21"/>
  <c r="C21"/>
  <c r="F20"/>
  <c r="F19"/>
  <c r="F18"/>
  <c r="F17"/>
  <c r="F16"/>
  <c r="F15"/>
  <c r="F14"/>
  <c r="F13"/>
  <c r="F12"/>
  <c r="F11"/>
  <c r="F10"/>
  <c r="O197" i="22"/>
  <c r="O201" s="1"/>
  <c r="H197"/>
  <c r="H201" s="1"/>
  <c r="M189"/>
  <c r="M190" s="1"/>
  <c r="L189"/>
  <c r="L197" s="1"/>
  <c r="K189"/>
  <c r="K190" s="1"/>
  <c r="G140"/>
  <c r="H140"/>
  <c r="K140"/>
  <c r="F140"/>
  <c r="J120"/>
  <c r="O116"/>
  <c r="H112"/>
  <c r="H92"/>
  <c r="I40"/>
  <c r="H18"/>
  <c r="J18"/>
  <c r="K18"/>
  <c r="L18"/>
  <c r="J14"/>
  <c r="H10"/>
  <c r="F201"/>
  <c r="F257" s="1"/>
  <c r="P119"/>
  <c r="P120" s="1"/>
  <c r="P115"/>
  <c r="P116" s="1"/>
  <c r="P105"/>
  <c r="P99"/>
  <c r="P91"/>
  <c r="P92" s="1"/>
  <c r="P43"/>
  <c r="P39" s="1"/>
  <c r="P34"/>
  <c r="P36"/>
  <c r="P30"/>
  <c r="P27"/>
  <c r="P24"/>
  <c r="P21"/>
  <c r="P13"/>
  <c r="P14" s="1"/>
  <c r="P9"/>
  <c r="P186"/>
  <c r="P183"/>
  <c r="P180"/>
  <c r="P177"/>
  <c r="P171"/>
  <c r="P168"/>
  <c r="P165"/>
  <c r="P163"/>
  <c r="P174"/>
  <c r="P162"/>
  <c r="P159"/>
  <c r="P156"/>
  <c r="P153"/>
  <c r="P189" s="1"/>
  <c r="P139"/>
  <c r="P140" s="1"/>
  <c r="P136"/>
  <c r="P133"/>
  <c r="P130"/>
  <c r="P127"/>
  <c r="J123"/>
  <c r="J124" s="1"/>
  <c r="P108"/>
  <c r="J95"/>
  <c r="J96" s="1"/>
  <c r="P86"/>
  <c r="P85"/>
  <c r="P82"/>
  <c r="P79"/>
  <c r="P76"/>
  <c r="P73"/>
  <c r="P70"/>
  <c r="P67"/>
  <c r="P64"/>
  <c r="P61"/>
  <c r="P58"/>
  <c r="P55"/>
  <c r="P52"/>
  <c r="P49"/>
  <c r="P46"/>
  <c r="P33"/>
  <c r="M266"/>
  <c r="G266"/>
  <c r="H266"/>
  <c r="K266"/>
  <c r="F266"/>
  <c r="G241"/>
  <c r="H241"/>
  <c r="H242" s="1"/>
  <c r="I241"/>
  <c r="J241"/>
  <c r="K241"/>
  <c r="K242" s="1"/>
  <c r="L241"/>
  <c r="M241"/>
  <c r="O241"/>
  <c r="F241"/>
  <c r="F242" s="1"/>
  <c r="G238"/>
  <c r="H238"/>
  <c r="F238"/>
  <c r="P233"/>
  <c r="G220"/>
  <c r="F220"/>
  <c r="K216"/>
  <c r="G216"/>
  <c r="H216"/>
  <c r="F216"/>
  <c r="G212"/>
  <c r="F212"/>
  <c r="P207"/>
  <c r="H208"/>
  <c r="P211"/>
  <c r="P212" s="1"/>
  <c r="P215"/>
  <c r="P216" s="1"/>
  <c r="P219"/>
  <c r="P220" s="1"/>
  <c r="G253"/>
  <c r="D78" i="19" s="1"/>
  <c r="H253" i="22"/>
  <c r="H254" s="1"/>
  <c r="I253"/>
  <c r="F78" i="19" s="1"/>
  <c r="F99" s="1"/>
  <c r="J253" i="22"/>
  <c r="G78" i="19" s="1"/>
  <c r="G99" s="1"/>
  <c r="K253" i="22"/>
  <c r="K254" s="1"/>
  <c r="L253"/>
  <c r="M253"/>
  <c r="J78" i="19" s="1"/>
  <c r="J99" s="1"/>
  <c r="J100" s="1"/>
  <c r="O253" i="22"/>
  <c r="L78" i="19" s="1"/>
  <c r="L99" s="1"/>
  <c r="F253" i="22"/>
  <c r="C78" i="19" s="1"/>
  <c r="P237" i="22"/>
  <c r="J16" i="21"/>
  <c r="C23" i="19" s="1"/>
  <c r="J48" i="21"/>
  <c r="J39"/>
  <c r="F23" i="19" s="1"/>
  <c r="E44" i="2"/>
  <c r="D44"/>
  <c r="E19"/>
  <c r="E57" s="1"/>
  <c r="E50"/>
  <c r="E23"/>
  <c r="I65" i="19"/>
  <c r="M61"/>
  <c r="M60"/>
  <c r="D15"/>
  <c r="D17" s="1"/>
  <c r="E15"/>
  <c r="E17" s="1"/>
  <c r="F15"/>
  <c r="F17" s="1"/>
  <c r="G15"/>
  <c r="G17" s="1"/>
  <c r="I15"/>
  <c r="I17" s="1"/>
  <c r="J15"/>
  <c r="J17" s="1"/>
  <c r="C15"/>
  <c r="C17" s="1"/>
  <c r="H15"/>
  <c r="K15"/>
  <c r="K17"/>
  <c r="C69"/>
  <c r="F39" i="21"/>
  <c r="G39"/>
  <c r="D39" s="1"/>
  <c r="E12" i="20" s="1"/>
  <c r="G28" i="21"/>
  <c r="D28" s="1"/>
  <c r="E11" i="20" s="1"/>
  <c r="G16" i="21"/>
  <c r="D16" s="1"/>
  <c r="P39"/>
  <c r="P16"/>
  <c r="P48"/>
  <c r="M39"/>
  <c r="F30" i="19" s="1"/>
  <c r="M16" i="21"/>
  <c r="C30" i="19" s="1"/>
  <c r="S39" i="21"/>
  <c r="S28"/>
  <c r="S16"/>
  <c r="S48" s="1"/>
  <c r="H38" i="19"/>
  <c r="K37"/>
  <c r="K36"/>
  <c r="I45"/>
  <c r="C45"/>
  <c r="E86"/>
  <c r="V39" i="21"/>
  <c r="V28"/>
  <c r="V16"/>
  <c r="V48" s="1"/>
  <c r="P265" i="22"/>
  <c r="P266" s="1"/>
  <c r="K44" i="19"/>
  <c r="P261" i="22"/>
  <c r="P262"/>
  <c r="J262"/>
  <c r="H262"/>
  <c r="P245"/>
  <c r="P253"/>
  <c r="P244"/>
  <c r="P246"/>
  <c r="K246"/>
  <c r="G246"/>
  <c r="H246"/>
  <c r="F246"/>
  <c r="P249"/>
  <c r="K250"/>
  <c r="H250"/>
  <c r="P248"/>
  <c r="P250" s="1"/>
  <c r="G250"/>
  <c r="F250"/>
  <c r="J15" i="10"/>
  <c r="M15"/>
  <c r="M22"/>
  <c r="M32" s="1"/>
  <c r="I31"/>
  <c r="I15"/>
  <c r="I22"/>
  <c r="H26"/>
  <c r="H31"/>
  <c r="H15"/>
  <c r="O15"/>
  <c r="G23" i="17"/>
  <c r="G18"/>
  <c r="I18" s="1"/>
  <c r="J94" i="9"/>
  <c r="I94"/>
  <c r="J89"/>
  <c r="I89"/>
  <c r="J85"/>
  <c r="I85"/>
  <c r="J77"/>
  <c r="J90" s="1"/>
  <c r="J95" s="1"/>
  <c r="I77"/>
  <c r="J71"/>
  <c r="I71"/>
  <c r="J62"/>
  <c r="I62"/>
  <c r="J60"/>
  <c r="I60"/>
  <c r="J57"/>
  <c r="I57"/>
  <c r="J44"/>
  <c r="J58" s="1"/>
  <c r="J63" s="1"/>
  <c r="I44"/>
  <c r="I58" s="1"/>
  <c r="J28"/>
  <c r="I28"/>
  <c r="J26"/>
  <c r="J31"/>
  <c r="I26"/>
  <c r="I31"/>
  <c r="J22"/>
  <c r="J23"/>
  <c r="I22"/>
  <c r="I23"/>
  <c r="J15"/>
  <c r="I15"/>
  <c r="J10"/>
  <c r="J20"/>
  <c r="I10"/>
  <c r="I20"/>
  <c r="I63" s="1"/>
  <c r="H94"/>
  <c r="G94"/>
  <c r="H77"/>
  <c r="H85"/>
  <c r="H90"/>
  <c r="P90" s="1"/>
  <c r="G77"/>
  <c r="G85"/>
  <c r="G90"/>
  <c r="H71"/>
  <c r="H95"/>
  <c r="G71"/>
  <c r="H15"/>
  <c r="H20" s="1"/>
  <c r="H22"/>
  <c r="H23" s="1"/>
  <c r="H26"/>
  <c r="H28"/>
  <c r="H31" s="1"/>
  <c r="P31" s="1"/>
  <c r="H57"/>
  <c r="P57" s="1"/>
  <c r="H60"/>
  <c r="H62"/>
  <c r="G15"/>
  <c r="G20" s="1"/>
  <c r="G22"/>
  <c r="G23"/>
  <c r="G26"/>
  <c r="O26" s="1"/>
  <c r="G28"/>
  <c r="G57"/>
  <c r="G58" s="1"/>
  <c r="O58" s="1"/>
  <c r="G60"/>
  <c r="G62"/>
  <c r="O62"/>
  <c r="P25"/>
  <c r="O25"/>
  <c r="L71"/>
  <c r="L95" s="1"/>
  <c r="K71"/>
  <c r="K95" s="1"/>
  <c r="L26"/>
  <c r="L28"/>
  <c r="L31"/>
  <c r="L44"/>
  <c r="L58"/>
  <c r="K26"/>
  <c r="K28"/>
  <c r="K31" s="1"/>
  <c r="K63" s="1"/>
  <c r="K44"/>
  <c r="K58" s="1"/>
  <c r="N71"/>
  <c r="N95" s="1"/>
  <c r="N77"/>
  <c r="N90"/>
  <c r="M71"/>
  <c r="M95" s="1"/>
  <c r="M77"/>
  <c r="M90"/>
  <c r="N15"/>
  <c r="N20" s="1"/>
  <c r="N63" s="1"/>
  <c r="N22"/>
  <c r="N23" s="1"/>
  <c r="N26"/>
  <c r="N28"/>
  <c r="N31"/>
  <c r="N58"/>
  <c r="M15"/>
  <c r="M20" s="1"/>
  <c r="M63" s="1"/>
  <c r="M22"/>
  <c r="M23" s="1"/>
  <c r="M26"/>
  <c r="M28"/>
  <c r="M31"/>
  <c r="M58"/>
  <c r="P264" i="22"/>
  <c r="P8"/>
  <c r="P12"/>
  <c r="P28"/>
  <c r="P19"/>
  <c r="P25"/>
  <c r="F16"/>
  <c r="P16" s="1"/>
  <c r="G16"/>
  <c r="P20"/>
  <c r="P29"/>
  <c r="P23"/>
  <c r="P26"/>
  <c r="P32"/>
  <c r="P35"/>
  <c r="P31"/>
  <c r="I37"/>
  <c r="J37"/>
  <c r="K37"/>
  <c r="L37"/>
  <c r="M37"/>
  <c r="O37"/>
  <c r="P41"/>
  <c r="P44"/>
  <c r="P47"/>
  <c r="P50"/>
  <c r="P53"/>
  <c r="P56"/>
  <c r="P59"/>
  <c r="P65"/>
  <c r="P68"/>
  <c r="P74"/>
  <c r="P77"/>
  <c r="F38"/>
  <c r="G38"/>
  <c r="H38"/>
  <c r="P42"/>
  <c r="P45"/>
  <c r="P48"/>
  <c r="P51"/>
  <c r="P54"/>
  <c r="P57"/>
  <c r="P60"/>
  <c r="P66"/>
  <c r="P69"/>
  <c r="P75"/>
  <c r="P78"/>
  <c r="P72"/>
  <c r="P84"/>
  <c r="P81"/>
  <c r="P38" s="1"/>
  <c r="P71"/>
  <c r="P80"/>
  <c r="P83"/>
  <c r="P90"/>
  <c r="J93"/>
  <c r="P97"/>
  <c r="P106"/>
  <c r="P103"/>
  <c r="F94"/>
  <c r="G94"/>
  <c r="H94"/>
  <c r="I94"/>
  <c r="J94"/>
  <c r="K94"/>
  <c r="O94"/>
  <c r="P98"/>
  <c r="P104"/>
  <c r="P107"/>
  <c r="P109"/>
  <c r="P110"/>
  <c r="P112" s="1"/>
  <c r="P113"/>
  <c r="P114"/>
  <c r="P118"/>
  <c r="F122"/>
  <c r="G122"/>
  <c r="H122"/>
  <c r="I122"/>
  <c r="J122"/>
  <c r="K122"/>
  <c r="O122"/>
  <c r="P126"/>
  <c r="P129"/>
  <c r="P132"/>
  <c r="P135"/>
  <c r="P138"/>
  <c r="P142"/>
  <c r="F145"/>
  <c r="G145"/>
  <c r="H145"/>
  <c r="I145"/>
  <c r="J145"/>
  <c r="K145"/>
  <c r="L145"/>
  <c r="M145"/>
  <c r="O145"/>
  <c r="G146"/>
  <c r="G148" s="1"/>
  <c r="P152"/>
  <c r="P155"/>
  <c r="P158"/>
  <c r="P160"/>
  <c r="P161"/>
  <c r="P164"/>
  <c r="P166"/>
  <c r="P167"/>
  <c r="P169"/>
  <c r="P170"/>
  <c r="P172"/>
  <c r="P173"/>
  <c r="P175"/>
  <c r="P176"/>
  <c r="P178"/>
  <c r="P179"/>
  <c r="P181"/>
  <c r="P182"/>
  <c r="P184"/>
  <c r="P185"/>
  <c r="F187"/>
  <c r="G187"/>
  <c r="G195"/>
  <c r="G199" s="1"/>
  <c r="G255" s="1"/>
  <c r="H187"/>
  <c r="I187"/>
  <c r="I195"/>
  <c r="I199" s="1"/>
  <c r="I255" s="1"/>
  <c r="J187"/>
  <c r="K187"/>
  <c r="K195"/>
  <c r="K199" s="1"/>
  <c r="K255" s="1"/>
  <c r="L187"/>
  <c r="M187"/>
  <c r="O187"/>
  <c r="P187"/>
  <c r="F188"/>
  <c r="F196" s="1"/>
  <c r="F200" s="1"/>
  <c r="G188"/>
  <c r="H188"/>
  <c r="H196"/>
  <c r="H200" s="1"/>
  <c r="H256" s="1"/>
  <c r="I188"/>
  <c r="J188"/>
  <c r="J196" s="1"/>
  <c r="J200" s="1"/>
  <c r="J256" s="1"/>
  <c r="K188"/>
  <c r="L188"/>
  <c r="L196"/>
  <c r="L200" s="1"/>
  <c r="L256" s="1"/>
  <c r="M188"/>
  <c r="O188"/>
  <c r="O196" s="1"/>
  <c r="O200" s="1"/>
  <c r="O256" s="1"/>
  <c r="P191"/>
  <c r="P192"/>
  <c r="F195"/>
  <c r="F199" s="1"/>
  <c r="F255" s="1"/>
  <c r="H195"/>
  <c r="J195"/>
  <c r="J199"/>
  <c r="O195"/>
  <c r="O199"/>
  <c r="G196"/>
  <c r="G200" s="1"/>
  <c r="I196"/>
  <c r="I200" s="1"/>
  <c r="I256" s="1"/>
  <c r="K196"/>
  <c r="M196"/>
  <c r="M200" s="1"/>
  <c r="M256" s="1"/>
  <c r="P206"/>
  <c r="P210"/>
  <c r="P214"/>
  <c r="P217"/>
  <c r="P218"/>
  <c r="P223"/>
  <c r="P226"/>
  <c r="P229"/>
  <c r="P232"/>
  <c r="P234" s="1"/>
  <c r="P231"/>
  <c r="F232"/>
  <c r="F234" s="1"/>
  <c r="G232"/>
  <c r="G234" s="1"/>
  <c r="H232"/>
  <c r="H234" s="1"/>
  <c r="I232"/>
  <c r="J232"/>
  <c r="K232"/>
  <c r="L232"/>
  <c r="M232"/>
  <c r="O232"/>
  <c r="P235"/>
  <c r="P236"/>
  <c r="P238" s="1"/>
  <c r="F239"/>
  <c r="G239"/>
  <c r="H239"/>
  <c r="I239"/>
  <c r="J239"/>
  <c r="K239"/>
  <c r="L239"/>
  <c r="M239"/>
  <c r="O239"/>
  <c r="F240"/>
  <c r="G240"/>
  <c r="G242" s="1"/>
  <c r="H240"/>
  <c r="I240"/>
  <c r="J240"/>
  <c r="K240"/>
  <c r="L240"/>
  <c r="M240"/>
  <c r="O240"/>
  <c r="P243"/>
  <c r="P247"/>
  <c r="F251"/>
  <c r="G251"/>
  <c r="H251"/>
  <c r="I251"/>
  <c r="J251"/>
  <c r="K251"/>
  <c r="O251"/>
  <c r="F252"/>
  <c r="C77" i="19" s="1"/>
  <c r="G252" i="22"/>
  <c r="D77" i="19" s="1"/>
  <c r="H252" i="22"/>
  <c r="E77" i="19" s="1"/>
  <c r="I252" i="22"/>
  <c r="F77" i="19" s="1"/>
  <c r="F98" s="1"/>
  <c r="J252" i="22"/>
  <c r="G77" i="19" s="1"/>
  <c r="K252" i="22"/>
  <c r="H77" i="19" s="1"/>
  <c r="H79" s="1"/>
  <c r="O252" i="22"/>
  <c r="L77" i="19" s="1"/>
  <c r="L98" s="1"/>
  <c r="P259" i="22"/>
  <c r="P263"/>
  <c r="F16" i="21"/>
  <c r="F48" s="1"/>
  <c r="I16"/>
  <c r="L16"/>
  <c r="O16"/>
  <c r="R16"/>
  <c r="U16"/>
  <c r="E16"/>
  <c r="H16"/>
  <c r="Q16"/>
  <c r="Q48" s="1"/>
  <c r="T16"/>
  <c r="F28"/>
  <c r="I28"/>
  <c r="L28"/>
  <c r="O28"/>
  <c r="R28"/>
  <c r="R48" s="1"/>
  <c r="U28"/>
  <c r="E28"/>
  <c r="H28"/>
  <c r="K28"/>
  <c r="N28"/>
  <c r="Q28"/>
  <c r="T28"/>
  <c r="T48" s="1"/>
  <c r="E39"/>
  <c r="H39"/>
  <c r="H48"/>
  <c r="I39"/>
  <c r="K39"/>
  <c r="F28" i="19" s="1"/>
  <c r="L39" i="21"/>
  <c r="L48" s="1"/>
  <c r="N39"/>
  <c r="N48" s="1"/>
  <c r="O39"/>
  <c r="O48" s="1"/>
  <c r="Q39"/>
  <c r="R39"/>
  <c r="T39"/>
  <c r="U39"/>
  <c r="U48" s="1"/>
  <c r="E48"/>
  <c r="K48"/>
  <c r="D10" i="20"/>
  <c r="H10"/>
  <c r="H11"/>
  <c r="H12"/>
  <c r="H13"/>
  <c r="H14"/>
  <c r="H15"/>
  <c r="H17"/>
  <c r="H19"/>
  <c r="H20"/>
  <c r="H21"/>
  <c r="H22" s="1"/>
  <c r="H23" s="1"/>
  <c r="D11"/>
  <c r="D12"/>
  <c r="D17" s="1"/>
  <c r="D23" s="1"/>
  <c r="D13"/>
  <c r="D14"/>
  <c r="D19"/>
  <c r="D22" s="1"/>
  <c r="D20"/>
  <c r="D21"/>
  <c r="K12" i="19"/>
  <c r="K13"/>
  <c r="C14"/>
  <c r="E14"/>
  <c r="F14"/>
  <c r="G14"/>
  <c r="H14"/>
  <c r="I14"/>
  <c r="J14"/>
  <c r="K18"/>
  <c r="K19"/>
  <c r="K20"/>
  <c r="C21"/>
  <c r="E21"/>
  <c r="E49" s="1"/>
  <c r="F21"/>
  <c r="G21"/>
  <c r="H21"/>
  <c r="K21"/>
  <c r="C22"/>
  <c r="G22"/>
  <c r="H22"/>
  <c r="K25"/>
  <c r="K26"/>
  <c r="K27"/>
  <c r="C50"/>
  <c r="F29"/>
  <c r="H29"/>
  <c r="H50" s="1"/>
  <c r="J29"/>
  <c r="K32"/>
  <c r="K33"/>
  <c r="K34"/>
  <c r="C35"/>
  <c r="F35"/>
  <c r="K35" s="1"/>
  <c r="H35"/>
  <c r="K39"/>
  <c r="K40"/>
  <c r="K41"/>
  <c r="C42"/>
  <c r="I42"/>
  <c r="D43"/>
  <c r="D45" s="1"/>
  <c r="F43"/>
  <c r="F45" s="1"/>
  <c r="J43"/>
  <c r="K46"/>
  <c r="C47"/>
  <c r="E47"/>
  <c r="F47"/>
  <c r="G47"/>
  <c r="H47"/>
  <c r="I47"/>
  <c r="J47"/>
  <c r="C48"/>
  <c r="D48"/>
  <c r="E48"/>
  <c r="F48"/>
  <c r="K48" s="1"/>
  <c r="G48"/>
  <c r="H48"/>
  <c r="I48"/>
  <c r="J48"/>
  <c r="D49"/>
  <c r="G49"/>
  <c r="J49"/>
  <c r="E50"/>
  <c r="G50"/>
  <c r="I50"/>
  <c r="C62"/>
  <c r="D62"/>
  <c r="E62"/>
  <c r="F62"/>
  <c r="F97"/>
  <c r="G62"/>
  <c r="H62"/>
  <c r="I62"/>
  <c r="D65"/>
  <c r="E65"/>
  <c r="F65"/>
  <c r="G65"/>
  <c r="H65"/>
  <c r="K65"/>
  <c r="M66"/>
  <c r="M67"/>
  <c r="M68"/>
  <c r="D69"/>
  <c r="M69" s="1"/>
  <c r="M97" s="1"/>
  <c r="E69"/>
  <c r="G69"/>
  <c r="H69"/>
  <c r="I69"/>
  <c r="C70"/>
  <c r="C72" s="1"/>
  <c r="D70"/>
  <c r="D72" s="1"/>
  <c r="E70"/>
  <c r="E72" s="1"/>
  <c r="H70"/>
  <c r="I70"/>
  <c r="I98" s="1"/>
  <c r="I72"/>
  <c r="M73"/>
  <c r="M74"/>
  <c r="M75"/>
  <c r="C76"/>
  <c r="C97"/>
  <c r="D76"/>
  <c r="E76"/>
  <c r="I76"/>
  <c r="M76"/>
  <c r="M80"/>
  <c r="M81"/>
  <c r="M82"/>
  <c r="E83"/>
  <c r="G83"/>
  <c r="G84"/>
  <c r="G86" s="1"/>
  <c r="M87"/>
  <c r="M88"/>
  <c r="M89"/>
  <c r="E90"/>
  <c r="E97"/>
  <c r="I90"/>
  <c r="C91"/>
  <c r="C93" s="1"/>
  <c r="D91"/>
  <c r="D93" s="1"/>
  <c r="E91"/>
  <c r="E93" s="1"/>
  <c r="I91"/>
  <c r="I93" s="1"/>
  <c r="K91"/>
  <c r="K93" s="1"/>
  <c r="M94"/>
  <c r="C95"/>
  <c r="D95"/>
  <c r="E95"/>
  <c r="F95"/>
  <c r="G95"/>
  <c r="H95"/>
  <c r="I95"/>
  <c r="J95"/>
  <c r="K95"/>
  <c r="C96"/>
  <c r="D96"/>
  <c r="E96"/>
  <c r="F96"/>
  <c r="G96"/>
  <c r="H96"/>
  <c r="I96"/>
  <c r="J96"/>
  <c r="K96"/>
  <c r="G97"/>
  <c r="I97"/>
  <c r="J97"/>
  <c r="K97"/>
  <c r="L14" i="4"/>
  <c r="L15"/>
  <c r="R15" s="1"/>
  <c r="L16"/>
  <c r="L17"/>
  <c r="R17"/>
  <c r="L18"/>
  <c r="L19"/>
  <c r="R19" s="1"/>
  <c r="L20"/>
  <c r="L21"/>
  <c r="R21"/>
  <c r="L22"/>
  <c r="L23"/>
  <c r="C23"/>
  <c r="O23"/>
  <c r="L24"/>
  <c r="O24"/>
  <c r="M22"/>
  <c r="M21"/>
  <c r="S21" s="1"/>
  <c r="M20"/>
  <c r="S20" s="1"/>
  <c r="M19"/>
  <c r="S19" s="1"/>
  <c r="M18"/>
  <c r="M11"/>
  <c r="M12"/>
  <c r="D13"/>
  <c r="L11"/>
  <c r="L12"/>
  <c r="L13" s="1"/>
  <c r="C13"/>
  <c r="C25" s="1"/>
  <c r="F13"/>
  <c r="F25" s="1"/>
  <c r="G13"/>
  <c r="G25" s="1"/>
  <c r="I13"/>
  <c r="J13"/>
  <c r="P11"/>
  <c r="O11"/>
  <c r="G23"/>
  <c r="D19" i="2"/>
  <c r="D57" s="1"/>
  <c r="D23"/>
  <c r="D50"/>
  <c r="C19"/>
  <c r="C23"/>
  <c r="C44"/>
  <c r="C50"/>
  <c r="C57" s="1"/>
  <c r="I20" i="18"/>
  <c r="M24" i="4"/>
  <c r="P24" s="1"/>
  <c r="M14"/>
  <c r="S14" s="1"/>
  <c r="S23" s="1"/>
  <c r="M15"/>
  <c r="M16"/>
  <c r="M17"/>
  <c r="P17"/>
  <c r="D23"/>
  <c r="D25" s="1"/>
  <c r="I6" i="18"/>
  <c r="I7"/>
  <c r="I8"/>
  <c r="I9"/>
  <c r="I10"/>
  <c r="I11"/>
  <c r="I12"/>
  <c r="I13"/>
  <c r="I14"/>
  <c r="I15"/>
  <c r="I16"/>
  <c r="I17"/>
  <c r="I18"/>
  <c r="I19"/>
  <c r="I21"/>
  <c r="I22"/>
  <c r="I23"/>
  <c r="I5"/>
  <c r="I9" i="17"/>
  <c r="I10"/>
  <c r="I11"/>
  <c r="I12"/>
  <c r="I13"/>
  <c r="I14"/>
  <c r="I15"/>
  <c r="I16"/>
  <c r="I17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8"/>
  <c r="O9" i="10"/>
  <c r="O10"/>
  <c r="O11"/>
  <c r="O12"/>
  <c r="O13"/>
  <c r="O14"/>
  <c r="O16"/>
  <c r="O17"/>
  <c r="O18"/>
  <c r="O19"/>
  <c r="O20"/>
  <c r="O21"/>
  <c r="O23"/>
  <c r="O24"/>
  <c r="O25"/>
  <c r="O26"/>
  <c r="O27"/>
  <c r="O28"/>
  <c r="O29"/>
  <c r="O30"/>
  <c r="O33"/>
  <c r="O8"/>
  <c r="P10" i="9"/>
  <c r="P11"/>
  <c r="P12"/>
  <c r="P13"/>
  <c r="P14"/>
  <c r="P15"/>
  <c r="P16"/>
  <c r="P17"/>
  <c r="P18"/>
  <c r="P19"/>
  <c r="P21"/>
  <c r="P22"/>
  <c r="P24"/>
  <c r="P26"/>
  <c r="P29"/>
  <c r="P30"/>
  <c r="P32"/>
  <c r="P33"/>
  <c r="P34"/>
  <c r="P39"/>
  <c r="P40"/>
  <c r="P41"/>
  <c r="P42"/>
  <c r="P43"/>
  <c r="P44"/>
  <c r="P45"/>
  <c r="P46"/>
  <c r="P47"/>
  <c r="P48"/>
  <c r="P49"/>
  <c r="P52"/>
  <c r="P53"/>
  <c r="P56"/>
  <c r="P60"/>
  <c r="P61"/>
  <c r="P62"/>
  <c r="P64"/>
  <c r="P65"/>
  <c r="P67"/>
  <c r="P68"/>
  <c r="P69"/>
  <c r="P70"/>
  <c r="P72"/>
  <c r="P73"/>
  <c r="P74"/>
  <c r="P75"/>
  <c r="P76"/>
  <c r="P77"/>
  <c r="P78"/>
  <c r="P79"/>
  <c r="P80"/>
  <c r="P81"/>
  <c r="P82"/>
  <c r="P83"/>
  <c r="P84"/>
  <c r="P87"/>
  <c r="P89"/>
  <c r="P91"/>
  <c r="P92"/>
  <c r="P93"/>
  <c r="P94"/>
  <c r="O10"/>
  <c r="O11"/>
  <c r="O12"/>
  <c r="O13"/>
  <c r="O14"/>
  <c r="O16"/>
  <c r="O17"/>
  <c r="O18"/>
  <c r="O19"/>
  <c r="O21"/>
  <c r="O22"/>
  <c r="O24"/>
  <c r="O28"/>
  <c r="O29"/>
  <c r="O30"/>
  <c r="O32"/>
  <c r="O33"/>
  <c r="O34"/>
  <c r="O39"/>
  <c r="O40"/>
  <c r="O41"/>
  <c r="O42"/>
  <c r="O43"/>
  <c r="O44"/>
  <c r="O45"/>
  <c r="O46"/>
  <c r="O47"/>
  <c r="O48"/>
  <c r="O49"/>
  <c r="O52"/>
  <c r="O53"/>
  <c r="O56"/>
  <c r="O57"/>
  <c r="O60"/>
  <c r="O61"/>
  <c r="O64"/>
  <c r="O65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7"/>
  <c r="O89"/>
  <c r="O91"/>
  <c r="O92"/>
  <c r="O93"/>
  <c r="O94"/>
  <c r="P9"/>
  <c r="O9"/>
  <c r="F23" i="4"/>
  <c r="I23"/>
  <c r="I25"/>
  <c r="J23"/>
  <c r="J25" s="1"/>
  <c r="R14"/>
  <c r="R23" s="1"/>
  <c r="R16"/>
  <c r="R18"/>
  <c r="R20"/>
  <c r="R22"/>
  <c r="R24"/>
  <c r="S15"/>
  <c r="S16"/>
  <c r="S17"/>
  <c r="S22"/>
  <c r="S18"/>
  <c r="S24"/>
  <c r="P22"/>
  <c r="O22"/>
  <c r="O21"/>
  <c r="O20"/>
  <c r="P18"/>
  <c r="O18"/>
  <c r="P19"/>
  <c r="P16"/>
  <c r="O16"/>
  <c r="P15"/>
  <c r="O15"/>
  <c r="O14"/>
  <c r="O17"/>
  <c r="K22" i="8"/>
  <c r="K43" i="19"/>
  <c r="I48" i="21"/>
  <c r="H199" i="22"/>
  <c r="K38" i="19"/>
  <c r="E52"/>
  <c r="I52"/>
  <c r="G24"/>
  <c r="M91"/>
  <c r="M93"/>
  <c r="M90"/>
  <c r="F50"/>
  <c r="K22"/>
  <c r="M95"/>
  <c r="H97"/>
  <c r="D97"/>
  <c r="K42"/>
  <c r="J50"/>
  <c r="H49"/>
  <c r="K14"/>
  <c r="K45"/>
  <c r="G52"/>
  <c r="M84"/>
  <c r="M86"/>
  <c r="M83"/>
  <c r="M62"/>
  <c r="K47"/>
  <c r="M96"/>
  <c r="M13" i="4"/>
  <c r="L63" i="9"/>
  <c r="O85"/>
  <c r="G95"/>
  <c r="I95"/>
  <c r="I90"/>
  <c r="O90"/>
  <c r="F21" i="11"/>
  <c r="P239" i="22"/>
  <c r="O255"/>
  <c r="H255"/>
  <c r="P94"/>
  <c r="H146"/>
  <c r="F146"/>
  <c r="F148" s="1"/>
  <c r="P251"/>
  <c r="J255"/>
  <c r="P195"/>
  <c r="P188"/>
  <c r="P196"/>
  <c r="P122"/>
  <c r="P93"/>
  <c r="P37"/>
  <c r="P208"/>
  <c r="P13" i="4"/>
  <c r="I32" i="10"/>
  <c r="O22"/>
  <c r="H32"/>
  <c r="O32" s="1"/>
  <c r="O31"/>
  <c r="P240" i="22"/>
  <c r="M23" i="4"/>
  <c r="P23"/>
  <c r="J65" i="19"/>
  <c r="O12" i="4"/>
  <c r="P14"/>
  <c r="O19"/>
  <c r="P20"/>
  <c r="P21"/>
  <c r="P85" i="9"/>
  <c r="P71"/>
  <c r="P12" i="4"/>
  <c r="S12"/>
  <c r="S13"/>
  <c r="R12"/>
  <c r="R13"/>
  <c r="D50" i="19"/>
  <c r="I49"/>
  <c r="K29"/>
  <c r="P252" i="22"/>
  <c r="P254"/>
  <c r="G48" i="21"/>
  <c r="H148" i="22"/>
  <c r="D52" i="19"/>
  <c r="M25" i="4"/>
  <c r="E98" i="19" l="1"/>
  <c r="K50"/>
  <c r="H31"/>
  <c r="F31"/>
  <c r="J51"/>
  <c r="J52" s="1"/>
  <c r="L25" i="4"/>
  <c r="O25" s="1"/>
  <c r="O13"/>
  <c r="F49" i="19"/>
  <c r="K49" s="1"/>
  <c r="K28"/>
  <c r="C63"/>
  <c r="F256" i="22"/>
  <c r="P20" i="9"/>
  <c r="C31" i="19"/>
  <c r="K30"/>
  <c r="K31" s="1"/>
  <c r="F51"/>
  <c r="F52" s="1"/>
  <c r="F24"/>
  <c r="K23"/>
  <c r="K24" s="1"/>
  <c r="C51"/>
  <c r="C24"/>
  <c r="C99"/>
  <c r="C79"/>
  <c r="D79"/>
  <c r="D99"/>
  <c r="P197" i="22"/>
  <c r="P190"/>
  <c r="L198"/>
  <c r="L201"/>
  <c r="H257"/>
  <c r="H202"/>
  <c r="I11" i="20"/>
  <c r="S25" i="4"/>
  <c r="P25"/>
  <c r="G256" i="22"/>
  <c r="G258" s="1"/>
  <c r="G202"/>
  <c r="O20" i="9"/>
  <c r="D48" i="21"/>
  <c r="E10" i="20"/>
  <c r="E17" s="1"/>
  <c r="E23" s="1"/>
  <c r="I10"/>
  <c r="F258" i="22"/>
  <c r="O202"/>
  <c r="O257"/>
  <c r="J201"/>
  <c r="J148"/>
  <c r="F100" i="19"/>
  <c r="K148" i="22"/>
  <c r="P18"/>
  <c r="I100" i="19"/>
  <c r="H98"/>
  <c r="H100" s="1"/>
  <c r="M77"/>
  <c r="K200" i="22"/>
  <c r="K256" s="1"/>
  <c r="P146"/>
  <c r="P200" s="1"/>
  <c r="P256" s="1"/>
  <c r="O95" i="9"/>
  <c r="O23"/>
  <c r="P23"/>
  <c r="P95"/>
  <c r="P40" i="22"/>
  <c r="O148"/>
  <c r="L148"/>
  <c r="K100" i="19"/>
  <c r="G98"/>
  <c r="G100" s="1"/>
  <c r="D98"/>
  <c r="M70"/>
  <c r="M72" s="1"/>
  <c r="O15" i="9"/>
  <c r="P28"/>
  <c r="F254" i="22"/>
  <c r="P241"/>
  <c r="P242" s="1"/>
  <c r="P95"/>
  <c r="P96" s="1"/>
  <c r="K197"/>
  <c r="M197"/>
  <c r="N23" i="4"/>
  <c r="Q23" s="1"/>
  <c r="Q14"/>
  <c r="Q16"/>
  <c r="Q18"/>
  <c r="Q20"/>
  <c r="Q22"/>
  <c r="T24"/>
  <c r="I147" i="22"/>
  <c r="E78" i="19"/>
  <c r="G31" i="9"/>
  <c r="O31" s="1"/>
  <c r="H58"/>
  <c r="P58" s="1"/>
  <c r="M48" i="21"/>
  <c r="G254" i="22"/>
  <c r="P123"/>
  <c r="P124" s="1"/>
  <c r="H198"/>
  <c r="O198"/>
  <c r="F202"/>
  <c r="P10"/>
  <c r="N13" i="4"/>
  <c r="Q15"/>
  <c r="Q17"/>
  <c r="Q19"/>
  <c r="Q21"/>
  <c r="H51" i="19"/>
  <c r="H52" s="1"/>
  <c r="I201" i="22" l="1"/>
  <c r="I148"/>
  <c r="M201"/>
  <c r="M198"/>
  <c r="J257"/>
  <c r="J202"/>
  <c r="I12" i="20"/>
  <c r="H258" i="22"/>
  <c r="P201"/>
  <c r="P198"/>
  <c r="C98" i="19"/>
  <c r="C100" s="1"/>
  <c r="M63"/>
  <c r="C65"/>
  <c r="N25" i="4"/>
  <c r="Q13"/>
  <c r="E79" i="19"/>
  <c r="E99"/>
  <c r="E100" s="1"/>
  <c r="K201" i="22"/>
  <c r="K198"/>
  <c r="I15" i="20"/>
  <c r="O258" i="22"/>
  <c r="L257"/>
  <c r="L202"/>
  <c r="C52" i="19"/>
  <c r="K51"/>
  <c r="K52" s="1"/>
  <c r="P147" i="22"/>
  <c r="P148" s="1"/>
  <c r="R25" i="4"/>
  <c r="G63" i="9"/>
  <c r="O63" s="1"/>
  <c r="D100" i="19"/>
  <c r="M78"/>
  <c r="H63" i="9"/>
  <c r="P63" s="1"/>
  <c r="M79" i="19" l="1"/>
  <c r="M99"/>
  <c r="P202" i="22"/>
  <c r="P257"/>
  <c r="P258" s="1"/>
  <c r="I14" i="20"/>
  <c r="J258" i="22"/>
  <c r="M202"/>
  <c r="M257"/>
  <c r="I257"/>
  <c r="I202"/>
  <c r="I20" i="20"/>
  <c r="L258" i="22"/>
  <c r="K257"/>
  <c r="K202"/>
  <c r="Q25" i="4"/>
  <c r="T25"/>
  <c r="M65" i="19"/>
  <c r="M98"/>
  <c r="K258" i="22" l="1"/>
  <c r="I19" i="20"/>
  <c r="I13"/>
  <c r="I17" s="1"/>
  <c r="I258" i="22"/>
  <c r="M258"/>
  <c r="I21" i="20"/>
  <c r="M100" i="19"/>
  <c r="I22" i="20" l="1"/>
  <c r="I23" s="1"/>
</calcChain>
</file>

<file path=xl/sharedStrings.xml><?xml version="1.0" encoding="utf-8"?>
<sst xmlns="http://schemas.openxmlformats.org/spreadsheetml/2006/main" count="1542" uniqueCount="811">
  <si>
    <t>76.</t>
  </si>
  <si>
    <t>77.</t>
  </si>
  <si>
    <t>78.</t>
  </si>
  <si>
    <t>79.</t>
  </si>
  <si>
    <t>80.</t>
  </si>
  <si>
    <t>81.</t>
  </si>
  <si>
    <t>82.</t>
  </si>
  <si>
    <t>83.</t>
  </si>
  <si>
    <t>Közművelődési érdekeltségnövelő támogatás önereje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</si>
  <si>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</si>
  <si>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</si>
  <si>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</si>
  <si>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</si>
  <si>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</si>
  <si>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</si>
  <si>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</si>
  <si>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</si>
  <si>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</si>
  <si>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</si>
  <si>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</si>
  <si>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</si>
  <si>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Járdaépítés- Fürj u.</t>
  </si>
  <si>
    <t>96.</t>
  </si>
  <si>
    <t>97.</t>
  </si>
  <si>
    <t>98.</t>
  </si>
  <si>
    <t>99.</t>
  </si>
  <si>
    <t>Csapadékvíz elvezetés tervezés</t>
  </si>
  <si>
    <t>100.</t>
  </si>
  <si>
    <t>101.</t>
  </si>
  <si>
    <t>Projektelőkészítés költségei</t>
  </si>
  <si>
    <t>102.</t>
  </si>
  <si>
    <t>mód,</t>
  </si>
  <si>
    <t>Elszámolásból származó bevételek</t>
  </si>
  <si>
    <t>Idegenforgalmi adó</t>
  </si>
  <si>
    <t>kommunális adó</t>
  </si>
  <si>
    <t>Finanszírozási kiadások (K9)</t>
  </si>
  <si>
    <t xml:space="preserve">V. </t>
  </si>
  <si>
    <t>V. Helyi önkormányzatok kiegészítő támogatása</t>
  </si>
  <si>
    <t>Települési önkormányzatok rendkívüli támogatása</t>
  </si>
  <si>
    <t>Helyi önkormányzatok kiegészítő támogatása</t>
  </si>
  <si>
    <t>2014. évről áthúzódó bérkompenzáció</t>
  </si>
  <si>
    <t>2015. évi bérkompenzáció</t>
  </si>
  <si>
    <t>Óvodáztatási támogatás</t>
  </si>
  <si>
    <t>2015. évben</t>
  </si>
  <si>
    <t>103.</t>
  </si>
  <si>
    <t>Ady Endre u. 2424/1 hrsz.-ú ingatlan megvásárlása</t>
  </si>
  <si>
    <t>104.</t>
  </si>
  <si>
    <t>mód. (10.500 eFt 2016-ra húzódik át)</t>
  </si>
  <si>
    <t>105.</t>
  </si>
  <si>
    <t>Kisméretű műfüves pálya építése</t>
  </si>
  <si>
    <t>106.</t>
  </si>
  <si>
    <t>107.</t>
  </si>
  <si>
    <t>2015. évi létszám-előirányzat, illetménykeret- és teljesítési adatai</t>
  </si>
  <si>
    <t>2014. évi záró</t>
  </si>
  <si>
    <t>Sándorfalvi I. világháborús emlékmű felújítása</t>
  </si>
  <si>
    <t>108.</t>
  </si>
  <si>
    <t>109.</t>
  </si>
  <si>
    <t xml:space="preserve">Helyi közbiztonság javítása </t>
  </si>
  <si>
    <t>110.</t>
  </si>
  <si>
    <t>111.</t>
  </si>
  <si>
    <t>Tűzoltó autó vásárlása</t>
  </si>
  <si>
    <t>112.</t>
  </si>
  <si>
    <t>113.</t>
  </si>
  <si>
    <t>114.</t>
  </si>
  <si>
    <t>115.</t>
  </si>
  <si>
    <t>Fejlesztések tartaléka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</si>
  <si>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</si>
  <si>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</si>
  <si>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</si>
  <si>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</si>
  <si>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</si>
  <si>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</si>
  <si>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</si>
  <si>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</si>
  <si>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</si>
  <si>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</si>
  <si>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</si>
  <si>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</si>
  <si>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</si>
  <si>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</si>
  <si>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</si>
  <si>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</si>
  <si>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</si>
  <si>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</si>
  <si>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</si>
  <si>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</si>
  <si>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2015. évi pénzmaradvány kimutatása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</si>
  <si>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</si>
  <si>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</si>
  <si>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</si>
  <si>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</si>
  <si>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</si>
  <si>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</si>
  <si>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</si>
  <si>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</si>
  <si>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</si>
  <si>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</si>
  <si>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</si>
  <si>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Egyesített Egészségügyi és Szociális Intézmény (önállóan működő költségvetési szerv)</t>
  </si>
  <si>
    <t>147.</t>
  </si>
  <si>
    <t>148.</t>
  </si>
  <si>
    <t>149.</t>
  </si>
  <si>
    <t>Sándorfalvi Kulturális Központ (önállóan működő költségvetési szerv)</t>
  </si>
  <si>
    <t>150.</t>
  </si>
  <si>
    <t>151.</t>
  </si>
  <si>
    <t>152.</t>
  </si>
  <si>
    <t>153.</t>
  </si>
  <si>
    <t>154.</t>
  </si>
  <si>
    <t>155.</t>
  </si>
  <si>
    <t>156.</t>
  </si>
  <si>
    <t>157.</t>
  </si>
  <si>
    <t>Dél-Alföldi Regionális Környezetvédelmi Társulás (önállóan működő költségvetési szerv)</t>
  </si>
  <si>
    <t>158.</t>
  </si>
  <si>
    <t>159.</t>
  </si>
  <si>
    <t>160.</t>
  </si>
  <si>
    <t>Sándorfalva-Szatymaz Szennyvíz Beruházó Társulás (önállóan működő költségvetési szerv)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</si>
  <si>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</si>
  <si>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</si>
  <si>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</si>
  <si>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</si>
  <si>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</si>
  <si>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</si>
  <si>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</si>
  <si>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</si>
  <si>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</si>
  <si>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</si>
  <si>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</si>
  <si>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</si>
  <si>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</si>
  <si>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</si>
  <si>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</si>
  <si>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</si>
  <si>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</si>
  <si>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</si>
  <si>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</si>
  <si>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</si>
  <si>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</si>
  <si>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</si>
  <si>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</si>
  <si>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</si>
  <si>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</si>
  <si>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</si>
  <si>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</si>
  <si>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</si>
  <si>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Sándorfalva Város 2015. évi kiadásai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</si>
  <si>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</si>
  <si>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</si>
  <si>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</si>
  <si>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</si>
  <si>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</si>
  <si>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</si>
  <si>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</si>
  <si>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</si>
  <si>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</si>
  <si>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</si>
  <si>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</si>
  <si>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</si>
  <si>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</si>
  <si>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</si>
  <si>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</si>
  <si>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</si>
  <si>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</si>
  <si>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</si>
  <si>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</si>
  <si>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</si>
  <si>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</si>
  <si>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</si>
  <si>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</si>
  <si>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</si>
  <si>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</si>
  <si>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</si>
  <si>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</si>
  <si>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</si>
  <si>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</si>
  <si>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</si>
  <si>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</si>
  <si>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</si>
  <si>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</si>
  <si>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</si>
  <si>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</si>
  <si>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</si>
  <si>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</si>
  <si>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</si>
  <si>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</si>
  <si>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</si>
  <si>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</si>
  <si>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</si>
  <si>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</si>
  <si>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</si>
  <si>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</si>
  <si>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</si>
  <si>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</si>
  <si>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</si>
  <si>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</si>
  <si>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</si>
  <si>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</si>
  <si>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</si>
  <si>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</si>
  <si>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</si>
  <si>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</si>
  <si>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</si>
  <si>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</si>
  <si>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</si>
  <si>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</si>
  <si>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</si>
  <si>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</si>
  <si>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</si>
  <si>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</si>
  <si>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</si>
  <si>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</si>
  <si>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</si>
  <si>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</si>
  <si>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</si>
  <si>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</si>
  <si>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</si>
  <si>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Sándorfalva Könyvviteli Mérlege Intézményenként 2015.12.31.</t>
  </si>
  <si>
    <t>2015. évi Immateriális javak, tárgyi eszközök és üzemeltetésre, kezelésre átadott, koncesszióba adott, vagyonkezelésbe vett eszközök állományának alakulás</t>
  </si>
  <si>
    <t>C/II/1     Forintpénztár</t>
  </si>
  <si>
    <t>C/III/1    Kincstáron kívüli forintszámlák</t>
  </si>
  <si>
    <t>C/II        Pénztárak, csekkek, betétkönyvek (=C/II/1+C/II/2+C/II/3)</t>
  </si>
  <si>
    <t>C/III        Forintszámlák (=C/III/1+C/III/2)</t>
  </si>
  <si>
    <t>D/II/4d- ebből: költségvetési évet követően esedékes követelések kiszámlázott  általános forgalmi adóra</t>
  </si>
  <si>
    <t>D/III/1 Adott előlegek (=D/III/1a+…+D/III/1f)</t>
  </si>
  <si>
    <t>D/III/1e- ebből: foglalkoztatottaknak adott előlegek</t>
  </si>
  <si>
    <t>H/III/8     Letétre, megőrzésre, fedezetkezelésre átvett pénzeszközök, biztosítékok</t>
  </si>
  <si>
    <t>D/I/4c- ebből: költségvetési évben esedékes követelések ellátási díjakra</t>
  </si>
  <si>
    <t>D/II/4e- ebből: költségvetési évet követően esedékes követelések általános forgalmi adó visszatérítésre</t>
  </si>
  <si>
    <t>E/I December havi illetmények, munkabérek elszámolása</t>
  </si>
  <si>
    <t>D/I/4a- ebből: költségvetési évben esedékes követelések készletértékesítés ellenértéke, szolgáltatások ellenértéke, közvetített szolgáltatások ellenértéke</t>
  </si>
  <si>
    <t>D/I/4d- ebből: költségvetési évben esedékes követelések kiszámlázott általános forgalmi adóra</t>
  </si>
  <si>
    <t xml:space="preserve">D/I/4i- ebből: költségtvetési évben esedékes követelések egyéb működési bevételekre </t>
  </si>
  <si>
    <t>Sándorfalva Városi Önkormányzat 2015. évi eredménykimutatása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</si>
  <si>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</si>
  <si>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</si>
  <si>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</si>
  <si>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</si>
  <si>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</si>
  <si>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</si>
  <si>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</si>
  <si>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</si>
  <si>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</si>
  <si>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</si>
  <si>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</si>
  <si>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</si>
  <si>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</si>
  <si>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</si>
  <si>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</si>
  <si>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</si>
  <si>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</si>
  <si>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</si>
  <si>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</si>
  <si>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</si>
  <si>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</si>
  <si>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</si>
  <si>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</si>
  <si>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</si>
  <si>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</si>
  <si>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</si>
  <si>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</si>
  <si>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</si>
  <si>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</si>
  <si>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</si>
  <si>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</si>
  <si>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</si>
  <si>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</si>
  <si>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</si>
  <si>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</si>
  <si>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</si>
  <si>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</si>
  <si>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</si>
  <si>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</si>
  <si>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</si>
  <si>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</si>
  <si>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Önk.</t>
  </si>
  <si>
    <t>Összesen: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</si>
  <si>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</si>
  <si>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</si>
  <si>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</si>
  <si>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</si>
  <si>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</si>
  <si>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</si>
  <si>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</si>
  <si>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</si>
  <si>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</si>
  <si>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</si>
  <si>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</si>
  <si>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</si>
  <si>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</si>
  <si>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</si>
  <si>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</si>
  <si>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</si>
  <si>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</si>
  <si>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</si>
  <si>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</si>
  <si>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Ft-ban</t>
  </si>
  <si>
    <t>Sándorfalva Város Önkormányzata bevételeinek és kiadásainak alakulása</t>
  </si>
  <si>
    <t>Bevételek</t>
  </si>
  <si>
    <t>e Ft-ban</t>
  </si>
  <si>
    <t>Megnevezés</t>
  </si>
  <si>
    <t>Kölségvetési szervek bevételei</t>
  </si>
  <si>
    <t>DARKT</t>
  </si>
  <si>
    <t>Szennyvíz társulás</t>
  </si>
  <si>
    <t>Összes bevétel</t>
  </si>
  <si>
    <t>Kiadások</t>
  </si>
  <si>
    <t>Kölségvetési szervek kiadásai</t>
  </si>
  <si>
    <t>Összes kiadás</t>
  </si>
  <si>
    <t>Ssz.</t>
  </si>
  <si>
    <t>Előirányzat</t>
  </si>
  <si>
    <t>Lakott külterület</t>
  </si>
  <si>
    <t>Családsegítés</t>
  </si>
  <si>
    <t>Gyermekjóléti szolgálat</t>
  </si>
  <si>
    <t>Szociális étkeztetés</t>
  </si>
  <si>
    <t>Házi segítségnyujtás</t>
  </si>
  <si>
    <t>Bölcsődei ellátás</t>
  </si>
  <si>
    <t>I.</t>
  </si>
  <si>
    <t>II.</t>
  </si>
  <si>
    <t>Bevétel</t>
  </si>
  <si>
    <t>Kiadás</t>
  </si>
  <si>
    <t>1.</t>
  </si>
  <si>
    <t>1. Működési célú bevételek</t>
  </si>
  <si>
    <t>1. Működési kiadások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</si>
  <si>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</si>
  <si>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</si>
  <si>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</si>
  <si>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</si>
  <si>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</si>
  <si>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</si>
  <si>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</si>
  <si>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</si>
  <si>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</si>
  <si>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</si>
  <si>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</si>
  <si>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</si>
  <si>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1. összesen</t>
  </si>
  <si>
    <t>15.</t>
  </si>
  <si>
    <t>2. Felhalmozási és tőkejellegű bevételek</t>
  </si>
  <si>
    <t>2. Felhalmozási kiadások</t>
  </si>
  <si>
    <t>16.</t>
  </si>
  <si>
    <t>17.</t>
  </si>
  <si>
    <t>18.</t>
  </si>
  <si>
    <t>19.</t>
  </si>
  <si>
    <t>20.</t>
  </si>
  <si>
    <t>21.</t>
  </si>
  <si>
    <t>22.</t>
  </si>
  <si>
    <t>23.</t>
  </si>
  <si>
    <t>2. összesen</t>
  </si>
  <si>
    <t>24.</t>
  </si>
  <si>
    <t>Bevételek összesen</t>
  </si>
  <si>
    <t>Kiadások összesen</t>
  </si>
  <si>
    <t>Sándorfalva Önkormányzata irányítása alá tartozó intézmények ill. egyéb kiemelt feladatok  önfinanszírozó képességének alakulása</t>
  </si>
  <si>
    <t>S.</t>
  </si>
  <si>
    <t>Intézmények</t>
  </si>
  <si>
    <t>Saját bevétel</t>
  </si>
  <si>
    <t>Önfinanszírozó</t>
  </si>
  <si>
    <t>Önkormányzati kieg.</t>
  </si>
  <si>
    <t>sz.</t>
  </si>
  <si>
    <t>képesség %</t>
  </si>
  <si>
    <t>Időskorúak nappali szoc.ellátása</t>
  </si>
  <si>
    <t>Házi segítségnyújtás</t>
  </si>
  <si>
    <t xml:space="preserve">Családsegítés </t>
  </si>
  <si>
    <t>Védőnői szolgálat</t>
  </si>
  <si>
    <t>Tanyagondnok</t>
  </si>
  <si>
    <t>Összesen</t>
  </si>
  <si>
    <t>Cím</t>
  </si>
  <si>
    <t>Iparűzési adó</t>
  </si>
  <si>
    <t>Kamatbevételek</t>
  </si>
  <si>
    <t>Önkormányzat mindösszesen</t>
  </si>
  <si>
    <t>Al-</t>
  </si>
  <si>
    <t>cím</t>
  </si>
  <si>
    <t>Működési kiadások</t>
  </si>
  <si>
    <t>Közvilágítás</t>
  </si>
  <si>
    <t>Egészségügy</t>
  </si>
  <si>
    <t>Egészségügy összesen</t>
  </si>
  <si>
    <t>Szociális ellátás</t>
  </si>
  <si>
    <t>Rendszeres szoc. támogatás</t>
  </si>
  <si>
    <t>Normatív alapú lakásfenntartás</t>
  </si>
  <si>
    <t>11.</t>
  </si>
  <si>
    <t>Köztemetés</t>
  </si>
  <si>
    <t>Bursa Hungarica</t>
  </si>
  <si>
    <t>Polgárőrség támogatása</t>
  </si>
  <si>
    <t>Tűzoltóegyesület támogatása</t>
  </si>
  <si>
    <t>Civil szervezetek pályázati alapja</t>
  </si>
  <si>
    <t>Felhalmozási kiadások</t>
  </si>
  <si>
    <t>Fejlesztési kiadások összesen</t>
  </si>
  <si>
    <t xml:space="preserve"> Felhalmozási kiadások összesen</t>
  </si>
  <si>
    <t>Önállóan működő kv. intézm. együtt</t>
  </si>
  <si>
    <t>megnevezése</t>
  </si>
  <si>
    <t>Engedélyezett lészámból</t>
  </si>
  <si>
    <t>Éves</t>
  </si>
  <si>
    <t>létszám</t>
  </si>
  <si>
    <t>enged.létszám</t>
  </si>
  <si>
    <t>szakmai</t>
  </si>
  <si>
    <t>techikai</t>
  </si>
  <si>
    <t>száma</t>
  </si>
  <si>
    <t>(fő)</t>
  </si>
  <si>
    <t>eFt-ban</t>
  </si>
  <si>
    <t>Önállóan működő intézmények</t>
  </si>
  <si>
    <t>25.</t>
  </si>
  <si>
    <t>26.</t>
  </si>
  <si>
    <t>27.</t>
  </si>
  <si>
    <t>28.</t>
  </si>
  <si>
    <t>.../2009. (II.12.) Ör. 8. sz. melléklete</t>
  </si>
  <si>
    <t>Többéves kihatással járó kötelezettségvállalások</t>
  </si>
  <si>
    <t>Feladat</t>
  </si>
  <si>
    <t>Kötelezettségvállalások együtt</t>
  </si>
  <si>
    <t>Az önkormányzati lakások eladásából származó</t>
  </si>
  <si>
    <t>hosszú lejáratú követelések állománya</t>
  </si>
  <si>
    <t>Déli Napfény Nonprofit Kft. tagi kölcsön</t>
  </si>
  <si>
    <t xml:space="preserve">556.480 </t>
  </si>
  <si>
    <t xml:space="preserve">         </t>
  </si>
  <si>
    <t>Beadás időpontja</t>
  </si>
  <si>
    <t>Pályázati felhívás címe, kódszáma</t>
  </si>
  <si>
    <t>Pályázat, beruházás megnevezeése</t>
  </si>
  <si>
    <t>Beruházás teljes bekerülési összege</t>
  </si>
  <si>
    <t>Támogatási szerződés szerinti költség</t>
  </si>
  <si>
    <t>Pályázati önerő</t>
  </si>
  <si>
    <t>Igényelt támogatás</t>
  </si>
  <si>
    <t>Önkormányzat</t>
  </si>
  <si>
    <t>Önkormányzat  müködési kiad. összesen</t>
  </si>
  <si>
    <t>Önkormányzat  kiadások összesen</t>
  </si>
  <si>
    <t>Vérvétel</t>
  </si>
  <si>
    <t>Működési kiadások:</t>
  </si>
  <si>
    <t>Önkormányzat gazd. műk. bev.</t>
  </si>
  <si>
    <t>Közfoglalkoztatottak</t>
  </si>
  <si>
    <t>EESZI</t>
  </si>
  <si>
    <t>illetménykeret</t>
  </si>
  <si>
    <t>Egyházi támogatás (2012-2016.)</t>
  </si>
  <si>
    <t>Foglalkoztatást helyettesítő támogatás</t>
  </si>
  <si>
    <t>Háziorvosi rendelő üzemeltetése</t>
  </si>
  <si>
    <t>5.000</t>
  </si>
  <si>
    <t xml:space="preserve">Sándorfalvi Kulturális Központ </t>
  </si>
  <si>
    <t>I. Helyi önkormányzatok működésének általános támogatása</t>
  </si>
  <si>
    <t>Önkormányzati hivatal működésének támogatása</t>
  </si>
  <si>
    <t>Zöldterület-gazdálkodás</t>
  </si>
  <si>
    <t>Köztemető</t>
  </si>
  <si>
    <t>Közutak fenntartása</t>
  </si>
  <si>
    <t>Beszámítás összege</t>
  </si>
  <si>
    <t>Időskorúak int. ellátása</t>
  </si>
  <si>
    <t>Könyvtár támogatása</t>
  </si>
  <si>
    <t>Egyéb kötelező önkormányzati feladatok</t>
  </si>
  <si>
    <t>Összes állami forrás:</t>
  </si>
  <si>
    <t>SKK</t>
  </si>
  <si>
    <t>eredeti</t>
  </si>
  <si>
    <t>Terv</t>
  </si>
  <si>
    <t>Ebből:</t>
  </si>
  <si>
    <t>Egyéb</t>
  </si>
  <si>
    <t>Városgazdálkodás</t>
  </si>
  <si>
    <t>Ebrendészet</t>
  </si>
  <si>
    <t>Önkormányzatok és társulások elszámolásai</t>
  </si>
  <si>
    <t>Településfejlesztés</t>
  </si>
  <si>
    <t>Köztemető fenntartása</t>
  </si>
  <si>
    <t>Helyi adóval kapcsolatos feladatok</t>
  </si>
  <si>
    <t>Hivatali igazgatási kiadások</t>
  </si>
  <si>
    <t>Háziorvosi rendelő bérleti díja</t>
  </si>
  <si>
    <t>Közterületfelügyelet</t>
  </si>
  <si>
    <t>Nem lakóingatlan bérbeadása, üzemeltetése</t>
  </si>
  <si>
    <t>Önkormányzati jogalkotás</t>
  </si>
  <si>
    <t>Ár- és belvízvédelem</t>
  </si>
  <si>
    <t>Üdülőhelyi feladatok támogatása</t>
  </si>
  <si>
    <t>Sportfeladat</t>
  </si>
  <si>
    <t>SÖV Kft. támogatása</t>
  </si>
  <si>
    <t>Közfoglalkoztatás</t>
  </si>
  <si>
    <t xml:space="preserve">2. </t>
  </si>
  <si>
    <t>Közös Önkormányzati Hivatal gazd.mük. bev.</t>
  </si>
  <si>
    <t>Közös Önkormányzati Hivatal</t>
  </si>
  <si>
    <t>Közös Önkormányzati Hivatal működési kiadások</t>
  </si>
  <si>
    <t>Közös Önkormányzati Hivatal kiadások összesen</t>
  </si>
  <si>
    <t>létszámváltozás</t>
  </si>
  <si>
    <t>Készfizető kezességvállalás SFÜ Kft hitelfelvételéhez Szatymaz és Vidéke Takarékszövetkezet</t>
  </si>
  <si>
    <t>73/2012 (IV.26.) Kt.</t>
  </si>
  <si>
    <t>Készfizető kezességvállalás Szennyvíztársulat hitelfelvételéhez</t>
  </si>
  <si>
    <t>99/2010. (VI.10.) Kt.</t>
  </si>
  <si>
    <t>Önkormányzat adósságállománya /mérlegből/</t>
  </si>
  <si>
    <t xml:space="preserve">Önkormányzat által adott kedvezmények </t>
  </si>
  <si>
    <t xml:space="preserve">Az Önkományzat által nyújtott kölcsönök </t>
  </si>
  <si>
    <t>2012.</t>
  </si>
  <si>
    <t>Lakásgazdálkodás</t>
  </si>
  <si>
    <t>Civil szervezetek támogatása</t>
  </si>
  <si>
    <t>Sf-Szatymaz Szennyvíz Cstorna beruházó Társulás és DARKT műk. hj.</t>
  </si>
  <si>
    <t>Alapfokú oktatás (Iskola, óvoda, művészeti iskola)</t>
  </si>
  <si>
    <t>KEOP Napelemes rendszer kiépítése a Pallavicini Sándor Általános Iskolán</t>
  </si>
  <si>
    <t>Települési szilárdhulladék gazdálkodási rendszerek továbbfejlesztése DHGT</t>
  </si>
  <si>
    <t>Sándorfalvi Iskolás Gyermekekért Közalapítvány</t>
  </si>
  <si>
    <t>Tanyagondnoki gépjármű beszerzés - VM rendelet alapján az Európai Mezőgazdasági Vidékfejlesztési Alapból</t>
  </si>
  <si>
    <t>Lakásalap</t>
  </si>
  <si>
    <t>Sándorfalva Városi Önkormányzat</t>
  </si>
  <si>
    <t>2013.</t>
  </si>
  <si>
    <t>KEOP1.1.1/B10-22-2013-0006</t>
  </si>
  <si>
    <t>A Dél-alföldi Térségi Hulladékgazdálkodási Társulás települési szilárdhulladék-gazdálkodási rendszerének továbbfejlesztése</t>
  </si>
  <si>
    <t>KEOP-2012-4.10.0/A</t>
  </si>
  <si>
    <t>Pallavicini Sándor Általános Iskola hálózati villamosenergiafelhasználás csökkentése megújuló energiaforrással (napelemmel)</t>
  </si>
  <si>
    <t>Mód.</t>
  </si>
  <si>
    <t>mód.</t>
  </si>
  <si>
    <t>terv</t>
  </si>
  <si>
    <t>KÖH</t>
  </si>
  <si>
    <t>Sf.-Szatym. Szennyvíz Ber. Társ.</t>
  </si>
  <si>
    <t>Éves mód.</t>
  </si>
  <si>
    <t>Lakásfenntartási támogatás</t>
  </si>
  <si>
    <t>Adósságcsökkentési támogatás</t>
  </si>
  <si>
    <t>III.</t>
  </si>
  <si>
    <t>HÉSZ módosítás</t>
  </si>
  <si>
    <t>Teljesítés</t>
  </si>
  <si>
    <t>teljesítés</t>
  </si>
  <si>
    <t>%</t>
  </si>
  <si>
    <t>2014. évi teljesítés</t>
  </si>
  <si>
    <t>(eFt)</t>
  </si>
  <si>
    <t>telj.</t>
  </si>
  <si>
    <t>eFt</t>
  </si>
  <si>
    <t>e Ft</t>
  </si>
  <si>
    <t>Normatív állami hjár.</t>
  </si>
  <si>
    <t>ESZKÖZÖK</t>
  </si>
  <si>
    <t>A/I/1        Vagyoni értékű jogok</t>
  </si>
  <si>
    <t>A/I        Immateriális javak (=A/I/1+A/I/2+A/I/3) (04=01+02+03)</t>
  </si>
  <si>
    <t>A/II/1        Ingatlanok és a kapcsolódó vagyoni értékű jogok</t>
  </si>
  <si>
    <t>A/II/2        Gépek, berendezések, felszerelések, járművek</t>
  </si>
  <si>
    <t>A/II/4        Beruházások, felújítások</t>
  </si>
  <si>
    <t>A/II/5        Tárgyi eszközök értékhelyesbítése</t>
  </si>
  <si>
    <t>A/II        Tárgyi eszközök (=A/II/1+...+A/II/5) (10=05+...+09)</t>
  </si>
  <si>
    <t>A/III/1        Tartós részesedések (11&gt;=12+13)</t>
  </si>
  <si>
    <t>A/III        Befektetett pénzügyi eszközök (=A/III/1+A/III/2+A/III/3) (18=11+14+17)</t>
  </si>
  <si>
    <t>A/IV/1        Koncesszióba, vagyonkezelésbe adott eszközök</t>
  </si>
  <si>
    <t>A/IV        Koncesszióba, vagyonkezelésbe adott eszközök (=A/IV/1+A/IV/2) (21=19+20)</t>
  </si>
  <si>
    <t>A)        NEMZETI VAGYONBA TARTOZÓ BEFEKTETETT ESZKÖZÖK (=A/I+A/II+A/III+A/IV) (22=04+10+18+21)</t>
  </si>
  <si>
    <t>B/I/1        Vásárolt készletek</t>
  </si>
  <si>
    <t>B/I        Készletek (=B/I/1+…+B/I/5) (28=23+...+27)</t>
  </si>
  <si>
    <t>B)        NEMZETI VAGYONBA TARTOZÓ FORGÓESZKÖZÖK (= B/I+B/II) (37=28+36)</t>
  </si>
  <si>
    <t>C/I        Hosszú lejáratú betétek</t>
  </si>
  <si>
    <t>C/IV        Devizaszámlák</t>
  </si>
  <si>
    <t>C/V        Idegen pénzeszközök</t>
  </si>
  <si>
    <t>C)        PÉNZESZKÖZÖK (=C/I+…+C/V) (43=38+...+42)</t>
  </si>
  <si>
    <t>D/I/1        Költségvetési évben esedékes követelések működési célú támogatások bevételeire államháztartáson belülről (44&gt;=45)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</si>
  <si>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</si>
  <si>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</si>
  <si>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</si>
  <si>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D/I/6        Költségvetési évben esedékes követelések működési célú átvett pénzeszközre (51&gt;=52)</t>
  </si>
  <si>
    <t>D/I/6a        - ebből: költségvetési évben esedékes követelések működési célú visszatérítendő támogatások, kölcsönök visszatérülésére államháztartáson kívülről</t>
  </si>
  <si>
    <t>D/I/7        Költségvetési évben esedékes követelések felhalmozási célú átvett pénzeszközre (53&gt;=54)</t>
  </si>
  <si>
    <t>D/I/7a        - ebből: költségvetési évben esedékes követelések felhalmozási célú visszatérítendő támogatások, kölcsönök visszatérülésére államháztartáson kívülről</t>
  </si>
  <si>
    <t>D/I        Költségvetési évben esedékes követelések (=D/I/1+…+D/I/8) (57=44+46+48+...+51+53+55)</t>
  </si>
  <si>
    <t>D/II/1        Költségvetési évet követően esedékes követelések működési célú támogatások bevételeire államháztartáson belülről (58&gt;=59)</t>
  </si>
  <si>
    <t>D/II/1a        - ebből: költségvetési évet követően esedékes követelések működési célú visszatérítendő támogatások, kölcsönök visszatérülésére államháztartáson belülről</t>
  </si>
  <si>
    <t>D/II/2        Költségvetési évet követően esedékes követelések felhalmozási célú támogatások bevételeire államháztartáson belülről (60&gt;=61)</t>
  </si>
  <si>
    <t>D/II/2a        - ebből: költségvetési évet követően esedékes követelések felhalmozási célú visszatérítendő támogatások, kölcsönök visszatérülésére államháztartáson belülről</t>
  </si>
  <si>
    <t>D/II/4        Költségvetési évet követően esedékes követelések működési bevételre</t>
  </si>
  <si>
    <t>D/II/5        Költségvetési évet követően esedékes követelések felhalmozási bevételre</t>
  </si>
  <si>
    <t>D/II        Költségvetési évet követően esedékes követelések (=D/II/1+…+D/II/8) (71=58+60+62+...+65+67+69)</t>
  </si>
  <si>
    <t>D/III/4        Forgótőke elszámolása</t>
  </si>
  <si>
    <t>D/III        Követelés jellegű sajátos elszámolások (=D/III/1+…+D/III/7) (84=72+78+...+83)</t>
  </si>
  <si>
    <t>D)        KÖVETELÉSEK (=D/I+D/II+D/III) (85=57+71+84)</t>
  </si>
  <si>
    <t>E)        EGYÉB SAJÁTOS ESZKÖZOLDALI ELSZÁMOLÁSOK</t>
  </si>
  <si>
    <t>F/2        Költségek, ráfordítások aktív időbeli elhatárolása</t>
  </si>
  <si>
    <t>F)        AKTÍV IDŐBELI ELHATÁROLÁSOK (=F/1+F/2+F/3) (90=87+...+89)</t>
  </si>
  <si>
    <t>ESZKÖZÖK ÖSSZESEN (=A+B+C+D+E+F) (91=22+37+43+85+86+90)</t>
  </si>
  <si>
    <t>FORRÁSOK</t>
  </si>
  <si>
    <t>G/I        Nemzeti vagyon induláskori értéke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</si>
  <si>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</si>
  <si>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</si>
  <si>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</si>
  <si>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</si>
  <si>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G)        SAJÁT TŐKE (=G/I+…+G/VI) (98=92+...+97)</t>
  </si>
  <si>
    <t>H/I/3        Költségvetési évben esedékes kötelezettségek dologi kiadásokra</t>
  </si>
  <si>
    <t>H/I/5        Költségvetési évben esedékes kötelezettségek egyéb működési célú kiadásokra (103&gt;=104)</t>
  </si>
  <si>
    <t>H/I/6        Költségvetési évben esedékes kötelezettségek beruházásokra</t>
  </si>
  <si>
    <t>H/I/8        Költségvetési évben esedékes kötelezettségek egyéb felhalmozási célú kiadásokra (107&gt;=108)</t>
  </si>
  <si>
    <t>H/I/8a        - ebből: költségvetési évben esedékes kötelezettségek felhalmozási célú visszatérítendő támogatások, kölcsönök törlesztésére államháztartáson belülre</t>
  </si>
  <si>
    <t>H/I        Költségvetési évben esedékes kötelezettségek (=H/I/1+…H/I/9) (118=99+...+103+105+...+107+109)</t>
  </si>
  <si>
    <t>H/II/3        Költségvetési évet követően esedékes kötelezettségek dologi kiadásokra</t>
  </si>
  <si>
    <t>H/II/5        Költségvetési évet követően esedékes kötelezettségek egyéb működési célú kiadásokra (123&gt;=124)</t>
  </si>
  <si>
    <t>H/II/6        Költségvetési évet követően esedékes kötelezettségek beruházásokra</t>
  </si>
  <si>
    <t>H/II/8        Költségvetési évet követően esedékes kötelezettségek egyéb felhalmozási célú kiadásokra (127&gt;=128)</t>
  </si>
  <si>
    <t>H/II/9        Költségvetési évet követően esedékes kötelezettségek finanszírozási kiadásokra (129&gt;=130+...+137)</t>
  </si>
  <si>
    <t>H/II/9a        - ebből: költségvetési évet követően esedékes kötelezettségek államháztartáson belüli megelőlegezések visszafizetésére</t>
  </si>
  <si>
    <t>H/II/9g        - ebből: költségvetési évet követően esedékes kötelezettségek befektetési célú belföldi értékpapírok beváltására</t>
  </si>
  <si>
    <t>H/II        Költségvetési évet követően esedékes kötelezettségek (=H/II/1+…H/II/9) (138=119+...+123+125+...+127+129)</t>
  </si>
  <si>
    <t>H/III/3        Más szervezetet megillető bevételek elszámolása</t>
  </si>
  <si>
    <t>H/III        Kötelezettség jellegű sajátos elszámolások (=H)/III/1+…+H)/III/7) (146=139+...+145)</t>
  </si>
  <si>
    <t>H)        KÖTELEZETTSÉGEK (=H/I+H/II+H/III) (=118+138+146)</t>
  </si>
  <si>
    <t>I)        EGYÉB SAJÁTOS FORRÁSOLDALI ELSZÁMOLÁSOK</t>
  </si>
  <si>
    <t>J)        KINCSTÁRI SZÁMLAVEZETÉSSEL KAPCSOLATOS ELSZÁMOLÁSOK</t>
  </si>
  <si>
    <t>K/2        Költségek, ráfordítások passzív időbeli elhatárolása</t>
  </si>
  <si>
    <t>K)        PASSZÍV IDŐBELI ELHATÁROLÁSOK (=K/1+K/2+K/3) (153=150+...+152)</t>
  </si>
  <si>
    <t>FORRÁSOK ÖSSZESEN (=G+H+I+J+K) (=154=98+147+...+149+153)</t>
  </si>
  <si>
    <t>Nyitó</t>
  </si>
  <si>
    <t>Záró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</si>
  <si>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</si>
  <si>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</si>
  <si>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</si>
  <si>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</si>
  <si>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</si>
  <si>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</si>
  <si>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</si>
  <si>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</si>
  <si>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</si>
  <si>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</si>
  <si>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</si>
  <si>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</si>
  <si>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</si>
  <si>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</si>
  <si>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</si>
  <si>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</si>
  <si>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</si>
  <si>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</si>
  <si>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</si>
  <si>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</si>
  <si>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</si>
  <si>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</si>
  <si>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</si>
  <si>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</si>
  <si>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</si>
  <si>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</si>
  <si>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</si>
  <si>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</si>
  <si>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</si>
  <si>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</si>
  <si>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</si>
  <si>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</si>
  <si>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</si>
  <si>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</si>
  <si>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</si>
  <si>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</si>
  <si>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</si>
  <si>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</si>
  <si>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</si>
  <si>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</si>
  <si>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</si>
  <si>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</si>
  <si>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</si>
  <si>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</si>
  <si>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</si>
  <si>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</si>
  <si>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Immateriális javak</t>
  </si>
  <si>
    <t>Ingatlanok és kapcsolódó vagyoni értékű jogok</t>
  </si>
  <si>
    <t>Gépek, berendezések, felszerelések, járművek</t>
  </si>
  <si>
    <t>Beruházások és felújítások</t>
  </si>
  <si>
    <t>Koncesszióba, vagyonkezelésbe adott eszközök</t>
  </si>
  <si>
    <t>Tárgyévi nyitó állomány (előző évi záró állomány)</t>
  </si>
  <si>
    <t>Immateriális javak beszerzése, nem aktivált beruházások</t>
  </si>
  <si>
    <t>Nem aktivált felújítások</t>
  </si>
  <si>
    <t>Beruházásokból, felújításokból aktivált érték</t>
  </si>
  <si>
    <t>Térítésmentes átvétel</t>
  </si>
  <si>
    <t>Alapításkori átvétel, vagyonkezelésbe vétel miatti átvétel, vagyonkezelői jog visszavétele</t>
  </si>
  <si>
    <t>Egyéb növekedés</t>
  </si>
  <si>
    <t>Összes növekedés  (=02+…+07)</t>
  </si>
  <si>
    <t>Értékesítés</t>
  </si>
  <si>
    <t>Hiány, selejtezés, megsemmisülés</t>
  </si>
  <si>
    <t>Térítésmentes átadás</t>
  </si>
  <si>
    <t>Költségvetési szerv, társulás alapításkori átadás, vagyonkezelésbe adás miatti átadás, vagyonkezelői jog visszaadása</t>
  </si>
  <si>
    <t>Egyéb csökkenés</t>
  </si>
  <si>
    <t>Összes csökkenés (=09+…+13)</t>
  </si>
  <si>
    <t>Bruttó érték összesen (=01+08-14)</t>
  </si>
  <si>
    <t>Terv szerinti értékcsökkenés nyitó állománya</t>
  </si>
  <si>
    <t>Terv szerinti értékcsökkenés növekedése</t>
  </si>
  <si>
    <t>Terv szerinti értékcsökkenés csökkenése</t>
  </si>
  <si>
    <t>Terv szerinti értékcsökkenés záró állománya  (=16+17-18)</t>
  </si>
  <si>
    <t>Terven felüli értékcsökkenés nyitó állománya</t>
  </si>
  <si>
    <t>Terven felüli értékcsökkenés növekedés</t>
  </si>
  <si>
    <t>Terven felüli értékcsökkenés visszaírás, kivezetés</t>
  </si>
  <si>
    <t>Terven felüli értékcsökkenés záró állománya (=20+21-22)</t>
  </si>
  <si>
    <t>Értékcsökkenés összesen (=19+23)</t>
  </si>
  <si>
    <t>Eszközök nettó értéke (=15-24)</t>
  </si>
  <si>
    <t>Teljesen (0-ig) leírt eszközök bruttó értéke</t>
  </si>
  <si>
    <t>Önk</t>
  </si>
  <si>
    <t>ÁROP-1.A.5-2013-0058</t>
  </si>
  <si>
    <t>Szervezetfejlesztés</t>
  </si>
  <si>
    <t>Tanyagondnoki szolgálat fejlesztése</t>
  </si>
  <si>
    <t>2013. évi tény</t>
  </si>
  <si>
    <t>(köztisztviselő 26 fő + polgármester+3 munkaszerződéssel)</t>
  </si>
  <si>
    <t>2015. évi tervezett</t>
  </si>
  <si>
    <t>2015. évi mód.</t>
  </si>
  <si>
    <t>2015. évi tény</t>
  </si>
  <si>
    <t>Sándorfalva Városi Önkormányzat központi kapcsolatokból származó forrásai
2015. évben</t>
  </si>
  <si>
    <t>A települési önkormányzatok működésének támogatása beszámítás és kiegészítés után</t>
  </si>
  <si>
    <t>II. A települési önkormányzatok egyes köznevelési feladatainak támogatása</t>
  </si>
  <si>
    <t>A köznevelési intézmények működtetéséhez kapcsolódó támogatás</t>
  </si>
  <si>
    <t>A települési önkormányzatok egyes köznevelési feladatainak támogatása összesen</t>
  </si>
  <si>
    <t>III. A települési önkormányzatok szociális, gyermekjóléti és gyermekétkeztetési feladatainak támogatása</t>
  </si>
  <si>
    <t>Szociális feladatok</t>
  </si>
  <si>
    <t>Gyermekétkeztetés- bértámogatás</t>
  </si>
  <si>
    <t>Gyermekétkeztetés- üzemeltetési támogatás</t>
  </si>
  <si>
    <t>Ágazati pótlék és kieg. tám.</t>
  </si>
  <si>
    <t xml:space="preserve">Rendszeres szociális segély </t>
  </si>
  <si>
    <t>Gyermekétkeztetés</t>
  </si>
  <si>
    <t>Természetben nyújtott rendk. gyvéd. tám.</t>
  </si>
  <si>
    <t>Szociális, gyermekjóléti és gyermekétkeztetési feladatok összesen</t>
  </si>
  <si>
    <t>IV. A települési önkormányzatok kulturális feladatainak támogatása</t>
  </si>
  <si>
    <t>Könyvtári érdekeltségnövelő támogatás</t>
  </si>
  <si>
    <t>Közművelődési érdekeltségnövelő támogatás</t>
  </si>
  <si>
    <t>IV.</t>
  </si>
  <si>
    <t>A települési önkormányzatok kulturális feladatainak támogatása összesen</t>
  </si>
  <si>
    <t>Pallavici Sándor Általános Iskola</t>
  </si>
  <si>
    <t>Pipacs Óvoda</t>
  </si>
  <si>
    <t xml:space="preserve">3. </t>
  </si>
  <si>
    <t>SZKTT összesen:</t>
  </si>
  <si>
    <t>EESZI összesen:</t>
  </si>
  <si>
    <t>SKK összesen:</t>
  </si>
  <si>
    <t>2013 - 2015. év</t>
  </si>
  <si>
    <t>Műk. c. támogatások áht-n belülről (B1)</t>
  </si>
  <si>
    <t>Felh. C. támogatások áht-n belülről (B2)</t>
  </si>
  <si>
    <t>Közhatalmi bevételek (B3)</t>
  </si>
  <si>
    <t>Működési bevételek (B4)</t>
  </si>
  <si>
    <t>Felhalmozási bevételek (B5)</t>
  </si>
  <si>
    <t>Műk. c. átvett pémzeszközök (B6)</t>
  </si>
  <si>
    <t>Felh. c. átvett pénzeszköz (B7)</t>
  </si>
  <si>
    <t>Finanszírozási bevételek (B8)</t>
  </si>
  <si>
    <t>2015. évi módosított</t>
  </si>
  <si>
    <t>Személyi juttatások (K1)</t>
  </si>
  <si>
    <t>Munkaadókat terhelő járulékok (K2)</t>
  </si>
  <si>
    <t>Dologi kiadások (K3)</t>
  </si>
  <si>
    <t>Ellátottak pénzbeli juttatásai (K4)</t>
  </si>
  <si>
    <t>Egyéb működési c. kiadások (K5)</t>
  </si>
  <si>
    <t>Tartalékok (K5)</t>
  </si>
  <si>
    <t>Beruházás (K6)</t>
  </si>
  <si>
    <t>Felújítás (K7)</t>
  </si>
  <si>
    <t>Egyéb felh. c. kiadások (K8)</t>
  </si>
  <si>
    <t>Önkormányzat kiadásai</t>
  </si>
  <si>
    <t>Közös Önkormányzati Hivatal kiadásai</t>
  </si>
  <si>
    <t>Szennyvíz Társulás</t>
  </si>
  <si>
    <t>Sándorfalva Város Önkormányzata 2015. évi költségvetésének működési és felhalmozási célú bevételi</t>
  </si>
  <si>
    <t>és kiadási előirányzatai</t>
  </si>
  <si>
    <t>Működési c. támogatások áht-n belülről (B1)</t>
  </si>
  <si>
    <t>Működési c. átvett pénzeszközök (B6)</t>
  </si>
  <si>
    <t>Felhalmozási c. támogatások áht-n belülről (B2)</t>
  </si>
  <si>
    <t>Felhalmozási c. átvett pénzeszköz (B7)</t>
  </si>
  <si>
    <t>Sándorfalva Város 2015. évi  bevételi előirányzatai</t>
  </si>
  <si>
    <t>Sándorfalva Városi Önkormányzat 2015. évi összes bevételei eFt-ban</t>
  </si>
  <si>
    <t>ÖSSZESEN 2015</t>
  </si>
  <si>
    <t>Sf-Szatymaz Szennyvíz Beruházó Társulás</t>
  </si>
  <si>
    <t>2015. évi terv</t>
  </si>
  <si>
    <t>I. Működési c. támogatások államháztartáson belülről (B1)</t>
  </si>
  <si>
    <t>Önkormányzatok működésének általános támogatása</t>
  </si>
  <si>
    <t>Egyes köznevelési feladatok támogatása</t>
  </si>
  <si>
    <t>Szociális, gyermekjóléti és gyermekétkeztetési feladatok támogatása</t>
  </si>
  <si>
    <t>Kulturális feladatok támogatása</t>
  </si>
  <si>
    <t>Műk. c. központosított előirányzatok</t>
  </si>
  <si>
    <t>Egyéb műk. c. támogatások bevételei áht.-n belülről</t>
  </si>
  <si>
    <t>Működési c. támogatások államháztartáson belülről (B1):</t>
  </si>
  <si>
    <t>II. Felhalmozási c. támogatások államháztartáson belülről (B2):</t>
  </si>
  <si>
    <t>III. Közhatalmi bevételek (B3):</t>
  </si>
  <si>
    <t>Építményadó</t>
  </si>
  <si>
    <t>Telekadó</t>
  </si>
  <si>
    <t>Gépjárműadó</t>
  </si>
  <si>
    <t>Egyéb közhatalmi bevételek</t>
  </si>
  <si>
    <t>IV. Működési bevételek (B4)</t>
  </si>
  <si>
    <t>Készletértékesítés bevétele</t>
  </si>
  <si>
    <t>Szolgáltatások ellenértéke</t>
  </si>
  <si>
    <t>Közvetített szolgáltatások ellenértéke</t>
  </si>
  <si>
    <t>Egyéb működési c. bevételek</t>
  </si>
  <si>
    <t>Ellátási díjak</t>
  </si>
  <si>
    <t>Kiszámlázott általános forgalmi adó</t>
  </si>
  <si>
    <t>Működési c. támogatások</t>
  </si>
  <si>
    <t>IV. Működési bevételek (B4):</t>
  </si>
  <si>
    <t>V. Felhalmozási bevételek (B5):</t>
  </si>
  <si>
    <t>VI. Működési c. átvett pénzeszközök (B6):</t>
  </si>
  <si>
    <t>VII. Felhalmozási c. átvett pénzeszközök (B7):</t>
  </si>
  <si>
    <t>VIII. Finanszírozási bevételek (B8):</t>
  </si>
  <si>
    <t>BEVÉTELEK ÖSSZESEN:</t>
  </si>
  <si>
    <t>Személyi jutt. (K1)</t>
  </si>
  <si>
    <t>Munkaadókat terh. járulékok (K2)</t>
  </si>
  <si>
    <t>Ellátottak pénzb. jutt. (K4)</t>
  </si>
  <si>
    <t>Egyéb műk. c. kiadások (K5)</t>
  </si>
  <si>
    <t>Egyéb felhalmozási c. kiadások (K8)</t>
  </si>
  <si>
    <t>"Európa a polgárokért - testvérvárosi program"</t>
  </si>
  <si>
    <t>Szaporhegy dűlő útjának helyreállítása</t>
  </si>
  <si>
    <t>Átm. krízishelyzethez kapcs. rendk. tel. tám.</t>
  </si>
  <si>
    <t>Átm. krízishelyzethez kapcs. természetbeni rendk. tel. tám.</t>
  </si>
  <si>
    <t>Temetési költségek enyhítésére szolgáló rendk. tel. tám.</t>
  </si>
  <si>
    <t>Gyernekek ellátásához kapcs. rendk. tel. tám.</t>
  </si>
  <si>
    <t>Gyernekek ellátásához kapcs. természetbeni rendk. tel. tám.</t>
  </si>
  <si>
    <t>Lakhatáshoz kapcsolódó rendsz. kiadások viseléséhez kapcs. tel. tám.</t>
  </si>
  <si>
    <t>Gyógyszerköltségek viselésére vonatkozó települési táogatás</t>
  </si>
  <si>
    <t>Természetben nyújtott rendk, gyvéd. Tám.</t>
  </si>
  <si>
    <t>Belső ellenőrzés</t>
  </si>
  <si>
    <t>DHGT működési támogatás</t>
  </si>
  <si>
    <t>75.</t>
  </si>
  <si>
    <t>Dél-alföldi Hulladékgazdálkodási Társulás működtetése</t>
  </si>
  <si>
    <t>Vérvételi hely-megbízási díjak</t>
  </si>
  <si>
    <t>Dél-alföldi Környezetvédelmi Társulás működtetése</t>
  </si>
  <si>
    <t>Sándorfalva-Szatymaz Szennyvíz Beruházó Társulás működtetése</t>
  </si>
  <si>
    <t>Egészségügyi alapellátás - 1 háziorvosi körzet</t>
  </si>
  <si>
    <t>Szegedi Kistérség Többcélú Társulása Polgármesterek tanácsa tagdíj</t>
  </si>
  <si>
    <t>Falugondnokok Duna-Tisza Közi Egyesülete</t>
  </si>
  <si>
    <t>Kisbíró</t>
  </si>
  <si>
    <t>Települési Önkormányzatok Országos Szövetsége tagdíj</t>
  </si>
  <si>
    <t>- és kamatkövetelései</t>
  </si>
  <si>
    <t>1.269</t>
  </si>
  <si>
    <t>2015. évi</t>
  </si>
  <si>
    <t>G/II.      Nemzeti vagyon változásai</t>
  </si>
  <si>
    <t>H/III/1 Kapott előlegek</t>
  </si>
  <si>
    <t xml:space="preserve">Kimutatás az EU-s pályázatokról 2014-2015. év (Sándorfalva Város Önkormányzata)                                    </t>
  </si>
  <si>
    <t>Kapott támogatás 2014. dec. 31-ig</t>
  </si>
  <si>
    <t>Teljesített kifizetés 2014. dec. 31-ig</t>
  </si>
  <si>
    <t>2015. évi támogatási igény</t>
  </si>
  <si>
    <t>2015. évi kiadási előirányzat</t>
  </si>
  <si>
    <t>2015. évi teljesítés</t>
  </si>
  <si>
    <t>236.</t>
  </si>
  <si>
    <t>260.</t>
  </si>
  <si>
    <t>261.</t>
  </si>
  <si>
    <t>262.</t>
  </si>
  <si>
    <t>6/2016. (V.27.) Ör. 1. sz. melléklet</t>
  </si>
  <si>
    <t xml:space="preserve">  6/2016.(V.27.) Ör. 1/a. sz. melléklet</t>
  </si>
  <si>
    <t>6/2016. (V27.) Ör.  1/b. melléklet</t>
  </si>
  <si>
    <t xml:space="preserve">          6/2016. (V.27.) Ör. 1/c. sz. melléklete</t>
  </si>
  <si>
    <t xml:space="preserve">                                        6/2016. (V.27.) Ör. 2. sz. melléklete</t>
  </si>
  <si>
    <t>6/2016. (V.27.) Ör. 3. sz. melléklete</t>
  </si>
  <si>
    <t xml:space="preserve">                              6/2016. (V.27.) önkormányzati rendelet 3.a. sz. melléklet</t>
  </si>
  <si>
    <t>6/2016. (V.27.) Ör. 4. sz. melléklete</t>
  </si>
  <si>
    <t>6/2016. (V.27.) Ör. 5. sz. melléklete</t>
  </si>
  <si>
    <t>6/2016. (V.27.) önkormányzati rendelet 6. sz. melléklet</t>
  </si>
  <si>
    <t>6/2016. (V. 27.) önkormányzati rendelet 7. sz. melléklet</t>
  </si>
  <si>
    <t>6/2016.  (V.27.) önkormányzati rendelet 8. sz. melléklet</t>
  </si>
  <si>
    <t>6/2016.  (V.27.) önkormányzati rendelet 9. sz. melléklet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</si>
</sst>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4" formatCode="_-* #,##0.00\ _F_t_-;\-* #,##0.00\ _F_t_-;_-* \-??\ _F_t_-;_-@_-"/>
    <numFmt numFmtId="165" formatCode="#,##0\ _F_t"/>
    <numFmt numFmtId="166" formatCode="_-* #,##0\ _F_t_-;\-* #,##0\ _F_t_-;_-* \-??\ _F_t_-;_-@_-"/>
    <numFmt numFmtId="167" formatCode="yyyy/\ m/\ d\.;@"/>
  </numFmts>
  <fonts count="38">
    <font>
      <sz val="10"/>
      <name val="Arial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</font>
    <font>
      <i/>
      <sz val="8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7"/>
      <name val="Arial"/>
      <family val="2"/>
      <charset val="238"/>
    </font>
    <font>
      <i/>
      <sz val="7"/>
      <name val="Arial"/>
      <family val="2"/>
      <charset val="238"/>
    </font>
    <font>
      <b/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8"/>
      <name val="Arial CE"/>
      <charset val="238"/>
    </font>
    <font>
      <sz val="10"/>
      <name val="Arial"/>
      <family val="2"/>
    </font>
    <font>
      <sz val="10"/>
      <name val="Arial CE"/>
      <charset val="238"/>
    </font>
    <font>
      <sz val="8"/>
      <name val="Arial CE"/>
      <charset val="238"/>
    </font>
    <font>
      <b/>
      <sz val="9"/>
      <name val="Arial CE"/>
      <charset val="238"/>
    </font>
    <font>
      <b/>
      <sz val="10"/>
      <name val="Arial CE"/>
      <charset val="238"/>
    </font>
    <font>
      <sz val="11"/>
      <color indexed="9"/>
      <name val="Calibri"/>
      <family val="2"/>
      <charset val="238"/>
    </font>
    <font>
      <sz val="12"/>
      <name val="Arial"/>
    </font>
    <font>
      <b/>
      <sz val="10"/>
      <name val="Arial"/>
    </font>
    <font>
      <sz val="10"/>
      <name val="Arial"/>
    </font>
    <font>
      <sz val="8"/>
      <name val="Arial"/>
    </font>
    <font>
      <b/>
      <sz val="12"/>
      <name val="Arial CE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164" fontId="22" fillId="0" borderId="0"/>
    <xf numFmtId="0" fontId="22" fillId="0" borderId="0"/>
    <xf numFmtId="9" fontId="22" fillId="0" borderId="0"/>
    <xf numFmtId="43" fontId="1" fillId="0" borderId="0" applyFill="0" applyBorder="0" applyAlignment="0" applyProtection="0"/>
    <xf numFmtId="0" fontId="28" fillId="0" borderId="0"/>
    <xf numFmtId="9" fontId="1" fillId="0" borderId="0" applyFill="0" applyBorder="0" applyAlignment="0" applyProtection="0"/>
  </cellStyleXfs>
  <cellXfs count="1101">
    <xf numFmtId="0" fontId="0" fillId="0" borderId="0" xfId="0"/>
    <xf numFmtId="0" fontId="22" fillId="0" borderId="0" xfId="8"/>
    <xf numFmtId="0" fontId="0" fillId="0" borderId="0" xfId="8" applyFont="1" applyAlignment="1">
      <alignment horizontal="right"/>
    </xf>
    <xf numFmtId="0" fontId="22" fillId="0" borderId="0" xfId="8" applyAlignment="1">
      <alignment horizontal="center"/>
    </xf>
    <xf numFmtId="0" fontId="3" fillId="0" borderId="0" xfId="8" applyFont="1" applyAlignment="1">
      <alignment horizontal="right"/>
    </xf>
    <xf numFmtId="0" fontId="5" fillId="0" borderId="1" xfId="8" applyFont="1" applyBorder="1" applyAlignment="1">
      <alignment horizontal="center"/>
    </xf>
    <xf numFmtId="0" fontId="4" fillId="0" borderId="2" xfId="8" applyFont="1" applyBorder="1"/>
    <xf numFmtId="0" fontId="5" fillId="0" borderId="2" xfId="8" applyFont="1" applyBorder="1" applyAlignment="1">
      <alignment horizontal="center"/>
    </xf>
    <xf numFmtId="0" fontId="3" fillId="0" borderId="3" xfId="8" applyFont="1" applyBorder="1"/>
    <xf numFmtId="0" fontId="8" fillId="0" borderId="3" xfId="8" applyFont="1" applyBorder="1"/>
    <xf numFmtId="0" fontId="6" fillId="0" borderId="2" xfId="8" applyFont="1" applyBorder="1"/>
    <xf numFmtId="3" fontId="22" fillId="0" borderId="0" xfId="8" applyNumberFormat="1"/>
    <xf numFmtId="0" fontId="3" fillId="0" borderId="0" xfId="8" applyFont="1"/>
    <xf numFmtId="0" fontId="22" fillId="0" borderId="0" xfId="8" applyBorder="1"/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0" fontId="3" fillId="0" borderId="2" xfId="8" applyFont="1" applyBorder="1"/>
    <xf numFmtId="0" fontId="3" fillId="0" borderId="4" xfId="8" applyFont="1" applyBorder="1"/>
    <xf numFmtId="3" fontId="3" fillId="0" borderId="3" xfId="8" applyNumberFormat="1" applyFont="1" applyBorder="1" applyAlignment="1">
      <alignment horizontal="right"/>
    </xf>
    <xf numFmtId="3" fontId="3" fillId="0" borderId="2" xfId="8" applyNumberFormat="1" applyFont="1" applyBorder="1" applyAlignment="1">
      <alignment horizontal="right"/>
    </xf>
    <xf numFmtId="3" fontId="6" fillId="0" borderId="3" xfId="8" applyNumberFormat="1" applyFont="1" applyBorder="1" applyAlignment="1">
      <alignment horizontal="right"/>
    </xf>
    <xf numFmtId="0" fontId="13" fillId="0" borderId="0" xfId="8" applyFont="1" applyAlignment="1">
      <alignment horizontal="center"/>
    </xf>
    <xf numFmtId="0" fontId="3" fillId="0" borderId="0" xfId="8" applyFont="1" applyAlignment="1">
      <alignment horizontal="center"/>
    </xf>
    <xf numFmtId="0" fontId="2" fillId="0" borderId="5" xfId="8" applyFont="1" applyBorder="1" applyAlignment="1">
      <alignment horizontal="center"/>
    </xf>
    <xf numFmtId="0" fontId="2" fillId="0" borderId="3" xfId="8" applyFont="1" applyBorder="1" applyAlignment="1">
      <alignment horizontal="center"/>
    </xf>
    <xf numFmtId="0" fontId="4" fillId="0" borderId="3" xfId="8" applyFont="1" applyBorder="1" applyAlignment="1">
      <alignment horizontal="center"/>
    </xf>
    <xf numFmtId="0" fontId="2" fillId="0" borderId="4" xfId="8" applyFont="1" applyBorder="1" applyAlignment="1">
      <alignment horizontal="center"/>
    </xf>
    <xf numFmtId="0" fontId="5" fillId="0" borderId="6" xfId="8" applyFont="1" applyBorder="1" applyAlignment="1">
      <alignment horizontal="center"/>
    </xf>
    <xf numFmtId="0" fontId="2" fillId="8" borderId="6" xfId="8" applyFont="1" applyFill="1" applyBorder="1"/>
    <xf numFmtId="0" fontId="3" fillId="0" borderId="6" xfId="8" applyFont="1" applyBorder="1" applyAlignment="1">
      <alignment horizontal="right"/>
    </xf>
    <xf numFmtId="0" fontId="4" fillId="0" borderId="3" xfId="8" applyFont="1" applyBorder="1"/>
    <xf numFmtId="0" fontId="3" fillId="0" borderId="6" xfId="8" applyFont="1" applyBorder="1"/>
    <xf numFmtId="0" fontId="2" fillId="8" borderId="5" xfId="8" applyFont="1" applyFill="1" applyBorder="1"/>
    <xf numFmtId="3" fontId="6" fillId="0" borderId="1" xfId="8" applyNumberFormat="1" applyFont="1" applyBorder="1" applyAlignment="1">
      <alignment horizontal="right"/>
    </xf>
    <xf numFmtId="0" fontId="2" fillId="8" borderId="4" xfId="8" applyFont="1" applyFill="1" applyBorder="1"/>
    <xf numFmtId="0" fontId="2" fillId="8" borderId="7" xfId="8" applyFont="1" applyFill="1" applyBorder="1"/>
    <xf numFmtId="0" fontId="2" fillId="8" borderId="3" xfId="8" applyFont="1" applyFill="1" applyBorder="1"/>
    <xf numFmtId="0" fontId="6" fillId="0" borderId="0" xfId="8" applyFont="1" applyFill="1" applyBorder="1"/>
    <xf numFmtId="3" fontId="6" fillId="0" borderId="0" xfId="8" applyNumberFormat="1" applyFont="1" applyFill="1" applyBorder="1" applyAlignment="1">
      <alignment horizontal="right"/>
    </xf>
    <xf numFmtId="0" fontId="3" fillId="0" borderId="8" xfId="8" applyFont="1" applyBorder="1"/>
    <xf numFmtId="0" fontId="10" fillId="0" borderId="9" xfId="8" applyFont="1" applyBorder="1" applyAlignment="1">
      <alignment horizontal="center"/>
    </xf>
    <xf numFmtId="0" fontId="3" fillId="0" borderId="10" xfId="8" applyFont="1" applyBorder="1"/>
    <xf numFmtId="0" fontId="10" fillId="0" borderId="11" xfId="8" applyFont="1" applyBorder="1" applyAlignment="1">
      <alignment horizontal="center"/>
    </xf>
    <xf numFmtId="0" fontId="3" fillId="0" borderId="2" xfId="8" applyFont="1" applyBorder="1" applyAlignment="1">
      <alignment horizontal="center"/>
    </xf>
    <xf numFmtId="0" fontId="3" fillId="0" borderId="1" xfId="8" applyFont="1" applyBorder="1"/>
    <xf numFmtId="0" fontId="3" fillId="0" borderId="1" xfId="8" applyFont="1" applyFill="1" applyBorder="1" applyAlignment="1">
      <alignment horizontal="center"/>
    </xf>
    <xf numFmtId="0" fontId="3" fillId="0" borderId="12" xfId="8" applyFont="1" applyBorder="1" applyAlignment="1">
      <alignment horizontal="center"/>
    </xf>
    <xf numFmtId="0" fontId="3" fillId="0" borderId="0" xfId="8" applyFont="1" applyBorder="1"/>
    <xf numFmtId="0" fontId="3" fillId="0" borderId="5" xfId="8" applyFont="1" applyBorder="1"/>
    <xf numFmtId="0" fontId="3" fillId="0" borderId="12" xfId="8" applyFont="1" applyFill="1" applyBorder="1"/>
    <xf numFmtId="0" fontId="6" fillId="8" borderId="0" xfId="8" applyFont="1" applyFill="1" applyBorder="1"/>
    <xf numFmtId="0" fontId="3" fillId="8" borderId="0" xfId="8" applyFont="1" applyFill="1" applyBorder="1"/>
    <xf numFmtId="0" fontId="5" fillId="8" borderId="0" xfId="8" applyFont="1" applyFill="1" applyBorder="1"/>
    <xf numFmtId="0" fontId="4" fillId="8" borderId="0" xfId="8" applyFont="1" applyFill="1" applyBorder="1"/>
    <xf numFmtId="0" fontId="22" fillId="0" borderId="3" xfId="8" applyBorder="1"/>
    <xf numFmtId="0" fontId="4" fillId="8" borderId="5" xfId="8" applyFont="1" applyFill="1" applyBorder="1" applyAlignment="1">
      <alignment horizontal="center"/>
    </xf>
    <xf numFmtId="0" fontId="4" fillId="8" borderId="6" xfId="8" applyFont="1" applyFill="1" applyBorder="1" applyAlignment="1">
      <alignment horizontal="center"/>
    </xf>
    <xf numFmtId="3" fontId="22" fillId="0" borderId="0" xfId="8" applyNumberFormat="1" applyBorder="1"/>
    <xf numFmtId="0" fontId="2" fillId="0" borderId="0" xfId="8" applyFont="1"/>
    <xf numFmtId="0" fontId="3" fillId="0" borderId="5" xfId="8" applyFont="1" applyFill="1" applyBorder="1"/>
    <xf numFmtId="0" fontId="3" fillId="0" borderId="12" xfId="8" applyFont="1" applyFill="1" applyBorder="1" applyAlignment="1">
      <alignment horizontal="center"/>
    </xf>
    <xf numFmtId="0" fontId="3" fillId="0" borderId="13" xfId="8" applyFont="1" applyFill="1" applyBorder="1" applyAlignment="1">
      <alignment horizontal="center"/>
    </xf>
    <xf numFmtId="0" fontId="3" fillId="0" borderId="14" xfId="8" applyFont="1" applyBorder="1"/>
    <xf numFmtId="0" fontId="8" fillId="0" borderId="12" xfId="8" applyFont="1" applyBorder="1"/>
    <xf numFmtId="0" fontId="8" fillId="0" borderId="13" xfId="8" applyFont="1" applyBorder="1"/>
    <xf numFmtId="0" fontId="8" fillId="0" borderId="2" xfId="8" applyFont="1" applyBorder="1"/>
    <xf numFmtId="0" fontId="8" fillId="0" borderId="4" xfId="8" applyFont="1" applyBorder="1"/>
    <xf numFmtId="0" fontId="3" fillId="0" borderId="0" xfId="8" applyFont="1" applyFill="1" applyBorder="1" applyAlignment="1">
      <alignment horizontal="left"/>
    </xf>
    <xf numFmtId="0" fontId="8" fillId="0" borderId="7" xfId="8" applyFont="1" applyBorder="1"/>
    <xf numFmtId="0" fontId="0" fillId="0" borderId="0" xfId="8" applyFont="1"/>
    <xf numFmtId="3" fontId="0" fillId="0" borderId="0" xfId="0" applyNumberFormat="1"/>
    <xf numFmtId="0" fontId="0" fillId="0" borderId="15" xfId="0" applyBorder="1"/>
    <xf numFmtId="0" fontId="2" fillId="0" borderId="0" xfId="0" applyFont="1" applyAlignment="1">
      <alignment horizontal="center"/>
    </xf>
    <xf numFmtId="3" fontId="23" fillId="0" borderId="16" xfId="0" applyNumberFormat="1" applyFont="1" applyBorder="1" applyAlignment="1">
      <alignment horizontal="center"/>
    </xf>
    <xf numFmtId="3" fontId="3" fillId="0" borderId="15" xfId="8" applyNumberFormat="1" applyFont="1" applyBorder="1"/>
    <xf numFmtId="0" fontId="23" fillId="0" borderId="16" xfId="0" applyFont="1" applyBorder="1" applyAlignment="1">
      <alignment horizontal="center"/>
    </xf>
    <xf numFmtId="0" fontId="0" fillId="0" borderId="17" xfId="0" applyBorder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49" fontId="0" fillId="0" borderId="18" xfId="0" applyNumberFormat="1" applyBorder="1"/>
    <xf numFmtId="49" fontId="0" fillId="0" borderId="15" xfId="0" applyNumberFormat="1" applyBorder="1"/>
    <xf numFmtId="49" fontId="0" fillId="0" borderId="0" xfId="0" applyNumberFormat="1"/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3" fontId="21" fillId="0" borderId="0" xfId="8" applyNumberFormat="1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wrapText="1"/>
    </xf>
    <xf numFmtId="0" fontId="27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wrapText="1"/>
    </xf>
    <xf numFmtId="0" fontId="0" fillId="0" borderId="20" xfId="0" applyBorder="1" applyAlignment="1">
      <alignment horizontal="right"/>
    </xf>
    <xf numFmtId="0" fontId="22" fillId="0" borderId="0" xfId="8" applyFont="1"/>
    <xf numFmtId="0" fontId="0" fillId="0" borderId="0" xfId="0" applyAlignment="1">
      <alignment horizontal="left"/>
    </xf>
    <xf numFmtId="3" fontId="22" fillId="0" borderId="0" xfId="8" applyNumberFormat="1" applyFont="1" applyAlignment="1">
      <alignment horizontal="left"/>
    </xf>
    <xf numFmtId="0" fontId="3" fillId="0" borderId="15" xfId="11" applyFont="1" applyBorder="1"/>
    <xf numFmtId="0" fontId="29" fillId="0" borderId="15" xfId="11" applyFont="1" applyBorder="1"/>
    <xf numFmtId="3" fontId="29" fillId="0" borderId="21" xfId="11" applyNumberFormat="1" applyFont="1" applyBorder="1"/>
    <xf numFmtId="0" fontId="26" fillId="0" borderId="15" xfId="11" applyFont="1" applyBorder="1"/>
    <xf numFmtId="3" fontId="26" fillId="0" borderId="21" xfId="11" applyNumberFormat="1" applyFont="1" applyBorder="1"/>
    <xf numFmtId="0" fontId="3" fillId="0" borderId="15" xfId="11" applyFont="1" applyBorder="1" applyAlignment="1"/>
    <xf numFmtId="0" fontId="3" fillId="0" borderId="0" xfId="0" applyFont="1" applyBorder="1"/>
    <xf numFmtId="3" fontId="6" fillId="0" borderId="0" xfId="0" applyNumberFormat="1" applyFont="1" applyBorder="1"/>
    <xf numFmtId="0" fontId="3" fillId="0" borderId="0" xfId="8" applyFont="1" applyBorder="1" applyAlignment="1">
      <alignment horizontal="left"/>
    </xf>
    <xf numFmtId="0" fontId="3" fillId="0" borderId="0" xfId="8" applyFont="1" applyBorder="1" applyAlignment="1">
      <alignment horizontal="center"/>
    </xf>
    <xf numFmtId="165" fontId="3" fillId="0" borderId="0" xfId="7" applyNumberFormat="1" applyFont="1" applyFill="1" applyBorder="1" applyAlignment="1" applyProtection="1"/>
    <xf numFmtId="49" fontId="3" fillId="8" borderId="0" xfId="8" applyNumberFormat="1" applyFont="1" applyFill="1" applyBorder="1"/>
    <xf numFmtId="3" fontId="3" fillId="0" borderId="0" xfId="8" applyNumberFormat="1" applyFont="1" applyFill="1" applyBorder="1" applyAlignment="1"/>
    <xf numFmtId="49" fontId="3" fillId="0" borderId="0" xfId="8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22" xfId="0" applyFont="1" applyBorder="1"/>
    <xf numFmtId="3" fontId="6" fillId="8" borderId="3" xfId="8" applyNumberFormat="1" applyFont="1" applyFill="1" applyBorder="1"/>
    <xf numFmtId="0" fontId="0" fillId="0" borderId="0" xfId="0" applyFill="1" applyBorder="1"/>
    <xf numFmtId="0" fontId="26" fillId="0" borderId="23" xfId="11" applyFont="1" applyBorder="1"/>
    <xf numFmtId="3" fontId="29" fillId="0" borderId="23" xfId="11" applyNumberFormat="1" applyFont="1" applyBorder="1"/>
    <xf numFmtId="3" fontId="30" fillId="0" borderId="24" xfId="11" applyNumberFormat="1" applyFont="1" applyBorder="1"/>
    <xf numFmtId="3" fontId="6" fillId="0" borderId="0" xfId="8" applyNumberFormat="1" applyFont="1"/>
    <xf numFmtId="0" fontId="3" fillId="0" borderId="0" xfId="0" applyFont="1"/>
    <xf numFmtId="0" fontId="4" fillId="8" borderId="24" xfId="8" applyFont="1" applyFill="1" applyBorder="1" applyAlignment="1">
      <alignment horizontal="center"/>
    </xf>
    <xf numFmtId="0" fontId="4" fillId="8" borderId="25" xfId="8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4" xfId="8" applyFont="1" applyFill="1" applyBorder="1"/>
    <xf numFmtId="3" fontId="3" fillId="0" borderId="3" xfId="8" applyNumberFormat="1" applyFont="1" applyFill="1" applyBorder="1" applyAlignment="1">
      <alignment horizontal="right"/>
    </xf>
    <xf numFmtId="0" fontId="29" fillId="0" borderId="15" xfId="11" applyFont="1" applyFill="1" applyBorder="1"/>
    <xf numFmtId="3" fontId="29" fillId="0" borderId="21" xfId="11" applyNumberFormat="1" applyFont="1" applyFill="1" applyBorder="1"/>
    <xf numFmtId="0" fontId="2" fillId="0" borderId="0" xfId="0" applyFont="1" applyBorder="1" applyAlignment="1">
      <alignment horizontal="center"/>
    </xf>
    <xf numFmtId="0" fontId="3" fillId="0" borderId="26" xfId="8" applyFont="1" applyBorder="1" applyAlignment="1">
      <alignment horizontal="center"/>
    </xf>
    <xf numFmtId="0" fontId="3" fillId="0" borderId="13" xfId="8" applyFont="1" applyBorder="1" applyAlignment="1">
      <alignment horizontal="left"/>
    </xf>
    <xf numFmtId="0" fontId="3" fillId="0" borderId="26" xfId="8" applyFont="1" applyBorder="1" applyAlignment="1">
      <alignment horizontal="left"/>
    </xf>
    <xf numFmtId="0" fontId="3" fillId="0" borderId="27" xfId="8" applyFont="1" applyBorder="1" applyAlignment="1">
      <alignment horizontal="center"/>
    </xf>
    <xf numFmtId="0" fontId="8" fillId="0" borderId="13" xfId="8" applyFont="1" applyBorder="1" applyAlignment="1">
      <alignment horizontal="left"/>
    </xf>
    <xf numFmtId="0" fontId="8" fillId="0" borderId="2" xfId="8" applyFont="1" applyBorder="1" applyAlignment="1">
      <alignment horizontal="left"/>
    </xf>
    <xf numFmtId="0" fontId="29" fillId="0" borderId="28" xfId="11" applyFont="1" applyBorder="1"/>
    <xf numFmtId="0" fontId="28" fillId="0" borderId="29" xfId="11" applyBorder="1"/>
    <xf numFmtId="0" fontId="28" fillId="0" borderId="21" xfId="11" applyBorder="1"/>
    <xf numFmtId="3" fontId="30" fillId="0" borderId="30" xfId="11" applyNumberFormat="1" applyFont="1" applyBorder="1"/>
    <xf numFmtId="49" fontId="30" fillId="0" borderId="31" xfId="11" applyNumberFormat="1" applyFont="1" applyBorder="1" applyAlignment="1">
      <alignment horizontal="center"/>
    </xf>
    <xf numFmtId="3" fontId="29" fillId="0" borderId="32" xfId="11" applyNumberFormat="1" applyFont="1" applyBorder="1"/>
    <xf numFmtId="3" fontId="29" fillId="0" borderId="15" xfId="11" applyNumberFormat="1" applyFont="1" applyBorder="1"/>
    <xf numFmtId="3" fontId="8" fillId="0" borderId="25" xfId="0" applyNumberFormat="1" applyFont="1" applyFill="1" applyBorder="1"/>
    <xf numFmtId="0" fontId="0" fillId="0" borderId="25" xfId="0" applyBorder="1"/>
    <xf numFmtId="3" fontId="3" fillId="0" borderId="0" xfId="8" applyNumberFormat="1" applyFont="1" applyFill="1" applyBorder="1"/>
    <xf numFmtId="3" fontId="3" fillId="0" borderId="15" xfId="8" applyNumberFormat="1" applyFont="1" applyBorder="1" applyAlignment="1">
      <alignment horizontal="right"/>
    </xf>
    <xf numFmtId="3" fontId="3" fillId="0" borderId="33" xfId="8" applyNumberFormat="1" applyFont="1" applyBorder="1"/>
    <xf numFmtId="3" fontId="3" fillId="0" borderId="33" xfId="8" applyNumberFormat="1" applyFont="1" applyBorder="1" applyAlignment="1">
      <alignment horizontal="right"/>
    </xf>
    <xf numFmtId="0" fontId="0" fillId="0" borderId="23" xfId="0" applyBorder="1"/>
    <xf numFmtId="0" fontId="0" fillId="0" borderId="0" xfId="0" applyAlignment="1"/>
    <xf numFmtId="0" fontId="0" fillId="0" borderId="0" xfId="0" applyAlignment="1">
      <alignment horizontal="center"/>
    </xf>
    <xf numFmtId="3" fontId="3" fillId="0" borderId="6" xfId="8" applyNumberFormat="1" applyFont="1" applyBorder="1" applyAlignment="1">
      <alignment horizontal="right"/>
    </xf>
    <xf numFmtId="3" fontId="3" fillId="0" borderId="4" xfId="8" applyNumberFormat="1" applyFont="1" applyFill="1" applyBorder="1" applyAlignment="1">
      <alignment horizontal="right"/>
    </xf>
    <xf numFmtId="3" fontId="3" fillId="0" borderId="4" xfId="8" applyNumberFormat="1" applyFont="1" applyBorder="1" applyAlignment="1">
      <alignment horizontal="right"/>
    </xf>
    <xf numFmtId="0" fontId="22" fillId="0" borderId="15" xfId="8" applyBorder="1"/>
    <xf numFmtId="3" fontId="6" fillId="0" borderId="15" xfId="8" applyNumberFormat="1" applyFont="1" applyBorder="1" applyAlignment="1">
      <alignment horizontal="right"/>
    </xf>
    <xf numFmtId="0" fontId="3" fillId="0" borderId="34" xfId="8" applyFont="1" applyFill="1" applyBorder="1" applyAlignment="1">
      <alignment horizontal="center"/>
    </xf>
    <xf numFmtId="0" fontId="3" fillId="0" borderId="35" xfId="8" applyFont="1" applyFill="1" applyBorder="1" applyAlignment="1">
      <alignment horizontal="center"/>
    </xf>
    <xf numFmtId="0" fontId="3" fillId="0" borderId="14" xfId="8" applyFont="1" applyBorder="1" applyAlignment="1">
      <alignment horizontal="center"/>
    </xf>
    <xf numFmtId="0" fontId="3" fillId="0" borderId="36" xfId="8" applyFont="1" applyBorder="1" applyAlignment="1">
      <alignment horizontal="center"/>
    </xf>
    <xf numFmtId="0" fontId="3" fillId="0" borderId="16" xfId="8" applyFont="1" applyBorder="1" applyAlignment="1">
      <alignment horizontal="center"/>
    </xf>
    <xf numFmtId="0" fontId="3" fillId="0" borderId="17" xfId="8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22" fillId="0" borderId="37" xfId="8" applyBorder="1"/>
    <xf numFmtId="0" fontId="34" fillId="0" borderId="15" xfId="0" applyFont="1" applyBorder="1" applyAlignment="1">
      <alignment horizontal="left" vertical="top" wrapText="1"/>
    </xf>
    <xf numFmtId="0" fontId="35" fillId="0" borderId="15" xfId="0" applyFont="1" applyBorder="1" applyAlignment="1">
      <alignment horizontal="left" vertical="top" wrapText="1"/>
    </xf>
    <xf numFmtId="0" fontId="33" fillId="0" borderId="15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5" xfId="8" applyFont="1" applyFill="1" applyBorder="1" applyAlignment="1">
      <alignment horizontal="center" wrapText="1"/>
    </xf>
    <xf numFmtId="0" fontId="34" fillId="0" borderId="15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top" wrapText="1"/>
    </xf>
    <xf numFmtId="0" fontId="37" fillId="0" borderId="0" xfId="0" applyFont="1" applyAlignment="1">
      <alignment horizontal="center"/>
    </xf>
    <xf numFmtId="0" fontId="2" fillId="0" borderId="0" xfId="0" applyFont="1"/>
    <xf numFmtId="0" fontId="34" fillId="0" borderId="15" xfId="0" applyFont="1" applyFill="1" applyBorder="1" applyAlignment="1">
      <alignment horizontal="center" vertical="top" wrapText="1"/>
    </xf>
    <xf numFmtId="0" fontId="2" fillId="0" borderId="15" xfId="0" applyFont="1" applyBorder="1"/>
    <xf numFmtId="3" fontId="35" fillId="0" borderId="15" xfId="0" applyNumberFormat="1" applyFont="1" applyBorder="1" applyAlignment="1">
      <alignment horizontal="right" vertical="center" wrapText="1"/>
    </xf>
    <xf numFmtId="3" fontId="0" fillId="0" borderId="15" xfId="0" applyNumberFormat="1" applyBorder="1" applyAlignment="1">
      <alignment horizontal="right" vertical="center"/>
    </xf>
    <xf numFmtId="0" fontId="2" fillId="0" borderId="15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center" wrapText="1"/>
    </xf>
    <xf numFmtId="3" fontId="2" fillId="0" borderId="15" xfId="0" applyNumberFormat="1" applyFont="1" applyBorder="1" applyAlignment="1">
      <alignment horizontal="right" vertical="center"/>
    </xf>
    <xf numFmtId="0" fontId="34" fillId="0" borderId="15" xfId="0" applyFont="1" applyFill="1" applyBorder="1" applyAlignment="1">
      <alignment horizontal="center" wrapText="1"/>
    </xf>
    <xf numFmtId="0" fontId="22" fillId="0" borderId="0" xfId="8" applyFill="1"/>
    <xf numFmtId="9" fontId="26" fillId="0" borderId="17" xfId="12" applyFont="1" applyBorder="1" applyAlignment="1">
      <alignment horizontal="center"/>
    </xf>
    <xf numFmtId="0" fontId="22" fillId="0" borderId="0" xfId="8" applyFont="1" applyAlignment="1">
      <alignment horizontal="right"/>
    </xf>
    <xf numFmtId="0" fontId="27" fillId="0" borderId="21" xfId="0" applyFont="1" applyBorder="1" applyAlignment="1">
      <alignment horizontal="center" vertical="center" wrapText="1"/>
    </xf>
    <xf numFmtId="0" fontId="27" fillId="0" borderId="38" xfId="0" applyFont="1" applyBorder="1"/>
    <xf numFmtId="0" fontId="22" fillId="0" borderId="0" xfId="0" applyFont="1" applyBorder="1" applyAlignment="1">
      <alignment horizontal="right"/>
    </xf>
    <xf numFmtId="3" fontId="22" fillId="0" borderId="0" xfId="8" applyNumberFormat="1" applyAlignment="1">
      <alignment horizontal="center" vertical="center"/>
    </xf>
    <xf numFmtId="0" fontId="2" fillId="0" borderId="15" xfId="0" applyFont="1" applyFill="1" applyBorder="1" applyAlignment="1">
      <alignment horizontal="center" wrapText="1"/>
    </xf>
    <xf numFmtId="3" fontId="6" fillId="0" borderId="39" xfId="8" applyNumberFormat="1" applyFont="1" applyFill="1" applyBorder="1" applyAlignment="1">
      <alignment horizontal="center"/>
    </xf>
    <xf numFmtId="3" fontId="6" fillId="0" borderId="39" xfId="8" applyNumberFormat="1" applyFont="1" applyBorder="1" applyAlignment="1">
      <alignment horizontal="center"/>
    </xf>
    <xf numFmtId="0" fontId="22" fillId="0" borderId="0" xfId="8" applyAlignment="1">
      <alignment vertical="center"/>
    </xf>
    <xf numFmtId="0" fontId="12" fillId="0" borderId="0" xfId="8" applyFont="1" applyAlignment="1">
      <alignment vertical="center"/>
    </xf>
    <xf numFmtId="0" fontId="22" fillId="0" borderId="0" xfId="8" applyBorder="1" applyAlignment="1">
      <alignment vertical="center"/>
    </xf>
    <xf numFmtId="0" fontId="22" fillId="0" borderId="15" xfId="8" applyBorder="1" applyAlignment="1">
      <alignment vertical="center"/>
    </xf>
    <xf numFmtId="0" fontId="22" fillId="0" borderId="21" xfId="8" applyBorder="1" applyAlignment="1">
      <alignment vertical="center"/>
    </xf>
    <xf numFmtId="0" fontId="3" fillId="0" borderId="15" xfId="8" applyFont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11" fillId="0" borderId="19" xfId="8" applyFont="1" applyBorder="1" applyAlignment="1">
      <alignment horizontal="center" vertical="center"/>
    </xf>
    <xf numFmtId="0" fontId="3" fillId="0" borderId="40" xfId="8" applyFont="1" applyBorder="1" applyAlignment="1">
      <alignment horizontal="center" vertical="center"/>
    </xf>
    <xf numFmtId="0" fontId="3" fillId="0" borderId="32" xfId="8" applyFont="1" applyBorder="1" applyAlignment="1">
      <alignment horizontal="center" vertical="center"/>
    </xf>
    <xf numFmtId="0" fontId="3" fillId="0" borderId="21" xfId="8" applyFont="1" applyBorder="1" applyAlignment="1">
      <alignment horizontal="center" vertical="center"/>
    </xf>
    <xf numFmtId="0" fontId="3" fillId="0" borderId="19" xfId="8" applyFont="1" applyBorder="1" applyAlignment="1">
      <alignment horizontal="center" vertical="center"/>
    </xf>
    <xf numFmtId="0" fontId="34" fillId="0" borderId="21" xfId="0" applyFont="1" applyBorder="1" applyAlignment="1">
      <alignment horizontal="left" vertical="center" wrapText="1"/>
    </xf>
    <xf numFmtId="0" fontId="0" fillId="0" borderId="19" xfId="0" applyBorder="1" applyAlignment="1">
      <alignment vertical="center"/>
    </xf>
    <xf numFmtId="0" fontId="0" fillId="0" borderId="40" xfId="0" applyBorder="1" applyAlignment="1">
      <alignment vertical="center"/>
    </xf>
    <xf numFmtId="3" fontId="11" fillId="0" borderId="19" xfId="8" applyNumberFormat="1" applyFont="1" applyBorder="1" applyAlignment="1">
      <alignment vertical="center"/>
    </xf>
    <xf numFmtId="3" fontId="22" fillId="0" borderId="40" xfId="8" applyNumberFormat="1" applyBorder="1" applyAlignment="1">
      <alignment vertical="center"/>
    </xf>
    <xf numFmtId="3" fontId="22" fillId="0" borderId="32" xfId="8" applyNumberFormat="1" applyBorder="1" applyAlignment="1">
      <alignment vertical="center"/>
    </xf>
    <xf numFmtId="3" fontId="22" fillId="0" borderId="21" xfId="8" applyNumberFormat="1" applyBorder="1" applyAlignment="1">
      <alignment vertical="center"/>
    </xf>
    <xf numFmtId="3" fontId="22" fillId="0" borderId="19" xfId="8" applyNumberFormat="1" applyBorder="1" applyAlignment="1">
      <alignment vertical="center"/>
    </xf>
    <xf numFmtId="0" fontId="35" fillId="0" borderId="21" xfId="0" applyFont="1" applyBorder="1" applyAlignment="1">
      <alignment horizontal="left" vertical="center" wrapText="1"/>
    </xf>
    <xf numFmtId="3" fontId="35" fillId="0" borderId="19" xfId="0" applyNumberFormat="1" applyFont="1" applyBorder="1" applyAlignment="1">
      <alignment horizontal="right" vertical="center" wrapText="1"/>
    </xf>
    <xf numFmtId="3" fontId="35" fillId="0" borderId="40" xfId="0" applyNumberFormat="1" applyFont="1" applyBorder="1" applyAlignment="1">
      <alignment horizontal="right" vertical="center" wrapText="1"/>
    </xf>
    <xf numFmtId="3" fontId="35" fillId="0" borderId="32" xfId="0" applyNumberFormat="1" applyFont="1" applyBorder="1" applyAlignment="1">
      <alignment horizontal="right" vertical="center" wrapText="1"/>
    </xf>
    <xf numFmtId="3" fontId="35" fillId="0" borderId="21" xfId="0" applyNumberFormat="1" applyFont="1" applyBorder="1" applyAlignment="1">
      <alignment horizontal="right" vertical="center" wrapText="1"/>
    </xf>
    <xf numFmtId="3" fontId="34" fillId="0" borderId="19" xfId="0" applyNumberFormat="1" applyFont="1" applyBorder="1" applyAlignment="1">
      <alignment horizontal="right" vertical="center" wrapText="1"/>
    </xf>
    <xf numFmtId="3" fontId="34" fillId="0" borderId="40" xfId="0" applyNumberFormat="1" applyFont="1" applyBorder="1" applyAlignment="1">
      <alignment horizontal="right" vertical="center" wrapText="1"/>
    </xf>
    <xf numFmtId="3" fontId="34" fillId="0" borderId="32" xfId="0" applyNumberFormat="1" applyFont="1" applyBorder="1" applyAlignment="1">
      <alignment horizontal="right" vertical="center" wrapText="1"/>
    </xf>
    <xf numFmtId="3" fontId="34" fillId="0" borderId="21" xfId="0" applyNumberFormat="1" applyFont="1" applyBorder="1" applyAlignment="1">
      <alignment horizontal="right" vertical="center" wrapText="1"/>
    </xf>
    <xf numFmtId="3" fontId="2" fillId="0" borderId="19" xfId="8" applyNumberFormat="1" applyFont="1" applyBorder="1" applyAlignment="1">
      <alignment vertical="center"/>
    </xf>
    <xf numFmtId="3" fontId="2" fillId="0" borderId="40" xfId="8" applyNumberFormat="1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1" xfId="0" applyBorder="1" applyAlignment="1">
      <alignment vertical="center"/>
    </xf>
    <xf numFmtId="0" fontId="6" fillId="0" borderId="16" xfId="11" applyFont="1" applyFill="1" applyBorder="1" applyAlignment="1">
      <alignment horizontal="center"/>
    </xf>
    <xf numFmtId="0" fontId="3" fillId="0" borderId="16" xfId="11" applyFont="1" applyFill="1" applyBorder="1" applyAlignment="1">
      <alignment horizontal="center"/>
    </xf>
    <xf numFmtId="0" fontId="29" fillId="0" borderId="21" xfId="11" applyFont="1" applyBorder="1" applyAlignment="1"/>
    <xf numFmtId="0" fontId="3" fillId="0" borderId="0" xfId="0" applyFont="1" applyBorder="1" applyAlignment="1"/>
    <xf numFmtId="3" fontId="6" fillId="0" borderId="0" xfId="0" applyNumberFormat="1" applyFont="1" applyBorder="1" applyAlignment="1"/>
    <xf numFmtId="0" fontId="22" fillId="0" borderId="0" xfId="8" applyBorder="1" applyAlignment="1"/>
    <xf numFmtId="3" fontId="3" fillId="0" borderId="0" xfId="0" applyNumberFormat="1" applyFont="1" applyBorder="1" applyAlignment="1"/>
    <xf numFmtId="0" fontId="3" fillId="0" borderId="15" xfId="11" applyFont="1" applyFill="1" applyBorder="1" applyAlignment="1">
      <alignment horizontal="center"/>
    </xf>
    <xf numFmtId="0" fontId="28" fillId="0" borderId="15" xfId="11" applyBorder="1" applyAlignment="1">
      <alignment horizontal="center"/>
    </xf>
    <xf numFmtId="0" fontId="29" fillId="0" borderId="15" xfId="11" applyFont="1" applyBorder="1" applyAlignment="1">
      <alignment horizontal="center"/>
    </xf>
    <xf numFmtId="3" fontId="10" fillId="0" borderId="41" xfId="10" applyNumberFormat="1" applyFont="1" applyBorder="1" applyAlignment="1">
      <alignment horizontal="center"/>
    </xf>
    <xf numFmtId="9" fontId="11" fillId="0" borderId="15" xfId="12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3" fillId="0" borderId="40" xfId="8" applyFont="1" applyBorder="1" applyAlignment="1">
      <alignment horizontal="center"/>
    </xf>
    <xf numFmtId="3" fontId="23" fillId="0" borderId="15" xfId="0" applyNumberFormat="1" applyFont="1" applyBorder="1" applyAlignment="1">
      <alignment horizontal="center"/>
    </xf>
    <xf numFmtId="9" fontId="11" fillId="0" borderId="15" xfId="0" applyNumberFormat="1" applyFont="1" applyBorder="1" applyAlignment="1">
      <alignment horizontal="center"/>
    </xf>
    <xf numFmtId="3" fontId="23" fillId="0" borderId="36" xfId="0" applyNumberFormat="1" applyFont="1" applyBorder="1" applyAlignment="1">
      <alignment horizontal="center"/>
    </xf>
    <xf numFmtId="9" fontId="11" fillId="0" borderId="36" xfId="0" applyNumberFormat="1" applyFont="1" applyBorder="1" applyAlignment="1">
      <alignment horizontal="center"/>
    </xf>
    <xf numFmtId="9" fontId="11" fillId="0" borderId="36" xfId="12" applyFont="1" applyBorder="1" applyAlignment="1">
      <alignment horizontal="center"/>
    </xf>
    <xf numFmtId="3" fontId="11" fillId="0" borderId="16" xfId="10" applyNumberFormat="1" applyFont="1" applyBorder="1" applyAlignment="1">
      <alignment horizontal="center"/>
    </xf>
    <xf numFmtId="3" fontId="11" fillId="0" borderId="15" xfId="10" applyNumberFormat="1" applyFont="1" applyBorder="1" applyAlignment="1">
      <alignment horizontal="center"/>
    </xf>
    <xf numFmtId="9" fontId="26" fillId="0" borderId="42" xfId="10" applyNumberFormat="1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19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3" fontId="11" fillId="0" borderId="15" xfId="0" applyNumberFormat="1" applyFont="1" applyBorder="1" applyAlignment="1">
      <alignment horizontal="center"/>
    </xf>
    <xf numFmtId="0" fontId="23" fillId="0" borderId="45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3" fontId="11" fillId="0" borderId="36" xfId="10" applyNumberFormat="1" applyFont="1" applyBorder="1" applyAlignment="1">
      <alignment horizontal="center"/>
    </xf>
    <xf numFmtId="3" fontId="11" fillId="0" borderId="46" xfId="10" applyNumberFormat="1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3" fontId="11" fillId="0" borderId="47" xfId="10" applyNumberFormat="1" applyFont="1" applyBorder="1" applyAlignment="1">
      <alignment horizontal="center"/>
    </xf>
    <xf numFmtId="3" fontId="11" fillId="0" borderId="40" xfId="1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3" fillId="0" borderId="48" xfId="0" applyFont="1" applyBorder="1" applyAlignment="1">
      <alignment horizontal="center"/>
    </xf>
    <xf numFmtId="0" fontId="26" fillId="0" borderId="42" xfId="0" applyFont="1" applyBorder="1" applyAlignment="1">
      <alignment horizontal="center"/>
    </xf>
    <xf numFmtId="3" fontId="26" fillId="0" borderId="42" xfId="10" applyNumberFormat="1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23" fillId="0" borderId="49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3" fontId="26" fillId="0" borderId="50" xfId="10" applyNumberFormat="1" applyFont="1" applyBorder="1" applyAlignment="1">
      <alignment horizontal="center"/>
    </xf>
    <xf numFmtId="9" fontId="26" fillId="0" borderId="51" xfId="10" applyNumberFormat="1" applyFont="1" applyBorder="1" applyAlignment="1">
      <alignment horizontal="center"/>
    </xf>
    <xf numFmtId="3" fontId="26" fillId="0" borderId="18" xfId="10" applyNumberFormat="1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9" fontId="26" fillId="0" borderId="42" xfId="12" applyFont="1" applyBorder="1" applyAlignment="1">
      <alignment horizontal="center"/>
    </xf>
    <xf numFmtId="3" fontId="26" fillId="0" borderId="52" xfId="10" applyNumberFormat="1" applyFont="1" applyBorder="1" applyAlignment="1">
      <alignment horizontal="center"/>
    </xf>
    <xf numFmtId="0" fontId="2" fillId="0" borderId="53" xfId="8" applyFont="1" applyBorder="1" applyAlignment="1">
      <alignment horizontal="center"/>
    </xf>
    <xf numFmtId="0" fontId="2" fillId="0" borderId="54" xfId="8" applyFont="1" applyBorder="1" applyAlignment="1">
      <alignment horizontal="center"/>
    </xf>
    <xf numFmtId="0" fontId="5" fillId="0" borderId="55" xfId="8" applyFont="1" applyBorder="1" applyAlignment="1">
      <alignment horizontal="center"/>
    </xf>
    <xf numFmtId="0" fontId="3" fillId="0" borderId="54" xfId="8" applyFont="1" applyBorder="1"/>
    <xf numFmtId="3" fontId="3" fillId="0" borderId="54" xfId="8" applyNumberFormat="1" applyFont="1" applyBorder="1" applyAlignment="1">
      <alignment horizontal="right"/>
    </xf>
    <xf numFmtId="3" fontId="6" fillId="0" borderId="56" xfId="8" applyNumberFormat="1" applyFont="1" applyBorder="1" applyAlignment="1">
      <alignment horizontal="right"/>
    </xf>
    <xf numFmtId="3" fontId="3" fillId="0" borderId="55" xfId="8" applyNumberFormat="1" applyFont="1" applyBorder="1" applyAlignment="1">
      <alignment horizontal="right"/>
    </xf>
    <xf numFmtId="3" fontId="6" fillId="0" borderId="54" xfId="8" applyNumberFormat="1" applyFont="1" applyBorder="1" applyAlignment="1">
      <alignment horizontal="right"/>
    </xf>
    <xf numFmtId="0" fontId="0" fillId="0" borderId="20" xfId="0" applyBorder="1"/>
    <xf numFmtId="0" fontId="22" fillId="0" borderId="57" xfId="8" applyBorder="1"/>
    <xf numFmtId="0" fontId="0" fillId="0" borderId="38" xfId="0" applyFill="1" applyBorder="1" applyAlignment="1">
      <alignment horizontal="center" vertical="center"/>
    </xf>
    <xf numFmtId="0" fontId="22" fillId="0" borderId="58" xfId="8" applyBorder="1"/>
    <xf numFmtId="0" fontId="8" fillId="0" borderId="0" xfId="8" applyFont="1"/>
    <xf numFmtId="49" fontId="7" fillId="0" borderId="25" xfId="0" applyNumberFormat="1" applyFont="1" applyBorder="1"/>
    <xf numFmtId="0" fontId="8" fillId="0" borderId="24" xfId="8" applyFont="1" applyBorder="1"/>
    <xf numFmtId="49" fontId="8" fillId="0" borderId="0" xfId="0" applyNumberFormat="1" applyFont="1" applyBorder="1"/>
    <xf numFmtId="0" fontId="8" fillId="0" borderId="23" xfId="8" applyFont="1" applyBorder="1"/>
    <xf numFmtId="49" fontId="7" fillId="0" borderId="23" xfId="0" applyNumberFormat="1" applyFont="1" applyBorder="1"/>
    <xf numFmtId="49" fontId="0" fillId="0" borderId="0" xfId="0" applyNumberFormat="1" applyBorder="1"/>
    <xf numFmtId="0" fontId="8" fillId="0" borderId="25" xfId="8" applyFont="1" applyBorder="1"/>
    <xf numFmtId="0" fontId="2" fillId="0" borderId="23" xfId="0" applyFont="1" applyBorder="1"/>
    <xf numFmtId="49" fontId="2" fillId="0" borderId="23" xfId="0" applyNumberFormat="1" applyFont="1" applyBorder="1"/>
    <xf numFmtId="49" fontId="7" fillId="0" borderId="22" xfId="0" applyNumberFormat="1" applyFont="1" applyBorder="1"/>
    <xf numFmtId="0" fontId="22" fillId="0" borderId="38" xfId="8" applyBorder="1"/>
    <xf numFmtId="0" fontId="3" fillId="0" borderId="24" xfId="0" applyFont="1" applyBorder="1"/>
    <xf numFmtId="0" fontId="3" fillId="0" borderId="25" xfId="0" applyFont="1" applyBorder="1"/>
    <xf numFmtId="3" fontId="22" fillId="0" borderId="33" xfId="8" applyNumberFormat="1" applyFont="1" applyBorder="1"/>
    <xf numFmtId="3" fontId="6" fillId="0" borderId="0" xfId="8" applyNumberFormat="1" applyFont="1" applyFill="1" applyBorder="1"/>
    <xf numFmtId="0" fontId="2" fillId="0" borderId="59" xfId="8" applyFont="1" applyBorder="1" applyAlignment="1">
      <alignment horizontal="center"/>
    </xf>
    <xf numFmtId="0" fontId="5" fillId="0" borderId="60" xfId="8" applyFont="1" applyBorder="1" applyAlignment="1">
      <alignment horizontal="center"/>
    </xf>
    <xf numFmtId="0" fontId="3" fillId="0" borderId="61" xfId="8" applyFont="1" applyBorder="1"/>
    <xf numFmtId="0" fontId="16" fillId="8" borderId="0" xfId="8" applyFont="1" applyFill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3" fontId="35" fillId="0" borderId="23" xfId="0" applyNumberFormat="1" applyFont="1" applyBorder="1" applyAlignment="1">
      <alignment horizontal="right" vertical="center" wrapText="1"/>
    </xf>
    <xf numFmtId="0" fontId="22" fillId="0" borderId="21" xfId="0" applyFont="1" applyBorder="1" applyAlignment="1">
      <alignment horizontal="left" vertical="center" wrapText="1"/>
    </xf>
    <xf numFmtId="3" fontId="2" fillId="0" borderId="19" xfId="0" applyNumberFormat="1" applyFont="1" applyBorder="1" applyAlignment="1">
      <alignment horizontal="right" vertical="center" wrapText="1"/>
    </xf>
    <xf numFmtId="3" fontId="2" fillId="0" borderId="40" xfId="0" applyNumberFormat="1" applyFont="1" applyBorder="1" applyAlignment="1">
      <alignment horizontal="right" vertical="center" wrapText="1"/>
    </xf>
    <xf numFmtId="3" fontId="2" fillId="0" borderId="32" xfId="0" applyNumberFormat="1" applyFont="1" applyBorder="1" applyAlignment="1">
      <alignment horizontal="right" vertical="center" wrapText="1"/>
    </xf>
    <xf numFmtId="3" fontId="2" fillId="0" borderId="21" xfId="0" applyNumberFormat="1" applyFont="1" applyBorder="1" applyAlignment="1">
      <alignment horizontal="right" vertical="center" wrapText="1"/>
    </xf>
    <xf numFmtId="3" fontId="22" fillId="0" borderId="32" xfId="0" applyNumberFormat="1" applyFont="1" applyBorder="1" applyAlignment="1">
      <alignment horizontal="right" vertical="center" wrapText="1"/>
    </xf>
    <xf numFmtId="3" fontId="22" fillId="0" borderId="21" xfId="0" applyNumberFormat="1" applyFont="1" applyBorder="1" applyAlignment="1">
      <alignment horizontal="right" vertical="center" wrapText="1"/>
    </xf>
    <xf numFmtId="3" fontId="22" fillId="0" borderId="19" xfId="8" applyNumberFormat="1" applyFont="1" applyBorder="1" applyAlignment="1">
      <alignment vertical="center"/>
    </xf>
    <xf numFmtId="3" fontId="22" fillId="0" borderId="40" xfId="8" applyNumberFormat="1" applyFont="1" applyBorder="1" applyAlignment="1">
      <alignment vertical="center"/>
    </xf>
    <xf numFmtId="3" fontId="34" fillId="0" borderId="23" xfId="0" applyNumberFormat="1" applyFont="1" applyBorder="1" applyAlignment="1">
      <alignment horizontal="right" vertical="center" wrapText="1"/>
    </xf>
    <xf numFmtId="0" fontId="22" fillId="0" borderId="15" xfId="0" applyFont="1" applyBorder="1" applyAlignment="1">
      <alignment horizontal="center" vertical="top" wrapText="1"/>
    </xf>
    <xf numFmtId="0" fontId="0" fillId="9" borderId="0" xfId="0" applyFill="1"/>
    <xf numFmtId="0" fontId="0" fillId="9" borderId="0" xfId="0" applyFill="1" applyBorder="1"/>
    <xf numFmtId="0" fontId="2" fillId="0" borderId="15" xfId="0" applyFont="1" applyFill="1" applyBorder="1"/>
    <xf numFmtId="3" fontId="35" fillId="0" borderId="15" xfId="0" applyNumberFormat="1" applyFont="1" applyFill="1" applyBorder="1" applyAlignment="1">
      <alignment horizontal="right" vertical="center" wrapText="1"/>
    </xf>
    <xf numFmtId="3" fontId="34" fillId="0" borderId="15" xfId="0" applyNumberFormat="1" applyFont="1" applyFill="1" applyBorder="1" applyAlignment="1">
      <alignment horizontal="right" vertical="center" wrapText="1"/>
    </xf>
    <xf numFmtId="0" fontId="2" fillId="0" borderId="32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3" fontId="2" fillId="0" borderId="15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0" fillId="0" borderId="20" xfId="0" applyFill="1" applyBorder="1" applyAlignment="1">
      <alignment horizontal="center" vertical="center"/>
    </xf>
    <xf numFmtId="3" fontId="8" fillId="0" borderId="0" xfId="8" applyNumberFormat="1" applyFont="1" applyFill="1" applyBorder="1"/>
    <xf numFmtId="3" fontId="7" fillId="0" borderId="23" xfId="0" applyNumberFormat="1" applyFont="1" applyFill="1" applyBorder="1"/>
    <xf numFmtId="3" fontId="7" fillId="0" borderId="23" xfId="8" applyNumberFormat="1" applyFont="1" applyFill="1" applyBorder="1"/>
    <xf numFmtId="3" fontId="7" fillId="0" borderId="22" xfId="0" applyNumberFormat="1" applyFont="1" applyFill="1" applyBorder="1"/>
    <xf numFmtId="3" fontId="0" fillId="0" borderId="25" xfId="0" applyNumberFormat="1" applyFill="1" applyBorder="1"/>
    <xf numFmtId="3" fontId="8" fillId="0" borderId="0" xfId="0" applyNumberFormat="1" applyFont="1" applyFill="1" applyBorder="1"/>
    <xf numFmtId="165" fontId="6" fillId="0" borderId="0" xfId="8" applyNumberFormat="1" applyFont="1" applyFill="1" applyBorder="1" applyAlignment="1"/>
    <xf numFmtId="1" fontId="3" fillId="0" borderId="0" xfId="8" applyNumberFormat="1" applyFont="1" applyFill="1" applyBorder="1" applyAlignment="1">
      <alignment horizontal="right"/>
    </xf>
    <xf numFmtId="3" fontId="3" fillId="0" borderId="0" xfId="8" applyNumberFormat="1" applyFont="1" applyFill="1" applyBorder="1" applyAlignment="1">
      <alignment horizontal="right"/>
    </xf>
    <xf numFmtId="165" fontId="6" fillId="0" borderId="0" xfId="8" applyNumberFormat="1" applyFont="1" applyFill="1" applyBorder="1" applyAlignment="1">
      <alignment horizontal="right"/>
    </xf>
    <xf numFmtId="1" fontId="6" fillId="0" borderId="0" xfId="8" applyNumberFormat="1" applyFont="1" applyFill="1" applyBorder="1" applyAlignment="1">
      <alignment horizontal="right"/>
    </xf>
    <xf numFmtId="1" fontId="6" fillId="0" borderId="0" xfId="8" applyNumberFormat="1" applyFont="1" applyFill="1" applyBorder="1" applyAlignment="1"/>
    <xf numFmtId="1" fontId="3" fillId="0" borderId="0" xfId="8" applyNumberFormat="1" applyFont="1" applyFill="1" applyBorder="1" applyAlignment="1"/>
    <xf numFmtId="165" fontId="3" fillId="0" borderId="0" xfId="8" applyNumberFormat="1" applyFont="1" applyFill="1" applyBorder="1" applyAlignment="1"/>
    <xf numFmtId="0" fontId="4" fillId="0" borderId="0" xfId="8" applyFont="1" applyFill="1" applyBorder="1" applyAlignment="1"/>
    <xf numFmtId="3" fontId="6" fillId="0" borderId="0" xfId="8" applyNumberFormat="1" applyFont="1" applyFill="1" applyBorder="1" applyAlignment="1"/>
    <xf numFmtId="3" fontId="15" fillId="0" borderId="0" xfId="8" applyNumberFormat="1" applyFont="1" applyFill="1" applyBorder="1" applyAlignment="1"/>
    <xf numFmtId="165" fontId="5" fillId="0" borderId="0" xfId="8" applyNumberFormat="1" applyFont="1" applyFill="1" applyBorder="1" applyAlignment="1"/>
    <xf numFmtId="3" fontId="5" fillId="0" borderId="0" xfId="8" applyNumberFormat="1" applyFont="1" applyFill="1" applyBorder="1" applyAlignment="1"/>
    <xf numFmtId="0" fontId="3" fillId="0" borderId="0" xfId="8" applyNumberFormat="1" applyFont="1" applyFill="1" applyBorder="1" applyAlignment="1">
      <alignment horizontal="right"/>
    </xf>
    <xf numFmtId="0" fontId="22" fillId="0" borderId="0" xfId="8" applyFill="1" applyBorder="1"/>
    <xf numFmtId="0" fontId="3" fillId="0" borderId="0" xfId="8" applyFont="1" applyFill="1" applyBorder="1"/>
    <xf numFmtId="3" fontId="22" fillId="0" borderId="0" xfId="8" applyNumberFormat="1" applyFill="1" applyBorder="1"/>
    <xf numFmtId="0" fontId="15" fillId="0" borderId="0" xfId="8" applyFont="1" applyFill="1" applyBorder="1"/>
    <xf numFmtId="0" fontId="16" fillId="0" borderId="0" xfId="8" applyFont="1" applyFill="1" applyBorder="1"/>
    <xf numFmtId="0" fontId="5" fillId="0" borderId="0" xfId="8" applyFont="1" applyFill="1" applyBorder="1"/>
    <xf numFmtId="0" fontId="2" fillId="0" borderId="0" xfId="8" applyFont="1" applyFill="1" applyBorder="1"/>
    <xf numFmtId="0" fontId="0" fillId="0" borderId="58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3" fontId="0" fillId="0" borderId="63" xfId="0" applyNumberFormat="1" applyFill="1" applyBorder="1"/>
    <xf numFmtId="3" fontId="0" fillId="0" borderId="64" xfId="0" applyNumberFormat="1" applyFill="1" applyBorder="1"/>
    <xf numFmtId="3" fontId="8" fillId="0" borderId="37" xfId="0" applyNumberFormat="1" applyFont="1" applyFill="1" applyBorder="1"/>
    <xf numFmtId="3" fontId="8" fillId="0" borderId="65" xfId="0" applyNumberFormat="1" applyFont="1" applyFill="1" applyBorder="1"/>
    <xf numFmtId="3" fontId="7" fillId="0" borderId="66" xfId="0" applyNumberFormat="1" applyFont="1" applyFill="1" applyBorder="1"/>
    <xf numFmtId="3" fontId="7" fillId="0" borderId="67" xfId="0" applyNumberFormat="1" applyFont="1" applyFill="1" applyBorder="1"/>
    <xf numFmtId="3" fontId="8" fillId="0" borderId="63" xfId="0" applyNumberFormat="1" applyFont="1" applyFill="1" applyBorder="1"/>
    <xf numFmtId="3" fontId="8" fillId="0" borderId="64" xfId="0" applyNumberFormat="1" applyFont="1" applyFill="1" applyBorder="1"/>
    <xf numFmtId="3" fontId="7" fillId="0" borderId="68" xfId="0" applyNumberFormat="1" applyFont="1" applyFill="1" applyBorder="1"/>
    <xf numFmtId="3" fontId="7" fillId="0" borderId="69" xfId="0" applyNumberFormat="1" applyFont="1" applyFill="1" applyBorder="1"/>
    <xf numFmtId="3" fontId="3" fillId="0" borderId="12" xfId="8" applyNumberFormat="1" applyFont="1" applyFill="1" applyBorder="1" applyAlignment="1">
      <alignment horizontal="center"/>
    </xf>
    <xf numFmtId="3" fontId="3" fillId="0" borderId="1" xfId="8" applyNumberFormat="1" applyFont="1" applyFill="1" applyBorder="1" applyAlignment="1">
      <alignment horizontal="center"/>
    </xf>
    <xf numFmtId="3" fontId="3" fillId="0" borderId="0" xfId="8" applyNumberFormat="1" applyFont="1" applyFill="1" applyBorder="1" applyAlignment="1">
      <alignment horizontal="center"/>
    </xf>
    <xf numFmtId="3" fontId="3" fillId="0" borderId="2" xfId="8" applyNumberFormat="1" applyFont="1" applyFill="1" applyBorder="1" applyAlignment="1">
      <alignment horizontal="center"/>
    </xf>
    <xf numFmtId="3" fontId="3" fillId="0" borderId="6" xfId="8" applyNumberFormat="1" applyFont="1" applyFill="1" applyBorder="1" applyAlignment="1">
      <alignment horizontal="center"/>
    </xf>
    <xf numFmtId="0" fontId="11" fillId="0" borderId="19" xfId="8" applyFont="1" applyFill="1" applyBorder="1" applyAlignment="1">
      <alignment horizontal="center" vertical="center"/>
    </xf>
    <xf numFmtId="0" fontId="11" fillId="0" borderId="40" xfId="8" applyFont="1" applyFill="1" applyBorder="1" applyAlignment="1">
      <alignment horizontal="center" vertical="center"/>
    </xf>
    <xf numFmtId="3" fontId="11" fillId="0" borderId="19" xfId="8" applyNumberFormat="1" applyFont="1" applyFill="1" applyBorder="1" applyAlignment="1">
      <alignment vertical="center"/>
    </xf>
    <xf numFmtId="3" fontId="11" fillId="0" borderId="40" xfId="8" applyNumberFormat="1" applyFont="1" applyFill="1" applyBorder="1" applyAlignment="1">
      <alignment vertical="center"/>
    </xf>
    <xf numFmtId="3" fontId="35" fillId="0" borderId="19" xfId="0" applyNumberFormat="1" applyFont="1" applyFill="1" applyBorder="1" applyAlignment="1">
      <alignment horizontal="right" vertical="center" wrapText="1"/>
    </xf>
    <xf numFmtId="3" fontId="35" fillId="0" borderId="40" xfId="0" applyNumberFormat="1" applyFont="1" applyFill="1" applyBorder="1" applyAlignment="1">
      <alignment horizontal="right" vertical="center" wrapText="1"/>
    </xf>
    <xf numFmtId="3" fontId="34" fillId="0" borderId="19" xfId="0" applyNumberFormat="1" applyFont="1" applyFill="1" applyBorder="1" applyAlignment="1">
      <alignment horizontal="right" vertical="center" wrapText="1"/>
    </xf>
    <xf numFmtId="3" fontId="34" fillId="0" borderId="40" xfId="0" applyNumberFormat="1" applyFont="1" applyFill="1" applyBorder="1" applyAlignment="1">
      <alignment horizontal="right" vertical="center" wrapText="1"/>
    </xf>
    <xf numFmtId="3" fontId="2" fillId="0" borderId="19" xfId="0" applyNumberFormat="1" applyFont="1" applyFill="1" applyBorder="1" applyAlignment="1">
      <alignment horizontal="right" vertical="center" wrapText="1"/>
    </xf>
    <xf numFmtId="3" fontId="2" fillId="0" borderId="40" xfId="0" applyNumberFormat="1" applyFont="1" applyFill="1" applyBorder="1" applyAlignment="1">
      <alignment horizontal="right" vertical="center" wrapText="1"/>
    </xf>
    <xf numFmtId="3" fontId="22" fillId="0" borderId="19" xfId="0" applyNumberFormat="1" applyFont="1" applyFill="1" applyBorder="1" applyAlignment="1">
      <alignment horizontal="right" vertical="center" wrapText="1"/>
    </xf>
    <xf numFmtId="3" fontId="22" fillId="0" borderId="40" xfId="0" applyNumberFormat="1" applyFont="1" applyFill="1" applyBorder="1" applyAlignment="1">
      <alignment horizontal="right" vertical="center" wrapText="1"/>
    </xf>
    <xf numFmtId="0" fontId="0" fillId="0" borderId="19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2" fillId="0" borderId="15" xfId="0" applyFont="1" applyFill="1" applyBorder="1" applyAlignment="1"/>
    <xf numFmtId="0" fontId="11" fillId="10" borderId="32" xfId="8" applyFont="1" applyFill="1" applyBorder="1" applyAlignment="1">
      <alignment horizontal="center" vertical="center"/>
    </xf>
    <xf numFmtId="0" fontId="11" fillId="10" borderId="21" xfId="8" applyFont="1" applyFill="1" applyBorder="1" applyAlignment="1">
      <alignment horizontal="center" vertical="center"/>
    </xf>
    <xf numFmtId="3" fontId="11" fillId="10" borderId="32" xfId="8" applyNumberFormat="1" applyFont="1" applyFill="1" applyBorder="1" applyAlignment="1">
      <alignment vertical="center"/>
    </xf>
    <xf numFmtId="3" fontId="11" fillId="10" borderId="21" xfId="8" applyNumberFormat="1" applyFont="1" applyFill="1" applyBorder="1" applyAlignment="1">
      <alignment vertical="center"/>
    </xf>
    <xf numFmtId="3" fontId="35" fillId="10" borderId="32" xfId="0" applyNumberFormat="1" applyFont="1" applyFill="1" applyBorder="1" applyAlignment="1">
      <alignment horizontal="right" vertical="center" wrapText="1"/>
    </xf>
    <xf numFmtId="3" fontId="35" fillId="10" borderId="21" xfId="0" applyNumberFormat="1" applyFont="1" applyFill="1" applyBorder="1" applyAlignment="1">
      <alignment horizontal="right" vertical="center" wrapText="1"/>
    </xf>
    <xf numFmtId="3" fontId="34" fillId="10" borderId="32" xfId="0" applyNumberFormat="1" applyFont="1" applyFill="1" applyBorder="1" applyAlignment="1">
      <alignment horizontal="right" vertical="center" wrapText="1"/>
    </xf>
    <xf numFmtId="3" fontId="34" fillId="10" borderId="21" xfId="0" applyNumberFormat="1" applyFont="1" applyFill="1" applyBorder="1" applyAlignment="1">
      <alignment horizontal="right" vertical="center" wrapText="1"/>
    </xf>
    <xf numFmtId="3" fontId="2" fillId="10" borderId="32" xfId="0" applyNumberFormat="1" applyFont="1" applyFill="1" applyBorder="1" applyAlignment="1">
      <alignment horizontal="right" vertical="center" wrapText="1"/>
    </xf>
    <xf numFmtId="3" fontId="2" fillId="10" borderId="21" xfId="0" applyNumberFormat="1" applyFont="1" applyFill="1" applyBorder="1" applyAlignment="1">
      <alignment horizontal="right" vertical="center" wrapText="1"/>
    </xf>
    <xf numFmtId="3" fontId="22" fillId="10" borderId="32" xfId="0" applyNumberFormat="1" applyFont="1" applyFill="1" applyBorder="1" applyAlignment="1">
      <alignment horizontal="right" vertical="center" wrapText="1"/>
    </xf>
    <xf numFmtId="3" fontId="22" fillId="10" borderId="21" xfId="0" applyNumberFormat="1" applyFont="1" applyFill="1" applyBorder="1" applyAlignment="1">
      <alignment horizontal="right" vertical="center" wrapText="1"/>
    </xf>
    <xf numFmtId="0" fontId="0" fillId="10" borderId="32" xfId="0" applyFill="1" applyBorder="1" applyAlignment="1">
      <alignment vertical="center"/>
    </xf>
    <xf numFmtId="0" fontId="0" fillId="10" borderId="21" xfId="0" applyFill="1" applyBorder="1" applyAlignment="1">
      <alignment vertical="center"/>
    </xf>
    <xf numFmtId="0" fontId="2" fillId="10" borderId="15" xfId="0" applyFont="1" applyFill="1" applyBorder="1" applyAlignment="1"/>
    <xf numFmtId="3" fontId="35" fillId="10" borderId="15" xfId="0" applyNumberFormat="1" applyFont="1" applyFill="1" applyBorder="1" applyAlignment="1">
      <alignment horizontal="right" vertical="center" wrapText="1"/>
    </xf>
    <xf numFmtId="3" fontId="2" fillId="10" borderId="15" xfId="0" applyNumberFormat="1" applyFont="1" applyFill="1" applyBorder="1" applyAlignment="1">
      <alignment horizontal="right" vertical="center" wrapText="1"/>
    </xf>
    <xf numFmtId="3" fontId="34" fillId="10" borderId="15" xfId="0" applyNumberFormat="1" applyFont="1" applyFill="1" applyBorder="1" applyAlignment="1">
      <alignment horizontal="right" vertical="top" wrapText="1"/>
    </xf>
    <xf numFmtId="3" fontId="35" fillId="10" borderId="15" xfId="0" applyNumberFormat="1" applyFont="1" applyFill="1" applyBorder="1" applyAlignment="1">
      <alignment horizontal="right" vertical="top" wrapText="1"/>
    </xf>
    <xf numFmtId="0" fontId="2" fillId="10" borderId="15" xfId="0" applyFont="1" applyFill="1" applyBorder="1" applyAlignment="1">
      <alignment horizontal="center" vertical="top" wrapText="1"/>
    </xf>
    <xf numFmtId="0" fontId="2" fillId="10" borderId="15" xfId="0" applyFont="1" applyFill="1" applyBorder="1"/>
    <xf numFmtId="3" fontId="34" fillId="10" borderId="15" xfId="0" applyNumberFormat="1" applyFont="1" applyFill="1" applyBorder="1" applyAlignment="1">
      <alignment horizontal="right" vertical="center" wrapText="1"/>
    </xf>
    <xf numFmtId="0" fontId="3" fillId="10" borderId="34" xfId="8" applyFont="1" applyFill="1" applyBorder="1" applyAlignment="1">
      <alignment horizontal="left"/>
    </xf>
    <xf numFmtId="0" fontId="3" fillId="10" borderId="5" xfId="8" applyFont="1" applyFill="1" applyBorder="1"/>
    <xf numFmtId="3" fontId="3" fillId="10" borderId="34" xfId="8" applyNumberFormat="1" applyFont="1" applyFill="1" applyBorder="1" applyAlignment="1">
      <alignment horizontal="center"/>
    </xf>
    <xf numFmtId="3" fontId="3" fillId="10" borderId="1" xfId="8" applyNumberFormat="1" applyFont="1" applyFill="1" applyBorder="1" applyAlignment="1">
      <alignment horizontal="center"/>
    </xf>
    <xf numFmtId="3" fontId="3" fillId="10" borderId="5" xfId="8" applyNumberFormat="1" applyFont="1" applyFill="1" applyBorder="1" applyAlignment="1">
      <alignment horizontal="center"/>
    </xf>
    <xf numFmtId="3" fontId="3" fillId="10" borderId="36" xfId="8" applyNumberFormat="1" applyFont="1" applyFill="1" applyBorder="1" applyAlignment="1">
      <alignment horizontal="center"/>
    </xf>
    <xf numFmtId="0" fontId="3" fillId="10" borderId="14" xfId="8" applyFont="1" applyFill="1" applyBorder="1" applyAlignment="1">
      <alignment horizontal="left"/>
    </xf>
    <xf numFmtId="0" fontId="3" fillId="10" borderId="6" xfId="8" applyFont="1" applyFill="1" applyBorder="1"/>
    <xf numFmtId="3" fontId="3" fillId="10" borderId="35" xfId="8" applyNumberFormat="1" applyFont="1" applyFill="1" applyBorder="1" applyAlignment="1">
      <alignment horizontal="center"/>
    </xf>
    <xf numFmtId="3" fontId="3" fillId="10" borderId="13" xfId="8" applyNumberFormat="1" applyFont="1" applyFill="1" applyBorder="1" applyAlignment="1">
      <alignment horizontal="center"/>
    </xf>
    <xf numFmtId="3" fontId="3" fillId="10" borderId="12" xfId="8" applyNumberFormat="1" applyFont="1" applyFill="1" applyBorder="1" applyAlignment="1">
      <alignment horizontal="center"/>
    </xf>
    <xf numFmtId="3" fontId="3" fillId="10" borderId="2" xfId="8" applyNumberFormat="1" applyFont="1" applyFill="1" applyBorder="1" applyAlignment="1">
      <alignment horizontal="center"/>
    </xf>
    <xf numFmtId="3" fontId="3" fillId="10" borderId="14" xfId="8" applyNumberFormat="1" applyFont="1" applyFill="1" applyBorder="1" applyAlignment="1">
      <alignment horizontal="center"/>
    </xf>
    <xf numFmtId="3" fontId="3" fillId="10" borderId="16" xfId="8" applyNumberFormat="1" applyFont="1" applyFill="1" applyBorder="1" applyAlignment="1">
      <alignment horizontal="center"/>
    </xf>
    <xf numFmtId="0" fontId="16" fillId="8" borderId="0" xfId="8" applyFont="1" applyFill="1" applyBorder="1"/>
    <xf numFmtId="0" fontId="15" fillId="8" borderId="0" xfId="8" applyFont="1" applyFill="1" applyBorder="1"/>
    <xf numFmtId="0" fontId="0" fillId="10" borderId="0" xfId="0" applyFill="1"/>
    <xf numFmtId="0" fontId="12" fillId="10" borderId="0" xfId="0" applyFont="1" applyFill="1"/>
    <xf numFmtId="0" fontId="0" fillId="10" borderId="20" xfId="0" applyFill="1" applyBorder="1" applyAlignment="1">
      <alignment horizontal="center" vertical="center"/>
    </xf>
    <xf numFmtId="3" fontId="8" fillId="10" borderId="0" xfId="0" applyNumberFormat="1" applyFont="1" applyFill="1" applyBorder="1"/>
    <xf numFmtId="3" fontId="7" fillId="10" borderId="23" xfId="0" applyNumberFormat="1" applyFont="1" applyFill="1" applyBorder="1"/>
    <xf numFmtId="3" fontId="7" fillId="10" borderId="22" xfId="0" applyNumberFormat="1" applyFont="1" applyFill="1" applyBorder="1"/>
    <xf numFmtId="165" fontId="6" fillId="8" borderId="0" xfId="8" applyNumberFormat="1" applyFont="1" applyFill="1" applyBorder="1" applyAlignment="1"/>
    <xf numFmtId="1" fontId="3" fillId="8" borderId="0" xfId="8" applyNumberFormat="1" applyFont="1" applyFill="1" applyBorder="1" applyAlignment="1">
      <alignment horizontal="right"/>
    </xf>
    <xf numFmtId="3" fontId="6" fillId="10" borderId="0" xfId="8" applyNumberFormat="1" applyFont="1" applyFill="1" applyBorder="1" applyAlignment="1">
      <alignment horizontal="right"/>
    </xf>
    <xf numFmtId="3" fontId="3" fillId="10" borderId="0" xfId="8" applyNumberFormat="1" applyFont="1" applyFill="1" applyBorder="1" applyAlignment="1">
      <alignment horizontal="right"/>
    </xf>
    <xf numFmtId="165" fontId="6" fillId="8" borderId="0" xfId="8" applyNumberFormat="1" applyFont="1" applyFill="1" applyBorder="1" applyAlignment="1">
      <alignment horizontal="right"/>
    </xf>
    <xf numFmtId="1" fontId="6" fillId="8" borderId="0" xfId="8" applyNumberFormat="1" applyFont="1" applyFill="1" applyBorder="1" applyAlignment="1">
      <alignment horizontal="right"/>
    </xf>
    <xf numFmtId="1" fontId="6" fillId="8" borderId="0" xfId="8" applyNumberFormat="1" applyFont="1" applyFill="1" applyBorder="1" applyAlignment="1"/>
    <xf numFmtId="1" fontId="3" fillId="8" borderId="0" xfId="8" applyNumberFormat="1" applyFont="1" applyFill="1" applyBorder="1" applyAlignment="1"/>
    <xf numFmtId="1" fontId="3" fillId="10" borderId="0" xfId="8" applyNumberFormat="1" applyFont="1" applyFill="1" applyBorder="1" applyAlignment="1"/>
    <xf numFmtId="1" fontId="6" fillId="10" borderId="0" xfId="8" applyNumberFormat="1" applyFont="1" applyFill="1" applyBorder="1" applyAlignment="1"/>
    <xf numFmtId="165" fontId="3" fillId="8" borderId="0" xfId="8" applyNumberFormat="1" applyFont="1" applyFill="1" applyBorder="1" applyAlignment="1"/>
    <xf numFmtId="0" fontId="3" fillId="10" borderId="0" xfId="8" applyFont="1" applyFill="1" applyBorder="1"/>
    <xf numFmtId="0" fontId="4" fillId="10" borderId="0" xfId="8" applyFont="1" applyFill="1" applyBorder="1" applyAlignment="1"/>
    <xf numFmtId="3" fontId="6" fillId="10" borderId="0" xfId="8" applyNumberFormat="1" applyFont="1" applyFill="1" applyBorder="1" applyAlignment="1"/>
    <xf numFmtId="3" fontId="3" fillId="10" borderId="0" xfId="8" applyNumberFormat="1" applyFont="1" applyFill="1" applyBorder="1" applyAlignment="1"/>
    <xf numFmtId="3" fontId="3" fillId="8" borderId="0" xfId="8" applyNumberFormat="1" applyFont="1" applyFill="1" applyBorder="1" applyAlignment="1"/>
    <xf numFmtId="3" fontId="15" fillId="8" borderId="0" xfId="8" applyNumberFormat="1" applyFont="1" applyFill="1" applyBorder="1" applyAlignment="1"/>
    <xf numFmtId="3" fontId="6" fillId="8" borderId="0" xfId="8" applyNumberFormat="1" applyFont="1" applyFill="1" applyBorder="1" applyAlignment="1"/>
    <xf numFmtId="0" fontId="15" fillId="10" borderId="0" xfId="8" applyFont="1" applyFill="1" applyBorder="1"/>
    <xf numFmtId="0" fontId="16" fillId="10" borderId="0" xfId="8" applyFont="1" applyFill="1" applyBorder="1"/>
    <xf numFmtId="0" fontId="22" fillId="10" borderId="0" xfId="8" applyFill="1" applyBorder="1"/>
    <xf numFmtId="165" fontId="3" fillId="10" borderId="0" xfId="7" applyNumberFormat="1" applyFont="1" applyFill="1" applyBorder="1" applyAlignment="1" applyProtection="1"/>
    <xf numFmtId="165" fontId="5" fillId="8" borderId="0" xfId="8" applyNumberFormat="1" applyFont="1" applyFill="1" applyBorder="1" applyAlignment="1"/>
    <xf numFmtId="49" fontId="3" fillId="10" borderId="0" xfId="8" applyNumberFormat="1" applyFont="1" applyFill="1" applyBorder="1" applyAlignment="1">
      <alignment horizontal="right"/>
    </xf>
    <xf numFmtId="3" fontId="3" fillId="8" borderId="0" xfId="8" applyNumberFormat="1" applyFont="1" applyFill="1" applyBorder="1" applyAlignment="1">
      <alignment horizontal="right"/>
    </xf>
    <xf numFmtId="3" fontId="5" fillId="8" borderId="0" xfId="8" applyNumberFormat="1" applyFont="1" applyFill="1" applyBorder="1" applyAlignment="1"/>
    <xf numFmtId="0" fontId="3" fillId="8" borderId="0" xfId="8" applyNumberFormat="1" applyFont="1" applyFill="1" applyBorder="1" applyAlignment="1">
      <alignment horizontal="right"/>
    </xf>
    <xf numFmtId="0" fontId="2" fillId="10" borderId="0" xfId="8" applyFont="1" applyFill="1" applyBorder="1"/>
    <xf numFmtId="0" fontId="6" fillId="10" borderId="0" xfId="8" applyFont="1" applyFill="1" applyBorder="1"/>
    <xf numFmtId="3" fontId="22" fillId="10" borderId="0" xfId="8" applyNumberFormat="1" applyFill="1" applyBorder="1"/>
    <xf numFmtId="3" fontId="3" fillId="10" borderId="0" xfId="8" applyNumberFormat="1" applyFont="1" applyFill="1" applyBorder="1"/>
    <xf numFmtId="3" fontId="6" fillId="10" borderId="0" xfId="8" applyNumberFormat="1" applyFont="1" applyFill="1" applyBorder="1"/>
    <xf numFmtId="0" fontId="22" fillId="10" borderId="0" xfId="8" applyFill="1"/>
    <xf numFmtId="3" fontId="26" fillId="0" borderId="36" xfId="11" applyNumberFormat="1" applyFont="1" applyBorder="1" applyAlignment="1"/>
    <xf numFmtId="0" fontId="3" fillId="0" borderId="15" xfId="11" applyFont="1" applyFill="1" applyBorder="1" applyAlignment="1">
      <alignment horizontal="center" wrapText="1"/>
    </xf>
    <xf numFmtId="0" fontId="26" fillId="0" borderId="15" xfId="11" applyFont="1" applyBorder="1" applyAlignment="1">
      <alignment wrapText="1"/>
    </xf>
    <xf numFmtId="0" fontId="22" fillId="0" borderId="0" xfId="8" applyAlignment="1">
      <alignment wrapText="1"/>
    </xf>
    <xf numFmtId="0" fontId="29" fillId="0" borderId="15" xfId="11" applyFont="1" applyBorder="1" applyAlignment="1">
      <alignment wrapText="1"/>
    </xf>
    <xf numFmtId="0" fontId="0" fillId="0" borderId="16" xfId="0" applyBorder="1" applyAlignment="1">
      <alignment horizontal="center"/>
    </xf>
    <xf numFmtId="0" fontId="0" fillId="0" borderId="29" xfId="0" applyBorder="1" applyAlignment="1">
      <alignment wrapText="1"/>
    </xf>
    <xf numFmtId="0" fontId="0" fillId="0" borderId="29" xfId="0" applyBorder="1" applyAlignment="1"/>
    <xf numFmtId="0" fontId="31" fillId="0" borderId="15" xfId="11" applyFont="1" applyBorder="1" applyAlignment="1">
      <alignment horizontal="center"/>
    </xf>
    <xf numFmtId="0" fontId="3" fillId="0" borderId="36" xfId="11" applyFont="1" applyFill="1" applyBorder="1" applyAlignment="1">
      <alignment horizontal="center"/>
    </xf>
    <xf numFmtId="3" fontId="29" fillId="0" borderId="28" xfId="11" applyNumberFormat="1" applyFont="1" applyBorder="1"/>
    <xf numFmtId="3" fontId="29" fillId="0" borderId="36" xfId="11" applyNumberFormat="1" applyFont="1" applyBorder="1"/>
    <xf numFmtId="3" fontId="3" fillId="0" borderId="36" xfId="8" applyNumberFormat="1" applyFont="1" applyBorder="1"/>
    <xf numFmtId="9" fontId="11" fillId="0" borderId="16" xfId="12" applyFont="1" applyBorder="1" applyAlignment="1">
      <alignment horizontal="center"/>
    </xf>
    <xf numFmtId="3" fontId="10" fillId="0" borderId="42" xfId="10" applyNumberFormat="1" applyFont="1" applyBorder="1" applyAlignment="1">
      <alignment horizontal="center"/>
    </xf>
    <xf numFmtId="9" fontId="26" fillId="0" borderId="42" xfId="0" applyNumberFormat="1" applyFont="1" applyBorder="1" applyAlignment="1">
      <alignment horizontal="center"/>
    </xf>
    <xf numFmtId="0" fontId="0" fillId="0" borderId="16" xfId="0" applyBorder="1" applyAlignment="1"/>
    <xf numFmtId="0" fontId="3" fillId="10" borderId="0" xfId="0" applyFont="1" applyFill="1"/>
    <xf numFmtId="0" fontId="4" fillId="10" borderId="0" xfId="8" applyFont="1" applyFill="1" applyBorder="1"/>
    <xf numFmtId="166" fontId="4" fillId="10" borderId="0" xfId="7" applyNumberFormat="1" applyFont="1" applyFill="1" applyBorder="1" applyAlignment="1" applyProtection="1">
      <alignment horizontal="right"/>
    </xf>
    <xf numFmtId="0" fontId="17" fillId="10" borderId="0" xfId="8" applyFont="1" applyFill="1" applyBorder="1"/>
    <xf numFmtId="0" fontId="19" fillId="10" borderId="0" xfId="8" applyFont="1" applyFill="1" applyBorder="1"/>
    <xf numFmtId="0" fontId="24" fillId="10" borderId="0" xfId="8" applyFont="1" applyFill="1" applyBorder="1"/>
    <xf numFmtId="166" fontId="4" fillId="10" borderId="0" xfId="7" applyNumberFormat="1" applyFont="1" applyFill="1" applyBorder="1" applyAlignment="1" applyProtection="1"/>
    <xf numFmtId="3" fontId="3" fillId="10" borderId="0" xfId="8" applyNumberFormat="1" applyFont="1" applyFill="1" applyBorder="1"/>
    <xf numFmtId="3" fontId="3" fillId="10" borderId="17" xfId="8" applyNumberFormat="1" applyFont="1" applyFill="1" applyBorder="1"/>
    <xf numFmtId="3" fontId="6" fillId="10" borderId="17" xfId="8" applyNumberFormat="1" applyFont="1" applyFill="1" applyBorder="1"/>
    <xf numFmtId="3" fontId="6" fillId="10" borderId="0" xfId="8" applyNumberFormat="1" applyFont="1" applyFill="1" applyBorder="1"/>
    <xf numFmtId="0" fontId="17" fillId="10" borderId="25" xfId="8" applyFont="1" applyFill="1" applyBorder="1"/>
    <xf numFmtId="9" fontId="3" fillId="10" borderId="70" xfId="8" applyNumberFormat="1" applyFont="1" applyFill="1" applyBorder="1"/>
    <xf numFmtId="3" fontId="3" fillId="10" borderId="33" xfId="8" applyNumberFormat="1" applyFont="1" applyFill="1" applyBorder="1" applyAlignment="1">
      <alignment wrapText="1"/>
    </xf>
    <xf numFmtId="3" fontId="6" fillId="10" borderId="36" xfId="8" applyNumberFormat="1" applyFont="1" applyFill="1" applyBorder="1" applyAlignment="1">
      <alignment wrapText="1"/>
    </xf>
    <xf numFmtId="0" fontId="16" fillId="10" borderId="0" xfId="8" applyFont="1" applyFill="1" applyBorder="1"/>
    <xf numFmtId="0" fontId="16" fillId="10" borderId="20" xfId="8" applyFont="1" applyFill="1" applyBorder="1"/>
    <xf numFmtId="9" fontId="6" fillId="10" borderId="36" xfId="8" applyNumberFormat="1" applyFont="1" applyFill="1" applyBorder="1" applyAlignment="1">
      <alignment wrapText="1"/>
    </xf>
    <xf numFmtId="166" fontId="4" fillId="10" borderId="25" xfId="7" applyNumberFormat="1" applyFont="1" applyFill="1" applyBorder="1" applyAlignment="1" applyProtection="1"/>
    <xf numFmtId="9" fontId="3" fillId="10" borderId="16" xfId="8" applyNumberFormat="1" applyFont="1" applyFill="1" applyBorder="1"/>
    <xf numFmtId="166" fontId="4" fillId="10" borderId="25" xfId="7" applyNumberFormat="1" applyFont="1" applyFill="1" applyBorder="1" applyAlignment="1" applyProtection="1">
      <alignment horizontal="right"/>
    </xf>
    <xf numFmtId="3" fontId="22" fillId="10" borderId="17" xfId="8" applyNumberFormat="1" applyFont="1" applyFill="1" applyBorder="1"/>
    <xf numFmtId="3" fontId="22" fillId="10" borderId="0" xfId="8" applyNumberFormat="1" applyFont="1" applyFill="1" applyBorder="1"/>
    <xf numFmtId="166" fontId="5" fillId="10" borderId="0" xfId="7" applyNumberFormat="1" applyFont="1" applyFill="1" applyBorder="1" applyAlignment="1" applyProtection="1"/>
    <xf numFmtId="0" fontId="19" fillId="10" borderId="25" xfId="8" applyFont="1" applyFill="1" applyBorder="1"/>
    <xf numFmtId="3" fontId="3" fillId="10" borderId="16" xfId="8" applyNumberFormat="1" applyFont="1" applyFill="1" applyBorder="1"/>
    <xf numFmtId="3" fontId="3" fillId="10" borderId="25" xfId="8" applyNumberFormat="1" applyFont="1" applyFill="1" applyBorder="1"/>
    <xf numFmtId="9" fontId="6" fillId="10" borderId="25" xfId="8" applyNumberFormat="1" applyFont="1" applyFill="1" applyBorder="1"/>
    <xf numFmtId="9" fontId="6" fillId="0" borderId="70" xfId="8" applyNumberFormat="1" applyFont="1" applyBorder="1" applyAlignment="1">
      <alignment horizontal="right"/>
    </xf>
    <xf numFmtId="3" fontId="6" fillId="0" borderId="15" xfId="8" applyNumberFormat="1" applyFont="1" applyBorder="1"/>
    <xf numFmtId="3" fontId="2" fillId="0" borderId="15" xfId="8" applyNumberFormat="1" applyFont="1" applyBorder="1"/>
    <xf numFmtId="9" fontId="3" fillId="10" borderId="31" xfId="8" applyNumberFormat="1" applyFont="1" applyFill="1" applyBorder="1"/>
    <xf numFmtId="3" fontId="6" fillId="10" borderId="30" xfId="8" applyNumberFormat="1" applyFont="1" applyFill="1" applyBorder="1" applyAlignment="1">
      <alignment wrapText="1"/>
    </xf>
    <xf numFmtId="9" fontId="6" fillId="10" borderId="30" xfId="8" applyNumberFormat="1" applyFont="1" applyFill="1" applyBorder="1" applyAlignment="1">
      <alignment wrapText="1"/>
    </xf>
    <xf numFmtId="9" fontId="6" fillId="0" borderId="71" xfId="8" applyNumberFormat="1" applyFont="1" applyBorder="1" applyAlignment="1">
      <alignment horizontal="right"/>
    </xf>
    <xf numFmtId="3" fontId="3" fillId="10" borderId="33" xfId="8" applyNumberFormat="1" applyFont="1" applyFill="1" applyBorder="1"/>
    <xf numFmtId="3" fontId="6" fillId="10" borderId="36" xfId="8" applyNumberFormat="1" applyFont="1" applyFill="1" applyBorder="1"/>
    <xf numFmtId="3" fontId="6" fillId="10" borderId="32" xfId="8" applyNumberFormat="1" applyFont="1" applyFill="1" applyBorder="1"/>
    <xf numFmtId="3" fontId="6" fillId="10" borderId="15" xfId="8" applyNumberFormat="1" applyFont="1" applyFill="1" applyBorder="1"/>
    <xf numFmtId="9" fontId="6" fillId="10" borderId="72" xfId="8" applyNumberFormat="1" applyFont="1" applyFill="1" applyBorder="1"/>
    <xf numFmtId="9" fontId="6" fillId="10" borderId="73" xfId="8" applyNumberFormat="1" applyFont="1" applyFill="1" applyBorder="1"/>
    <xf numFmtId="3" fontId="2" fillId="0" borderId="15" xfId="8" applyNumberFormat="1" applyFont="1" applyBorder="1" applyAlignment="1">
      <alignment horizontal="right"/>
    </xf>
    <xf numFmtId="3" fontId="6" fillId="0" borderId="16" xfId="8" applyNumberFormat="1" applyFont="1" applyBorder="1" applyAlignment="1">
      <alignment horizontal="right"/>
    </xf>
    <xf numFmtId="3" fontId="2" fillId="0" borderId="16" xfId="8" applyNumberFormat="1" applyFont="1" applyBorder="1" applyAlignment="1">
      <alignment horizontal="right"/>
    </xf>
    <xf numFmtId="9" fontId="2" fillId="0" borderId="73" xfId="0" applyNumberFormat="1" applyFont="1" applyBorder="1" applyAlignment="1">
      <alignment horizontal="right"/>
    </xf>
    <xf numFmtId="166" fontId="5" fillId="10" borderId="25" xfId="7" applyNumberFormat="1" applyFont="1" applyFill="1" applyBorder="1" applyAlignment="1" applyProtection="1"/>
    <xf numFmtId="3" fontId="6" fillId="10" borderId="23" xfId="8" applyNumberFormat="1" applyFont="1" applyFill="1" applyBorder="1"/>
    <xf numFmtId="3" fontId="2" fillId="10" borderId="0" xfId="8" applyNumberFormat="1" applyFont="1" applyFill="1" applyBorder="1"/>
    <xf numFmtId="3" fontId="6" fillId="10" borderId="25" xfId="8" applyNumberFormat="1" applyFont="1" applyFill="1" applyBorder="1"/>
    <xf numFmtId="9" fontId="6" fillId="10" borderId="20" xfId="8" applyNumberFormat="1" applyFont="1" applyFill="1" applyBorder="1"/>
    <xf numFmtId="3" fontId="3" fillId="10" borderId="74" xfId="8" applyNumberFormat="1" applyFont="1" applyFill="1" applyBorder="1" applyAlignment="1">
      <alignment wrapText="1"/>
    </xf>
    <xf numFmtId="3" fontId="6" fillId="10" borderId="24" xfId="8" applyNumberFormat="1" applyFont="1" applyFill="1" applyBorder="1" applyAlignment="1">
      <alignment wrapText="1"/>
    </xf>
    <xf numFmtId="3" fontId="3" fillId="10" borderId="74" xfId="8" applyNumberFormat="1" applyFont="1" applyFill="1" applyBorder="1"/>
    <xf numFmtId="3" fontId="6" fillId="10" borderId="24" xfId="8" applyNumberFormat="1" applyFont="1" applyFill="1" applyBorder="1"/>
    <xf numFmtId="3" fontId="6" fillId="0" borderId="23" xfId="8" applyNumberFormat="1" applyFont="1" applyFill="1" applyBorder="1" applyAlignment="1">
      <alignment horizontal="right"/>
    </xf>
    <xf numFmtId="3" fontId="6" fillId="0" borderId="25" xfId="8" applyNumberFormat="1" applyFont="1" applyFill="1" applyBorder="1" applyAlignment="1">
      <alignment horizontal="right"/>
    </xf>
    <xf numFmtId="9" fontId="2" fillId="0" borderId="71" xfId="0" applyNumberFormat="1" applyFont="1" applyBorder="1" applyAlignment="1">
      <alignment horizontal="right"/>
    </xf>
    <xf numFmtId="3" fontId="3" fillId="0" borderId="74" xfId="8" applyNumberFormat="1" applyFont="1" applyFill="1" applyBorder="1"/>
    <xf numFmtId="3" fontId="6" fillId="0" borderId="23" xfId="8" applyNumberFormat="1" applyFont="1" applyFill="1" applyBorder="1"/>
    <xf numFmtId="0" fontId="3" fillId="0" borderId="17" xfId="0" applyFont="1" applyBorder="1"/>
    <xf numFmtId="3" fontId="22" fillId="10" borderId="16" xfId="8" applyNumberFormat="1" applyFont="1" applyFill="1" applyBorder="1"/>
    <xf numFmtId="3" fontId="6" fillId="0" borderId="17" xfId="8" applyNumberFormat="1" applyFont="1" applyBorder="1" applyAlignment="1">
      <alignment horizontal="right"/>
    </xf>
    <xf numFmtId="3" fontId="6" fillId="0" borderId="17" xfId="8" applyNumberFormat="1" applyFont="1" applyBorder="1"/>
    <xf numFmtId="3" fontId="2" fillId="0" borderId="17" xfId="8" applyNumberFormat="1" applyFont="1" applyBorder="1"/>
    <xf numFmtId="0" fontId="0" fillId="0" borderId="75" xfId="0" applyBorder="1"/>
    <xf numFmtId="0" fontId="6" fillId="10" borderId="0" xfId="8" applyFont="1" applyFill="1" applyBorder="1"/>
    <xf numFmtId="0" fontId="22" fillId="10" borderId="17" xfId="8" applyFill="1" applyBorder="1"/>
    <xf numFmtId="0" fontId="2" fillId="10" borderId="0" xfId="8" applyFont="1" applyFill="1" applyBorder="1"/>
    <xf numFmtId="166" fontId="6" fillId="10" borderId="0" xfId="7" applyNumberFormat="1" applyFont="1" applyFill="1" applyBorder="1" applyAlignment="1" applyProtection="1"/>
    <xf numFmtId="3" fontId="22" fillId="10" borderId="17" xfId="8" applyNumberFormat="1" applyFill="1" applyBorder="1"/>
    <xf numFmtId="3" fontId="2" fillId="10" borderId="17" xfId="8" applyNumberFormat="1" applyFont="1" applyFill="1" applyBorder="1"/>
    <xf numFmtId="3" fontId="2" fillId="10" borderId="16" xfId="8" applyNumberFormat="1" applyFont="1" applyFill="1" applyBorder="1"/>
    <xf numFmtId="3" fontId="6" fillId="10" borderId="16" xfId="8" applyNumberFormat="1" applyFont="1" applyFill="1" applyBorder="1"/>
    <xf numFmtId="3" fontId="2" fillId="10" borderId="25" xfId="8" applyNumberFormat="1" applyFont="1" applyFill="1" applyBorder="1"/>
    <xf numFmtId="0" fontId="17" fillId="10" borderId="24" xfId="8" applyFont="1" applyFill="1" applyBorder="1"/>
    <xf numFmtId="3" fontId="2" fillId="10" borderId="36" xfId="8" applyNumberFormat="1" applyFont="1" applyFill="1" applyBorder="1"/>
    <xf numFmtId="3" fontId="3" fillId="10" borderId="36" xfId="8" applyNumberFormat="1" applyFont="1" applyFill="1" applyBorder="1"/>
    <xf numFmtId="3" fontId="3" fillId="10" borderId="24" xfId="8" applyNumberFormat="1" applyFont="1" applyFill="1" applyBorder="1"/>
    <xf numFmtId="0" fontId="3" fillId="10" borderId="0" xfId="0" applyFont="1" applyFill="1" applyBorder="1"/>
    <xf numFmtId="0" fontId="4" fillId="10" borderId="0" xfId="8" applyFont="1" applyFill="1" applyBorder="1" applyAlignment="1">
      <alignment horizontal="right"/>
    </xf>
    <xf numFmtId="0" fontId="17" fillId="10" borderId="76" xfId="8" applyFont="1" applyFill="1" applyBorder="1"/>
    <xf numFmtId="0" fontId="18" fillId="10" borderId="76" xfId="8" applyFont="1" applyFill="1" applyBorder="1" applyAlignment="1">
      <alignment horizontal="right"/>
    </xf>
    <xf numFmtId="3" fontId="22" fillId="10" borderId="77" xfId="8" applyNumberFormat="1" applyFill="1" applyBorder="1"/>
    <xf numFmtId="3" fontId="3" fillId="10" borderId="77" xfId="8" applyNumberFormat="1" applyFont="1" applyFill="1" applyBorder="1"/>
    <xf numFmtId="3" fontId="22" fillId="10" borderId="77" xfId="8" applyNumberFormat="1" applyFont="1" applyFill="1" applyBorder="1"/>
    <xf numFmtId="3" fontId="22" fillId="10" borderId="5" xfId="8" applyNumberFormat="1" applyFont="1" applyFill="1" applyBorder="1"/>
    <xf numFmtId="166" fontId="17" fillId="10" borderId="0" xfId="7" applyNumberFormat="1" applyFont="1" applyFill="1" applyBorder="1" applyAlignment="1" applyProtection="1"/>
    <xf numFmtId="0" fontId="0" fillId="10" borderId="0" xfId="0" applyFill="1"/>
    <xf numFmtId="0" fontId="18" fillId="10" borderId="0" xfId="8" applyFont="1" applyFill="1" applyBorder="1" applyAlignment="1">
      <alignment horizontal="right"/>
    </xf>
    <xf numFmtId="3" fontId="22" fillId="10" borderId="16" xfId="8" applyNumberFormat="1" applyFill="1" applyBorder="1"/>
    <xf numFmtId="0" fontId="0" fillId="10" borderId="0" xfId="0" applyFill="1" applyBorder="1"/>
    <xf numFmtId="0" fontId="18" fillId="10" borderId="0" xfId="8" applyFont="1" applyFill="1" applyBorder="1"/>
    <xf numFmtId="0" fontId="20" fillId="10" borderId="0" xfId="8" applyFont="1" applyFill="1" applyBorder="1"/>
    <xf numFmtId="0" fontId="20" fillId="10" borderId="25" xfId="8" applyFont="1" applyFill="1" applyBorder="1"/>
    <xf numFmtId="0" fontId="5" fillId="10" borderId="0" xfId="8" applyFont="1" applyFill="1" applyBorder="1"/>
    <xf numFmtId="0" fontId="4" fillId="10" borderId="25" xfId="8" applyFont="1" applyFill="1" applyBorder="1"/>
    <xf numFmtId="0" fontId="5" fillId="10" borderId="25" xfId="8" applyFont="1" applyFill="1" applyBorder="1"/>
    <xf numFmtId="0" fontId="17" fillId="10" borderId="25" xfId="8" applyFont="1" applyFill="1" applyBorder="1"/>
    <xf numFmtId="0" fontId="2" fillId="10" borderId="25" xfId="8" applyFont="1" applyFill="1" applyBorder="1"/>
    <xf numFmtId="3" fontId="2" fillId="10" borderId="25" xfId="8" applyNumberFormat="1" applyFont="1" applyFill="1" applyBorder="1"/>
    <xf numFmtId="0" fontId="2" fillId="10" borderId="25" xfId="8" applyFont="1" applyFill="1" applyBorder="1"/>
    <xf numFmtId="3" fontId="2" fillId="10" borderId="17" xfId="7" applyNumberFormat="1" applyFont="1" applyFill="1" applyBorder="1" applyAlignment="1" applyProtection="1">
      <alignment horizontal="right"/>
    </xf>
    <xf numFmtId="3" fontId="3" fillId="10" borderId="17" xfId="7" applyNumberFormat="1" applyFont="1" applyFill="1" applyBorder="1" applyAlignment="1" applyProtection="1">
      <alignment horizontal="right"/>
    </xf>
    <xf numFmtId="3" fontId="4" fillId="10" borderId="17" xfId="8" applyNumberFormat="1" applyFont="1" applyFill="1" applyBorder="1"/>
    <xf numFmtId="3" fontId="4" fillId="10" borderId="17" xfId="7" applyNumberFormat="1" applyFont="1" applyFill="1" applyBorder="1" applyAlignment="1" applyProtection="1">
      <alignment horizontal="right"/>
    </xf>
    <xf numFmtId="0" fontId="3" fillId="10" borderId="22" xfId="0" applyFont="1" applyFill="1" applyBorder="1"/>
    <xf numFmtId="3" fontId="4" fillId="10" borderId="16" xfId="7" applyNumberFormat="1" applyFont="1" applyFill="1" applyBorder="1" applyAlignment="1" applyProtection="1">
      <alignment horizontal="right"/>
    </xf>
    <xf numFmtId="3" fontId="6" fillId="10" borderId="29" xfId="8" applyNumberFormat="1" applyFont="1" applyFill="1" applyBorder="1"/>
    <xf numFmtId="0" fontId="4" fillId="10" borderId="0" xfId="0" applyFont="1" applyFill="1" applyBorder="1"/>
    <xf numFmtId="3" fontId="22" fillId="10" borderId="17" xfId="7" applyNumberFormat="1" applyFont="1" applyFill="1" applyBorder="1" applyAlignment="1" applyProtection="1">
      <alignment horizontal="right"/>
    </xf>
    <xf numFmtId="3" fontId="2" fillId="10" borderId="17" xfId="0" applyNumberFormat="1" applyFont="1" applyFill="1" applyBorder="1"/>
    <xf numFmtId="0" fontId="2" fillId="10" borderId="17" xfId="0" applyFont="1" applyFill="1" applyBorder="1"/>
    <xf numFmtId="0" fontId="0" fillId="10" borderId="17" xfId="0" applyFill="1" applyBorder="1"/>
    <xf numFmtId="0" fontId="2" fillId="10" borderId="36" xfId="0" applyFont="1" applyFill="1" applyBorder="1"/>
    <xf numFmtId="0" fontId="0" fillId="10" borderId="36" xfId="0" applyFill="1" applyBorder="1"/>
    <xf numFmtId="3" fontId="22" fillId="10" borderId="36" xfId="0" applyNumberFormat="1" applyFont="1" applyFill="1" applyBorder="1"/>
    <xf numFmtId="3" fontId="0" fillId="10" borderId="17" xfId="0" applyNumberFormat="1" applyFill="1" applyBorder="1"/>
    <xf numFmtId="3" fontId="22" fillId="10" borderId="17" xfId="0" applyNumberFormat="1" applyFont="1" applyFill="1" applyBorder="1"/>
    <xf numFmtId="0" fontId="0" fillId="10" borderId="78" xfId="0" applyFill="1" applyBorder="1"/>
    <xf numFmtId="0" fontId="17" fillId="10" borderId="78" xfId="8" applyFont="1" applyFill="1" applyBorder="1"/>
    <xf numFmtId="3" fontId="2" fillId="10" borderId="79" xfId="0" applyNumberFormat="1" applyFont="1" applyFill="1" applyBorder="1"/>
    <xf numFmtId="3" fontId="0" fillId="10" borderId="79" xfId="0" applyNumberFormat="1" applyFill="1" applyBorder="1"/>
    <xf numFmtId="3" fontId="22" fillId="10" borderId="79" xfId="0" applyNumberFormat="1" applyFont="1" applyFill="1" applyBorder="1"/>
    <xf numFmtId="3" fontId="2" fillId="10" borderId="78" xfId="8" applyNumberFormat="1" applyFont="1" applyFill="1" applyBorder="1"/>
    <xf numFmtId="3" fontId="22" fillId="10" borderId="0" xfId="7" applyNumberFormat="1" applyFont="1" applyFill="1" applyBorder="1" applyAlignment="1" applyProtection="1">
      <alignment horizontal="right"/>
    </xf>
    <xf numFmtId="3" fontId="2" fillId="10" borderId="0" xfId="7" applyNumberFormat="1" applyFont="1" applyFill="1" applyBorder="1" applyAlignment="1" applyProtection="1">
      <alignment horizontal="right"/>
    </xf>
    <xf numFmtId="0" fontId="17" fillId="10" borderId="20" xfId="8" applyFont="1" applyFill="1" applyBorder="1"/>
    <xf numFmtId="166" fontId="6" fillId="10" borderId="0" xfId="7" applyNumberFormat="1" applyFont="1" applyFill="1" applyBorder="1" applyAlignment="1" applyProtection="1">
      <alignment horizontal="right"/>
    </xf>
    <xf numFmtId="166" fontId="17" fillId="10" borderId="25" xfId="7" applyNumberFormat="1" applyFont="1" applyFill="1" applyBorder="1" applyAlignment="1" applyProtection="1">
      <alignment horizontal="right"/>
    </xf>
    <xf numFmtId="166" fontId="4" fillId="10" borderId="0" xfId="7" applyNumberFormat="1" applyFont="1" applyFill="1" applyBorder="1" applyAlignment="1" applyProtection="1">
      <alignment horizontal="left"/>
    </xf>
    <xf numFmtId="0" fontId="3" fillId="10" borderId="24" xfId="8" applyFont="1" applyFill="1" applyBorder="1"/>
    <xf numFmtId="166" fontId="4" fillId="10" borderId="24" xfId="7" applyNumberFormat="1" applyFont="1" applyFill="1" applyBorder="1" applyAlignment="1" applyProtection="1">
      <alignment horizontal="left"/>
    </xf>
    <xf numFmtId="0" fontId="3" fillId="10" borderId="0" xfId="8" applyFont="1" applyFill="1" applyBorder="1"/>
    <xf numFmtId="166" fontId="3" fillId="10" borderId="0" xfId="7" applyNumberFormat="1" applyFont="1" applyFill="1" applyBorder="1" applyAlignment="1" applyProtection="1">
      <alignment horizontal="left"/>
    </xf>
    <xf numFmtId="0" fontId="3" fillId="10" borderId="25" xfId="8" applyFont="1" applyFill="1" applyBorder="1"/>
    <xf numFmtId="166" fontId="3" fillId="10" borderId="25" xfId="7" applyNumberFormat="1" applyFont="1" applyFill="1" applyBorder="1" applyAlignment="1" applyProtection="1">
      <alignment horizontal="left"/>
    </xf>
    <xf numFmtId="0" fontId="16" fillId="10" borderId="78" xfId="8" applyFont="1" applyFill="1" applyBorder="1"/>
    <xf numFmtId="0" fontId="6" fillId="10" borderId="78" xfId="8" applyFont="1" applyFill="1" applyBorder="1"/>
    <xf numFmtId="166" fontId="6" fillId="10" borderId="78" xfId="7" applyNumberFormat="1" applyFont="1" applyFill="1" applyBorder="1" applyAlignment="1" applyProtection="1">
      <alignment horizontal="right"/>
    </xf>
    <xf numFmtId="0" fontId="19" fillId="10" borderId="78" xfId="8" applyFont="1" applyFill="1" applyBorder="1"/>
    <xf numFmtId="3" fontId="6" fillId="10" borderId="75" xfId="8" applyNumberFormat="1" applyFont="1" applyFill="1" applyBorder="1" applyAlignment="1">
      <alignment horizontal="center"/>
    </xf>
    <xf numFmtId="3" fontId="2" fillId="10" borderId="75" xfId="8" applyNumberFormat="1" applyFont="1" applyFill="1" applyBorder="1" applyAlignment="1">
      <alignment horizontal="center"/>
    </xf>
    <xf numFmtId="3" fontId="6" fillId="10" borderId="80" xfId="8" applyNumberFormat="1" applyFont="1" applyFill="1" applyBorder="1" applyAlignment="1">
      <alignment horizontal="center"/>
    </xf>
    <xf numFmtId="3" fontId="6" fillId="10" borderId="16" xfId="8" applyNumberFormat="1" applyFont="1" applyFill="1" applyBorder="1" applyAlignment="1">
      <alignment horizontal="center"/>
    </xf>
    <xf numFmtId="3" fontId="2" fillId="10" borderId="16" xfId="8" applyNumberFormat="1" applyFont="1" applyFill="1" applyBorder="1" applyAlignment="1">
      <alignment horizontal="center"/>
    </xf>
    <xf numFmtId="3" fontId="6" fillId="10" borderId="25" xfId="8" applyNumberFormat="1" applyFont="1" applyFill="1" applyBorder="1" applyAlignment="1">
      <alignment horizontal="center"/>
    </xf>
    <xf numFmtId="3" fontId="6" fillId="10" borderId="15" xfId="8" applyNumberFormat="1" applyFont="1" applyFill="1" applyBorder="1" applyAlignment="1">
      <alignment horizontal="center"/>
    </xf>
    <xf numFmtId="3" fontId="2" fillId="10" borderId="15" xfId="8" applyNumberFormat="1" applyFont="1" applyFill="1" applyBorder="1" applyAlignment="1">
      <alignment horizontal="center"/>
    </xf>
    <xf numFmtId="3" fontId="6" fillId="10" borderId="75" xfId="8" applyNumberFormat="1" applyFont="1" applyFill="1" applyBorder="1"/>
    <xf numFmtId="3" fontId="6" fillId="10" borderId="80" xfId="8" applyNumberFormat="1" applyFont="1" applyFill="1" applyBorder="1"/>
    <xf numFmtId="3" fontId="6" fillId="10" borderId="33" xfId="8" applyNumberFormat="1" applyFont="1" applyFill="1" applyBorder="1"/>
    <xf numFmtId="3" fontId="6" fillId="10" borderId="74" xfId="8" applyNumberFormat="1" applyFont="1" applyFill="1" applyBorder="1"/>
    <xf numFmtId="3" fontId="6" fillId="10" borderId="73" xfId="8" applyNumberFormat="1" applyFont="1" applyFill="1" applyBorder="1"/>
    <xf numFmtId="3" fontId="6" fillId="10" borderId="22" xfId="8" applyNumberFormat="1" applyFont="1" applyFill="1" applyBorder="1"/>
    <xf numFmtId="9" fontId="6" fillId="10" borderId="17" xfId="8" applyNumberFormat="1" applyFont="1" applyFill="1" applyBorder="1"/>
    <xf numFmtId="9" fontId="6" fillId="10" borderId="75" xfId="8" applyNumberFormat="1" applyFont="1" applyFill="1" applyBorder="1"/>
    <xf numFmtId="9" fontId="6" fillId="10" borderId="0" xfId="8" applyNumberFormat="1" applyFont="1" applyFill="1" applyBorder="1"/>
    <xf numFmtId="3" fontId="6" fillId="10" borderId="33" xfId="8" applyNumberFormat="1" applyFont="1" applyFill="1" applyBorder="1" applyAlignment="1">
      <alignment horizontal="right"/>
    </xf>
    <xf numFmtId="3" fontId="2" fillId="10" borderId="33" xfId="8" applyNumberFormat="1" applyFont="1" applyFill="1" applyBorder="1" applyAlignment="1">
      <alignment horizontal="right"/>
    </xf>
    <xf numFmtId="3" fontId="6" fillId="10" borderId="74" xfId="8" applyNumberFormat="1" applyFont="1" applyFill="1" applyBorder="1" applyAlignment="1">
      <alignment horizontal="right"/>
    </xf>
    <xf numFmtId="9" fontId="6" fillId="10" borderId="79" xfId="8" applyNumberFormat="1" applyFont="1" applyFill="1" applyBorder="1"/>
    <xf numFmtId="9" fontId="3" fillId="10" borderId="79" xfId="8" applyNumberFormat="1" applyFont="1" applyFill="1" applyBorder="1"/>
    <xf numFmtId="9" fontId="2" fillId="10" borderId="16" xfId="8" applyNumberFormat="1" applyFont="1" applyFill="1" applyBorder="1"/>
    <xf numFmtId="9" fontId="2" fillId="10" borderId="25" xfId="8" applyNumberFormat="1" applyFont="1" applyFill="1" applyBorder="1"/>
    <xf numFmtId="9" fontId="2" fillId="10" borderId="17" xfId="8" applyNumberFormat="1" applyFont="1" applyFill="1" applyBorder="1"/>
    <xf numFmtId="9" fontId="2" fillId="10" borderId="0" xfId="8" applyNumberFormat="1" applyFont="1" applyFill="1" applyBorder="1"/>
    <xf numFmtId="9" fontId="6" fillId="10" borderId="16" xfId="8" applyNumberFormat="1" applyFont="1" applyFill="1" applyBorder="1"/>
    <xf numFmtId="166" fontId="5" fillId="10" borderId="25" xfId="7" applyNumberFormat="1" applyFont="1" applyFill="1" applyBorder="1" applyAlignment="1" applyProtection="1"/>
    <xf numFmtId="0" fontId="18" fillId="10" borderId="25" xfId="8" applyFont="1" applyFill="1" applyBorder="1"/>
    <xf numFmtId="166" fontId="4" fillId="10" borderId="25" xfId="7" applyNumberFormat="1" applyFont="1" applyFill="1" applyBorder="1" applyAlignment="1" applyProtection="1"/>
    <xf numFmtId="3" fontId="6" fillId="10" borderId="25" xfId="8" applyNumberFormat="1" applyFont="1" applyFill="1" applyBorder="1"/>
    <xf numFmtId="0" fontId="3" fillId="10" borderId="25" xfId="0" applyFont="1" applyFill="1" applyBorder="1"/>
    <xf numFmtId="0" fontId="4" fillId="10" borderId="25" xfId="8" applyFont="1" applyFill="1" applyBorder="1"/>
    <xf numFmtId="3" fontId="4" fillId="10" borderId="16" xfId="8" applyNumberFormat="1" applyFont="1" applyFill="1" applyBorder="1"/>
    <xf numFmtId="0" fontId="0" fillId="10" borderId="81" xfId="0" applyFill="1" applyBorder="1"/>
    <xf numFmtId="166" fontId="4" fillId="10" borderId="25" xfId="7" applyNumberFormat="1" applyFont="1" applyFill="1" applyBorder="1" applyAlignment="1" applyProtection="1">
      <alignment horizontal="left"/>
    </xf>
    <xf numFmtId="166" fontId="4" fillId="10" borderId="81" xfId="7" applyNumberFormat="1" applyFont="1" applyFill="1" applyBorder="1" applyAlignment="1" applyProtection="1">
      <alignment horizontal="left"/>
    </xf>
    <xf numFmtId="9" fontId="3" fillId="10" borderId="16" xfId="7" applyNumberFormat="1" applyFont="1" applyFill="1" applyBorder="1" applyAlignment="1" applyProtection="1">
      <alignment horizontal="right"/>
    </xf>
    <xf numFmtId="9" fontId="6" fillId="10" borderId="25" xfId="8" applyNumberFormat="1" applyFont="1" applyFill="1" applyBorder="1"/>
    <xf numFmtId="3" fontId="3" fillId="10" borderId="36" xfId="7" applyNumberFormat="1" applyFont="1" applyFill="1" applyBorder="1" applyAlignment="1" applyProtection="1">
      <alignment horizontal="right"/>
    </xf>
    <xf numFmtId="3" fontId="3" fillId="10" borderId="16" xfId="7" applyNumberFormat="1" applyFont="1" applyFill="1" applyBorder="1" applyAlignment="1" applyProtection="1">
      <alignment horizontal="right"/>
    </xf>
    <xf numFmtId="0" fontId="20" fillId="10" borderId="81" xfId="8" applyFont="1" applyFill="1" applyBorder="1"/>
    <xf numFmtId="3" fontId="0" fillId="0" borderId="17" xfId="0" applyNumberFormat="1" applyBorder="1" applyAlignment="1"/>
    <xf numFmtId="3" fontId="0" fillId="0" borderId="50" xfId="0" applyNumberFormat="1" applyFill="1" applyBorder="1" applyAlignment="1"/>
    <xf numFmtId="0" fontId="0" fillId="0" borderId="17" xfId="0" applyBorder="1" applyAlignment="1">
      <alignment wrapText="1"/>
    </xf>
    <xf numFmtId="0" fontId="0" fillId="0" borderId="36" xfId="0" applyBorder="1" applyAlignment="1">
      <alignment horizontal="center"/>
    </xf>
    <xf numFmtId="3" fontId="0" fillId="0" borderId="15" xfId="0" applyNumberFormat="1" applyBorder="1" applyAlignment="1"/>
    <xf numFmtId="3" fontId="0" fillId="0" borderId="0" xfId="0" applyNumberFormat="1" applyBorder="1" applyAlignment="1"/>
    <xf numFmtId="0" fontId="0" fillId="0" borderId="0" xfId="0" applyFill="1" applyAlignment="1">
      <alignment horizontal="left"/>
    </xf>
    <xf numFmtId="0" fontId="3" fillId="10" borderId="0" xfId="8" applyFont="1" applyFill="1"/>
    <xf numFmtId="3" fontId="3" fillId="10" borderId="13" xfId="8" applyNumberFormat="1" applyFont="1" applyFill="1" applyBorder="1" applyAlignment="1">
      <alignment horizontal="center"/>
    </xf>
    <xf numFmtId="3" fontId="3" fillId="10" borderId="35" xfId="8" applyNumberFormat="1" applyFont="1" applyFill="1" applyBorder="1" applyAlignment="1">
      <alignment horizontal="center"/>
    </xf>
    <xf numFmtId="3" fontId="3" fillId="10" borderId="36" xfId="8" applyNumberFormat="1" applyFont="1" applyFill="1" applyBorder="1" applyAlignment="1">
      <alignment horizontal="center"/>
    </xf>
    <xf numFmtId="3" fontId="3" fillId="10" borderId="17" xfId="8" applyNumberFormat="1" applyFont="1" applyFill="1" applyBorder="1" applyAlignment="1">
      <alignment horizontal="center"/>
    </xf>
    <xf numFmtId="0" fontId="3" fillId="10" borderId="14" xfId="8" applyFont="1" applyFill="1" applyBorder="1"/>
    <xf numFmtId="0" fontId="3" fillId="10" borderId="6" xfId="8" applyFont="1" applyFill="1" applyBorder="1"/>
    <xf numFmtId="3" fontId="3" fillId="10" borderId="2" xfId="8" applyNumberFormat="1" applyFont="1" applyFill="1" applyBorder="1" applyAlignment="1">
      <alignment horizontal="center"/>
    </xf>
    <xf numFmtId="3" fontId="3" fillId="10" borderId="16" xfId="8" applyNumberFormat="1" applyFont="1" applyFill="1" applyBorder="1" applyAlignment="1">
      <alignment horizontal="center"/>
    </xf>
    <xf numFmtId="0" fontId="3" fillId="10" borderId="82" xfId="8" applyFont="1" applyFill="1" applyBorder="1" applyAlignment="1">
      <alignment horizontal="center"/>
    </xf>
    <xf numFmtId="0" fontId="3" fillId="10" borderId="13" xfId="8" applyFont="1" applyFill="1" applyBorder="1" applyAlignment="1">
      <alignment horizontal="center"/>
    </xf>
    <xf numFmtId="0" fontId="3" fillId="10" borderId="35" xfId="8" applyFont="1" applyFill="1" applyBorder="1" applyAlignment="1">
      <alignment horizontal="center"/>
    </xf>
    <xf numFmtId="3" fontId="3" fillId="10" borderId="13" xfId="8" applyNumberFormat="1" applyFont="1" applyFill="1" applyBorder="1" applyAlignment="1">
      <alignment horizontal="right"/>
    </xf>
    <xf numFmtId="3" fontId="3" fillId="10" borderId="35" xfId="8" applyNumberFormat="1" applyFont="1" applyFill="1" applyBorder="1" applyAlignment="1">
      <alignment horizontal="right"/>
    </xf>
    <xf numFmtId="3" fontId="3" fillId="10" borderId="83" xfId="8" applyNumberFormat="1" applyFont="1" applyFill="1" applyBorder="1" applyAlignment="1">
      <alignment horizontal="center"/>
    </xf>
    <xf numFmtId="3" fontId="3" fillId="10" borderId="26" xfId="8" applyNumberFormat="1" applyFont="1" applyFill="1" applyBorder="1" applyAlignment="1">
      <alignment horizontal="center"/>
    </xf>
    <xf numFmtId="3" fontId="3" fillId="10" borderId="84" xfId="8" applyNumberFormat="1" applyFont="1" applyFill="1" applyBorder="1" applyAlignment="1">
      <alignment horizontal="center"/>
    </xf>
    <xf numFmtId="3" fontId="6" fillId="0" borderId="85" xfId="8" applyNumberFormat="1" applyFont="1" applyBorder="1" applyAlignment="1">
      <alignment horizontal="center"/>
    </xf>
    <xf numFmtId="0" fontId="0" fillId="0" borderId="21" xfId="0" applyBorder="1" applyAlignment="1">
      <alignment horizontal="left" vertical="center" wrapText="1"/>
    </xf>
    <xf numFmtId="3" fontId="34" fillId="10" borderId="23" xfId="0" applyNumberFormat="1" applyFont="1" applyFill="1" applyBorder="1" applyAlignment="1">
      <alignment horizontal="right" vertical="center" wrapText="1"/>
    </xf>
    <xf numFmtId="0" fontId="22" fillId="10" borderId="0" xfId="8" applyFill="1" applyAlignment="1">
      <alignment vertical="center"/>
    </xf>
    <xf numFmtId="0" fontId="36" fillId="10" borderId="19" xfId="0" applyFont="1" applyFill="1" applyBorder="1" applyAlignment="1">
      <alignment horizontal="center" vertical="center" wrapText="1"/>
    </xf>
    <xf numFmtId="0" fontId="36" fillId="10" borderId="40" xfId="0" applyFont="1" applyFill="1" applyBorder="1" applyAlignment="1">
      <alignment horizontal="center" vertical="center" wrapText="1"/>
    </xf>
    <xf numFmtId="0" fontId="0" fillId="10" borderId="19" xfId="0" applyFill="1" applyBorder="1" applyAlignment="1">
      <alignment vertical="center"/>
    </xf>
    <xf numFmtId="0" fontId="0" fillId="10" borderId="40" xfId="0" applyFill="1" applyBorder="1" applyAlignment="1">
      <alignment vertical="center"/>
    </xf>
    <xf numFmtId="3" fontId="35" fillId="10" borderId="19" xfId="0" applyNumberFormat="1" applyFont="1" applyFill="1" applyBorder="1" applyAlignment="1">
      <alignment horizontal="right" vertical="center" wrapText="1"/>
    </xf>
    <xf numFmtId="3" fontId="35" fillId="10" borderId="40" xfId="0" applyNumberFormat="1" applyFont="1" applyFill="1" applyBorder="1" applyAlignment="1">
      <alignment horizontal="right" vertical="center" wrapText="1"/>
    </xf>
    <xf numFmtId="3" fontId="34" fillId="10" borderId="19" xfId="0" applyNumberFormat="1" applyFont="1" applyFill="1" applyBorder="1" applyAlignment="1">
      <alignment horizontal="right" vertical="center" wrapText="1"/>
    </xf>
    <xf numFmtId="3" fontId="34" fillId="10" borderId="40" xfId="0" applyNumberFormat="1" applyFont="1" applyFill="1" applyBorder="1" applyAlignment="1">
      <alignment horizontal="right" vertical="center" wrapText="1"/>
    </xf>
    <xf numFmtId="3" fontId="2" fillId="10" borderId="40" xfId="0" applyNumberFormat="1" applyFont="1" applyFill="1" applyBorder="1" applyAlignment="1">
      <alignment horizontal="right" vertical="center" wrapText="1"/>
    </xf>
    <xf numFmtId="0" fontId="22" fillId="10" borderId="0" xfId="8" applyFill="1"/>
    <xf numFmtId="0" fontId="11" fillId="10" borderId="19" xfId="8" applyFont="1" applyFill="1" applyBorder="1" applyAlignment="1">
      <alignment horizontal="center" vertical="center"/>
    </xf>
    <xf numFmtId="0" fontId="11" fillId="10" borderId="40" xfId="8" applyFont="1" applyFill="1" applyBorder="1" applyAlignment="1">
      <alignment horizontal="center" vertical="center"/>
    </xf>
    <xf numFmtId="3" fontId="11" fillId="10" borderId="19" xfId="8" applyNumberFormat="1" applyFont="1" applyFill="1" applyBorder="1" applyAlignment="1">
      <alignment vertical="center"/>
    </xf>
    <xf numFmtId="3" fontId="11" fillId="10" borderId="40" xfId="8" applyNumberFormat="1" applyFont="1" applyFill="1" applyBorder="1" applyAlignment="1">
      <alignment vertical="center"/>
    </xf>
    <xf numFmtId="0" fontId="37" fillId="10" borderId="0" xfId="0" applyFont="1" applyFill="1" applyAlignment="1">
      <alignment horizontal="center"/>
    </xf>
    <xf numFmtId="0" fontId="9" fillId="10" borderId="15" xfId="0" applyFont="1" applyFill="1" applyBorder="1" applyAlignment="1">
      <alignment horizontal="center"/>
    </xf>
    <xf numFmtId="3" fontId="35" fillId="10" borderId="15" xfId="0" applyNumberFormat="1" applyFont="1" applyFill="1" applyBorder="1" applyAlignment="1">
      <alignment horizontal="right" vertical="center" wrapText="1"/>
    </xf>
    <xf numFmtId="3" fontId="2" fillId="10" borderId="15" xfId="0" applyNumberFormat="1" applyFont="1" applyFill="1" applyBorder="1" applyAlignment="1">
      <alignment horizontal="right" vertical="center" wrapText="1"/>
    </xf>
    <xf numFmtId="0" fontId="34" fillId="10" borderId="15" xfId="0" applyFont="1" applyFill="1" applyBorder="1" applyAlignment="1">
      <alignment horizontal="center" wrapText="1"/>
    </xf>
    <xf numFmtId="0" fontId="2" fillId="10" borderId="15" xfId="0" applyFont="1" applyFill="1" applyBorder="1" applyAlignment="1">
      <alignment horizontal="center" vertical="top" wrapText="1"/>
    </xf>
    <xf numFmtId="3" fontId="34" fillId="10" borderId="15" xfId="0" applyNumberFormat="1" applyFont="1" applyFill="1" applyBorder="1" applyAlignment="1">
      <alignment horizontal="right" vertical="top" wrapText="1"/>
    </xf>
    <xf numFmtId="3" fontId="35" fillId="10" borderId="15" xfId="0" applyNumberFormat="1" applyFont="1" applyFill="1" applyBorder="1" applyAlignment="1">
      <alignment horizontal="right" vertical="top" wrapText="1"/>
    </xf>
    <xf numFmtId="0" fontId="22" fillId="10" borderId="0" xfId="8" applyFill="1" applyBorder="1"/>
    <xf numFmtId="0" fontId="2" fillId="10" borderId="15" xfId="8" applyFont="1" applyFill="1" applyBorder="1" applyAlignment="1">
      <alignment horizontal="center" wrapText="1"/>
    </xf>
    <xf numFmtId="0" fontId="2" fillId="10" borderId="15" xfId="0" applyFont="1" applyFill="1" applyBorder="1"/>
    <xf numFmtId="3" fontId="34" fillId="10" borderId="15" xfId="0" applyNumberFormat="1" applyFont="1" applyFill="1" applyBorder="1" applyAlignment="1">
      <alignment horizontal="right" vertical="center" wrapText="1"/>
    </xf>
    <xf numFmtId="0" fontId="2" fillId="10" borderId="15" xfId="0" applyFont="1" applyFill="1" applyBorder="1" applyAlignment="1">
      <alignment horizontal="center" wrapText="1"/>
    </xf>
    <xf numFmtId="3" fontId="0" fillId="0" borderId="40" xfId="8" applyNumberFormat="1" applyFont="1" applyBorder="1" applyAlignment="1">
      <alignment horizontal="center" vertical="center"/>
    </xf>
    <xf numFmtId="167" fontId="21" fillId="10" borderId="19" xfId="0" applyNumberFormat="1" applyFont="1" applyFill="1" applyBorder="1" applyAlignment="1">
      <alignment horizontal="center" vertical="center"/>
    </xf>
    <xf numFmtId="3" fontId="21" fillId="10" borderId="15" xfId="0" applyNumberFormat="1" applyFont="1" applyFill="1" applyBorder="1" applyAlignment="1">
      <alignment horizontal="center" vertical="center" wrapText="1"/>
    </xf>
    <xf numFmtId="3" fontId="21" fillId="10" borderId="15" xfId="0" applyNumberFormat="1" applyFont="1" applyFill="1" applyBorder="1" applyAlignment="1">
      <alignment vertical="center" wrapText="1"/>
    </xf>
    <xf numFmtId="3" fontId="22" fillId="10" borderId="15" xfId="0" applyNumberFormat="1" applyFont="1" applyFill="1" applyBorder="1" applyAlignment="1">
      <alignment horizontal="center" vertical="center" wrapText="1"/>
    </xf>
    <xf numFmtId="3" fontId="22" fillId="10" borderId="15" xfId="0" applyNumberFormat="1" applyFont="1" applyFill="1" applyBorder="1" applyAlignment="1">
      <alignment horizontal="center" vertical="center"/>
    </xf>
    <xf numFmtId="3" fontId="22" fillId="10" borderId="21" xfId="12" applyNumberFormat="1" applyFont="1" applyFill="1" applyBorder="1" applyAlignment="1">
      <alignment horizontal="center" vertical="center" wrapText="1"/>
    </xf>
    <xf numFmtId="3" fontId="22" fillId="10" borderId="40" xfId="8" applyNumberFormat="1" applyFill="1" applyBorder="1" applyAlignment="1">
      <alignment horizontal="center" vertical="center"/>
    </xf>
    <xf numFmtId="3" fontId="22" fillId="10" borderId="15" xfId="12" applyNumberFormat="1" applyFont="1" applyFill="1" applyBorder="1" applyAlignment="1">
      <alignment horizontal="center" vertical="center" wrapText="1"/>
    </xf>
    <xf numFmtId="0" fontId="21" fillId="10" borderId="19" xfId="0" applyNumberFormat="1" applyFont="1" applyFill="1" applyBorder="1" applyAlignment="1">
      <alignment horizontal="center" vertical="center"/>
    </xf>
    <xf numFmtId="0" fontId="21" fillId="10" borderId="15" xfId="0" applyNumberFormat="1" applyFont="1" applyFill="1" applyBorder="1" applyAlignment="1">
      <alignment horizontal="center" vertical="center" wrapText="1"/>
    </xf>
    <xf numFmtId="0" fontId="21" fillId="10" borderId="15" xfId="0" applyNumberFormat="1" applyFont="1" applyFill="1" applyBorder="1" applyAlignment="1">
      <alignment vertical="center" wrapText="1"/>
    </xf>
    <xf numFmtId="0" fontId="23" fillId="0" borderId="64" xfId="0" applyFont="1" applyBorder="1" applyAlignment="1">
      <alignment horizontal="center"/>
    </xf>
    <xf numFmtId="3" fontId="10" fillId="0" borderId="86" xfId="10" applyNumberFormat="1" applyFont="1" applyBorder="1" applyAlignment="1">
      <alignment horizontal="center"/>
    </xf>
    <xf numFmtId="3" fontId="26" fillId="0" borderId="87" xfId="10" applyNumberFormat="1" applyFont="1" applyBorder="1" applyAlignment="1">
      <alignment horizontal="center"/>
    </xf>
    <xf numFmtId="0" fontId="3" fillId="10" borderId="16" xfId="0" applyFont="1" applyFill="1" applyBorder="1" applyAlignment="1">
      <alignment horizontal="left"/>
    </xf>
    <xf numFmtId="3" fontId="6" fillId="10" borderId="16" xfId="0" applyNumberFormat="1" applyFont="1" applyFill="1" applyBorder="1" applyAlignment="1">
      <alignment horizontal="center"/>
    </xf>
    <xf numFmtId="3" fontId="6" fillId="10" borderId="15" xfId="0" applyNumberFormat="1" applyFont="1" applyFill="1" applyBorder="1" applyAlignment="1">
      <alignment horizontal="center"/>
    </xf>
    <xf numFmtId="0" fontId="3" fillId="10" borderId="15" xfId="8" applyFont="1" applyFill="1" applyBorder="1"/>
    <xf numFmtId="0" fontId="3" fillId="10" borderId="15" xfId="0" applyFont="1" applyFill="1" applyBorder="1" applyAlignment="1">
      <alignment horizontal="left"/>
    </xf>
    <xf numFmtId="9" fontId="6" fillId="10" borderId="15" xfId="0" applyNumberFormat="1" applyFont="1" applyFill="1" applyBorder="1" applyAlignment="1">
      <alignment horizontal="center"/>
    </xf>
    <xf numFmtId="3" fontId="24" fillId="10" borderId="16" xfId="0" applyNumberFormat="1" applyFont="1" applyFill="1" applyBorder="1" applyAlignment="1">
      <alignment horizontal="center"/>
    </xf>
    <xf numFmtId="3" fontId="24" fillId="10" borderId="15" xfId="0" applyNumberFormat="1" applyFont="1" applyFill="1" applyBorder="1" applyAlignment="1">
      <alignment horizontal="center"/>
    </xf>
    <xf numFmtId="0" fontId="0" fillId="10" borderId="58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3" fontId="0" fillId="10" borderId="63" xfId="0" applyNumberFormat="1" applyFill="1" applyBorder="1"/>
    <xf numFmtId="3" fontId="0" fillId="10" borderId="25" xfId="0" applyNumberFormat="1" applyFill="1" applyBorder="1"/>
    <xf numFmtId="3" fontId="0" fillId="10" borderId="64" xfId="0" applyNumberFormat="1" applyFill="1" applyBorder="1"/>
    <xf numFmtId="3" fontId="8" fillId="10" borderId="37" xfId="0" applyNumberFormat="1" applyFont="1" applyFill="1" applyBorder="1"/>
    <xf numFmtId="3" fontId="8" fillId="10" borderId="65" xfId="0" applyNumberFormat="1" applyFont="1" applyFill="1" applyBorder="1"/>
    <xf numFmtId="3" fontId="7" fillId="10" borderId="66" xfId="0" applyNumberFormat="1" applyFont="1" applyFill="1" applyBorder="1"/>
    <xf numFmtId="3" fontId="7" fillId="10" borderId="67" xfId="0" applyNumberFormat="1" applyFont="1" applyFill="1" applyBorder="1"/>
    <xf numFmtId="3" fontId="8" fillId="10" borderId="63" xfId="0" applyNumberFormat="1" applyFont="1" applyFill="1" applyBorder="1"/>
    <xf numFmtId="3" fontId="8" fillId="10" borderId="25" xfId="0" applyNumberFormat="1" applyFont="1" applyFill="1" applyBorder="1"/>
    <xf numFmtId="3" fontId="8" fillId="10" borderId="64" xfId="0" applyNumberFormat="1" applyFont="1" applyFill="1" applyBorder="1"/>
    <xf numFmtId="3" fontId="7" fillId="10" borderId="68" xfId="0" applyNumberFormat="1" applyFont="1" applyFill="1" applyBorder="1"/>
    <xf numFmtId="3" fontId="7" fillId="10" borderId="69" xfId="0" applyNumberFormat="1" applyFont="1" applyFill="1" applyBorder="1"/>
    <xf numFmtId="0" fontId="22" fillId="0" borderId="69" xfId="8" applyFill="1" applyBorder="1"/>
    <xf numFmtId="0" fontId="22" fillId="0" borderId="63" xfId="8" applyFill="1" applyBorder="1"/>
    <xf numFmtId="0" fontId="22" fillId="0" borderId="25" xfId="8" applyFill="1" applyBorder="1"/>
    <xf numFmtId="0" fontId="22" fillId="0" borderId="88" xfId="8" applyFill="1" applyBorder="1"/>
    <xf numFmtId="3" fontId="8" fillId="0" borderId="37" xfId="8" applyNumberFormat="1" applyFont="1" applyFill="1" applyBorder="1"/>
    <xf numFmtId="0" fontId="22" fillId="0" borderId="65" xfId="8" applyFill="1" applyBorder="1"/>
    <xf numFmtId="3" fontId="7" fillId="0" borderId="66" xfId="8" applyNumberFormat="1" applyFont="1" applyFill="1" applyBorder="1"/>
    <xf numFmtId="3" fontId="7" fillId="0" borderId="67" xfId="8" applyNumberFormat="1" applyFont="1" applyFill="1" applyBorder="1"/>
    <xf numFmtId="3" fontId="8" fillId="0" borderId="63" xfId="8" applyNumberFormat="1" applyFont="1" applyFill="1" applyBorder="1"/>
    <xf numFmtId="3" fontId="8" fillId="0" borderId="25" xfId="8" applyNumberFormat="1" applyFont="1" applyFill="1" applyBorder="1"/>
    <xf numFmtId="0" fontId="0" fillId="0" borderId="89" xfId="0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3" fontId="8" fillId="0" borderId="92" xfId="0" applyNumberFormat="1" applyFont="1" applyBorder="1"/>
    <xf numFmtId="3" fontId="8" fillId="0" borderId="93" xfId="0" applyNumberFormat="1" applyFont="1" applyBorder="1"/>
    <xf numFmtId="3" fontId="7" fillId="0" borderId="94" xfId="0" applyNumberFormat="1" applyFont="1" applyBorder="1"/>
    <xf numFmtId="49" fontId="22" fillId="10" borderId="0" xfId="8" applyNumberFormat="1" applyFill="1" applyBorder="1"/>
    <xf numFmtId="0" fontId="0" fillId="10" borderId="20" xfId="0" applyFill="1" applyBorder="1" applyAlignment="1">
      <alignment horizontal="center" vertical="center"/>
    </xf>
    <xf numFmtId="3" fontId="0" fillId="10" borderId="25" xfId="0" applyNumberFormat="1" applyFill="1" applyBorder="1"/>
    <xf numFmtId="3" fontId="8" fillId="10" borderId="0" xfId="0" applyNumberFormat="1" applyFont="1" applyFill="1" applyBorder="1"/>
    <xf numFmtId="3" fontId="7" fillId="10" borderId="23" xfId="0" applyNumberFormat="1" applyFont="1" applyFill="1" applyBorder="1"/>
    <xf numFmtId="3" fontId="8" fillId="10" borderId="25" xfId="0" applyNumberFormat="1" applyFont="1" applyFill="1" applyBorder="1"/>
    <xf numFmtId="3" fontId="7" fillId="10" borderId="22" xfId="0" applyNumberFormat="1" applyFont="1" applyFill="1" applyBorder="1"/>
    <xf numFmtId="0" fontId="3" fillId="10" borderId="0" xfId="8" applyFont="1" applyFill="1" applyBorder="1" applyAlignment="1">
      <alignment horizontal="center"/>
    </xf>
    <xf numFmtId="49" fontId="3" fillId="10" borderId="0" xfId="8" applyNumberFormat="1" applyFont="1" applyFill="1" applyBorder="1" applyAlignment="1">
      <alignment horizontal="center"/>
    </xf>
    <xf numFmtId="0" fontId="3" fillId="8" borderId="0" xfId="8" applyFont="1" applyFill="1" applyBorder="1"/>
    <xf numFmtId="49" fontId="6" fillId="8" borderId="0" xfId="8" applyNumberFormat="1" applyFont="1" applyFill="1" applyBorder="1"/>
    <xf numFmtId="0" fontId="6" fillId="8" borderId="0" xfId="8" applyFont="1" applyFill="1" applyBorder="1"/>
    <xf numFmtId="49" fontId="3" fillId="8" borderId="0" xfId="8" applyNumberFormat="1" applyFont="1" applyFill="1" applyBorder="1"/>
    <xf numFmtId="0" fontId="3" fillId="8" borderId="0" xfId="8" applyFont="1" applyFill="1" applyBorder="1" applyAlignment="1">
      <alignment horizontal="left"/>
    </xf>
    <xf numFmtId="0" fontId="3" fillId="10" borderId="0" xfId="8" applyFont="1" applyFill="1" applyBorder="1" applyAlignment="1">
      <alignment horizontal="left"/>
    </xf>
    <xf numFmtId="49" fontId="3" fillId="10" borderId="0" xfId="8" applyNumberFormat="1" applyFont="1" applyFill="1" applyBorder="1" applyAlignment="1">
      <alignment horizontal="left"/>
    </xf>
    <xf numFmtId="0" fontId="5" fillId="8" borderId="0" xfId="8" applyFont="1" applyFill="1" applyBorder="1"/>
    <xf numFmtId="49" fontId="5" fillId="8" borderId="0" xfId="8" applyNumberFormat="1" applyFont="1" applyFill="1" applyBorder="1"/>
    <xf numFmtId="49" fontId="3" fillId="10" borderId="0" xfId="8" applyNumberFormat="1" applyFont="1" applyFill="1" applyBorder="1"/>
    <xf numFmtId="49" fontId="22" fillId="10" borderId="0" xfId="8" applyNumberFormat="1" applyFill="1"/>
    <xf numFmtId="0" fontId="22" fillId="0" borderId="64" xfId="8" applyFill="1" applyBorder="1"/>
    <xf numFmtId="0" fontId="22" fillId="0" borderId="67" xfId="8" applyFill="1" applyBorder="1"/>
    <xf numFmtId="3" fontId="22" fillId="10" borderId="0" xfId="8" applyNumberFormat="1" applyFill="1"/>
    <xf numFmtId="0" fontId="22" fillId="10" borderId="0" xfId="8" applyFont="1" applyFill="1" applyAlignment="1">
      <alignment horizontal="right"/>
    </xf>
    <xf numFmtId="0" fontId="2" fillId="10" borderId="0" xfId="8" applyFont="1" applyFill="1" applyAlignment="1">
      <alignment horizontal="center"/>
    </xf>
    <xf numFmtId="0" fontId="22" fillId="10" borderId="0" xfId="8" applyFill="1" applyAlignment="1">
      <alignment horizontal="center"/>
    </xf>
    <xf numFmtId="0" fontId="3" fillId="10" borderId="0" xfId="8" applyFont="1" applyFill="1" applyAlignment="1">
      <alignment horizontal="right"/>
    </xf>
    <xf numFmtId="0" fontId="4" fillId="10" borderId="36" xfId="0" applyFont="1" applyFill="1" applyBorder="1" applyAlignment="1">
      <alignment horizontal="center"/>
    </xf>
    <xf numFmtId="0" fontId="4" fillId="10" borderId="16" xfId="0" applyFont="1" applyFill="1" applyBorder="1" applyAlignment="1">
      <alignment horizontal="center"/>
    </xf>
    <xf numFmtId="0" fontId="24" fillId="10" borderId="16" xfId="0" applyFont="1" applyFill="1" applyBorder="1" applyAlignment="1">
      <alignment horizontal="left"/>
    </xf>
    <xf numFmtId="0" fontId="4" fillId="10" borderId="16" xfId="0" applyFont="1" applyFill="1" applyBorder="1"/>
    <xf numFmtId="0" fontId="23" fillId="10" borderId="15" xfId="0" applyFont="1" applyFill="1" applyBorder="1"/>
    <xf numFmtId="3" fontId="23" fillId="10" borderId="16" xfId="0" applyNumberFormat="1" applyFont="1" applyFill="1" applyBorder="1" applyAlignment="1">
      <alignment horizontal="center"/>
    </xf>
    <xf numFmtId="3" fontId="3" fillId="10" borderId="16" xfId="0" applyNumberFormat="1" applyFont="1" applyFill="1" applyBorder="1" applyAlignment="1">
      <alignment horizontal="center"/>
    </xf>
    <xf numFmtId="9" fontId="6" fillId="10" borderId="16" xfId="0" applyNumberFormat="1" applyFont="1" applyFill="1" applyBorder="1" applyAlignment="1">
      <alignment horizontal="center"/>
    </xf>
    <xf numFmtId="0" fontId="6" fillId="10" borderId="15" xfId="0" applyFont="1" applyFill="1" applyBorder="1"/>
    <xf numFmtId="3" fontId="23" fillId="10" borderId="15" xfId="0" applyNumberFormat="1" applyFont="1" applyFill="1" applyBorder="1" applyAlignment="1">
      <alignment horizontal="center"/>
    </xf>
    <xf numFmtId="3" fontId="3" fillId="10" borderId="15" xfId="0" applyNumberFormat="1" applyFont="1" applyFill="1" applyBorder="1" applyAlignment="1">
      <alignment horizontal="center"/>
    </xf>
    <xf numFmtId="3" fontId="3" fillId="10" borderId="15" xfId="8" applyNumberFormat="1" applyFont="1" applyFill="1" applyBorder="1" applyAlignment="1">
      <alignment horizontal="center"/>
    </xf>
    <xf numFmtId="0" fontId="7" fillId="10" borderId="15" xfId="0" applyFont="1" applyFill="1" applyBorder="1"/>
    <xf numFmtId="3" fontId="7" fillId="10" borderId="15" xfId="0" applyNumberFormat="1" applyFont="1" applyFill="1" applyBorder="1" applyAlignment="1">
      <alignment horizontal="center"/>
    </xf>
    <xf numFmtId="3" fontId="25" fillId="10" borderId="15" xfId="0" applyNumberFormat="1" applyFont="1" applyFill="1" applyBorder="1" applyAlignment="1">
      <alignment horizontal="center"/>
    </xf>
    <xf numFmtId="0" fontId="3" fillId="10" borderId="0" xfId="0" applyFont="1" applyFill="1" applyBorder="1" applyAlignment="1">
      <alignment horizontal="left"/>
    </xf>
    <xf numFmtId="3" fontId="6" fillId="10" borderId="0" xfId="0" applyNumberFormat="1" applyFont="1" applyFill="1" applyBorder="1" applyAlignment="1">
      <alignment horizontal="center"/>
    </xf>
    <xf numFmtId="0" fontId="4" fillId="10" borderId="28" xfId="0" applyFont="1" applyFill="1" applyBorder="1" applyAlignment="1">
      <alignment horizontal="center"/>
    </xf>
    <xf numFmtId="0" fontId="4" fillId="10" borderId="29" xfId="0" applyFont="1" applyFill="1" applyBorder="1" applyAlignment="1">
      <alignment horizontal="center"/>
    </xf>
    <xf numFmtId="0" fontId="24" fillId="10" borderId="29" xfId="0" applyFont="1" applyFill="1" applyBorder="1" applyAlignment="1">
      <alignment horizontal="left"/>
    </xf>
    <xf numFmtId="3" fontId="4" fillId="10" borderId="16" xfId="0" applyNumberFormat="1" applyFont="1" applyFill="1" applyBorder="1"/>
    <xf numFmtId="3" fontId="4" fillId="10" borderId="25" xfId="0" applyNumberFormat="1" applyFont="1" applyFill="1" applyBorder="1"/>
    <xf numFmtId="3" fontId="5" fillId="10" borderId="16" xfId="0" applyNumberFormat="1" applyFont="1" applyFill="1" applyBorder="1" applyAlignment="1">
      <alignment horizontal="center"/>
    </xf>
    <xf numFmtId="3" fontId="3" fillId="10" borderId="25" xfId="0" applyNumberFormat="1" applyFont="1" applyFill="1" applyBorder="1" applyAlignment="1">
      <alignment horizontal="center"/>
    </xf>
    <xf numFmtId="3" fontId="6" fillId="10" borderId="25" xfId="0" applyNumberFormat="1" applyFont="1" applyFill="1" applyBorder="1" applyAlignment="1">
      <alignment horizontal="center"/>
    </xf>
    <xf numFmtId="0" fontId="6" fillId="10" borderId="16" xfId="0" applyFont="1" applyFill="1" applyBorder="1"/>
    <xf numFmtId="49" fontId="30" fillId="0" borderId="25" xfId="11" applyNumberFormat="1" applyFont="1" applyBorder="1" applyAlignment="1">
      <alignment horizontal="center"/>
    </xf>
    <xf numFmtId="3" fontId="26" fillId="0" borderId="15" xfId="11" applyNumberFormat="1" applyFont="1" applyBorder="1"/>
    <xf numFmtId="3" fontId="3" fillId="10" borderId="0" xfId="0" applyNumberFormat="1" applyFont="1" applyFill="1" applyBorder="1"/>
    <xf numFmtId="3" fontId="0" fillId="0" borderId="17" xfId="0" applyNumberFormat="1" applyBorder="1"/>
    <xf numFmtId="3" fontId="7" fillId="0" borderId="93" xfId="0" applyNumberFormat="1" applyFont="1" applyBorder="1"/>
    <xf numFmtId="3" fontId="3" fillId="0" borderId="0" xfId="8" applyNumberFormat="1" applyFont="1" applyBorder="1" applyAlignment="1">
      <alignment horizontal="center"/>
    </xf>
    <xf numFmtId="3" fontId="8" fillId="0" borderId="95" xfId="0" applyNumberFormat="1" applyFont="1" applyBorder="1"/>
    <xf numFmtId="3" fontId="3" fillId="0" borderId="1" xfId="8" applyNumberFormat="1" applyFont="1" applyBorder="1" applyAlignment="1">
      <alignment horizontal="right"/>
    </xf>
    <xf numFmtId="3" fontId="3" fillId="0" borderId="5" xfId="8" applyNumberFormat="1" applyFont="1" applyBorder="1" applyAlignment="1">
      <alignment horizontal="right"/>
    </xf>
    <xf numFmtId="3" fontId="3" fillId="0" borderId="56" xfId="8" applyNumberFormat="1" applyFont="1" applyBorder="1" applyAlignment="1">
      <alignment horizontal="right"/>
    </xf>
    <xf numFmtId="3" fontId="3" fillId="0" borderId="50" xfId="8" applyNumberFormat="1" applyFont="1" applyBorder="1" applyAlignment="1">
      <alignment horizontal="right"/>
    </xf>
    <xf numFmtId="3" fontId="0" fillId="10" borderId="0" xfId="0" applyNumberFormat="1" applyFill="1" applyBorder="1"/>
    <xf numFmtId="3" fontId="6" fillId="10" borderId="29" xfId="8" applyNumberFormat="1" applyFont="1" applyFill="1" applyBorder="1"/>
    <xf numFmtId="9" fontId="2" fillId="10" borderId="25" xfId="8" applyNumberFormat="1" applyFont="1" applyFill="1" applyBorder="1"/>
    <xf numFmtId="3" fontId="0" fillId="9" borderId="0" xfId="0" applyNumberFormat="1" applyFill="1"/>
    <xf numFmtId="3" fontId="0" fillId="0" borderId="0" xfId="0" applyNumberFormat="1" applyBorder="1"/>
    <xf numFmtId="3" fontId="7" fillId="10" borderId="93" xfId="0" applyNumberFormat="1" applyFont="1" applyFill="1" applyBorder="1"/>
    <xf numFmtId="3" fontId="22" fillId="10" borderId="17" xfId="8" applyNumberFormat="1" applyFill="1" applyBorder="1"/>
    <xf numFmtId="3" fontId="3" fillId="10" borderId="17" xfId="8" applyNumberFormat="1" applyFont="1" applyFill="1" applyBorder="1"/>
    <xf numFmtId="166" fontId="4" fillId="10" borderId="25" xfId="7" applyNumberFormat="1" applyFont="1" applyFill="1" applyBorder="1" applyAlignment="1" applyProtection="1"/>
    <xf numFmtId="3" fontId="6" fillId="10" borderId="25" xfId="8" applyNumberFormat="1" applyFont="1" applyFill="1" applyBorder="1"/>
    <xf numFmtId="3" fontId="2" fillId="10" borderId="17" xfId="8" applyNumberFormat="1" applyFont="1" applyFill="1" applyBorder="1"/>
    <xf numFmtId="0" fontId="17" fillId="10" borderId="25" xfId="8" applyFont="1" applyFill="1" applyBorder="1"/>
    <xf numFmtId="9" fontId="2" fillId="10" borderId="29" xfId="8" applyNumberFormat="1" applyFont="1" applyFill="1" applyBorder="1"/>
    <xf numFmtId="166" fontId="17" fillId="10" borderId="25" xfId="7" applyNumberFormat="1" applyFont="1" applyFill="1" applyBorder="1" applyAlignment="1" applyProtection="1"/>
    <xf numFmtId="9" fontId="2" fillId="10" borderId="25" xfId="8" applyNumberFormat="1" applyFont="1" applyFill="1" applyBorder="1"/>
    <xf numFmtId="0" fontId="5" fillId="10" borderId="25" xfId="8" applyFont="1" applyFill="1" applyBorder="1"/>
    <xf numFmtId="0" fontId="2" fillId="10" borderId="32" xfId="0" applyFont="1" applyFill="1" applyBorder="1" applyAlignment="1">
      <alignment horizontal="center" vertical="top" wrapText="1"/>
    </xf>
    <xf numFmtId="3" fontId="34" fillId="10" borderId="32" xfId="0" applyNumberFormat="1" applyFont="1" applyFill="1" applyBorder="1" applyAlignment="1">
      <alignment horizontal="right" vertical="top" wrapText="1"/>
    </xf>
    <xf numFmtId="3" fontId="35" fillId="10" borderId="32" xfId="0" applyNumberFormat="1" applyFont="1" applyFill="1" applyBorder="1" applyAlignment="1">
      <alignment horizontal="right" vertical="top" wrapText="1"/>
    </xf>
    <xf numFmtId="0" fontId="2" fillId="10" borderId="40" xfId="0" applyFont="1" applyFill="1" applyBorder="1" applyAlignment="1">
      <alignment horizontal="center" vertical="top" wrapText="1"/>
    </xf>
    <xf numFmtId="3" fontId="34" fillId="10" borderId="40" xfId="0" applyNumberFormat="1" applyFont="1" applyFill="1" applyBorder="1" applyAlignment="1">
      <alignment horizontal="right" vertical="top" wrapText="1"/>
    </xf>
    <xf numFmtId="3" fontId="35" fillId="10" borderId="40" xfId="0" applyNumberFormat="1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horizontal="center" vertical="top" wrapText="1"/>
    </xf>
    <xf numFmtId="0" fontId="33" fillId="0" borderId="21" xfId="0" applyFont="1" applyFill="1" applyBorder="1" applyAlignment="1">
      <alignment horizontal="center" vertical="top" wrapText="1"/>
    </xf>
    <xf numFmtId="0" fontId="34" fillId="0" borderId="21" xfId="0" applyFont="1" applyBorder="1" applyAlignment="1">
      <alignment horizontal="left" vertical="top" wrapText="1"/>
    </xf>
    <xf numFmtId="0" fontId="35" fillId="0" borderId="21" xfId="0" applyFont="1" applyBorder="1" applyAlignment="1">
      <alignment horizontal="left" vertical="top" wrapText="1"/>
    </xf>
    <xf numFmtId="0" fontId="2" fillId="10" borderId="19" xfId="0" applyFont="1" applyFill="1" applyBorder="1" applyAlignment="1">
      <alignment horizontal="center" vertical="top" wrapText="1"/>
    </xf>
    <xf numFmtId="3" fontId="34" fillId="10" borderId="19" xfId="0" applyNumberFormat="1" applyFont="1" applyFill="1" applyBorder="1" applyAlignment="1">
      <alignment horizontal="right" vertical="top" wrapText="1"/>
    </xf>
    <xf numFmtId="3" fontId="35" fillId="10" borderId="19" xfId="0" applyNumberFormat="1" applyFont="1" applyFill="1" applyBorder="1" applyAlignment="1">
      <alignment horizontal="right" vertical="top" wrapText="1"/>
    </xf>
    <xf numFmtId="0" fontId="2" fillId="10" borderId="93" xfId="0" applyFont="1" applyFill="1" applyBorder="1" applyAlignment="1">
      <alignment horizontal="center" vertical="top" wrapText="1"/>
    </xf>
    <xf numFmtId="3" fontId="34" fillId="10" borderId="93" xfId="0" applyNumberFormat="1" applyFont="1" applyFill="1" applyBorder="1" applyAlignment="1">
      <alignment horizontal="right" vertical="top" wrapText="1"/>
    </xf>
    <xf numFmtId="3" fontId="35" fillId="10" borderId="93" xfId="0" applyNumberFormat="1" applyFont="1" applyFill="1" applyBorder="1" applyAlignment="1">
      <alignment horizontal="right" vertical="top" wrapText="1"/>
    </xf>
    <xf numFmtId="0" fontId="2" fillId="10" borderId="40" xfId="8" applyFont="1" applyFill="1" applyBorder="1" applyAlignment="1">
      <alignment horizontal="center" wrapText="1"/>
    </xf>
    <xf numFmtId="0" fontId="2" fillId="0" borderId="32" xfId="0" applyFont="1" applyFill="1" applyBorder="1" applyAlignment="1">
      <alignment horizontal="center" vertical="top" wrapText="1"/>
    </xf>
    <xf numFmtId="0" fontId="33" fillId="0" borderId="32" xfId="0" applyFont="1" applyFill="1" applyBorder="1" applyAlignment="1">
      <alignment horizontal="center" vertical="top" wrapText="1"/>
    </xf>
    <xf numFmtId="3" fontId="34" fillId="0" borderId="32" xfId="0" applyNumberFormat="1" applyFont="1" applyBorder="1" applyAlignment="1">
      <alignment horizontal="right" vertical="top" wrapText="1"/>
    </xf>
    <xf numFmtId="3" fontId="22" fillId="0" borderId="32" xfId="0" applyNumberFormat="1" applyFont="1" applyBorder="1" applyAlignment="1">
      <alignment horizontal="right" vertical="top" wrapText="1"/>
    </xf>
    <xf numFmtId="0" fontId="2" fillId="10" borderId="93" xfId="8" applyFont="1" applyFill="1" applyBorder="1" applyAlignment="1">
      <alignment horizontal="center" vertical="top" wrapText="1"/>
    </xf>
    <xf numFmtId="9" fontId="24" fillId="10" borderId="16" xfId="0" applyNumberFormat="1" applyFont="1" applyFill="1" applyBorder="1" applyAlignment="1">
      <alignment horizontal="center"/>
    </xf>
    <xf numFmtId="3" fontId="6" fillId="10" borderId="21" xfId="0" applyNumberFormat="1" applyFont="1" applyFill="1" applyBorder="1" applyAlignment="1">
      <alignment horizontal="center"/>
    </xf>
    <xf numFmtId="3" fontId="6" fillId="10" borderId="23" xfId="0" applyNumberFormat="1" applyFont="1" applyFill="1" applyBorder="1" applyAlignment="1">
      <alignment horizontal="center"/>
    </xf>
    <xf numFmtId="3" fontId="6" fillId="10" borderId="32" xfId="0" applyNumberFormat="1" applyFont="1" applyFill="1" applyBorder="1" applyAlignment="1">
      <alignment horizontal="center"/>
    </xf>
    <xf numFmtId="9" fontId="6" fillId="10" borderId="21" xfId="0" applyNumberFormat="1" applyFont="1" applyFill="1" applyBorder="1" applyAlignment="1">
      <alignment horizontal="center"/>
    </xf>
    <xf numFmtId="9" fontId="6" fillId="10" borderId="23" xfId="0" applyNumberFormat="1" applyFont="1" applyFill="1" applyBorder="1" applyAlignment="1">
      <alignment horizontal="center"/>
    </xf>
    <xf numFmtId="9" fontId="6" fillId="10" borderId="32" xfId="0" applyNumberFormat="1" applyFont="1" applyFill="1" applyBorder="1" applyAlignment="1">
      <alignment horizontal="center"/>
    </xf>
    <xf numFmtId="3" fontId="2" fillId="10" borderId="32" xfId="0" applyNumberFormat="1" applyFont="1" applyFill="1" applyBorder="1" applyAlignment="1">
      <alignment horizontal="center"/>
    </xf>
    <xf numFmtId="3" fontId="23" fillId="10" borderId="21" xfId="0" applyNumberFormat="1" applyFont="1" applyFill="1" applyBorder="1" applyAlignment="1">
      <alignment horizontal="center"/>
    </xf>
    <xf numFmtId="3" fontId="23" fillId="10" borderId="23" xfId="0" applyNumberFormat="1" applyFont="1" applyFill="1" applyBorder="1" applyAlignment="1">
      <alignment horizontal="center"/>
    </xf>
    <xf numFmtId="3" fontId="0" fillId="10" borderId="32" xfId="0" applyNumberFormat="1" applyFill="1" applyBorder="1" applyAlignment="1">
      <alignment horizontal="center"/>
    </xf>
    <xf numFmtId="9" fontId="24" fillId="10" borderId="21" xfId="0" applyNumberFormat="1" applyFont="1" applyFill="1" applyBorder="1" applyAlignment="1">
      <alignment horizontal="center"/>
    </xf>
    <xf numFmtId="9" fontId="24" fillId="10" borderId="23" xfId="0" applyNumberFormat="1" applyFont="1" applyFill="1" applyBorder="1" applyAlignment="1">
      <alignment horizontal="center"/>
    </xf>
    <xf numFmtId="9" fontId="24" fillId="10" borderId="32" xfId="0" applyNumberFormat="1" applyFont="1" applyFill="1" applyBorder="1" applyAlignment="1">
      <alignment horizontal="center"/>
    </xf>
    <xf numFmtId="0" fontId="4" fillId="10" borderId="36" xfId="0" applyFont="1" applyFill="1" applyBorder="1" applyAlignment="1">
      <alignment wrapText="1"/>
    </xf>
    <xf numFmtId="0" fontId="0" fillId="10" borderId="16" xfId="0" applyFill="1" applyBorder="1" applyAlignment="1">
      <alignment wrapText="1"/>
    </xf>
    <xf numFmtId="0" fontId="22" fillId="10" borderId="36" xfId="8" applyFill="1" applyBorder="1" applyAlignment="1"/>
    <xf numFmtId="0" fontId="22" fillId="10" borderId="16" xfId="8" applyFill="1" applyBorder="1" applyAlignment="1"/>
    <xf numFmtId="0" fontId="22" fillId="10" borderId="15" xfId="8" applyFill="1" applyBorder="1" applyAlignment="1"/>
    <xf numFmtId="3" fontId="3" fillId="10" borderId="21" xfId="0" applyNumberFormat="1" applyFont="1" applyFill="1" applyBorder="1" applyAlignment="1">
      <alignment horizontal="center"/>
    </xf>
    <xf numFmtId="3" fontId="3" fillId="10" borderId="23" xfId="0" applyNumberFormat="1" applyFont="1" applyFill="1" applyBorder="1" applyAlignment="1">
      <alignment horizontal="center"/>
    </xf>
    <xf numFmtId="3" fontId="22" fillId="10" borderId="32" xfId="0" applyNumberFormat="1" applyFont="1" applyFill="1" applyBorder="1" applyAlignment="1">
      <alignment horizontal="center"/>
    </xf>
    <xf numFmtId="0" fontId="6" fillId="10" borderId="36" xfId="0" applyFont="1" applyFill="1" applyBorder="1" applyAlignment="1">
      <alignment horizontal="center" wrapText="1"/>
    </xf>
    <xf numFmtId="0" fontId="6" fillId="10" borderId="16" xfId="0" applyFont="1" applyFill="1" applyBorder="1" applyAlignment="1">
      <alignment horizontal="center" wrapText="1"/>
    </xf>
    <xf numFmtId="0" fontId="2" fillId="10" borderId="0" xfId="0" applyFont="1" applyFill="1" applyAlignment="1">
      <alignment horizontal="center"/>
    </xf>
    <xf numFmtId="0" fontId="4" fillId="10" borderId="36" xfId="0" applyFont="1" applyFill="1" applyBorder="1" applyAlignment="1">
      <alignment horizontal="left" wrapText="1"/>
    </xf>
    <xf numFmtId="0" fontId="0" fillId="10" borderId="16" xfId="0" applyFill="1" applyBorder="1" applyAlignment="1">
      <alignment horizontal="left" wrapText="1"/>
    </xf>
    <xf numFmtId="0" fontId="4" fillId="10" borderId="21" xfId="0" applyFont="1" applyFill="1" applyBorder="1" applyAlignment="1"/>
    <xf numFmtId="0" fontId="4" fillId="10" borderId="23" xfId="0" applyFont="1" applyFill="1" applyBorder="1" applyAlignment="1"/>
    <xf numFmtId="0" fontId="0" fillId="10" borderId="32" xfId="0" applyFill="1" applyBorder="1" applyAlignment="1"/>
    <xf numFmtId="0" fontId="22" fillId="10" borderId="0" xfId="8" applyFont="1" applyFill="1" applyBorder="1" applyAlignment="1">
      <alignment horizontal="right"/>
    </xf>
    <xf numFmtId="0" fontId="2" fillId="10" borderId="0" xfId="8" applyFont="1" applyFill="1" applyBorder="1" applyAlignment="1">
      <alignment horizontal="center"/>
    </xf>
    <xf numFmtId="0" fontId="6" fillId="10" borderId="28" xfId="0" applyFont="1" applyFill="1" applyBorder="1" applyAlignment="1">
      <alignment horizontal="center" wrapText="1"/>
    </xf>
    <xf numFmtId="0" fontId="6" fillId="10" borderId="24" xfId="0" applyFont="1" applyFill="1" applyBorder="1" applyAlignment="1">
      <alignment horizontal="center" wrapText="1"/>
    </xf>
    <xf numFmtId="0" fontId="0" fillId="10" borderId="30" xfId="0" applyFill="1" applyBorder="1" applyAlignment="1">
      <alignment wrapText="1"/>
    </xf>
    <xf numFmtId="0" fontId="0" fillId="10" borderId="29" xfId="0" applyFill="1" applyBorder="1" applyAlignment="1">
      <alignment wrapText="1"/>
    </xf>
    <xf numFmtId="0" fontId="0" fillId="10" borderId="25" xfId="0" applyFill="1" applyBorder="1" applyAlignment="1">
      <alignment wrapText="1"/>
    </xf>
    <xf numFmtId="0" fontId="0" fillId="10" borderId="31" xfId="0" applyFill="1" applyBorder="1" applyAlignment="1">
      <alignment wrapText="1"/>
    </xf>
    <xf numFmtId="0" fontId="4" fillId="10" borderId="36" xfId="0" applyFont="1" applyFill="1" applyBorder="1" applyAlignment="1">
      <alignment horizontal="center" wrapText="1"/>
    </xf>
    <xf numFmtId="0" fontId="0" fillId="10" borderId="16" xfId="0" applyFill="1" applyBorder="1" applyAlignment="1">
      <alignment horizontal="center" wrapText="1"/>
    </xf>
    <xf numFmtId="0" fontId="26" fillId="0" borderId="21" xfId="11" applyFont="1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26" fillId="0" borderId="28" xfId="11" applyFont="1" applyBorder="1" applyAlignment="1">
      <alignment wrapText="1"/>
    </xf>
    <xf numFmtId="0" fontId="0" fillId="0" borderId="29" xfId="0" applyBorder="1" applyAlignment="1">
      <alignment wrapText="1"/>
    </xf>
    <xf numFmtId="3" fontId="26" fillId="0" borderId="36" xfId="11" applyNumberFormat="1" applyFont="1" applyBorder="1" applyAlignment="1"/>
    <xf numFmtId="3" fontId="26" fillId="0" borderId="16" xfId="11" applyNumberFormat="1" applyFont="1" applyBorder="1" applyAlignment="1"/>
    <xf numFmtId="0" fontId="2" fillId="0" borderId="16" xfId="0" applyFont="1" applyBorder="1" applyAlignment="1"/>
    <xf numFmtId="0" fontId="0" fillId="0" borderId="16" xfId="0" applyBorder="1" applyAlignment="1"/>
    <xf numFmtId="0" fontId="31" fillId="0" borderId="36" xfId="1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36" xfId="11" applyFont="1" applyFill="1" applyBorder="1" applyAlignment="1">
      <alignment horizontal="center"/>
    </xf>
    <xf numFmtId="0" fontId="6" fillId="0" borderId="16" xfId="11" applyFont="1" applyFill="1" applyBorder="1" applyAlignment="1">
      <alignment horizontal="center"/>
    </xf>
    <xf numFmtId="0" fontId="26" fillId="0" borderId="36" xfId="11" applyFont="1" applyBorder="1" applyAlignment="1">
      <alignment wrapText="1"/>
    </xf>
    <xf numFmtId="0" fontId="26" fillId="0" borderId="16" xfId="11" applyFont="1" applyBorder="1" applyAlignment="1">
      <alignment wrapText="1"/>
    </xf>
    <xf numFmtId="0" fontId="31" fillId="0" borderId="16" xfId="11" applyFont="1" applyBorder="1" applyAlignment="1">
      <alignment horizontal="center"/>
    </xf>
    <xf numFmtId="0" fontId="12" fillId="0" borderId="0" xfId="8" applyFont="1" applyBorder="1" applyAlignment="1">
      <alignment horizontal="right"/>
    </xf>
    <xf numFmtId="0" fontId="12" fillId="0" borderId="0" xfId="0" applyFont="1" applyAlignment="1"/>
    <xf numFmtId="0" fontId="0" fillId="0" borderId="0" xfId="0" applyAlignment="1"/>
    <xf numFmtId="0" fontId="26" fillId="0" borderId="29" xfId="11" applyFont="1" applyBorder="1" applyAlignment="1">
      <alignment wrapText="1"/>
    </xf>
    <xf numFmtId="0" fontId="30" fillId="0" borderId="24" xfId="1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16" xfId="0" applyFont="1" applyBorder="1" applyAlignment="1">
      <alignment wrapText="1"/>
    </xf>
    <xf numFmtId="0" fontId="26" fillId="0" borderId="23" xfId="11" applyFont="1" applyBorder="1" applyAlignment="1">
      <alignment horizontal="left" wrapText="1"/>
    </xf>
    <xf numFmtId="0" fontId="26" fillId="0" borderId="32" xfId="11" applyFont="1" applyBorder="1" applyAlignment="1">
      <alignment horizontal="left" wrapText="1"/>
    </xf>
    <xf numFmtId="0" fontId="2" fillId="0" borderId="0" xfId="8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0" borderId="36" xfId="8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0" xfId="8" applyFont="1" applyBorder="1" applyAlignment="1">
      <alignment horizontal="center"/>
    </xf>
    <xf numFmtId="0" fontId="10" fillId="0" borderId="98" xfId="8" applyFont="1" applyBorder="1" applyAlignment="1">
      <alignment horizontal="center"/>
    </xf>
    <xf numFmtId="0" fontId="10" fillId="0" borderId="99" xfId="8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101" xfId="8" applyFont="1" applyBorder="1" applyAlignment="1">
      <alignment horizontal="center"/>
    </xf>
    <xf numFmtId="0" fontId="10" fillId="0" borderId="97" xfId="8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2" xfId="0" applyBorder="1" applyAlignment="1">
      <alignment horizontal="center"/>
    </xf>
    <xf numFmtId="0" fontId="12" fillId="0" borderId="0" xfId="8" applyFont="1" applyAlignment="1">
      <alignment horizontal="right"/>
    </xf>
    <xf numFmtId="0" fontId="12" fillId="0" borderId="0" xfId="0" applyFont="1" applyAlignment="1">
      <alignment horizontal="right"/>
    </xf>
    <xf numFmtId="0" fontId="14" fillId="0" borderId="0" xfId="8" applyFont="1" applyBorder="1" applyAlignment="1">
      <alignment horizontal="center"/>
    </xf>
    <xf numFmtId="0" fontId="10" fillId="0" borderId="96" xfId="8" applyFont="1" applyBorder="1" applyAlignment="1">
      <alignment horizontal="center"/>
    </xf>
    <xf numFmtId="0" fontId="0" fillId="0" borderId="97" xfId="0" applyBorder="1" applyAlignment="1">
      <alignment horizontal="center"/>
    </xf>
    <xf numFmtId="0" fontId="0" fillId="0" borderId="100" xfId="0" applyBorder="1" applyAlignment="1">
      <alignment horizontal="center"/>
    </xf>
    <xf numFmtId="0" fontId="10" fillId="0" borderId="103" xfId="8" applyFont="1" applyBorder="1" applyAlignment="1">
      <alignment horizontal="center"/>
    </xf>
    <xf numFmtId="0" fontId="10" fillId="0" borderId="38" xfId="8" applyFont="1" applyBorder="1" applyAlignment="1">
      <alignment horizontal="center"/>
    </xf>
    <xf numFmtId="0" fontId="0" fillId="0" borderId="104" xfId="0" applyBorder="1" applyAlignment="1"/>
    <xf numFmtId="0" fontId="10" fillId="0" borderId="105" xfId="8" applyFont="1" applyBorder="1" applyAlignment="1">
      <alignment horizontal="center"/>
    </xf>
    <xf numFmtId="0" fontId="10" fillId="0" borderId="20" xfId="8" applyFont="1" applyBorder="1" applyAlignment="1">
      <alignment horizontal="center"/>
    </xf>
    <xf numFmtId="0" fontId="0" fillId="0" borderId="62" xfId="0" applyBorder="1" applyAlignment="1"/>
    <xf numFmtId="49" fontId="0" fillId="0" borderId="38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8" fillId="10" borderId="38" xfId="0" applyFont="1" applyFill="1" applyBorder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8" fillId="0" borderId="104" xfId="0" applyFont="1" applyFill="1" applyBorder="1" applyAlignment="1">
      <alignment horizontal="center" vertical="center" wrapText="1"/>
    </xf>
    <xf numFmtId="0" fontId="0" fillId="0" borderId="65" xfId="0" applyFill="1" applyBorder="1" applyAlignment="1">
      <alignment horizontal="center" vertical="center" wrapText="1"/>
    </xf>
    <xf numFmtId="0" fontId="0" fillId="0" borderId="0" xfId="0" applyFill="1" applyAlignment="1"/>
    <xf numFmtId="0" fontId="8" fillId="0" borderId="3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10" borderId="57" xfId="0" applyFont="1" applyFill="1" applyBorder="1" applyAlignment="1">
      <alignment horizontal="center" vertical="center" wrapText="1"/>
    </xf>
    <xf numFmtId="0" fontId="8" fillId="10" borderId="37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0" fillId="0" borderId="62" xfId="0" applyFill="1" applyBorder="1" applyAlignment="1">
      <alignment horizontal="center"/>
    </xf>
    <xf numFmtId="0" fontId="2" fillId="0" borderId="0" xfId="8" applyFont="1" applyBorder="1" applyAlignment="1">
      <alignment horizontal="center"/>
    </xf>
    <xf numFmtId="49" fontId="2" fillId="0" borderId="0" xfId="0" applyNumberFormat="1" applyFont="1" applyAlignment="1">
      <alignment horizontal="center" wrapText="1"/>
    </xf>
    <xf numFmtId="0" fontId="0" fillId="0" borderId="20" xfId="0" applyBorder="1" applyAlignment="1"/>
    <xf numFmtId="0" fontId="6" fillId="11" borderId="0" xfId="8" applyFont="1" applyFill="1" applyBorder="1" applyAlignment="1">
      <alignment wrapText="1"/>
    </xf>
    <xf numFmtId="0" fontId="0" fillId="9" borderId="0" xfId="0" applyFill="1" applyBorder="1" applyAlignment="1"/>
    <xf numFmtId="0" fontId="7" fillId="0" borderId="90" xfId="0" applyFont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/>
    </xf>
    <xf numFmtId="0" fontId="8" fillId="10" borderId="20" xfId="0" applyFont="1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2" fillId="0" borderId="58" xfId="8" applyFont="1" applyFill="1" applyBorder="1" applyAlignment="1">
      <alignment horizontal="center" wrapText="1"/>
    </xf>
    <xf numFmtId="0" fontId="0" fillId="0" borderId="20" xfId="0" applyFill="1" applyBorder="1" applyAlignment="1">
      <alignment horizontal="center" wrapText="1"/>
    </xf>
    <xf numFmtId="0" fontId="7" fillId="0" borderId="58" xfId="0" applyFont="1" applyFill="1" applyBorder="1" applyAlignment="1">
      <alignment horizontal="center" wrapText="1"/>
    </xf>
    <xf numFmtId="0" fontId="8" fillId="0" borderId="20" xfId="0" applyFont="1" applyFill="1" applyBorder="1" applyAlignment="1">
      <alignment horizontal="center" wrapText="1"/>
    </xf>
    <xf numFmtId="0" fontId="0" fillId="0" borderId="62" xfId="0" applyFill="1" applyBorder="1" applyAlignment="1">
      <alignment horizontal="center" wrapText="1"/>
    </xf>
    <xf numFmtId="0" fontId="8" fillId="10" borderId="104" xfId="0" applyFont="1" applyFill="1" applyBorder="1" applyAlignment="1">
      <alignment horizontal="center" vertical="center" wrapText="1"/>
    </xf>
    <xf numFmtId="0" fontId="0" fillId="10" borderId="65" xfId="0" applyFill="1" applyBorder="1" applyAlignment="1">
      <alignment horizontal="center" vertical="center" wrapText="1"/>
    </xf>
    <xf numFmtId="0" fontId="7" fillId="10" borderId="58" xfId="0" applyFont="1" applyFill="1" applyBorder="1" applyAlignment="1">
      <alignment horizontal="center"/>
    </xf>
    <xf numFmtId="0" fontId="0" fillId="10" borderId="62" xfId="0" applyFill="1" applyBorder="1" applyAlignment="1">
      <alignment horizontal="center"/>
    </xf>
    <xf numFmtId="0" fontId="6" fillId="10" borderId="74" xfId="8" applyFont="1" applyFill="1" applyBorder="1" applyAlignment="1">
      <alignment horizontal="left"/>
    </xf>
    <xf numFmtId="0" fontId="6" fillId="10" borderId="107" xfId="8" applyFont="1" applyFill="1" applyBorder="1" applyAlignment="1">
      <alignment horizontal="left"/>
    </xf>
    <xf numFmtId="0" fontId="6" fillId="10" borderId="23" xfId="8" applyFont="1" applyFill="1" applyBorder="1" applyAlignment="1">
      <alignment horizontal="right"/>
    </xf>
    <xf numFmtId="0" fontId="6" fillId="10" borderId="32" xfId="8" applyFont="1" applyFill="1" applyBorder="1" applyAlignment="1">
      <alignment horizontal="right"/>
    </xf>
    <xf numFmtId="0" fontId="4" fillId="0" borderId="77" xfId="8" applyFont="1" applyBorder="1" applyAlignment="1">
      <alignment wrapText="1"/>
    </xf>
    <xf numFmtId="0" fontId="0" fillId="0" borderId="60" xfId="0" applyBorder="1" applyAlignment="1">
      <alignment wrapText="1"/>
    </xf>
    <xf numFmtId="0" fontId="16" fillId="0" borderId="23" xfId="8" applyFont="1" applyBorder="1" applyAlignment="1">
      <alignment horizontal="right"/>
    </xf>
    <xf numFmtId="0" fontId="16" fillId="0" borderId="32" xfId="8" applyFont="1" applyBorder="1" applyAlignment="1">
      <alignment horizontal="right"/>
    </xf>
    <xf numFmtId="0" fontId="16" fillId="8" borderId="22" xfId="8" applyFont="1" applyFill="1" applyBorder="1" applyAlignment="1">
      <alignment horizontal="right" wrapText="1"/>
    </xf>
    <xf numFmtId="0" fontId="16" fillId="8" borderId="72" xfId="8" applyFont="1" applyFill="1" applyBorder="1" applyAlignment="1">
      <alignment horizontal="right" wrapText="1"/>
    </xf>
    <xf numFmtId="0" fontId="16" fillId="8" borderId="23" xfId="8" applyFont="1" applyFill="1" applyBorder="1" applyAlignment="1">
      <alignment horizontal="right" wrapText="1"/>
    </xf>
    <xf numFmtId="0" fontId="16" fillId="8" borderId="32" xfId="8" applyFont="1" applyFill="1" applyBorder="1" applyAlignment="1">
      <alignment horizontal="right" wrapText="1"/>
    </xf>
    <xf numFmtId="0" fontId="16" fillId="10" borderId="22" xfId="8" applyFont="1" applyFill="1" applyBorder="1" applyAlignment="1">
      <alignment horizontal="right"/>
    </xf>
    <xf numFmtId="0" fontId="16" fillId="10" borderId="72" xfId="8" applyFont="1" applyFill="1" applyBorder="1" applyAlignment="1">
      <alignment horizontal="right"/>
    </xf>
    <xf numFmtId="0" fontId="0" fillId="10" borderId="22" xfId="0" applyFill="1" applyBorder="1" applyAlignment="1">
      <alignment horizontal="right"/>
    </xf>
    <xf numFmtId="0" fontId="0" fillId="10" borderId="72" xfId="0" applyFill="1" applyBorder="1" applyAlignment="1">
      <alignment horizontal="right"/>
    </xf>
    <xf numFmtId="0" fontId="16" fillId="0" borderId="20" xfId="8" applyFont="1" applyBorder="1" applyAlignment="1">
      <alignment horizontal="right"/>
    </xf>
    <xf numFmtId="0" fontId="16" fillId="0" borderId="71" xfId="8" applyFont="1" applyBorder="1" applyAlignment="1">
      <alignment horizontal="right"/>
    </xf>
    <xf numFmtId="0" fontId="16" fillId="8" borderId="31" xfId="8" applyFont="1" applyFill="1" applyBorder="1" applyAlignment="1">
      <alignment horizontal="right" wrapText="1"/>
    </xf>
    <xf numFmtId="0" fontId="16" fillId="8" borderId="16" xfId="8" applyFont="1" applyFill="1" applyBorder="1" applyAlignment="1">
      <alignment horizontal="right" wrapText="1"/>
    </xf>
    <xf numFmtId="0" fontId="16" fillId="8" borderId="15" xfId="8" applyFont="1" applyFill="1" applyBorder="1" applyAlignment="1">
      <alignment horizontal="right" wrapText="1"/>
    </xf>
    <xf numFmtId="0" fontId="16" fillId="8" borderId="74" xfId="8" applyFont="1" applyFill="1" applyBorder="1" applyAlignment="1">
      <alignment horizontal="right" wrapText="1"/>
    </xf>
    <xf numFmtId="0" fontId="16" fillId="8" borderId="107" xfId="8" applyFont="1" applyFill="1" applyBorder="1" applyAlignment="1">
      <alignment horizontal="right" wrapText="1"/>
    </xf>
    <xf numFmtId="0" fontId="16" fillId="10" borderId="80" xfId="8" applyFont="1" applyFill="1" applyBorder="1" applyAlignment="1">
      <alignment horizontal="right"/>
    </xf>
    <xf numFmtId="0" fontId="16" fillId="10" borderId="106" xfId="8" applyFont="1" applyFill="1" applyBorder="1" applyAlignment="1">
      <alignment horizontal="right"/>
    </xf>
    <xf numFmtId="0" fontId="16" fillId="10" borderId="23" xfId="8" applyFont="1" applyFill="1" applyBorder="1" applyAlignment="1">
      <alignment horizontal="right"/>
    </xf>
    <xf numFmtId="0" fontId="16" fillId="10" borderId="32" xfId="8" applyFont="1" applyFill="1" applyBorder="1" applyAlignment="1">
      <alignment horizontal="right"/>
    </xf>
    <xf numFmtId="0" fontId="6" fillId="10" borderId="25" xfId="8" applyFont="1" applyFill="1" applyBorder="1" applyAlignment="1">
      <alignment horizontal="left"/>
    </xf>
    <xf numFmtId="0" fontId="6" fillId="10" borderId="31" xfId="8" applyFont="1" applyFill="1" applyBorder="1" applyAlignment="1">
      <alignment horizontal="left"/>
    </xf>
    <xf numFmtId="0" fontId="16" fillId="8" borderId="107" xfId="8" applyFont="1" applyFill="1" applyBorder="1" applyAlignment="1">
      <alignment wrapText="1"/>
    </xf>
    <xf numFmtId="0" fontId="16" fillId="8" borderId="33" xfId="8" applyFont="1" applyFill="1" applyBorder="1" applyAlignment="1">
      <alignment wrapText="1"/>
    </xf>
    <xf numFmtId="0" fontId="16" fillId="10" borderId="25" xfId="8" applyFont="1" applyFill="1" applyBorder="1" applyAlignment="1">
      <alignment horizontal="right"/>
    </xf>
    <xf numFmtId="0" fontId="16" fillId="10" borderId="31" xfId="8" applyFont="1" applyFill="1" applyBorder="1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6" fillId="0" borderId="76" xfId="8" applyFont="1" applyFill="1" applyBorder="1" applyAlignment="1">
      <alignment horizontal="center" wrapText="1"/>
    </xf>
    <xf numFmtId="0" fontId="26" fillId="0" borderId="110" xfId="0" applyFont="1" applyBorder="1" applyAlignment="1">
      <alignment horizontal="center" wrapText="1"/>
    </xf>
    <xf numFmtId="0" fontId="16" fillId="10" borderId="106" xfId="8" applyFont="1" applyFill="1" applyBorder="1" applyAlignment="1">
      <alignment wrapText="1"/>
    </xf>
    <xf numFmtId="0" fontId="0" fillId="10" borderId="75" xfId="0" applyFill="1" applyBorder="1" applyAlignment="1">
      <alignment wrapText="1"/>
    </xf>
    <xf numFmtId="0" fontId="16" fillId="8" borderId="106" xfId="8" applyFont="1" applyFill="1" applyBorder="1" applyAlignment="1">
      <alignment wrapText="1"/>
    </xf>
    <xf numFmtId="0" fontId="16" fillId="8" borderId="75" xfId="8" applyFont="1" applyFill="1" applyBorder="1" applyAlignment="1">
      <alignment wrapText="1"/>
    </xf>
    <xf numFmtId="0" fontId="4" fillId="8" borderId="34" xfId="8" applyFont="1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24" fillId="10" borderId="50" xfId="8" applyFont="1" applyFill="1" applyBorder="1" applyAlignment="1">
      <alignment wrapText="1"/>
    </xf>
    <xf numFmtId="0" fontId="24" fillId="10" borderId="17" xfId="8" applyFont="1" applyFill="1" applyBorder="1" applyAlignment="1">
      <alignment wrapText="1"/>
    </xf>
    <xf numFmtId="0" fontId="24" fillId="10" borderId="108" xfId="8" applyFont="1" applyFill="1" applyBorder="1" applyAlignment="1">
      <alignment wrapText="1"/>
    </xf>
    <xf numFmtId="0" fontId="24" fillId="10" borderId="109" xfId="8" applyFont="1" applyFill="1" applyBorder="1" applyAlignment="1">
      <alignment wrapText="1"/>
    </xf>
    <xf numFmtId="0" fontId="22" fillId="0" borderId="0" xfId="8" applyFont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0" fontId="3" fillId="0" borderId="2" xfId="8" applyFont="1" applyBorder="1" applyAlignment="1">
      <alignment horizontal="center"/>
    </xf>
    <xf numFmtId="3" fontId="3" fillId="0" borderId="1" xfId="8" applyNumberFormat="1" applyFont="1" applyFill="1" applyBorder="1" applyAlignment="1">
      <alignment horizontal="center" vertical="center"/>
    </xf>
    <xf numFmtId="3" fontId="3" fillId="0" borderId="2" xfId="8" applyNumberFormat="1" applyFont="1" applyFill="1" applyBorder="1" applyAlignment="1">
      <alignment horizontal="center" vertical="center"/>
    </xf>
    <xf numFmtId="3" fontId="3" fillId="0" borderId="56" xfId="8" applyNumberFormat="1" applyFont="1" applyFill="1" applyBorder="1" applyAlignment="1">
      <alignment horizontal="center" vertical="center"/>
    </xf>
    <xf numFmtId="3" fontId="3" fillId="0" borderId="55" xfId="8" applyNumberFormat="1" applyFont="1" applyFill="1" applyBorder="1" applyAlignment="1">
      <alignment horizontal="center" vertical="center"/>
    </xf>
    <xf numFmtId="3" fontId="3" fillId="0" borderId="36" xfId="8" applyNumberFormat="1" applyFont="1" applyFill="1" applyBorder="1" applyAlignment="1">
      <alignment horizontal="center" vertical="center"/>
    </xf>
    <xf numFmtId="3" fontId="3" fillId="0" borderId="16" xfId="8" applyNumberFormat="1" applyFont="1" applyFill="1" applyBorder="1" applyAlignment="1">
      <alignment horizontal="center" vertical="center"/>
    </xf>
    <xf numFmtId="0" fontId="3" fillId="10" borderId="35" xfId="8" applyFont="1" applyFill="1" applyBorder="1" applyAlignment="1">
      <alignment wrapText="1"/>
    </xf>
    <xf numFmtId="0" fontId="0" fillId="10" borderId="12" xfId="0" applyFill="1" applyBorder="1" applyAlignment="1">
      <alignment wrapText="1"/>
    </xf>
    <xf numFmtId="0" fontId="0" fillId="10" borderId="35" xfId="0" applyFill="1" applyBorder="1" applyAlignment="1">
      <alignment wrapText="1"/>
    </xf>
    <xf numFmtId="0" fontId="3" fillId="0" borderId="3" xfId="8" applyFont="1" applyFill="1" applyBorder="1" applyAlignment="1">
      <alignment horizontal="center"/>
    </xf>
    <xf numFmtId="0" fontId="2" fillId="0" borderId="19" xfId="8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12" fillId="0" borderId="0" xfId="8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8" applyFont="1" applyBorder="1" applyAlignment="1">
      <alignment horizontal="center" vertical="center"/>
    </xf>
    <xf numFmtId="0" fontId="2" fillId="0" borderId="32" xfId="8" applyFont="1" applyBorder="1" applyAlignment="1">
      <alignment horizontal="center" vertical="center" wrapText="1"/>
    </xf>
    <xf numFmtId="0" fontId="2" fillId="0" borderId="21" xfId="8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" fillId="10" borderId="19" xfId="8" applyFont="1" applyFill="1" applyBorder="1" applyAlignment="1">
      <alignment horizontal="center" vertical="center"/>
    </xf>
    <xf numFmtId="0" fontId="2" fillId="10" borderId="40" xfId="8" applyFont="1" applyFill="1" applyBorder="1" applyAlignment="1">
      <alignment horizontal="center" vertical="center"/>
    </xf>
    <xf numFmtId="0" fontId="2" fillId="0" borderId="19" xfId="8" applyFont="1" applyFill="1" applyBorder="1" applyAlignment="1">
      <alignment horizontal="center" vertical="center"/>
    </xf>
    <xf numFmtId="0" fontId="2" fillId="0" borderId="40" xfId="8" applyFont="1" applyFill="1" applyBorder="1" applyAlignment="1">
      <alignment horizontal="center" vertical="center"/>
    </xf>
    <xf numFmtId="0" fontId="2" fillId="10" borderId="32" xfId="8" applyFont="1" applyFill="1" applyBorder="1" applyAlignment="1">
      <alignment horizontal="center" vertical="center"/>
    </xf>
    <xf numFmtId="0" fontId="2" fillId="10" borderId="21" xfId="8" applyFont="1" applyFill="1" applyBorder="1" applyAlignment="1">
      <alignment horizontal="center" vertical="center"/>
    </xf>
    <xf numFmtId="0" fontId="22" fillId="10" borderId="0" xfId="8" applyFont="1" applyFill="1" applyAlignment="1">
      <alignment vertical="center"/>
    </xf>
    <xf numFmtId="0" fontId="22" fillId="10" borderId="0" xfId="8" applyFill="1" applyAlignment="1">
      <alignment vertical="center"/>
    </xf>
    <xf numFmtId="0" fontId="22" fillId="0" borderId="0" xfId="8" applyFont="1" applyAlignment="1">
      <alignment vertical="center"/>
    </xf>
    <xf numFmtId="0" fontId="22" fillId="0" borderId="0" xfId="8" applyAlignment="1">
      <alignment vertical="center"/>
    </xf>
    <xf numFmtId="0" fontId="2" fillId="10" borderId="19" xfId="0" applyFont="1" applyFill="1" applyBorder="1" applyAlignment="1">
      <alignment horizontal="center" vertical="top" wrapText="1"/>
    </xf>
    <xf numFmtId="0" fontId="2" fillId="10" borderId="40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top" wrapText="1"/>
    </xf>
    <xf numFmtId="0" fontId="2" fillId="10" borderId="1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2" fillId="0" borderId="25" xfId="0" applyFont="1" applyBorder="1" applyAlignment="1">
      <alignment horizontal="right"/>
    </xf>
    <xf numFmtId="0" fontId="37" fillId="0" borderId="0" xfId="0" applyFont="1" applyAlignment="1">
      <alignment horizontal="center"/>
    </xf>
    <xf numFmtId="0" fontId="2" fillId="0" borderId="89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3" fontId="22" fillId="0" borderId="104" xfId="8" applyNumberFormat="1" applyBorder="1" applyAlignment="1">
      <alignment horizontal="right" vertical="center"/>
    </xf>
    <xf numFmtId="3" fontId="0" fillId="0" borderId="64" xfId="0" applyNumberFormat="1" applyBorder="1" applyAlignment="1">
      <alignment horizontal="right" vertical="center"/>
    </xf>
    <xf numFmtId="2" fontId="12" fillId="0" borderId="0" xfId="0" applyNumberFormat="1" applyFont="1" applyBorder="1" applyAlignment="1">
      <alignment horizontal="right" wrapText="1"/>
    </xf>
    <xf numFmtId="2" fontId="12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0" fillId="10" borderId="0" xfId="8" applyFont="1" applyFill="1" applyBorder="1" applyAlignment="1">
      <alignment horizontal="right"/>
    </xf>
    <xf numFmtId="0" fontId="0" fillId="0" borderId="0" xfId="8" applyFont="1" applyFill="1" applyBorder="1" applyAlignment="1">
      <alignment horizontal="right"/>
    </xf>
  </cellXfs>
  <cellStyles count="13">
    <cellStyle name="1. jelölőszín" xfId="1"/>
    <cellStyle name="2. jelölőszín" xfId="2"/>
    <cellStyle name="3. jelölőszín" xfId="3"/>
    <cellStyle name="4. jelölőszín" xfId="4"/>
    <cellStyle name="5. jelölőszín" xfId="5"/>
    <cellStyle name="6. jelölőszín" xfId="6"/>
    <cellStyle name="Excel Built-in Comma" xfId="7"/>
    <cellStyle name="Excel Built-in Normal" xfId="8"/>
    <cellStyle name="Excel Built-in Percent" xfId="9"/>
    <cellStyle name="Ezres" xfId="10" builtinId="3"/>
    <cellStyle name="Normál" xfId="0" builtinId="0"/>
    <cellStyle name="Normál_Munka1" xfId="11"/>
    <cellStyle name="Százalék" xfId="12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&#225;bi%20Timi\El&#337;terjeszt&#233;s\2016.02.11.%20-%202015.%20&#233;vi%20k&#246;lts&#233;gvet&#233;s%20III.%20sz%20m&#243;dos&#237;t&#225;sa\2015.%20&#233;vi%20k&#246;lts&#233;gvet&#233;si%20rendelet%203.%20m&#243;dos&#237;t&#225;s%20mell&#233;klete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sz. mell."/>
      <sheetName val="1a.sz. mell."/>
      <sheetName val="1b.sz. mell."/>
      <sheetName val="1c.sz. mell."/>
      <sheetName val="2.sz. mell."/>
      <sheetName val="3. sz. mell."/>
      <sheetName val="4.sz. mell."/>
      <sheetName val="5.sz. mell."/>
      <sheetName val="6.sz. mell."/>
      <sheetName val="7.sz. mell."/>
      <sheetName val="8.sz.mell."/>
      <sheetName val="9.sz.mell."/>
    </sheetNames>
    <sheetDataSet>
      <sheetData sheetId="0"/>
      <sheetData sheetId="1"/>
      <sheetData sheetId="2"/>
      <sheetData sheetId="3"/>
      <sheetData sheetId="4">
        <row r="16">
          <cell r="D16">
            <v>415833</v>
          </cell>
          <cell r="E16">
            <v>306703</v>
          </cell>
          <cell r="F16">
            <v>354518</v>
          </cell>
          <cell r="G16">
            <v>0</v>
          </cell>
          <cell r="H16">
            <v>2059</v>
          </cell>
          <cell r="M16">
            <v>314</v>
          </cell>
          <cell r="O16">
            <v>2603</v>
          </cell>
        </row>
        <row r="18">
          <cell r="D18">
            <v>48280</v>
          </cell>
          <cell r="F18">
            <v>280</v>
          </cell>
          <cell r="P18">
            <v>48000</v>
          </cell>
        </row>
        <row r="26">
          <cell r="D26">
            <v>157070</v>
          </cell>
          <cell r="E26">
            <v>157070</v>
          </cell>
          <cell r="F26">
            <v>157070</v>
          </cell>
          <cell r="G26">
            <v>0</v>
          </cell>
        </row>
        <row r="37">
          <cell r="D37">
            <v>111864</v>
          </cell>
          <cell r="E37">
            <v>10900</v>
          </cell>
          <cell r="F37">
            <v>10900</v>
          </cell>
          <cell r="G37">
            <v>20500</v>
          </cell>
          <cell r="J37">
            <v>17182</v>
          </cell>
          <cell r="L37">
            <v>34601</v>
          </cell>
          <cell r="M37">
            <v>2</v>
          </cell>
          <cell r="P37">
            <v>28679</v>
          </cell>
        </row>
        <row r="39">
          <cell r="D39">
            <v>1954</v>
          </cell>
          <cell r="E39">
            <v>94</v>
          </cell>
          <cell r="F39">
            <v>94</v>
          </cell>
          <cell r="H39">
            <v>1860</v>
          </cell>
        </row>
        <row r="41">
          <cell r="D41">
            <v>3300</v>
          </cell>
          <cell r="E41">
            <v>0</v>
          </cell>
          <cell r="F41">
            <v>0</v>
          </cell>
          <cell r="G41">
            <v>2000</v>
          </cell>
          <cell r="H41">
            <v>0</v>
          </cell>
          <cell r="J41">
            <v>100</v>
          </cell>
          <cell r="L41">
            <v>200</v>
          </cell>
          <cell r="M41">
            <v>3000</v>
          </cell>
        </row>
        <row r="43">
          <cell r="D43">
            <v>319538</v>
          </cell>
          <cell r="E43">
            <v>8194</v>
          </cell>
          <cell r="F43">
            <v>8194</v>
          </cell>
          <cell r="O43">
            <v>260189</v>
          </cell>
        </row>
        <row r="45">
          <cell r="D45">
            <v>59931</v>
          </cell>
          <cell r="E45">
            <v>53896</v>
          </cell>
          <cell r="F45">
            <v>58085</v>
          </cell>
          <cell r="J45">
            <v>493</v>
          </cell>
          <cell r="L45">
            <v>-842</v>
          </cell>
          <cell r="P45">
            <v>0</v>
          </cell>
        </row>
      </sheetData>
      <sheetData sheetId="5">
        <row r="123">
          <cell r="F123">
            <v>1775</v>
          </cell>
          <cell r="G123">
            <v>480</v>
          </cell>
          <cell r="H123">
            <v>29018</v>
          </cell>
          <cell r="I123">
            <v>15900</v>
          </cell>
          <cell r="J123">
            <v>119906</v>
          </cell>
          <cell r="K123">
            <v>14035</v>
          </cell>
          <cell r="N123">
            <v>50378</v>
          </cell>
        </row>
        <row r="124">
          <cell r="G124">
            <v>1900</v>
          </cell>
          <cell r="H124">
            <v>33922</v>
          </cell>
          <cell r="J124">
            <v>126016</v>
          </cell>
          <cell r="L124">
            <v>601</v>
          </cell>
          <cell r="M124">
            <v>4092</v>
          </cell>
          <cell r="N124">
            <v>18676</v>
          </cell>
        </row>
        <row r="146">
          <cell r="F146">
            <v>118566</v>
          </cell>
          <cell r="G146">
            <v>32277</v>
          </cell>
          <cell r="H146">
            <v>38739</v>
          </cell>
          <cell r="J146">
            <v>0</v>
          </cell>
          <cell r="K146">
            <v>2800</v>
          </cell>
          <cell r="N146">
            <v>569</v>
          </cell>
        </row>
        <row r="147">
          <cell r="F147">
            <v>120880</v>
          </cell>
          <cell r="G147">
            <v>32277</v>
          </cell>
          <cell r="H147">
            <v>38739</v>
          </cell>
          <cell r="K147">
            <v>2800</v>
          </cell>
          <cell r="N147">
            <v>0</v>
          </cell>
        </row>
        <row r="156">
          <cell r="F156">
            <v>88877</v>
          </cell>
          <cell r="G156">
            <v>27913</v>
          </cell>
          <cell r="H156">
            <v>68003</v>
          </cell>
          <cell r="K156">
            <v>839</v>
          </cell>
        </row>
        <row r="159">
          <cell r="F159">
            <v>266359</v>
          </cell>
          <cell r="G159">
            <v>70497</v>
          </cell>
          <cell r="H159">
            <v>142866</v>
          </cell>
          <cell r="I159">
            <v>35048</v>
          </cell>
          <cell r="J159">
            <v>126016</v>
          </cell>
          <cell r="K159">
            <v>58731</v>
          </cell>
          <cell r="L159">
            <v>601</v>
          </cell>
          <cell r="M159">
            <v>4092</v>
          </cell>
          <cell r="N159">
            <v>18676</v>
          </cell>
        </row>
        <row r="161">
          <cell r="H161">
            <v>316</v>
          </cell>
          <cell r="J161">
            <v>3000</v>
          </cell>
        </row>
        <row r="162">
          <cell r="H162">
            <v>521</v>
          </cell>
          <cell r="J162">
            <v>3000</v>
          </cell>
        </row>
        <row r="164">
          <cell r="H164">
            <v>2603</v>
          </cell>
          <cell r="K164">
            <v>260189</v>
          </cell>
        </row>
        <row r="165">
          <cell r="F165">
            <v>407</v>
          </cell>
          <cell r="G165">
            <v>99</v>
          </cell>
          <cell r="H165">
            <v>4953</v>
          </cell>
          <cell r="K165">
            <v>331453</v>
          </cell>
          <cell r="M165">
            <v>54451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2"/>
  <sheetViews>
    <sheetView zoomScaleNormal="100" workbookViewId="0">
      <selection activeCell="B1" sqref="B1:M1"/>
    </sheetView>
  </sheetViews>
  <sheetFormatPr defaultColWidth="8.7109375" defaultRowHeight="12.75" customHeight="1"/>
  <cols>
    <col min="1" max="1" width="3.7109375" style="704" customWidth="1"/>
    <col min="2" max="2" width="33.42578125" style="704" customWidth="1"/>
    <col min="3" max="3" width="9.85546875" style="704" customWidth="1"/>
    <col min="4" max="7" width="8.7109375" style="704" customWidth="1"/>
    <col min="8" max="8" width="9.5703125" style="704" customWidth="1"/>
    <col min="9" max="9" width="8.7109375" style="704" customWidth="1"/>
    <col min="10" max="10" width="10.28515625" style="704" customWidth="1"/>
    <col min="11" max="12" width="8.7109375" style="704" customWidth="1"/>
    <col min="13" max="13" width="11.5703125" style="704" bestFit="1" customWidth="1"/>
    <col min="14" max="14" width="9.140625" style="704" bestFit="1" customWidth="1"/>
    <col min="15" max="16384" width="8.7109375" style="704"/>
  </cols>
  <sheetData>
    <row r="1" spans="1:13" ht="12.75" customHeight="1">
      <c r="B1" s="1099" t="s">
        <v>798</v>
      </c>
      <c r="C1" s="907"/>
      <c r="D1" s="907"/>
      <c r="E1" s="907"/>
      <c r="F1" s="907"/>
      <c r="G1" s="907"/>
      <c r="H1" s="907"/>
      <c r="I1" s="907"/>
      <c r="J1" s="907"/>
      <c r="K1" s="907"/>
      <c r="L1" s="907"/>
      <c r="M1" s="907"/>
    </row>
    <row r="2" spans="1:13" ht="12.75" customHeight="1">
      <c r="B2" s="798"/>
      <c r="C2" s="798"/>
      <c r="D2" s="798"/>
      <c r="E2" s="798"/>
      <c r="F2" s="798"/>
      <c r="G2" s="798"/>
      <c r="H2" s="798"/>
      <c r="I2" s="798"/>
      <c r="J2" s="798"/>
      <c r="K2" s="798"/>
      <c r="L2" s="798"/>
      <c r="M2" s="798"/>
    </row>
    <row r="3" spans="1:13" ht="12.75" customHeight="1">
      <c r="B3" s="908" t="s">
        <v>295</v>
      </c>
      <c r="C3" s="908"/>
      <c r="D3" s="908"/>
      <c r="E3" s="908"/>
      <c r="F3" s="908"/>
      <c r="G3" s="908"/>
      <c r="H3" s="908"/>
      <c r="I3" s="908"/>
      <c r="J3" s="908"/>
      <c r="K3" s="908"/>
      <c r="L3" s="908"/>
      <c r="M3" s="908"/>
    </row>
    <row r="4" spans="1:13" ht="12.75" customHeight="1">
      <c r="B4" s="908" t="s">
        <v>695</v>
      </c>
      <c r="C4" s="908"/>
      <c r="D4" s="908"/>
      <c r="E4" s="908"/>
      <c r="F4" s="908"/>
      <c r="G4" s="908"/>
      <c r="H4" s="908"/>
      <c r="I4" s="908"/>
      <c r="J4" s="908"/>
      <c r="K4" s="908"/>
      <c r="L4" s="908"/>
      <c r="M4" s="908"/>
    </row>
    <row r="5" spans="1:13" ht="12.75" customHeight="1">
      <c r="B5" s="799"/>
      <c r="C5" s="799"/>
      <c r="D5" s="799"/>
      <c r="E5" s="799"/>
      <c r="F5" s="799"/>
      <c r="G5" s="799"/>
      <c r="H5" s="799"/>
      <c r="I5" s="799"/>
      <c r="J5" s="799"/>
      <c r="K5" s="799"/>
      <c r="L5" s="799"/>
      <c r="M5" s="799"/>
    </row>
    <row r="6" spans="1:13" ht="12.75" customHeight="1">
      <c r="B6" s="908" t="s">
        <v>296</v>
      </c>
      <c r="C6" s="908"/>
      <c r="D6" s="908"/>
      <c r="E6" s="908"/>
      <c r="F6" s="908"/>
      <c r="G6" s="908"/>
      <c r="H6" s="908"/>
      <c r="I6" s="908"/>
      <c r="J6" s="908"/>
      <c r="K6" s="908"/>
      <c r="L6" s="908"/>
      <c r="M6" s="908"/>
    </row>
    <row r="7" spans="1:13" ht="12.75" customHeight="1">
      <c r="B7" s="799"/>
      <c r="C7" s="799"/>
      <c r="D7" s="799"/>
      <c r="E7" s="799"/>
      <c r="F7" s="799"/>
      <c r="G7" s="799"/>
      <c r="H7" s="799"/>
      <c r="I7" s="799"/>
      <c r="J7" s="799"/>
      <c r="K7" s="799"/>
      <c r="L7" s="799"/>
      <c r="M7" s="799"/>
    </row>
    <row r="8" spans="1:13" ht="12.75" customHeight="1">
      <c r="B8" s="800"/>
      <c r="C8" s="800"/>
      <c r="M8" s="801" t="s">
        <v>297</v>
      </c>
    </row>
    <row r="9" spans="1:13" ht="12.75" customHeight="1">
      <c r="A9" s="893"/>
      <c r="B9" s="802" t="s">
        <v>298</v>
      </c>
      <c r="C9" s="902" t="s">
        <v>696</v>
      </c>
      <c r="D9" s="891" t="s">
        <v>697</v>
      </c>
      <c r="E9" s="891" t="s">
        <v>698</v>
      </c>
      <c r="F9" s="891" t="s">
        <v>699</v>
      </c>
      <c r="G9" s="891" t="s">
        <v>700</v>
      </c>
      <c r="H9" s="891" t="s">
        <v>701</v>
      </c>
      <c r="I9" s="891" t="s">
        <v>702</v>
      </c>
      <c r="J9" s="891" t="s">
        <v>703</v>
      </c>
      <c r="K9" s="909" t="s">
        <v>362</v>
      </c>
      <c r="L9" s="910"/>
      <c r="M9" s="911"/>
    </row>
    <row r="10" spans="1:13" ht="28.5" customHeight="1">
      <c r="A10" s="894"/>
      <c r="B10" s="803"/>
      <c r="C10" s="903"/>
      <c r="D10" s="892"/>
      <c r="E10" s="892"/>
      <c r="F10" s="892"/>
      <c r="G10" s="892"/>
      <c r="H10" s="892"/>
      <c r="I10" s="892"/>
      <c r="J10" s="892"/>
      <c r="K10" s="912"/>
      <c r="L10" s="913"/>
      <c r="M10" s="914"/>
    </row>
    <row r="11" spans="1:13" ht="12.75" customHeight="1">
      <c r="A11" s="740" t="s">
        <v>318</v>
      </c>
      <c r="B11" s="804" t="s">
        <v>422</v>
      </c>
      <c r="C11" s="804"/>
      <c r="D11" s="805"/>
      <c r="E11" s="805"/>
      <c r="F11" s="805"/>
      <c r="G11" s="805"/>
      <c r="H11" s="805"/>
      <c r="I11" s="805"/>
      <c r="J11" s="805"/>
      <c r="K11" s="904"/>
      <c r="L11" s="905"/>
      <c r="M11" s="906"/>
    </row>
    <row r="12" spans="1:13" ht="12.75" customHeight="1">
      <c r="A12" s="740" t="s">
        <v>321</v>
      </c>
      <c r="B12" s="806" t="s">
        <v>665</v>
      </c>
      <c r="C12" s="807">
        <v>324447</v>
      </c>
      <c r="D12" s="807"/>
      <c r="E12" s="807">
        <v>160116</v>
      </c>
      <c r="F12" s="807">
        <v>46332</v>
      </c>
      <c r="G12" s="807">
        <v>19791</v>
      </c>
      <c r="H12" s="807"/>
      <c r="I12" s="807">
        <v>168972</v>
      </c>
      <c r="J12" s="807">
        <v>313020</v>
      </c>
      <c r="K12" s="885">
        <f t="shared" ref="K12:K50" si="0">SUM(C12:J12)</f>
        <v>1032678</v>
      </c>
      <c r="L12" s="886"/>
      <c r="M12" s="887"/>
    </row>
    <row r="13" spans="1:13" ht="12.75" customHeight="1">
      <c r="A13" s="740" t="s">
        <v>322</v>
      </c>
      <c r="B13" s="806" t="s">
        <v>504</v>
      </c>
      <c r="C13" s="807">
        <v>311498</v>
      </c>
      <c r="D13" s="807"/>
      <c r="E13" s="807">
        <v>182433</v>
      </c>
      <c r="F13" s="807">
        <v>48792</v>
      </c>
      <c r="G13" s="807">
        <v>103</v>
      </c>
      <c r="H13" s="807">
        <v>8092</v>
      </c>
      <c r="I13" s="807">
        <v>89647</v>
      </c>
      <c r="J13" s="807">
        <v>137056</v>
      </c>
      <c r="K13" s="885">
        <f t="shared" si="0"/>
        <v>777621</v>
      </c>
      <c r="L13" s="886"/>
      <c r="M13" s="887"/>
    </row>
    <row r="14" spans="1:13" ht="12.75" customHeight="1">
      <c r="A14" s="740" t="s">
        <v>323</v>
      </c>
      <c r="B14" s="737" t="s">
        <v>667</v>
      </c>
      <c r="C14" s="808">
        <f>'[1]2.sz. mell.'!E16</f>
        <v>306703</v>
      </c>
      <c r="D14" s="808"/>
      <c r="E14" s="808">
        <f>'[1]2.sz. mell.'!E26</f>
        <v>157070</v>
      </c>
      <c r="F14" s="808">
        <f>'[1]2.sz. mell.'!E37</f>
        <v>10900</v>
      </c>
      <c r="G14" s="808">
        <f>'[1]2.sz. mell.'!E39</f>
        <v>94</v>
      </c>
      <c r="H14" s="808">
        <f>'[1]2.sz. mell.'!E41</f>
        <v>0</v>
      </c>
      <c r="I14" s="808">
        <f>'[1]2.sz. mell.'!E43</f>
        <v>8194</v>
      </c>
      <c r="J14" s="808">
        <f>'[1]2.sz. mell.'!E45</f>
        <v>53896</v>
      </c>
      <c r="K14" s="896">
        <f t="shared" si="0"/>
        <v>536857</v>
      </c>
      <c r="L14" s="897"/>
      <c r="M14" s="898"/>
    </row>
    <row r="15" spans="1:13" ht="12.75" customHeight="1">
      <c r="A15" s="740" t="s">
        <v>324</v>
      </c>
      <c r="B15" s="737" t="s">
        <v>704</v>
      </c>
      <c r="C15" s="738">
        <f>'[1]2.sz. mell.'!F16</f>
        <v>354518</v>
      </c>
      <c r="D15" s="738">
        <f>'[1]2.sz. mell.'!F18</f>
        <v>280</v>
      </c>
      <c r="E15" s="738">
        <f>'[1]2.sz. mell.'!F26</f>
        <v>157070</v>
      </c>
      <c r="F15" s="738">
        <f>'[1]2.sz. mell.'!F37</f>
        <v>10900</v>
      </c>
      <c r="G15" s="738">
        <f>'[1]2.sz. mell.'!F39</f>
        <v>94</v>
      </c>
      <c r="H15" s="738">
        <f>'[1]2.sz. mell.'!F41</f>
        <v>0</v>
      </c>
      <c r="I15" s="738">
        <f>'[1]2.sz. mell.'!F43</f>
        <v>8194</v>
      </c>
      <c r="J15" s="738">
        <f>'[1]2.sz. mell.'!F45</f>
        <v>58085</v>
      </c>
      <c r="K15" s="878">
        <f t="shared" si="0"/>
        <v>589141</v>
      </c>
      <c r="L15" s="879"/>
      <c r="M15" s="884"/>
    </row>
    <row r="16" spans="1:13" ht="12.75" customHeight="1">
      <c r="A16" s="740" t="s">
        <v>325</v>
      </c>
      <c r="B16" s="737" t="s">
        <v>669</v>
      </c>
      <c r="C16" s="738">
        <v>355296</v>
      </c>
      <c r="D16" s="738">
        <v>280</v>
      </c>
      <c r="E16" s="738">
        <v>165131</v>
      </c>
      <c r="F16" s="738">
        <v>13263</v>
      </c>
      <c r="G16" s="738">
        <v>89</v>
      </c>
      <c r="H16" s="738">
        <v>225</v>
      </c>
      <c r="I16" s="738">
        <v>19110</v>
      </c>
      <c r="J16" s="738">
        <v>14047</v>
      </c>
      <c r="K16" s="878">
        <f>SUM(C16:J16)</f>
        <v>567441</v>
      </c>
      <c r="L16" s="879"/>
      <c r="M16" s="884"/>
    </row>
    <row r="17" spans="1:13" ht="12.75" customHeight="1">
      <c r="A17" s="740" t="s">
        <v>326</v>
      </c>
      <c r="B17" s="737" t="s">
        <v>503</v>
      </c>
      <c r="C17" s="809">
        <f>C16/C15</f>
        <v>1.0021945289096745</v>
      </c>
      <c r="D17" s="809">
        <f t="shared" ref="D17:K17" si="1">D16/D15</f>
        <v>1</v>
      </c>
      <c r="E17" s="809">
        <f t="shared" si="1"/>
        <v>1.0513210670401731</v>
      </c>
      <c r="F17" s="809">
        <f t="shared" si="1"/>
        <v>1.2167889908256881</v>
      </c>
      <c r="G17" s="809">
        <f t="shared" si="1"/>
        <v>0.94680851063829785</v>
      </c>
      <c r="H17" s="809"/>
      <c r="I17" s="809">
        <f t="shared" si="1"/>
        <v>2.3321942885037834</v>
      </c>
      <c r="J17" s="809">
        <f t="shared" si="1"/>
        <v>0.24183524145648619</v>
      </c>
      <c r="K17" s="881">
        <f t="shared" si="1"/>
        <v>0.96316671221320538</v>
      </c>
      <c r="L17" s="882"/>
      <c r="M17" s="883"/>
    </row>
    <row r="18" spans="1:13" ht="12.75" customHeight="1">
      <c r="A18" s="740" t="s">
        <v>327</v>
      </c>
      <c r="B18" s="810" t="s">
        <v>463</v>
      </c>
      <c r="C18" s="739"/>
      <c r="D18" s="811"/>
      <c r="E18" s="811"/>
      <c r="F18" s="811"/>
      <c r="G18" s="811"/>
      <c r="H18" s="811"/>
      <c r="I18" s="811"/>
      <c r="J18" s="811"/>
      <c r="K18" s="885">
        <f t="shared" si="0"/>
        <v>0</v>
      </c>
      <c r="L18" s="886"/>
      <c r="M18" s="887"/>
    </row>
    <row r="19" spans="1:13" ht="12.75" customHeight="1">
      <c r="A19" s="740" t="s">
        <v>328</v>
      </c>
      <c r="B19" s="806" t="s">
        <v>665</v>
      </c>
      <c r="C19" s="811"/>
      <c r="D19" s="812"/>
      <c r="E19" s="812"/>
      <c r="F19" s="812">
        <v>22656</v>
      </c>
      <c r="G19" s="812"/>
      <c r="H19" s="812">
        <v>2991</v>
      </c>
      <c r="I19" s="812"/>
      <c r="J19" s="812"/>
      <c r="K19" s="885">
        <f t="shared" si="0"/>
        <v>25647</v>
      </c>
      <c r="L19" s="886"/>
      <c r="M19" s="887"/>
    </row>
    <row r="20" spans="1:13" s="797" customFormat="1" ht="12.75" customHeight="1">
      <c r="A20" s="740" t="s">
        <v>329</v>
      </c>
      <c r="B20" s="806" t="s">
        <v>504</v>
      </c>
      <c r="C20" s="811">
        <v>5744</v>
      </c>
      <c r="D20" s="813"/>
      <c r="E20" s="813">
        <v>11</v>
      </c>
      <c r="F20" s="813">
        <v>21260</v>
      </c>
      <c r="G20" s="813"/>
      <c r="H20" s="813">
        <v>1919</v>
      </c>
      <c r="I20" s="813"/>
      <c r="J20" s="813"/>
      <c r="K20" s="885">
        <f t="shared" si="0"/>
        <v>28934</v>
      </c>
      <c r="L20" s="886"/>
      <c r="M20" s="887"/>
    </row>
    <row r="21" spans="1:13" ht="12.75" customHeight="1">
      <c r="A21" s="740" t="s">
        <v>376</v>
      </c>
      <c r="B21" s="737" t="s">
        <v>667</v>
      </c>
      <c r="C21" s="808">
        <f>'[1]2.sz. mell.'!G16</f>
        <v>0</v>
      </c>
      <c r="D21" s="813"/>
      <c r="E21" s="813">
        <f>'[1]2.sz. mell.'!G26</f>
        <v>0</v>
      </c>
      <c r="F21" s="813">
        <f>'[1]2.sz. mell.'!G37</f>
        <v>20500</v>
      </c>
      <c r="G21" s="813">
        <f>'[1]2.sz. mell.'!G39</f>
        <v>0</v>
      </c>
      <c r="H21" s="813">
        <f>'[1]2.sz. mell.'!G41</f>
        <v>2000</v>
      </c>
      <c r="I21" s="813"/>
      <c r="J21" s="813"/>
      <c r="K21" s="896">
        <f t="shared" si="0"/>
        <v>22500</v>
      </c>
      <c r="L21" s="897"/>
      <c r="M21" s="898"/>
    </row>
    <row r="22" spans="1:13" ht="12.75" customHeight="1">
      <c r="A22" s="740" t="s">
        <v>330</v>
      </c>
      <c r="B22" s="737" t="s">
        <v>704</v>
      </c>
      <c r="C22" s="738">
        <f>'[1]2.sz. mell.'!H16</f>
        <v>2059</v>
      </c>
      <c r="D22" s="631"/>
      <c r="E22" s="631"/>
      <c r="F22" s="631">
        <v>19651</v>
      </c>
      <c r="G22" s="631">
        <f>'[1]2.sz. mell.'!H39</f>
        <v>1860</v>
      </c>
      <c r="H22" s="631">
        <f>'[1]2.sz. mell.'!H41</f>
        <v>0</v>
      </c>
      <c r="I22" s="631"/>
      <c r="J22" s="631">
        <v>3044</v>
      </c>
      <c r="K22" s="878">
        <f t="shared" si="0"/>
        <v>26614</v>
      </c>
      <c r="L22" s="879"/>
      <c r="M22" s="884"/>
    </row>
    <row r="23" spans="1:13" ht="12.75" customHeight="1">
      <c r="A23" s="740" t="s">
        <v>331</v>
      </c>
      <c r="B23" s="737" t="s">
        <v>669</v>
      </c>
      <c r="C23" s="738">
        <f>'2.sz. mell. '!J16</f>
        <v>2059</v>
      </c>
      <c r="D23" s="631"/>
      <c r="E23" s="631"/>
      <c r="F23" s="631">
        <f>'2.sz. mell. '!J39</f>
        <v>21019</v>
      </c>
      <c r="G23" s="631">
        <f>'2.sz. mell. '!J41</f>
        <v>1860</v>
      </c>
      <c r="H23" s="631">
        <f>'2.sz. mell. '!J43</f>
        <v>0</v>
      </c>
      <c r="I23" s="631"/>
      <c r="J23" s="631">
        <f>'2.sz. mell. '!J47</f>
        <v>3044</v>
      </c>
      <c r="K23" s="878">
        <f>SUM(C23:J23)</f>
        <v>27982</v>
      </c>
      <c r="L23" s="879"/>
      <c r="M23" s="884"/>
    </row>
    <row r="24" spans="1:13" ht="12.75" customHeight="1">
      <c r="A24" s="740" t="s">
        <v>332</v>
      </c>
      <c r="B24" s="737" t="s">
        <v>503</v>
      </c>
      <c r="C24" s="809">
        <f>C23/C22</f>
        <v>1</v>
      </c>
      <c r="D24" s="809"/>
      <c r="E24" s="809"/>
      <c r="F24" s="809">
        <f t="shared" ref="F24:K24" si="2">F23/F22</f>
        <v>1.0696147778738996</v>
      </c>
      <c r="G24" s="809">
        <f t="shared" si="2"/>
        <v>1</v>
      </c>
      <c r="H24" s="809"/>
      <c r="I24" s="809"/>
      <c r="J24" s="809">
        <f t="shared" si="2"/>
        <v>1</v>
      </c>
      <c r="K24" s="881">
        <f t="shared" si="2"/>
        <v>1.051401517998046</v>
      </c>
      <c r="L24" s="882"/>
      <c r="M24" s="883"/>
    </row>
    <row r="25" spans="1:13" ht="12.75" customHeight="1">
      <c r="A25" s="740" t="s">
        <v>334</v>
      </c>
      <c r="B25" s="814" t="s">
        <v>299</v>
      </c>
      <c r="C25" s="815"/>
      <c r="D25" s="811"/>
      <c r="E25" s="811"/>
      <c r="F25" s="816"/>
      <c r="G25" s="811"/>
      <c r="H25" s="811"/>
      <c r="I25" s="811"/>
      <c r="J25" s="811"/>
      <c r="K25" s="885">
        <f t="shared" si="0"/>
        <v>0</v>
      </c>
      <c r="L25" s="886"/>
      <c r="M25" s="887"/>
    </row>
    <row r="26" spans="1:13" ht="12.75" customHeight="1">
      <c r="A26" s="740" t="s">
        <v>337</v>
      </c>
      <c r="B26" s="806" t="s">
        <v>665</v>
      </c>
      <c r="C26" s="811"/>
      <c r="D26" s="811"/>
      <c r="E26" s="811"/>
      <c r="F26" s="811">
        <v>62789</v>
      </c>
      <c r="G26" s="811"/>
      <c r="H26" s="811">
        <v>466</v>
      </c>
      <c r="I26" s="811"/>
      <c r="J26" s="811"/>
      <c r="K26" s="885">
        <f t="shared" si="0"/>
        <v>63255</v>
      </c>
      <c r="L26" s="886"/>
      <c r="M26" s="887"/>
    </row>
    <row r="27" spans="1:13" ht="12.75" customHeight="1">
      <c r="A27" s="740" t="s">
        <v>338</v>
      </c>
      <c r="B27" s="806" t="s">
        <v>504</v>
      </c>
      <c r="C27" s="811">
        <v>45823</v>
      </c>
      <c r="D27" s="811"/>
      <c r="E27" s="811"/>
      <c r="F27" s="811">
        <v>50815</v>
      </c>
      <c r="G27" s="811"/>
      <c r="H27" s="811">
        <v>1034</v>
      </c>
      <c r="I27" s="811"/>
      <c r="J27" s="811"/>
      <c r="K27" s="885">
        <f t="shared" si="0"/>
        <v>97672</v>
      </c>
      <c r="L27" s="886"/>
      <c r="M27" s="887"/>
    </row>
    <row r="28" spans="1:13" ht="12.75" customHeight="1">
      <c r="A28" s="740" t="s">
        <v>339</v>
      </c>
      <c r="B28" s="737" t="s">
        <v>667</v>
      </c>
      <c r="C28" s="743">
        <f>'2.sz. mell. '!K16+'2.sz. mell. '!N16</f>
        <v>0</v>
      </c>
      <c r="D28" s="744"/>
      <c r="E28" s="744"/>
      <c r="F28" s="812">
        <f>'2.sz. mell. '!K39+'2.sz. mell. '!N39</f>
        <v>50718</v>
      </c>
      <c r="G28" s="812"/>
      <c r="H28" s="812">
        <v>0</v>
      </c>
      <c r="I28" s="812"/>
      <c r="J28" s="812"/>
      <c r="K28" s="896">
        <f t="shared" si="0"/>
        <v>50718</v>
      </c>
      <c r="L28" s="897"/>
      <c r="M28" s="898"/>
    </row>
    <row r="29" spans="1:13" ht="12.75" customHeight="1">
      <c r="A29" s="740" t="s">
        <v>340</v>
      </c>
      <c r="B29" s="737" t="s">
        <v>704</v>
      </c>
      <c r="C29" s="743">
        <v>55397</v>
      </c>
      <c r="D29" s="744"/>
      <c r="E29" s="744"/>
      <c r="F29" s="744">
        <f>'[1]2.sz. mell.'!J37+'[1]2.sz. mell.'!L37</f>
        <v>51783</v>
      </c>
      <c r="G29" s="744"/>
      <c r="H29" s="744">
        <f>'[1]2.sz. mell.'!J41+'[1]2.sz. mell.'!L41</f>
        <v>300</v>
      </c>
      <c r="I29" s="744"/>
      <c r="J29" s="744">
        <f>'[1]2.sz. mell.'!J45+'[1]2.sz. mell.'!L45</f>
        <v>-349</v>
      </c>
      <c r="K29" s="878">
        <f t="shared" si="0"/>
        <v>107131</v>
      </c>
      <c r="L29" s="879"/>
      <c r="M29" s="884"/>
    </row>
    <row r="30" spans="1:13" ht="12.75" customHeight="1">
      <c r="A30" s="740" t="s">
        <v>341</v>
      </c>
      <c r="B30" s="737" t="s">
        <v>669</v>
      </c>
      <c r="C30" s="743">
        <f>'2.sz. mell. '!M16+'2.sz. mell. '!P16</f>
        <v>55397</v>
      </c>
      <c r="D30" s="744"/>
      <c r="E30" s="744"/>
      <c r="F30" s="744">
        <f>'2.sz. mell. '!M39+'2.sz. mell. '!P39</f>
        <v>50680</v>
      </c>
      <c r="G30" s="744"/>
      <c r="H30" s="744">
        <f>'2.sz. mell. '!M43+'2.sz. mell. '!P43</f>
        <v>300</v>
      </c>
      <c r="I30" s="744"/>
      <c r="J30" s="744">
        <f>'2.sz. mell. '!M47+'2.sz. mell. '!P47</f>
        <v>493</v>
      </c>
      <c r="K30" s="878">
        <f>SUM(C30:J30)</f>
        <v>106870</v>
      </c>
      <c r="L30" s="879"/>
      <c r="M30" s="884"/>
    </row>
    <row r="31" spans="1:13" ht="12.75" customHeight="1">
      <c r="A31" s="740" t="s">
        <v>342</v>
      </c>
      <c r="B31" s="737" t="s">
        <v>503</v>
      </c>
      <c r="C31" s="877">
        <f>C30/C29</f>
        <v>1</v>
      </c>
      <c r="D31" s="877"/>
      <c r="E31" s="877"/>
      <c r="F31" s="877">
        <f>F30/F29</f>
        <v>0.97869957321901013</v>
      </c>
      <c r="G31" s="877"/>
      <c r="H31" s="877">
        <f>H30/H29</f>
        <v>1</v>
      </c>
      <c r="I31" s="877"/>
      <c r="J31" s="877"/>
      <c r="K31" s="888">
        <f>K30/K29</f>
        <v>0.99756373038616275</v>
      </c>
      <c r="L31" s="889"/>
      <c r="M31" s="890"/>
    </row>
    <row r="32" spans="1:13" ht="12.75" customHeight="1">
      <c r="A32" s="740" t="s">
        <v>343</v>
      </c>
      <c r="B32" s="810" t="s">
        <v>300</v>
      </c>
      <c r="C32" s="744"/>
      <c r="D32" s="811"/>
      <c r="E32" s="811"/>
      <c r="F32" s="811"/>
      <c r="G32" s="811"/>
      <c r="H32" s="811"/>
      <c r="I32" s="811"/>
      <c r="J32" s="811"/>
      <c r="K32" s="885">
        <f t="shared" si="0"/>
        <v>0</v>
      </c>
      <c r="L32" s="886"/>
      <c r="M32" s="887"/>
    </row>
    <row r="33" spans="1:13" ht="12.75" customHeight="1">
      <c r="A33" s="740" t="s">
        <v>344</v>
      </c>
      <c r="B33" s="806" t="s">
        <v>665</v>
      </c>
      <c r="C33" s="811"/>
      <c r="D33" s="811"/>
      <c r="E33" s="811"/>
      <c r="F33" s="811">
        <v>503</v>
      </c>
      <c r="G33" s="811"/>
      <c r="H33" s="811">
        <v>3637</v>
      </c>
      <c r="I33" s="811"/>
      <c r="J33" s="811">
        <v>211</v>
      </c>
      <c r="K33" s="885">
        <f t="shared" si="0"/>
        <v>4351</v>
      </c>
      <c r="L33" s="886"/>
      <c r="M33" s="887"/>
    </row>
    <row r="34" spans="1:13" ht="12.75" customHeight="1">
      <c r="A34" s="740" t="s">
        <v>346</v>
      </c>
      <c r="B34" s="806" t="s">
        <v>504</v>
      </c>
      <c r="C34" s="811">
        <v>118</v>
      </c>
      <c r="D34" s="811"/>
      <c r="E34" s="811"/>
      <c r="F34" s="811"/>
      <c r="G34" s="811"/>
      <c r="H34" s="811">
        <v>3637</v>
      </c>
      <c r="I34" s="811"/>
      <c r="J34" s="811">
        <v>192</v>
      </c>
      <c r="K34" s="885">
        <f t="shared" si="0"/>
        <v>3947</v>
      </c>
      <c r="L34" s="886"/>
      <c r="M34" s="887"/>
    </row>
    <row r="35" spans="1:13" ht="12.75" customHeight="1">
      <c r="A35" s="740" t="s">
        <v>397</v>
      </c>
      <c r="B35" s="737" t="s">
        <v>667</v>
      </c>
      <c r="C35" s="808">
        <f>'[1]2.sz. mell.'!M16</f>
        <v>314</v>
      </c>
      <c r="D35" s="812"/>
      <c r="E35" s="812"/>
      <c r="F35" s="812">
        <f>'[1]2.sz. mell.'!M37</f>
        <v>2</v>
      </c>
      <c r="G35" s="812"/>
      <c r="H35" s="812">
        <f>'[1]2.sz. mell.'!M41</f>
        <v>3000</v>
      </c>
      <c r="I35" s="812"/>
      <c r="J35" s="812"/>
      <c r="K35" s="896">
        <f t="shared" si="0"/>
        <v>3316</v>
      </c>
      <c r="L35" s="897"/>
      <c r="M35" s="898"/>
    </row>
    <row r="36" spans="1:13" ht="12.75" customHeight="1">
      <c r="A36" s="740" t="s">
        <v>398</v>
      </c>
      <c r="B36" s="737" t="s">
        <v>704</v>
      </c>
      <c r="C36" s="738">
        <v>519</v>
      </c>
      <c r="D36" s="739"/>
      <c r="E36" s="739"/>
      <c r="F36" s="739">
        <v>2</v>
      </c>
      <c r="G36" s="739"/>
      <c r="H36" s="739">
        <v>3000</v>
      </c>
      <c r="I36" s="739"/>
      <c r="J36" s="739"/>
      <c r="K36" s="878">
        <f>SUM(C36:J36)</f>
        <v>3521</v>
      </c>
      <c r="L36" s="879"/>
      <c r="M36" s="884"/>
    </row>
    <row r="37" spans="1:13" ht="12.75" customHeight="1">
      <c r="A37" s="740" t="s">
        <v>399</v>
      </c>
      <c r="B37" s="737" t="s">
        <v>669</v>
      </c>
      <c r="C37" s="738">
        <v>519</v>
      </c>
      <c r="D37" s="739"/>
      <c r="E37" s="739"/>
      <c r="F37" s="739">
        <v>2</v>
      </c>
      <c r="G37" s="739"/>
      <c r="H37" s="739">
        <v>3000</v>
      </c>
      <c r="I37" s="739"/>
      <c r="J37" s="739"/>
      <c r="K37" s="878">
        <f>SUM(C37:J37)</f>
        <v>3521</v>
      </c>
      <c r="L37" s="879"/>
      <c r="M37" s="884"/>
    </row>
    <row r="38" spans="1:13" ht="12.75" customHeight="1">
      <c r="A38" s="740" t="s">
        <v>400</v>
      </c>
      <c r="B38" s="737" t="s">
        <v>503</v>
      </c>
      <c r="C38" s="809">
        <f>C37/C36</f>
        <v>1</v>
      </c>
      <c r="D38" s="809"/>
      <c r="E38" s="809"/>
      <c r="F38" s="809">
        <f>F37/F36</f>
        <v>1</v>
      </c>
      <c r="G38" s="809"/>
      <c r="H38" s="809">
        <f>H37/H36</f>
        <v>1</v>
      </c>
      <c r="I38" s="809"/>
      <c r="J38" s="809"/>
      <c r="K38" s="881">
        <f>K37/K36</f>
        <v>1</v>
      </c>
      <c r="L38" s="882"/>
      <c r="M38" s="883"/>
    </row>
    <row r="39" spans="1:13" ht="12.75" customHeight="1">
      <c r="A39" s="740" t="s">
        <v>584</v>
      </c>
      <c r="B39" s="814" t="s">
        <v>301</v>
      </c>
      <c r="C39" s="744"/>
      <c r="D39" s="811"/>
      <c r="E39" s="811"/>
      <c r="F39" s="811"/>
      <c r="G39" s="811"/>
      <c r="H39" s="811"/>
      <c r="I39" s="811"/>
      <c r="J39" s="811"/>
      <c r="K39" s="885">
        <f t="shared" si="0"/>
        <v>0</v>
      </c>
      <c r="L39" s="886"/>
      <c r="M39" s="887"/>
    </row>
    <row r="40" spans="1:13" ht="12.75" customHeight="1">
      <c r="A40" s="740" t="s">
        <v>585</v>
      </c>
      <c r="B40" s="806" t="s">
        <v>665</v>
      </c>
      <c r="C40" s="811">
        <v>2589</v>
      </c>
      <c r="D40" s="811"/>
      <c r="E40" s="811"/>
      <c r="F40" s="811">
        <v>12</v>
      </c>
      <c r="G40" s="811">
        <v>13429</v>
      </c>
      <c r="H40" s="811"/>
      <c r="I40" s="811">
        <v>2157527</v>
      </c>
      <c r="J40" s="811"/>
      <c r="K40" s="885">
        <f t="shared" si="0"/>
        <v>2173557</v>
      </c>
      <c r="L40" s="886"/>
      <c r="M40" s="887"/>
    </row>
    <row r="41" spans="1:13" ht="12.75" customHeight="1">
      <c r="A41" s="740" t="s">
        <v>586</v>
      </c>
      <c r="B41" s="806" t="s">
        <v>504</v>
      </c>
      <c r="C41" s="811">
        <v>2605</v>
      </c>
      <c r="D41" s="811">
        <v>30107</v>
      </c>
      <c r="E41" s="811"/>
      <c r="F41" s="811">
        <v>39428</v>
      </c>
      <c r="G41" s="811"/>
      <c r="H41" s="811"/>
      <c r="I41" s="811">
        <v>2295003</v>
      </c>
      <c r="J41" s="811"/>
      <c r="K41" s="885">
        <f t="shared" si="0"/>
        <v>2367143</v>
      </c>
      <c r="L41" s="886"/>
      <c r="M41" s="887"/>
    </row>
    <row r="42" spans="1:13" ht="12.75" customHeight="1">
      <c r="A42" s="740" t="s">
        <v>587</v>
      </c>
      <c r="B42" s="737" t="s">
        <v>667</v>
      </c>
      <c r="C42" s="808">
        <f>'[1]2.sz. mell.'!O16</f>
        <v>2603</v>
      </c>
      <c r="D42" s="812"/>
      <c r="E42" s="812"/>
      <c r="F42" s="812"/>
      <c r="G42" s="812"/>
      <c r="H42" s="812"/>
      <c r="I42" s="812">
        <f>'[1]2.sz. mell.'!O43</f>
        <v>260189</v>
      </c>
      <c r="J42" s="812"/>
      <c r="K42" s="896">
        <f t="shared" si="0"/>
        <v>262792</v>
      </c>
      <c r="L42" s="897"/>
      <c r="M42" s="898"/>
    </row>
    <row r="43" spans="1:13" ht="12.75" customHeight="1">
      <c r="A43" s="740" t="s">
        <v>588</v>
      </c>
      <c r="B43" s="737" t="s">
        <v>704</v>
      </c>
      <c r="C43" s="738">
        <v>3340</v>
      </c>
      <c r="D43" s="739">
        <f>'[1]2.sz. mell.'!P18</f>
        <v>48000</v>
      </c>
      <c r="E43" s="739"/>
      <c r="F43" s="739">
        <f>'[1]2.sz. mell.'!P37</f>
        <v>28679</v>
      </c>
      <c r="G43" s="739"/>
      <c r="H43" s="739"/>
      <c r="I43" s="739">
        <v>311344</v>
      </c>
      <c r="J43" s="739">
        <f>'[1]2.sz. mell.'!P45</f>
        <v>0</v>
      </c>
      <c r="K43" s="878">
        <f t="shared" si="0"/>
        <v>391363</v>
      </c>
      <c r="L43" s="879"/>
      <c r="M43" s="880"/>
    </row>
    <row r="44" spans="1:13" ht="12.75" customHeight="1">
      <c r="A44" s="740" t="s">
        <v>589</v>
      </c>
      <c r="B44" s="737" t="s">
        <v>669</v>
      </c>
      <c r="C44" s="738">
        <v>2833</v>
      </c>
      <c r="D44" s="739">
        <v>25718</v>
      </c>
      <c r="E44" s="739"/>
      <c r="F44" s="739">
        <v>28244</v>
      </c>
      <c r="G44" s="739"/>
      <c r="H44" s="739"/>
      <c r="I44" s="739">
        <v>284232</v>
      </c>
      <c r="J44" s="739"/>
      <c r="K44" s="878">
        <f>SUM(C44:J44)</f>
        <v>341027</v>
      </c>
      <c r="L44" s="879"/>
      <c r="M44" s="880"/>
    </row>
    <row r="45" spans="1:13" ht="12.75" customHeight="1">
      <c r="A45" s="740" t="s">
        <v>590</v>
      </c>
      <c r="B45" s="737" t="s">
        <v>503</v>
      </c>
      <c r="C45" s="809">
        <f>C44/C43</f>
        <v>0.8482035928143713</v>
      </c>
      <c r="D45" s="809">
        <f t="shared" ref="D45:K45" si="3">D44/D43</f>
        <v>0.53579166666666667</v>
      </c>
      <c r="E45" s="809"/>
      <c r="F45" s="809">
        <f t="shared" si="3"/>
        <v>0.98483210711670566</v>
      </c>
      <c r="G45" s="809"/>
      <c r="H45" s="809"/>
      <c r="I45" s="809">
        <f t="shared" si="3"/>
        <v>0.91291947170974874</v>
      </c>
      <c r="J45" s="809"/>
      <c r="K45" s="881">
        <f t="shared" si="3"/>
        <v>0.8713828338396834</v>
      </c>
      <c r="L45" s="882"/>
      <c r="M45" s="883"/>
    </row>
    <row r="46" spans="1:13" ht="12.75" customHeight="1">
      <c r="A46" s="740" t="s">
        <v>591</v>
      </c>
      <c r="B46" s="810" t="s">
        <v>302</v>
      </c>
      <c r="C46" s="744"/>
      <c r="D46" s="811"/>
      <c r="E46" s="811"/>
      <c r="F46" s="811"/>
      <c r="G46" s="811"/>
      <c r="H46" s="811"/>
      <c r="I46" s="811"/>
      <c r="J46" s="811"/>
      <c r="K46" s="885">
        <f t="shared" si="0"/>
        <v>0</v>
      </c>
      <c r="L46" s="886"/>
      <c r="M46" s="887"/>
    </row>
    <row r="47" spans="1:13" ht="12.75" customHeight="1">
      <c r="A47" s="740" t="s">
        <v>592</v>
      </c>
      <c r="B47" s="806" t="s">
        <v>665</v>
      </c>
      <c r="C47" s="811">
        <f>C12+C19+C26+C33+C40</f>
        <v>327036</v>
      </c>
      <c r="D47" s="811"/>
      <c r="E47" s="811">
        <f t="shared" ref="E47:J50" si="4">E12+E19+E26+E33+E40</f>
        <v>160116</v>
      </c>
      <c r="F47" s="811">
        <f t="shared" si="4"/>
        <v>132292</v>
      </c>
      <c r="G47" s="811">
        <f t="shared" si="4"/>
        <v>33220</v>
      </c>
      <c r="H47" s="811">
        <f t="shared" si="4"/>
        <v>7094</v>
      </c>
      <c r="I47" s="811">
        <f t="shared" si="4"/>
        <v>2326499</v>
      </c>
      <c r="J47" s="811">
        <f t="shared" si="4"/>
        <v>313231</v>
      </c>
      <c r="K47" s="885">
        <f t="shared" si="0"/>
        <v>3299488</v>
      </c>
      <c r="L47" s="886"/>
      <c r="M47" s="887"/>
    </row>
    <row r="48" spans="1:13" ht="12.75" customHeight="1">
      <c r="A48" s="740" t="s">
        <v>593</v>
      </c>
      <c r="B48" s="806" t="s">
        <v>504</v>
      </c>
      <c r="C48" s="811">
        <f>C13+C20+C27+C34+C41</f>
        <v>365788</v>
      </c>
      <c r="D48" s="811">
        <f>D13+D20+D27+D34+D41</f>
        <v>30107</v>
      </c>
      <c r="E48" s="811">
        <f t="shared" si="4"/>
        <v>182444</v>
      </c>
      <c r="F48" s="811">
        <f t="shared" si="4"/>
        <v>160295</v>
      </c>
      <c r="G48" s="811">
        <f t="shared" si="4"/>
        <v>103</v>
      </c>
      <c r="H48" s="811">
        <f t="shared" si="4"/>
        <v>14682</v>
      </c>
      <c r="I48" s="811">
        <f t="shared" si="4"/>
        <v>2384650</v>
      </c>
      <c r="J48" s="811">
        <f t="shared" si="4"/>
        <v>137248</v>
      </c>
      <c r="K48" s="885">
        <f t="shared" si="0"/>
        <v>3275317</v>
      </c>
      <c r="L48" s="886"/>
      <c r="M48" s="887"/>
    </row>
    <row r="49" spans="1:14" ht="12.75" customHeight="1">
      <c r="A49" s="740" t="s">
        <v>594</v>
      </c>
      <c r="B49" s="737" t="s">
        <v>667</v>
      </c>
      <c r="C49" s="812">
        <f>C14+C21+C28+C35+C42</f>
        <v>309620</v>
      </c>
      <c r="D49" s="812">
        <f>D14+D21+D28+D35+D42</f>
        <v>0</v>
      </c>
      <c r="E49" s="812">
        <f t="shared" si="4"/>
        <v>157070</v>
      </c>
      <c r="F49" s="812">
        <f t="shared" si="4"/>
        <v>82120</v>
      </c>
      <c r="G49" s="812">
        <f t="shared" si="4"/>
        <v>94</v>
      </c>
      <c r="H49" s="812">
        <f t="shared" si="4"/>
        <v>5000</v>
      </c>
      <c r="I49" s="812">
        <f t="shared" si="4"/>
        <v>268383</v>
      </c>
      <c r="J49" s="812">
        <f t="shared" si="4"/>
        <v>53896</v>
      </c>
      <c r="K49" s="896">
        <f t="shared" si="0"/>
        <v>876183</v>
      </c>
      <c r="L49" s="897"/>
      <c r="M49" s="898"/>
    </row>
    <row r="50" spans="1:14" ht="12.75" customHeight="1">
      <c r="A50" s="740" t="s">
        <v>595</v>
      </c>
      <c r="B50" s="737" t="s">
        <v>704</v>
      </c>
      <c r="C50" s="739">
        <f>C15+C22+C29+C36+C43</f>
        <v>415833</v>
      </c>
      <c r="D50" s="739">
        <f>D15+D22+D29+D36+D43</f>
        <v>48280</v>
      </c>
      <c r="E50" s="739">
        <f t="shared" si="4"/>
        <v>157070</v>
      </c>
      <c r="F50" s="739">
        <f t="shared" si="4"/>
        <v>111015</v>
      </c>
      <c r="G50" s="739">
        <f t="shared" si="4"/>
        <v>1954</v>
      </c>
      <c r="H50" s="739">
        <f t="shared" si="4"/>
        <v>3300</v>
      </c>
      <c r="I50" s="739">
        <f t="shared" si="4"/>
        <v>319538</v>
      </c>
      <c r="J50" s="739">
        <f t="shared" si="4"/>
        <v>60780</v>
      </c>
      <c r="K50" s="878">
        <f t="shared" si="0"/>
        <v>1117770</v>
      </c>
      <c r="L50" s="879"/>
      <c r="M50" s="880"/>
    </row>
    <row r="51" spans="1:14" ht="12.75" customHeight="1">
      <c r="A51" s="740" t="s">
        <v>596</v>
      </c>
      <c r="B51" s="741" t="s">
        <v>669</v>
      </c>
      <c r="C51" s="739">
        <f>SUM(C16,C23,C30,C37,C44)</f>
        <v>416104</v>
      </c>
      <c r="D51" s="739">
        <f t="shared" ref="D51:J51" si="5">SUM(D16,D23,D30,D37,D44)</f>
        <v>25998</v>
      </c>
      <c r="E51" s="739">
        <f t="shared" si="5"/>
        <v>165131</v>
      </c>
      <c r="F51" s="739">
        <f t="shared" si="5"/>
        <v>113208</v>
      </c>
      <c r="G51" s="739">
        <f t="shared" si="5"/>
        <v>1949</v>
      </c>
      <c r="H51" s="739">
        <f t="shared" si="5"/>
        <v>3525</v>
      </c>
      <c r="I51" s="739">
        <f t="shared" si="5"/>
        <v>303342</v>
      </c>
      <c r="J51" s="739">
        <f t="shared" si="5"/>
        <v>17584</v>
      </c>
      <c r="K51" s="878">
        <f>SUM(C51:J51)</f>
        <v>1046841</v>
      </c>
      <c r="L51" s="879"/>
      <c r="M51" s="880"/>
    </row>
    <row r="52" spans="1:14" ht="12.75" customHeight="1">
      <c r="A52" s="740" t="s">
        <v>597</v>
      </c>
      <c r="B52" s="741" t="s">
        <v>503</v>
      </c>
      <c r="C52" s="742">
        <f>C51/C50</f>
        <v>1.0006517039292215</v>
      </c>
      <c r="D52" s="742">
        <f t="shared" ref="D52:K52" si="6">D51/D50</f>
        <v>0.53848384424192208</v>
      </c>
      <c r="E52" s="742">
        <f t="shared" si="6"/>
        <v>1.0513210670401731</v>
      </c>
      <c r="F52" s="742">
        <f t="shared" si="6"/>
        <v>1.019754087285502</v>
      </c>
      <c r="G52" s="742">
        <f t="shared" si="6"/>
        <v>0.99744114636642789</v>
      </c>
      <c r="H52" s="742">
        <f t="shared" si="6"/>
        <v>1.0681818181818181</v>
      </c>
      <c r="I52" s="742">
        <f t="shared" si="6"/>
        <v>0.94931432255318615</v>
      </c>
      <c r="J52" s="742">
        <f t="shared" si="6"/>
        <v>0.28930569266205991</v>
      </c>
      <c r="K52" s="881">
        <f t="shared" si="6"/>
        <v>0.93654419066534256</v>
      </c>
      <c r="L52" s="882"/>
      <c r="M52" s="883"/>
    </row>
    <row r="53" spans="1:14" ht="12.75" customHeight="1">
      <c r="A53" s="617"/>
      <c r="B53" s="817"/>
      <c r="C53" s="818"/>
      <c r="D53" s="818"/>
      <c r="E53" s="818"/>
      <c r="F53" s="818"/>
      <c r="G53" s="818"/>
      <c r="H53" s="818"/>
      <c r="I53" s="818"/>
      <c r="J53" s="818"/>
      <c r="K53" s="818"/>
      <c r="L53" s="818"/>
      <c r="M53" s="818"/>
    </row>
    <row r="54" spans="1:14" ht="12.75" customHeight="1">
      <c r="B54" s="901" t="s">
        <v>303</v>
      </c>
      <c r="C54" s="901"/>
      <c r="D54" s="901"/>
      <c r="E54" s="901"/>
      <c r="F54" s="901"/>
      <c r="G54" s="901"/>
      <c r="H54" s="901"/>
      <c r="I54" s="901"/>
      <c r="J54" s="901"/>
      <c r="K54" s="901"/>
      <c r="L54" s="901"/>
      <c r="M54" s="901"/>
    </row>
    <row r="55" spans="1:14" ht="12.75" customHeight="1">
      <c r="B55" s="572"/>
      <c r="C55" s="572"/>
      <c r="D55" s="572"/>
      <c r="E55" s="572"/>
      <c r="F55" s="572"/>
      <c r="G55" s="572"/>
      <c r="H55" s="572"/>
      <c r="I55" s="572"/>
      <c r="J55" s="572"/>
      <c r="K55" s="572"/>
      <c r="L55" s="572"/>
      <c r="M55" s="572"/>
    </row>
    <row r="56" spans="1:14" ht="12.75" customHeight="1">
      <c r="B56" s="572"/>
      <c r="C56" s="572"/>
      <c r="D56" s="572"/>
      <c r="E56" s="572"/>
      <c r="F56" s="572"/>
      <c r="G56" s="572"/>
      <c r="H56" s="572"/>
      <c r="I56" s="572"/>
      <c r="J56" s="572"/>
      <c r="K56" s="572"/>
      <c r="L56" s="572"/>
      <c r="M56" s="572"/>
    </row>
    <row r="57" spans="1:14" ht="12.75" customHeight="1">
      <c r="A57" s="895"/>
      <c r="B57" s="819" t="s">
        <v>298</v>
      </c>
      <c r="C57" s="915" t="s">
        <v>705</v>
      </c>
      <c r="D57" s="891" t="s">
        <v>706</v>
      </c>
      <c r="E57" s="891" t="s">
        <v>707</v>
      </c>
      <c r="F57" s="891" t="s">
        <v>708</v>
      </c>
      <c r="G57" s="891" t="s">
        <v>709</v>
      </c>
      <c r="H57" s="891" t="s">
        <v>710</v>
      </c>
      <c r="I57" s="891" t="s">
        <v>711</v>
      </c>
      <c r="J57" s="891" t="s">
        <v>712</v>
      </c>
      <c r="K57" s="891" t="s">
        <v>713</v>
      </c>
      <c r="L57" s="891" t="s">
        <v>35</v>
      </c>
      <c r="M57" s="899" t="s">
        <v>362</v>
      </c>
    </row>
    <row r="58" spans="1:14" ht="30" customHeight="1">
      <c r="A58" s="895"/>
      <c r="B58" s="820"/>
      <c r="C58" s="916"/>
      <c r="D58" s="892"/>
      <c r="E58" s="892"/>
      <c r="F58" s="892"/>
      <c r="G58" s="892"/>
      <c r="H58" s="892"/>
      <c r="I58" s="892"/>
      <c r="J58" s="892"/>
      <c r="K58" s="892"/>
      <c r="L58" s="892"/>
      <c r="M58" s="900"/>
    </row>
    <row r="59" spans="1:14" ht="12.75" customHeight="1">
      <c r="A59" s="740" t="s">
        <v>598</v>
      </c>
      <c r="B59" s="821" t="s">
        <v>714</v>
      </c>
      <c r="C59" s="821"/>
      <c r="D59" s="822"/>
      <c r="E59" s="823"/>
      <c r="F59" s="822"/>
      <c r="G59" s="822"/>
      <c r="H59" s="823"/>
      <c r="I59" s="822"/>
      <c r="J59" s="823"/>
      <c r="K59" s="822"/>
      <c r="L59" s="822"/>
      <c r="M59" s="824"/>
    </row>
    <row r="60" spans="1:14" ht="12.75" customHeight="1">
      <c r="A60" s="740" t="s">
        <v>599</v>
      </c>
      <c r="B60" s="806" t="s">
        <v>665</v>
      </c>
      <c r="C60" s="807">
        <v>3415</v>
      </c>
      <c r="D60" s="808">
        <v>558</v>
      </c>
      <c r="E60" s="825">
        <v>42735</v>
      </c>
      <c r="F60" s="808">
        <v>81322</v>
      </c>
      <c r="G60" s="808">
        <v>117462</v>
      </c>
      <c r="H60" s="825">
        <v>243952</v>
      </c>
      <c r="I60" s="808">
        <v>202108</v>
      </c>
      <c r="J60" s="825"/>
      <c r="K60" s="808">
        <v>59648</v>
      </c>
      <c r="L60" s="808"/>
      <c r="M60" s="807">
        <f>SUM(C60:L60)</f>
        <v>751200</v>
      </c>
    </row>
    <row r="61" spans="1:14" ht="12.75" customHeight="1">
      <c r="A61" s="740" t="s">
        <v>600</v>
      </c>
      <c r="B61" s="806" t="s">
        <v>504</v>
      </c>
      <c r="C61" s="807">
        <v>4443</v>
      </c>
      <c r="D61" s="808">
        <v>595</v>
      </c>
      <c r="E61" s="825">
        <v>189558</v>
      </c>
      <c r="F61" s="808">
        <v>56599</v>
      </c>
      <c r="G61" s="808">
        <v>124635</v>
      </c>
      <c r="H61" s="825"/>
      <c r="I61" s="808">
        <v>110957</v>
      </c>
      <c r="J61" s="825"/>
      <c r="K61" s="808"/>
      <c r="L61" s="808"/>
      <c r="M61" s="807">
        <f>SUM(C61:L61)</f>
        <v>486787</v>
      </c>
    </row>
    <row r="62" spans="1:14" ht="12.75" customHeight="1">
      <c r="A62" s="740" t="s">
        <v>601</v>
      </c>
      <c r="B62" s="737" t="s">
        <v>667</v>
      </c>
      <c r="C62" s="808">
        <f>'[1]3. sz. mell.'!F123</f>
        <v>1775</v>
      </c>
      <c r="D62" s="808">
        <f>'[1]3. sz. mell.'!G123</f>
        <v>480</v>
      </c>
      <c r="E62" s="825">
        <f>'[1]3. sz. mell.'!H123</f>
        <v>29018</v>
      </c>
      <c r="F62" s="808">
        <f>'[1]3. sz. mell.'!I123</f>
        <v>15900</v>
      </c>
      <c r="G62" s="808">
        <f>'[1]3. sz. mell.'!J123</f>
        <v>119906</v>
      </c>
      <c r="H62" s="825">
        <f>'[1]3. sz. mell.'!N123</f>
        <v>50378</v>
      </c>
      <c r="I62" s="808">
        <f>'[1]3. sz. mell.'!K123</f>
        <v>14035</v>
      </c>
      <c r="J62" s="825"/>
      <c r="K62" s="808"/>
      <c r="L62" s="808"/>
      <c r="M62" s="807">
        <f>SUM(C62:L62)</f>
        <v>231492</v>
      </c>
    </row>
    <row r="63" spans="1:14" ht="12.75" customHeight="1">
      <c r="A63" s="740" t="s">
        <v>602</v>
      </c>
      <c r="B63" s="737" t="s">
        <v>704</v>
      </c>
      <c r="C63" s="738">
        <f>'3. sz. mell. '!F200</f>
        <v>11335</v>
      </c>
      <c r="D63" s="738">
        <f>'[1]3. sz. mell.'!G124</f>
        <v>1900</v>
      </c>
      <c r="E63" s="826">
        <f>'[1]3. sz. mell.'!H124</f>
        <v>33922</v>
      </c>
      <c r="F63" s="738">
        <v>35048</v>
      </c>
      <c r="G63" s="738">
        <f>'[1]3. sz. mell.'!J124</f>
        <v>126016</v>
      </c>
      <c r="H63" s="826">
        <f>'[1]3. sz. mell.'!N124</f>
        <v>18676</v>
      </c>
      <c r="I63" s="738">
        <v>51323</v>
      </c>
      <c r="J63" s="826">
        <f>'[1]3. sz. mell.'!L124</f>
        <v>601</v>
      </c>
      <c r="K63" s="738">
        <f>'[1]3. sz. mell.'!M124</f>
        <v>4092</v>
      </c>
      <c r="L63" s="738">
        <v>0</v>
      </c>
      <c r="M63" s="807">
        <f>SUM(C63:L63)</f>
        <v>282913</v>
      </c>
      <c r="N63" s="797"/>
    </row>
    <row r="64" spans="1:14" ht="12.75" customHeight="1">
      <c r="A64" s="740" t="s">
        <v>603</v>
      </c>
      <c r="B64" s="737" t="s">
        <v>669</v>
      </c>
      <c r="C64" s="738">
        <v>10580</v>
      </c>
      <c r="D64" s="738">
        <v>1545</v>
      </c>
      <c r="E64" s="826">
        <v>28590</v>
      </c>
      <c r="F64" s="738">
        <v>28997</v>
      </c>
      <c r="G64" s="738">
        <v>126016</v>
      </c>
      <c r="H64" s="826">
        <v>0</v>
      </c>
      <c r="I64" s="738">
        <v>28418</v>
      </c>
      <c r="J64" s="826">
        <v>381</v>
      </c>
      <c r="K64" s="738">
        <v>4092</v>
      </c>
      <c r="L64" s="738">
        <v>13103</v>
      </c>
      <c r="M64" s="807">
        <f>SUM(C64:L64)</f>
        <v>241722</v>
      </c>
    </row>
    <row r="65" spans="1:13" ht="12.75" customHeight="1">
      <c r="A65" s="740" t="s">
        <v>604</v>
      </c>
      <c r="B65" s="737" t="s">
        <v>503</v>
      </c>
      <c r="C65" s="809">
        <f>C64/C63</f>
        <v>0.93339214821349803</v>
      </c>
      <c r="D65" s="809">
        <f t="shared" ref="D65:M65" si="7">D64/D63</f>
        <v>0.81315789473684208</v>
      </c>
      <c r="E65" s="809">
        <f t="shared" si="7"/>
        <v>0.84281587170567773</v>
      </c>
      <c r="F65" s="809">
        <f t="shared" si="7"/>
        <v>0.82735106140150649</v>
      </c>
      <c r="G65" s="809">
        <f t="shared" si="7"/>
        <v>1</v>
      </c>
      <c r="H65" s="809">
        <f t="shared" si="7"/>
        <v>0</v>
      </c>
      <c r="I65" s="809">
        <f t="shared" si="7"/>
        <v>0.55370886347251724</v>
      </c>
      <c r="J65" s="809">
        <f t="shared" si="7"/>
        <v>0.63394342762063227</v>
      </c>
      <c r="K65" s="809">
        <f t="shared" si="7"/>
        <v>1</v>
      </c>
      <c r="L65" s="809"/>
      <c r="M65" s="809">
        <f t="shared" si="7"/>
        <v>0.85440400405778449</v>
      </c>
    </row>
    <row r="66" spans="1:13" ht="12.75" customHeight="1">
      <c r="A66" s="740" t="s">
        <v>605</v>
      </c>
      <c r="B66" s="827" t="s">
        <v>715</v>
      </c>
      <c r="C66" s="738"/>
      <c r="D66" s="807"/>
      <c r="E66" s="807"/>
      <c r="F66" s="807"/>
      <c r="G66" s="807"/>
      <c r="H66" s="807"/>
      <c r="I66" s="807"/>
      <c r="J66" s="807"/>
      <c r="K66" s="807"/>
      <c r="L66" s="807"/>
      <c r="M66" s="807">
        <f t="shared" ref="M66:M94" si="8">SUM(C66:K66)</f>
        <v>0</v>
      </c>
    </row>
    <row r="67" spans="1:13" ht="12.75" customHeight="1">
      <c r="A67" s="740" t="s">
        <v>606</v>
      </c>
      <c r="B67" s="806" t="s">
        <v>665</v>
      </c>
      <c r="C67" s="811">
        <v>111548</v>
      </c>
      <c r="D67" s="811">
        <v>28091</v>
      </c>
      <c r="E67" s="811">
        <v>35920</v>
      </c>
      <c r="F67" s="811"/>
      <c r="G67" s="811"/>
      <c r="H67" s="811"/>
      <c r="I67" s="811"/>
      <c r="J67" s="811"/>
      <c r="K67" s="811"/>
      <c r="L67" s="807"/>
      <c r="M67" s="807">
        <f t="shared" si="8"/>
        <v>175559</v>
      </c>
    </row>
    <row r="68" spans="1:13" ht="12.75" customHeight="1">
      <c r="A68" s="740" t="s">
        <v>607</v>
      </c>
      <c r="B68" s="806" t="s">
        <v>504</v>
      </c>
      <c r="C68" s="811">
        <v>118576</v>
      </c>
      <c r="D68" s="811">
        <v>31085</v>
      </c>
      <c r="E68" s="811">
        <v>33246</v>
      </c>
      <c r="F68" s="811"/>
      <c r="G68" s="811">
        <v>86</v>
      </c>
      <c r="H68" s="811"/>
      <c r="I68" s="811">
        <v>2689</v>
      </c>
      <c r="J68" s="811"/>
      <c r="K68" s="811"/>
      <c r="L68" s="807"/>
      <c r="M68" s="807">
        <f t="shared" si="8"/>
        <v>185682</v>
      </c>
    </row>
    <row r="69" spans="1:13" ht="12.75" customHeight="1">
      <c r="A69" s="740" t="s">
        <v>608</v>
      </c>
      <c r="B69" s="737" t="s">
        <v>667</v>
      </c>
      <c r="C69" s="808">
        <f>'[1]3. sz. mell.'!F146</f>
        <v>118566</v>
      </c>
      <c r="D69" s="812">
        <f>'[1]3. sz. mell.'!G146</f>
        <v>32277</v>
      </c>
      <c r="E69" s="812">
        <f>'[1]3. sz. mell.'!H146</f>
        <v>38739</v>
      </c>
      <c r="F69" s="812"/>
      <c r="G69" s="812">
        <f>'[1]3. sz. mell.'!J146</f>
        <v>0</v>
      </c>
      <c r="H69" s="812">
        <f>'[1]3. sz. mell.'!N146</f>
        <v>569</v>
      </c>
      <c r="I69" s="812">
        <f>'[1]3. sz. mell.'!K146</f>
        <v>2800</v>
      </c>
      <c r="J69" s="812"/>
      <c r="K69" s="812"/>
      <c r="L69" s="808"/>
      <c r="M69" s="808">
        <f t="shared" si="8"/>
        <v>192951</v>
      </c>
    </row>
    <row r="70" spans="1:13" ht="12.75" customHeight="1">
      <c r="A70" s="740" t="s">
        <v>609</v>
      </c>
      <c r="B70" s="737" t="s">
        <v>704</v>
      </c>
      <c r="C70" s="738">
        <f>'[1]3. sz. mell.'!F147</f>
        <v>120880</v>
      </c>
      <c r="D70" s="739">
        <f>'[1]3. sz. mell.'!G147</f>
        <v>32277</v>
      </c>
      <c r="E70" s="739">
        <f>'[1]3. sz. mell.'!H147</f>
        <v>38739</v>
      </c>
      <c r="F70" s="739"/>
      <c r="G70" s="739"/>
      <c r="H70" s="739">
        <f>'[1]3. sz. mell.'!N147</f>
        <v>0</v>
      </c>
      <c r="I70" s="739">
        <f>'[1]3. sz. mell.'!K147</f>
        <v>2800</v>
      </c>
      <c r="J70" s="739"/>
      <c r="K70" s="739"/>
      <c r="L70" s="738"/>
      <c r="M70" s="738">
        <f t="shared" si="8"/>
        <v>194696</v>
      </c>
    </row>
    <row r="71" spans="1:13" ht="12.75" customHeight="1">
      <c r="A71" s="740" t="s">
        <v>610</v>
      </c>
      <c r="B71" s="741" t="s">
        <v>669</v>
      </c>
      <c r="C71" s="738">
        <v>119561</v>
      </c>
      <c r="D71" s="739">
        <v>29635</v>
      </c>
      <c r="E71" s="739">
        <v>36507</v>
      </c>
      <c r="F71" s="739"/>
      <c r="G71" s="739"/>
      <c r="H71" s="739"/>
      <c r="I71" s="739">
        <v>2248</v>
      </c>
      <c r="J71" s="739"/>
      <c r="K71" s="739"/>
      <c r="L71" s="738"/>
      <c r="M71" s="738">
        <f>SUM(C71:L71)</f>
        <v>187951</v>
      </c>
    </row>
    <row r="72" spans="1:13" ht="12.75" customHeight="1">
      <c r="A72" s="740" t="s">
        <v>611</v>
      </c>
      <c r="B72" s="741" t="s">
        <v>503</v>
      </c>
      <c r="C72" s="809">
        <f>C71/C70</f>
        <v>0.98908835208471213</v>
      </c>
      <c r="D72" s="809">
        <f>D71/D70</f>
        <v>0.91814604826966573</v>
      </c>
      <c r="E72" s="809">
        <f>E71/E70</f>
        <v>0.94238364438937505</v>
      </c>
      <c r="F72" s="809"/>
      <c r="G72" s="809"/>
      <c r="H72" s="809"/>
      <c r="I72" s="809">
        <f>I71/I70</f>
        <v>0.80285714285714282</v>
      </c>
      <c r="J72" s="809"/>
      <c r="K72" s="809"/>
      <c r="L72" s="809"/>
      <c r="M72" s="809">
        <f>M71/M70</f>
        <v>0.96535624768870443</v>
      </c>
    </row>
    <row r="73" spans="1:13" ht="12.75" customHeight="1">
      <c r="A73" s="740" t="s">
        <v>612</v>
      </c>
      <c r="B73" s="810" t="s">
        <v>304</v>
      </c>
      <c r="C73" s="739"/>
      <c r="D73" s="811"/>
      <c r="E73" s="811"/>
      <c r="F73" s="811"/>
      <c r="G73" s="811"/>
      <c r="H73" s="811"/>
      <c r="I73" s="811"/>
      <c r="J73" s="811"/>
      <c r="K73" s="811"/>
      <c r="L73" s="807"/>
      <c r="M73" s="807">
        <f t="shared" si="8"/>
        <v>0</v>
      </c>
    </row>
    <row r="74" spans="1:13" ht="12.75" customHeight="1">
      <c r="A74" s="740" t="s">
        <v>613</v>
      </c>
      <c r="B74" s="806" t="s">
        <v>665</v>
      </c>
      <c r="C74" s="811">
        <v>86734</v>
      </c>
      <c r="D74" s="811">
        <v>20886</v>
      </c>
      <c r="E74" s="811">
        <v>71878</v>
      </c>
      <c r="F74" s="811"/>
      <c r="G74" s="811"/>
      <c r="H74" s="811"/>
      <c r="I74" s="811">
        <v>1215</v>
      </c>
      <c r="J74" s="811"/>
      <c r="K74" s="811"/>
      <c r="L74" s="807"/>
      <c r="M74" s="807">
        <f t="shared" si="8"/>
        <v>180713</v>
      </c>
    </row>
    <row r="75" spans="1:13" ht="12.75" customHeight="1">
      <c r="A75" s="740" t="s">
        <v>614</v>
      </c>
      <c r="B75" s="806" t="s">
        <v>504</v>
      </c>
      <c r="C75" s="811">
        <v>124684</v>
      </c>
      <c r="D75" s="811">
        <v>28167</v>
      </c>
      <c r="E75" s="811">
        <v>70580</v>
      </c>
      <c r="F75" s="811"/>
      <c r="G75" s="811"/>
      <c r="H75" s="811"/>
      <c r="I75" s="811">
        <v>6481</v>
      </c>
      <c r="J75" s="811"/>
      <c r="K75" s="811"/>
      <c r="L75" s="807"/>
      <c r="M75" s="807">
        <f t="shared" si="8"/>
        <v>229912</v>
      </c>
    </row>
    <row r="76" spans="1:13" ht="12.75" customHeight="1">
      <c r="A76" s="740" t="s">
        <v>615</v>
      </c>
      <c r="B76" s="737" t="s">
        <v>667</v>
      </c>
      <c r="C76" s="808">
        <f>'[1]3. sz. mell.'!F156</f>
        <v>88877</v>
      </c>
      <c r="D76" s="812">
        <f>'[1]3. sz. mell.'!G156</f>
        <v>27913</v>
      </c>
      <c r="E76" s="812">
        <f>'[1]3. sz. mell.'!H156</f>
        <v>68003</v>
      </c>
      <c r="F76" s="812"/>
      <c r="G76" s="812"/>
      <c r="H76" s="812"/>
      <c r="I76" s="812">
        <f>'[1]3. sz. mell.'!K156</f>
        <v>839</v>
      </c>
      <c r="J76" s="812"/>
      <c r="K76" s="812"/>
      <c r="L76" s="808"/>
      <c r="M76" s="808">
        <f t="shared" si="8"/>
        <v>185632</v>
      </c>
    </row>
    <row r="77" spans="1:13" ht="12.75" customHeight="1">
      <c r="A77" s="740" t="s">
        <v>616</v>
      </c>
      <c r="B77" s="737" t="s">
        <v>704</v>
      </c>
      <c r="C77" s="738">
        <f>'3. sz. mell. '!F252</f>
        <v>134144</v>
      </c>
      <c r="D77" s="738">
        <f>'3. sz. mell. '!G252</f>
        <v>36320</v>
      </c>
      <c r="E77" s="738">
        <f>'3. sz. mell. '!H252</f>
        <v>70205</v>
      </c>
      <c r="F77" s="738">
        <f>'3. sz. mell. '!I252</f>
        <v>0</v>
      </c>
      <c r="G77" s="738">
        <f>'3. sz. mell. '!J252</f>
        <v>0</v>
      </c>
      <c r="H77" s="738">
        <f>'3. sz. mell. '!K252</f>
        <v>4608</v>
      </c>
      <c r="I77" s="738">
        <f>'3. sz. mell. '!L252</f>
        <v>0</v>
      </c>
      <c r="J77" s="738">
        <f>'3. sz. mell. '!M252</f>
        <v>0</v>
      </c>
      <c r="K77" s="738">
        <f>'3. sz. mell. '!N252</f>
        <v>0</v>
      </c>
      <c r="L77" s="738">
        <f>'3. sz. mell. '!O252</f>
        <v>0</v>
      </c>
      <c r="M77" s="738">
        <f>SUM(C77:L77)</f>
        <v>245277</v>
      </c>
    </row>
    <row r="78" spans="1:13" ht="12.75" customHeight="1">
      <c r="A78" s="740" t="s">
        <v>617</v>
      </c>
      <c r="B78" s="741" t="s">
        <v>669</v>
      </c>
      <c r="C78" s="738">
        <f>'3. sz. mell. '!F253</f>
        <v>121965</v>
      </c>
      <c r="D78" s="738">
        <f>'3. sz. mell. '!G253</f>
        <v>29070</v>
      </c>
      <c r="E78" s="738">
        <f>'3. sz. mell. '!H253</f>
        <v>68105</v>
      </c>
      <c r="F78" s="738">
        <f>'3. sz. mell. '!I253</f>
        <v>0</v>
      </c>
      <c r="G78" s="738">
        <f>'3. sz. mell. '!J253</f>
        <v>0</v>
      </c>
      <c r="H78" s="738">
        <v>0</v>
      </c>
      <c r="I78" s="738">
        <v>4508</v>
      </c>
      <c r="J78" s="738">
        <f>'3. sz. mell. '!M253</f>
        <v>0</v>
      </c>
      <c r="K78" s="738">
        <f>'3. sz. mell. '!N253</f>
        <v>0</v>
      </c>
      <c r="L78" s="738">
        <f>'3. sz. mell. '!O253</f>
        <v>0</v>
      </c>
      <c r="M78" s="738">
        <f>SUM(C78:L78)</f>
        <v>223648</v>
      </c>
    </row>
    <row r="79" spans="1:13" ht="12.75" customHeight="1">
      <c r="A79" s="740" t="s">
        <v>618</v>
      </c>
      <c r="B79" s="741" t="s">
        <v>503</v>
      </c>
      <c r="C79" s="809">
        <f>C78/C77</f>
        <v>0.90920950620229013</v>
      </c>
      <c r="D79" s="809">
        <f>D78/D77</f>
        <v>0.80038546255506604</v>
      </c>
      <c r="E79" s="809">
        <f>E78/E77</f>
        <v>0.97008760059824795</v>
      </c>
      <c r="F79" s="809"/>
      <c r="G79" s="809"/>
      <c r="H79" s="809">
        <f>H78/H77</f>
        <v>0</v>
      </c>
      <c r="I79" s="809"/>
      <c r="J79" s="809"/>
      <c r="K79" s="809"/>
      <c r="L79" s="809"/>
      <c r="M79" s="809">
        <f>M78/M77</f>
        <v>0.91181806692025746</v>
      </c>
    </row>
    <row r="80" spans="1:13" ht="12.75" customHeight="1">
      <c r="A80" s="740" t="s">
        <v>619</v>
      </c>
      <c r="B80" s="810" t="s">
        <v>300</v>
      </c>
      <c r="C80" s="739"/>
      <c r="D80" s="811"/>
      <c r="E80" s="811"/>
      <c r="F80" s="811"/>
      <c r="G80" s="811"/>
      <c r="H80" s="811"/>
      <c r="I80" s="811"/>
      <c r="J80" s="811"/>
      <c r="K80" s="811"/>
      <c r="L80" s="807"/>
      <c r="M80" s="807">
        <f t="shared" si="8"/>
        <v>0</v>
      </c>
    </row>
    <row r="81" spans="1:13" ht="12.75" customHeight="1">
      <c r="A81" s="740" t="s">
        <v>620</v>
      </c>
      <c r="B81" s="806" t="s">
        <v>665</v>
      </c>
      <c r="C81" s="811"/>
      <c r="D81" s="811"/>
      <c r="E81" s="811">
        <v>402</v>
      </c>
      <c r="F81" s="811"/>
      <c r="G81" s="811"/>
      <c r="H81" s="811"/>
      <c r="I81" s="811"/>
      <c r="J81" s="811"/>
      <c r="K81" s="811"/>
      <c r="L81" s="807"/>
      <c r="M81" s="807">
        <f t="shared" si="8"/>
        <v>402</v>
      </c>
    </row>
    <row r="82" spans="1:13" ht="12.75" customHeight="1">
      <c r="A82" s="740" t="s">
        <v>621</v>
      </c>
      <c r="B82" s="806" t="s">
        <v>504</v>
      </c>
      <c r="C82" s="811"/>
      <c r="D82" s="811"/>
      <c r="E82" s="811">
        <v>41</v>
      </c>
      <c r="F82" s="811"/>
      <c r="G82" s="811">
        <v>3906</v>
      </c>
      <c r="H82" s="811"/>
      <c r="I82" s="811"/>
      <c r="J82" s="811"/>
      <c r="K82" s="811"/>
      <c r="L82" s="807"/>
      <c r="M82" s="807">
        <f t="shared" si="8"/>
        <v>3947</v>
      </c>
    </row>
    <row r="83" spans="1:13" ht="12.75" customHeight="1">
      <c r="A83" s="740" t="s">
        <v>622</v>
      </c>
      <c r="B83" s="737" t="s">
        <v>667</v>
      </c>
      <c r="C83" s="738"/>
      <c r="D83" s="739"/>
      <c r="E83" s="812">
        <f>'[1]3. sz. mell.'!H161</f>
        <v>316</v>
      </c>
      <c r="F83" s="812"/>
      <c r="G83" s="812">
        <f>'[1]3. sz. mell.'!J161</f>
        <v>3000</v>
      </c>
      <c r="H83" s="812"/>
      <c r="I83" s="812"/>
      <c r="J83" s="812"/>
      <c r="K83" s="812"/>
      <c r="L83" s="808"/>
      <c r="M83" s="808">
        <f t="shared" si="8"/>
        <v>3316</v>
      </c>
    </row>
    <row r="84" spans="1:13" ht="12.75" customHeight="1">
      <c r="A84" s="740" t="s">
        <v>623</v>
      </c>
      <c r="B84" s="737" t="s">
        <v>704</v>
      </c>
      <c r="C84" s="738"/>
      <c r="D84" s="739"/>
      <c r="E84" s="739">
        <v>521</v>
      </c>
      <c r="F84" s="739"/>
      <c r="G84" s="739">
        <f>'[1]3. sz. mell.'!J162</f>
        <v>3000</v>
      </c>
      <c r="H84" s="739"/>
      <c r="I84" s="739"/>
      <c r="J84" s="739"/>
      <c r="K84" s="739"/>
      <c r="L84" s="738"/>
      <c r="M84" s="738">
        <f t="shared" si="8"/>
        <v>3521</v>
      </c>
    </row>
    <row r="85" spans="1:13" ht="12.75" customHeight="1">
      <c r="A85" s="740" t="s">
        <v>624</v>
      </c>
      <c r="B85" s="741" t="s">
        <v>669</v>
      </c>
      <c r="C85" s="738"/>
      <c r="D85" s="739"/>
      <c r="E85" s="739">
        <v>405</v>
      </c>
      <c r="F85" s="739"/>
      <c r="G85" s="739">
        <v>3000</v>
      </c>
      <c r="H85" s="739"/>
      <c r="I85" s="739"/>
      <c r="J85" s="739"/>
      <c r="K85" s="739"/>
      <c r="L85" s="738"/>
      <c r="M85" s="738">
        <v>3405</v>
      </c>
    </row>
    <row r="86" spans="1:13" ht="12.75" customHeight="1">
      <c r="A86" s="740" t="s">
        <v>625</v>
      </c>
      <c r="B86" s="741" t="s">
        <v>503</v>
      </c>
      <c r="C86" s="809"/>
      <c r="D86" s="809"/>
      <c r="E86" s="809">
        <f>E85/E84</f>
        <v>0.77735124760076779</v>
      </c>
      <c r="F86" s="809"/>
      <c r="G86" s="809">
        <f>G85/G84</f>
        <v>1</v>
      </c>
      <c r="H86" s="809"/>
      <c r="I86" s="809"/>
      <c r="J86" s="809"/>
      <c r="K86" s="809"/>
      <c r="L86" s="809"/>
      <c r="M86" s="809">
        <f>M85/M84</f>
        <v>0.96705481397330306</v>
      </c>
    </row>
    <row r="87" spans="1:13" ht="12.75" customHeight="1">
      <c r="A87" s="740" t="s">
        <v>626</v>
      </c>
      <c r="B87" s="810" t="s">
        <v>716</v>
      </c>
      <c r="C87" s="739"/>
      <c r="D87" s="811"/>
      <c r="E87" s="811"/>
      <c r="F87" s="811"/>
      <c r="G87" s="811"/>
      <c r="H87" s="811"/>
      <c r="I87" s="811"/>
      <c r="J87" s="811"/>
      <c r="K87" s="811"/>
      <c r="L87" s="807"/>
      <c r="M87" s="807">
        <f t="shared" si="8"/>
        <v>0</v>
      </c>
    </row>
    <row r="88" spans="1:13" ht="12.75" customHeight="1">
      <c r="A88" s="740" t="s">
        <v>627</v>
      </c>
      <c r="B88" s="806" t="s">
        <v>665</v>
      </c>
      <c r="C88" s="811"/>
      <c r="D88" s="811"/>
      <c r="E88" s="811">
        <v>2519</v>
      </c>
      <c r="F88" s="811"/>
      <c r="G88" s="811"/>
      <c r="H88" s="811"/>
      <c r="I88" s="811">
        <v>2186072</v>
      </c>
      <c r="J88" s="811"/>
      <c r="K88" s="811"/>
      <c r="L88" s="807"/>
      <c r="M88" s="807">
        <f t="shared" si="8"/>
        <v>2188591</v>
      </c>
    </row>
    <row r="89" spans="1:13" ht="12.75" customHeight="1">
      <c r="A89" s="740" t="s">
        <v>628</v>
      </c>
      <c r="B89" s="806" t="s">
        <v>504</v>
      </c>
      <c r="C89" s="811"/>
      <c r="D89" s="811"/>
      <c r="E89" s="811">
        <v>509</v>
      </c>
      <c r="F89" s="811"/>
      <c r="G89" s="811">
        <v>1615</v>
      </c>
      <c r="H89" s="811"/>
      <c r="I89" s="811">
        <v>2327064</v>
      </c>
      <c r="J89" s="811"/>
      <c r="K89" s="811">
        <v>39081</v>
      </c>
      <c r="L89" s="807"/>
      <c r="M89" s="807">
        <f t="shared" si="8"/>
        <v>2368269</v>
      </c>
    </row>
    <row r="90" spans="1:13" ht="12.75" customHeight="1">
      <c r="A90" s="740" t="s">
        <v>629</v>
      </c>
      <c r="B90" s="737" t="s">
        <v>667</v>
      </c>
      <c r="C90" s="808"/>
      <c r="D90" s="812"/>
      <c r="E90" s="812">
        <f>'[1]3. sz. mell.'!H164</f>
        <v>2603</v>
      </c>
      <c r="F90" s="812"/>
      <c r="G90" s="812"/>
      <c r="H90" s="812"/>
      <c r="I90" s="812">
        <f>'[1]3. sz. mell.'!K164</f>
        <v>260189</v>
      </c>
      <c r="J90" s="812"/>
      <c r="K90" s="812"/>
      <c r="L90" s="808"/>
      <c r="M90" s="808">
        <f t="shared" si="8"/>
        <v>262792</v>
      </c>
    </row>
    <row r="91" spans="1:13" ht="12.75" customHeight="1">
      <c r="A91" s="740" t="s">
        <v>773</v>
      </c>
      <c r="B91" s="737" t="s">
        <v>704</v>
      </c>
      <c r="C91" s="738">
        <f>'[1]3. sz. mell.'!F165</f>
        <v>407</v>
      </c>
      <c r="D91" s="739">
        <f>'[1]3. sz. mell.'!G165</f>
        <v>99</v>
      </c>
      <c r="E91" s="739">
        <f>'[1]3. sz. mell.'!H165</f>
        <v>4953</v>
      </c>
      <c r="F91" s="739"/>
      <c r="G91" s="739"/>
      <c r="H91" s="739"/>
      <c r="I91" s="739">
        <f>'[1]3. sz. mell.'!K165</f>
        <v>331453</v>
      </c>
      <c r="J91" s="739"/>
      <c r="K91" s="739">
        <f>'[1]3. sz. mell.'!M165</f>
        <v>54451</v>
      </c>
      <c r="L91" s="738"/>
      <c r="M91" s="738">
        <f t="shared" si="8"/>
        <v>391363</v>
      </c>
    </row>
    <row r="92" spans="1:13" ht="12.75" customHeight="1">
      <c r="A92" s="740" t="s">
        <v>0</v>
      </c>
      <c r="B92" s="741" t="s">
        <v>669</v>
      </c>
      <c r="C92" s="738">
        <v>407</v>
      </c>
      <c r="D92" s="739">
        <v>99</v>
      </c>
      <c r="E92" s="739">
        <v>4929</v>
      </c>
      <c r="F92" s="739"/>
      <c r="G92" s="739"/>
      <c r="H92" s="739"/>
      <c r="I92" s="739">
        <v>297840</v>
      </c>
      <c r="J92" s="739"/>
      <c r="K92" s="739">
        <v>28139</v>
      </c>
      <c r="L92" s="738"/>
      <c r="M92" s="738">
        <v>331414</v>
      </c>
    </row>
    <row r="93" spans="1:13" ht="12.75" customHeight="1">
      <c r="A93" s="740" t="s">
        <v>1</v>
      </c>
      <c r="B93" s="741" t="s">
        <v>503</v>
      </c>
      <c r="C93" s="809">
        <f>C92/C91</f>
        <v>1</v>
      </c>
      <c r="D93" s="809">
        <f t="shared" ref="D93:M93" si="9">D92/D91</f>
        <v>1</v>
      </c>
      <c r="E93" s="809">
        <f t="shared" si="9"/>
        <v>0.99515445184736528</v>
      </c>
      <c r="F93" s="809"/>
      <c r="G93" s="809"/>
      <c r="H93" s="809"/>
      <c r="I93" s="809">
        <f t="shared" si="9"/>
        <v>0.89858894021173441</v>
      </c>
      <c r="J93" s="809"/>
      <c r="K93" s="809">
        <f t="shared" si="9"/>
        <v>0.51677655139483203</v>
      </c>
      <c r="L93" s="809"/>
      <c r="M93" s="809">
        <f t="shared" si="9"/>
        <v>0.84681995998599768</v>
      </c>
    </row>
    <row r="94" spans="1:13" ht="12.75" customHeight="1">
      <c r="A94" s="740" t="s">
        <v>2</v>
      </c>
      <c r="B94" s="810" t="s">
        <v>305</v>
      </c>
      <c r="C94" s="739"/>
      <c r="D94" s="811"/>
      <c r="E94" s="811"/>
      <c r="F94" s="811"/>
      <c r="G94" s="811"/>
      <c r="H94" s="811"/>
      <c r="I94" s="811"/>
      <c r="J94" s="811"/>
      <c r="K94" s="811"/>
      <c r="L94" s="807"/>
      <c r="M94" s="807">
        <f t="shared" si="8"/>
        <v>0</v>
      </c>
    </row>
    <row r="95" spans="1:13" ht="12.75" customHeight="1">
      <c r="A95" s="740" t="s">
        <v>3</v>
      </c>
      <c r="B95" s="806" t="s">
        <v>665</v>
      </c>
      <c r="C95" s="811">
        <f t="shared" ref="C95:M95" si="10">C60+C67+C74+C81+C88</f>
        <v>201697</v>
      </c>
      <c r="D95" s="811">
        <f t="shared" si="10"/>
        <v>49535</v>
      </c>
      <c r="E95" s="811">
        <f t="shared" si="10"/>
        <v>153454</v>
      </c>
      <c r="F95" s="811">
        <f t="shared" si="10"/>
        <v>81322</v>
      </c>
      <c r="G95" s="811">
        <f t="shared" si="10"/>
        <v>117462</v>
      </c>
      <c r="H95" s="811">
        <f t="shared" si="10"/>
        <v>243952</v>
      </c>
      <c r="I95" s="811">
        <f t="shared" si="10"/>
        <v>2389395</v>
      </c>
      <c r="J95" s="811">
        <f t="shared" si="10"/>
        <v>0</v>
      </c>
      <c r="K95" s="811">
        <f t="shared" si="10"/>
        <v>59648</v>
      </c>
      <c r="L95" s="811">
        <f t="shared" si="10"/>
        <v>0</v>
      </c>
      <c r="M95" s="811">
        <f t="shared" si="10"/>
        <v>3296465</v>
      </c>
    </row>
    <row r="96" spans="1:13" ht="12.75" customHeight="1">
      <c r="A96" s="740" t="s">
        <v>4</v>
      </c>
      <c r="B96" s="806" t="s">
        <v>504</v>
      </c>
      <c r="C96" s="811">
        <f t="shared" ref="C96:M96" si="11">C61+C68+C75+C82+C89</f>
        <v>247703</v>
      </c>
      <c r="D96" s="811">
        <f t="shared" si="11"/>
        <v>59847</v>
      </c>
      <c r="E96" s="811">
        <f t="shared" si="11"/>
        <v>293934</v>
      </c>
      <c r="F96" s="811">
        <f t="shared" si="11"/>
        <v>56599</v>
      </c>
      <c r="G96" s="811">
        <f t="shared" si="11"/>
        <v>130242</v>
      </c>
      <c r="H96" s="811">
        <f t="shared" si="11"/>
        <v>0</v>
      </c>
      <c r="I96" s="811">
        <f t="shared" si="11"/>
        <v>2447191</v>
      </c>
      <c r="J96" s="811">
        <f t="shared" si="11"/>
        <v>0</v>
      </c>
      <c r="K96" s="811">
        <f t="shared" si="11"/>
        <v>39081</v>
      </c>
      <c r="L96" s="811">
        <f t="shared" si="11"/>
        <v>0</v>
      </c>
      <c r="M96" s="811">
        <f t="shared" si="11"/>
        <v>3274597</v>
      </c>
    </row>
    <row r="97" spans="1:14" ht="12.75" customHeight="1">
      <c r="A97" s="740" t="s">
        <v>5</v>
      </c>
      <c r="B97" s="737" t="s">
        <v>667</v>
      </c>
      <c r="C97" s="812">
        <f t="shared" ref="C97:M97" si="12">C62+C69+C76+C83+C90</f>
        <v>209218</v>
      </c>
      <c r="D97" s="812">
        <f t="shared" si="12"/>
        <v>60670</v>
      </c>
      <c r="E97" s="812">
        <f t="shared" si="12"/>
        <v>138679</v>
      </c>
      <c r="F97" s="812">
        <f t="shared" si="12"/>
        <v>15900</v>
      </c>
      <c r="G97" s="812">
        <f t="shared" si="12"/>
        <v>122906</v>
      </c>
      <c r="H97" s="812">
        <f t="shared" si="12"/>
        <v>50947</v>
      </c>
      <c r="I97" s="812">
        <f t="shared" si="12"/>
        <v>277863</v>
      </c>
      <c r="J97" s="812">
        <f t="shared" si="12"/>
        <v>0</v>
      </c>
      <c r="K97" s="812">
        <f t="shared" si="12"/>
        <v>0</v>
      </c>
      <c r="L97" s="812">
        <f t="shared" si="12"/>
        <v>0</v>
      </c>
      <c r="M97" s="812">
        <f t="shared" si="12"/>
        <v>876183</v>
      </c>
    </row>
    <row r="98" spans="1:14" ht="12.75" customHeight="1">
      <c r="A98" s="740" t="s">
        <v>6</v>
      </c>
      <c r="B98" s="737" t="s">
        <v>704</v>
      </c>
      <c r="C98" s="739">
        <f t="shared" ref="C98:M99" si="13">C63+C70+C77+C84+C91</f>
        <v>266766</v>
      </c>
      <c r="D98" s="739">
        <f t="shared" si="13"/>
        <v>70596</v>
      </c>
      <c r="E98" s="739">
        <f t="shared" si="13"/>
        <v>148340</v>
      </c>
      <c r="F98" s="739">
        <f t="shared" si="13"/>
        <v>35048</v>
      </c>
      <c r="G98" s="739">
        <f t="shared" si="13"/>
        <v>129016</v>
      </c>
      <c r="H98" s="739">
        <f t="shared" si="13"/>
        <v>23284</v>
      </c>
      <c r="I98" s="739">
        <f t="shared" si="13"/>
        <v>385576</v>
      </c>
      <c r="J98" s="739">
        <f t="shared" si="13"/>
        <v>601</v>
      </c>
      <c r="K98" s="739">
        <f t="shared" si="13"/>
        <v>58543</v>
      </c>
      <c r="L98" s="739">
        <f t="shared" si="13"/>
        <v>0</v>
      </c>
      <c r="M98" s="739">
        <f t="shared" si="13"/>
        <v>1117770</v>
      </c>
      <c r="N98" s="797"/>
    </row>
    <row r="99" spans="1:14" ht="12.75" customHeight="1">
      <c r="A99" s="740" t="s">
        <v>7</v>
      </c>
      <c r="B99" s="741" t="s">
        <v>669</v>
      </c>
      <c r="C99" s="739">
        <f t="shared" si="13"/>
        <v>252513</v>
      </c>
      <c r="D99" s="739">
        <f t="shared" si="13"/>
        <v>60349</v>
      </c>
      <c r="E99" s="739">
        <f t="shared" si="13"/>
        <v>138536</v>
      </c>
      <c r="F99" s="739">
        <f t="shared" si="13"/>
        <v>28997</v>
      </c>
      <c r="G99" s="739">
        <f t="shared" si="13"/>
        <v>129016</v>
      </c>
      <c r="H99" s="739">
        <f t="shared" si="13"/>
        <v>0</v>
      </c>
      <c r="I99" s="739">
        <f t="shared" si="13"/>
        <v>333014</v>
      </c>
      <c r="J99" s="739">
        <f t="shared" si="13"/>
        <v>381</v>
      </c>
      <c r="K99" s="739">
        <f t="shared" si="13"/>
        <v>32231</v>
      </c>
      <c r="L99" s="739">
        <f t="shared" si="13"/>
        <v>13103</v>
      </c>
      <c r="M99" s="739">
        <f t="shared" si="13"/>
        <v>988140</v>
      </c>
      <c r="N99" s="797"/>
    </row>
    <row r="100" spans="1:14" ht="12.75" customHeight="1">
      <c r="A100" s="740" t="s">
        <v>9</v>
      </c>
      <c r="B100" s="741" t="s">
        <v>503</v>
      </c>
      <c r="C100" s="809">
        <f>C99/C98</f>
        <v>0.94657115224578847</v>
      </c>
      <c r="D100" s="809">
        <f t="shared" ref="D100:M100" si="14">D99/D98</f>
        <v>0.85485013315201996</v>
      </c>
      <c r="E100" s="809">
        <f t="shared" si="14"/>
        <v>0.93390858837805046</v>
      </c>
      <c r="F100" s="809">
        <f t="shared" si="14"/>
        <v>0.82735106140150649</v>
      </c>
      <c r="G100" s="809">
        <f t="shared" si="14"/>
        <v>1</v>
      </c>
      <c r="H100" s="809">
        <f t="shared" si="14"/>
        <v>0</v>
      </c>
      <c r="I100" s="809">
        <f t="shared" si="14"/>
        <v>0.86367927464365002</v>
      </c>
      <c r="J100" s="809">
        <f t="shared" si="14"/>
        <v>0.63394342762063227</v>
      </c>
      <c r="K100" s="809">
        <f t="shared" si="14"/>
        <v>0.55055258527919648</v>
      </c>
      <c r="L100" s="809"/>
      <c r="M100" s="809">
        <f t="shared" si="14"/>
        <v>0.88402802007568637</v>
      </c>
    </row>
    <row r="102" spans="1:14" ht="12.75" customHeight="1">
      <c r="M102" s="797"/>
    </row>
  </sheetData>
  <sheetProtection selectLockedCells="1" selectUnlockedCells="1"/>
  <mergeCells count="69">
    <mergeCell ref="C57:C58"/>
    <mergeCell ref="D9:D10"/>
    <mergeCell ref="K18:M18"/>
    <mergeCell ref="G57:G58"/>
    <mergeCell ref="H57:H58"/>
    <mergeCell ref="K44:M44"/>
    <mergeCell ref="K45:M45"/>
    <mergeCell ref="K37:M37"/>
    <mergeCell ref="K38:M38"/>
    <mergeCell ref="K50:M50"/>
    <mergeCell ref="B1:M1"/>
    <mergeCell ref="B3:M3"/>
    <mergeCell ref="B4:M4"/>
    <mergeCell ref="B6:M6"/>
    <mergeCell ref="F9:F10"/>
    <mergeCell ref="K9:M10"/>
    <mergeCell ref="G9:G10"/>
    <mergeCell ref="C9:C10"/>
    <mergeCell ref="J9:J10"/>
    <mergeCell ref="K11:M11"/>
    <mergeCell ref="H9:H10"/>
    <mergeCell ref="I9:I10"/>
    <mergeCell ref="E9:E10"/>
    <mergeCell ref="K14:M14"/>
    <mergeCell ref="K12:M12"/>
    <mergeCell ref="K13:M13"/>
    <mergeCell ref="K15:M15"/>
    <mergeCell ref="K22:M22"/>
    <mergeCell ref="K29:M29"/>
    <mergeCell ref="K16:M16"/>
    <mergeCell ref="K17:M17"/>
    <mergeCell ref="K20:M20"/>
    <mergeCell ref="K21:M21"/>
    <mergeCell ref="K26:M26"/>
    <mergeCell ref="K27:M27"/>
    <mergeCell ref="F57:F58"/>
    <mergeCell ref="D57:D58"/>
    <mergeCell ref="K57:K58"/>
    <mergeCell ref="K49:M49"/>
    <mergeCell ref="I57:I58"/>
    <mergeCell ref="J57:J58"/>
    <mergeCell ref="M57:M58"/>
    <mergeCell ref="K28:M28"/>
    <mergeCell ref="K32:M32"/>
    <mergeCell ref="K19:M19"/>
    <mergeCell ref="K36:M36"/>
    <mergeCell ref="K43:M43"/>
    <mergeCell ref="K42:M42"/>
    <mergeCell ref="K33:M33"/>
    <mergeCell ref="B54:M54"/>
    <mergeCell ref="E57:E58"/>
    <mergeCell ref="L57:L58"/>
    <mergeCell ref="A9:A10"/>
    <mergeCell ref="A57:A58"/>
    <mergeCell ref="K47:M47"/>
    <mergeCell ref="K48:M48"/>
    <mergeCell ref="K35:M35"/>
    <mergeCell ref="K39:M39"/>
    <mergeCell ref="K40:M40"/>
    <mergeCell ref="K41:M41"/>
    <mergeCell ref="K25:M25"/>
    <mergeCell ref="K51:M51"/>
    <mergeCell ref="K52:M52"/>
    <mergeCell ref="K23:M23"/>
    <mergeCell ref="K24:M24"/>
    <mergeCell ref="K30:M30"/>
    <mergeCell ref="K34:M34"/>
    <mergeCell ref="K46:M46"/>
    <mergeCell ref="K31:M31"/>
  </mergeCells>
  <phoneticPr fontId="3" type="noConversion"/>
  <pageMargins left="0.39370078740157483" right="0.19685039370078741" top="0.19685039370078741" bottom="0.19685039370078741" header="0" footer="0"/>
  <pageSetup paperSize="9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126"/>
  <sheetViews>
    <sheetView workbookViewId="0">
      <selection sqref="A1:E1"/>
    </sheetView>
  </sheetViews>
  <sheetFormatPr defaultColWidth="8.7109375" defaultRowHeight="12.75" customHeight="1"/>
  <cols>
    <col min="1" max="1" width="3.5703125" style="1" customWidth="1"/>
    <col min="2" max="2" width="41.7109375" style="1" customWidth="1"/>
    <col min="3" max="3" width="10.85546875" style="1" customWidth="1"/>
    <col min="4" max="4" width="10.28515625" style="1" customWidth="1"/>
    <col min="5" max="5" width="10" style="1" bestFit="1" customWidth="1"/>
    <col min="6" max="6" width="10.140625" style="1" bestFit="1" customWidth="1"/>
    <col min="7" max="16384" width="8.7109375" style="1"/>
  </cols>
  <sheetData>
    <row r="1" spans="1:12" ht="12.75" customHeight="1">
      <c r="A1" s="933" t="s">
        <v>799</v>
      </c>
      <c r="B1" s="933"/>
      <c r="C1" s="933"/>
      <c r="D1" s="934"/>
      <c r="E1" s="935"/>
    </row>
    <row r="2" spans="1:12" ht="12.75" customHeight="1">
      <c r="A2" s="942" t="s">
        <v>670</v>
      </c>
      <c r="B2" s="943"/>
      <c r="C2" s="943"/>
      <c r="D2" s="943"/>
      <c r="E2" s="935"/>
    </row>
    <row r="3" spans="1:12" ht="12.75" customHeight="1">
      <c r="A3" s="943"/>
      <c r="B3" s="943"/>
      <c r="C3" s="943"/>
      <c r="D3" s="943"/>
      <c r="E3" s="935"/>
      <c r="F3" s="151"/>
      <c r="G3" s="151"/>
      <c r="H3" s="151"/>
      <c r="I3" s="151"/>
      <c r="J3" s="151"/>
      <c r="K3" s="151"/>
      <c r="L3" s="151"/>
    </row>
    <row r="4" spans="1:12" ht="12.75" customHeight="1">
      <c r="A4" s="943"/>
      <c r="B4" s="943"/>
      <c r="C4" s="943"/>
      <c r="D4" s="943"/>
      <c r="E4" s="935"/>
      <c r="F4" s="152"/>
      <c r="G4" s="152"/>
      <c r="H4" s="152"/>
      <c r="I4" s="152"/>
      <c r="J4" s="152"/>
      <c r="K4" s="152"/>
      <c r="L4" s="152"/>
    </row>
    <row r="5" spans="1:12" ht="12.75" customHeight="1">
      <c r="E5" s="14"/>
      <c r="F5" s="152"/>
      <c r="G5" s="152"/>
      <c r="H5" s="152"/>
      <c r="I5" s="152"/>
      <c r="J5" s="152"/>
      <c r="K5" s="152"/>
      <c r="L5" s="152"/>
    </row>
    <row r="6" spans="1:12" ht="13.5" customHeight="1">
      <c r="A6" s="14"/>
      <c r="B6" s="14"/>
      <c r="C6" s="14"/>
      <c r="D6" s="15"/>
      <c r="E6" s="4" t="s">
        <v>294</v>
      </c>
    </row>
    <row r="7" spans="1:12" ht="12.75" customHeight="1">
      <c r="A7" s="137" t="s">
        <v>306</v>
      </c>
      <c r="B7" s="937" t="s">
        <v>298</v>
      </c>
      <c r="C7" s="120" t="s">
        <v>307</v>
      </c>
      <c r="D7" s="140" t="s">
        <v>307</v>
      </c>
      <c r="E7" s="944" t="s">
        <v>501</v>
      </c>
    </row>
    <row r="8" spans="1:12" ht="13.5" customHeight="1">
      <c r="A8" s="138"/>
      <c r="B8" s="938"/>
      <c r="C8" s="828" t="s">
        <v>442</v>
      </c>
      <c r="D8" s="141" t="s">
        <v>492</v>
      </c>
      <c r="E8" s="945"/>
    </row>
    <row r="9" spans="1:12" ht="12.75" customHeight="1">
      <c r="A9" s="139"/>
      <c r="B9" s="118" t="s">
        <v>431</v>
      </c>
      <c r="C9" s="119"/>
      <c r="D9" s="142"/>
      <c r="E9" s="156"/>
    </row>
    <row r="10" spans="1:12" ht="12.75" customHeight="1">
      <c r="A10" s="234">
        <v>1</v>
      </c>
      <c r="B10" s="128" t="s">
        <v>432</v>
      </c>
      <c r="C10" s="129">
        <v>112393200</v>
      </c>
      <c r="D10" s="129">
        <v>112393200</v>
      </c>
      <c r="E10" s="74">
        <v>112393200</v>
      </c>
      <c r="G10" s="13"/>
    </row>
    <row r="11" spans="1:12" ht="12.75" customHeight="1">
      <c r="A11" s="234">
        <v>2</v>
      </c>
      <c r="B11" s="100" t="s">
        <v>433</v>
      </c>
      <c r="C11" s="101">
        <v>10563664</v>
      </c>
      <c r="D11" s="101">
        <v>10563664</v>
      </c>
      <c r="E11" s="74">
        <v>10563664</v>
      </c>
    </row>
    <row r="12" spans="1:12" ht="12.75" customHeight="1">
      <c r="A12" s="234">
        <v>3</v>
      </c>
      <c r="B12" s="100" t="s">
        <v>370</v>
      </c>
      <c r="C12" s="101">
        <v>25440000</v>
      </c>
      <c r="D12" s="101">
        <v>25440000</v>
      </c>
      <c r="E12" s="74">
        <v>25440000</v>
      </c>
    </row>
    <row r="13" spans="1:12" ht="12.75" customHeight="1">
      <c r="A13" s="234">
        <v>4</v>
      </c>
      <c r="B13" s="100" t="s">
        <v>434</v>
      </c>
      <c r="C13" s="101">
        <v>450000</v>
      </c>
      <c r="D13" s="101">
        <v>450000</v>
      </c>
      <c r="E13" s="74">
        <v>450000</v>
      </c>
    </row>
    <row r="14" spans="1:12" ht="12.75" customHeight="1">
      <c r="A14" s="234">
        <v>5</v>
      </c>
      <c r="B14" s="100" t="s">
        <v>435</v>
      </c>
      <c r="C14" s="101">
        <v>10369360</v>
      </c>
      <c r="D14" s="101">
        <v>10369360</v>
      </c>
      <c r="E14" s="74">
        <v>10369360</v>
      </c>
    </row>
    <row r="15" spans="1:12" ht="12.75" customHeight="1">
      <c r="A15" s="234">
        <v>6</v>
      </c>
      <c r="B15" s="100" t="s">
        <v>439</v>
      </c>
      <c r="C15" s="101">
        <v>22096800</v>
      </c>
      <c r="D15" s="101">
        <v>22096800</v>
      </c>
      <c r="E15" s="74">
        <v>22096800</v>
      </c>
    </row>
    <row r="16" spans="1:12" ht="12.75" customHeight="1">
      <c r="A16" s="234">
        <v>7</v>
      </c>
      <c r="B16" s="100" t="s">
        <v>308</v>
      </c>
      <c r="C16" s="101">
        <v>1973700</v>
      </c>
      <c r="D16" s="101">
        <v>1973700</v>
      </c>
      <c r="E16" s="74">
        <v>1973700</v>
      </c>
    </row>
    <row r="17" spans="1:5" ht="12.75" customHeight="1">
      <c r="A17" s="234">
        <v>8</v>
      </c>
      <c r="B17" s="100" t="s">
        <v>458</v>
      </c>
      <c r="C17" s="101">
        <v>102300</v>
      </c>
      <c r="D17" s="101">
        <v>102300</v>
      </c>
      <c r="E17" s="74">
        <v>102300</v>
      </c>
    </row>
    <row r="18" spans="1:5" ht="12.75" customHeight="1">
      <c r="A18" s="234">
        <v>9</v>
      </c>
      <c r="B18" s="100" t="s">
        <v>436</v>
      </c>
      <c r="C18" s="101">
        <v>0</v>
      </c>
      <c r="D18" s="101">
        <v>0</v>
      </c>
      <c r="E18" s="74"/>
    </row>
    <row r="19" spans="1:5" ht="12.75" customHeight="1">
      <c r="A19" s="928" t="s">
        <v>314</v>
      </c>
      <c r="B19" s="930" t="s">
        <v>671</v>
      </c>
      <c r="C19" s="922">
        <f>SUM(C10:C18)</f>
        <v>183389024</v>
      </c>
      <c r="D19" s="922">
        <f>SUM(D10:D18)</f>
        <v>183389024</v>
      </c>
      <c r="E19" s="922">
        <f>SUM(E10:E18)</f>
        <v>183389024</v>
      </c>
    </row>
    <row r="20" spans="1:5" ht="12.75" customHeight="1">
      <c r="A20" s="929"/>
      <c r="B20" s="939"/>
      <c r="C20" s="924"/>
      <c r="D20" s="924"/>
      <c r="E20" s="924"/>
    </row>
    <row r="21" spans="1:5" s="471" customFormat="1" ht="26.25" customHeight="1">
      <c r="A21" s="469"/>
      <c r="B21" s="917" t="s">
        <v>672</v>
      </c>
      <c r="C21" s="940"/>
      <c r="D21" s="940"/>
      <c r="E21" s="941"/>
    </row>
    <row r="22" spans="1:5" ht="26.25" customHeight="1">
      <c r="A22" s="234">
        <v>10</v>
      </c>
      <c r="B22" s="472" t="s">
        <v>673</v>
      </c>
      <c r="C22" s="101">
        <v>0</v>
      </c>
      <c r="D22" s="143">
        <v>8812500</v>
      </c>
      <c r="E22" s="74">
        <v>8812500</v>
      </c>
    </row>
    <row r="23" spans="1:5" ht="18.75" customHeight="1">
      <c r="A23" s="928" t="s">
        <v>315</v>
      </c>
      <c r="B23" s="930" t="s">
        <v>674</v>
      </c>
      <c r="C23" s="922">
        <f>SUM(C22)</f>
        <v>0</v>
      </c>
      <c r="D23" s="922">
        <f>SUM(D22)</f>
        <v>8812500</v>
      </c>
      <c r="E23" s="922">
        <f>SUM(E22)</f>
        <v>8812500</v>
      </c>
    </row>
    <row r="24" spans="1:5" ht="15" customHeight="1">
      <c r="A24" s="929"/>
      <c r="B24" s="931"/>
      <c r="C24" s="923"/>
      <c r="D24" s="923"/>
      <c r="E24" s="923"/>
    </row>
    <row r="25" spans="1:5" ht="30" customHeight="1">
      <c r="A25" s="227"/>
      <c r="B25" s="917" t="s">
        <v>675</v>
      </c>
      <c r="C25" s="918"/>
      <c r="D25" s="919"/>
      <c r="E25" s="74"/>
    </row>
    <row r="26" spans="1:5" ht="12.75" customHeight="1">
      <c r="A26" s="228">
        <v>11</v>
      </c>
      <c r="B26" s="229" t="s">
        <v>676</v>
      </c>
      <c r="C26" s="101">
        <v>38390750</v>
      </c>
      <c r="D26" s="101">
        <v>38390750</v>
      </c>
      <c r="E26" s="74">
        <v>38390750</v>
      </c>
    </row>
    <row r="27" spans="1:5" ht="12.75" customHeight="1">
      <c r="A27" s="234">
        <v>12</v>
      </c>
      <c r="B27" s="99" t="s">
        <v>309</v>
      </c>
      <c r="C27" s="101">
        <v>3232680</v>
      </c>
      <c r="D27" s="101">
        <v>3232680</v>
      </c>
      <c r="E27" s="74">
        <v>3232680</v>
      </c>
    </row>
    <row r="28" spans="1:5" ht="12.75" customHeight="1">
      <c r="A28" s="234">
        <v>13</v>
      </c>
      <c r="B28" s="99" t="s">
        <v>310</v>
      </c>
      <c r="C28" s="101">
        <v>3232680</v>
      </c>
      <c r="D28" s="101">
        <v>3232680</v>
      </c>
      <c r="E28" s="74">
        <v>3232680</v>
      </c>
    </row>
    <row r="29" spans="1:5" ht="12.75" customHeight="1">
      <c r="A29" s="234">
        <v>14</v>
      </c>
      <c r="B29" s="99" t="s">
        <v>311</v>
      </c>
      <c r="C29" s="101">
        <v>5093120</v>
      </c>
      <c r="D29" s="101">
        <v>4318120</v>
      </c>
      <c r="E29" s="74">
        <v>4318080</v>
      </c>
    </row>
    <row r="30" spans="1:5" ht="12.75" customHeight="1">
      <c r="A30" s="234">
        <v>15</v>
      </c>
      <c r="B30" s="104" t="s">
        <v>312</v>
      </c>
      <c r="C30" s="101">
        <v>5075000</v>
      </c>
      <c r="D30" s="143">
        <v>5510000</v>
      </c>
      <c r="E30" s="74">
        <v>5510000</v>
      </c>
    </row>
    <row r="31" spans="1:5" ht="12.75" customHeight="1">
      <c r="A31" s="234">
        <v>16</v>
      </c>
      <c r="B31" s="104" t="s">
        <v>361</v>
      </c>
      <c r="C31" s="101">
        <v>5000000</v>
      </c>
      <c r="D31" s="143">
        <v>5000000</v>
      </c>
      <c r="E31" s="74">
        <v>5000000</v>
      </c>
    </row>
    <row r="32" spans="1:5" ht="12.75" customHeight="1">
      <c r="A32" s="234">
        <v>17</v>
      </c>
      <c r="B32" s="104" t="s">
        <v>437</v>
      </c>
      <c r="C32" s="101">
        <v>2834000</v>
      </c>
      <c r="D32" s="143">
        <v>2725000</v>
      </c>
      <c r="E32" s="74">
        <v>2725000</v>
      </c>
    </row>
    <row r="33" spans="1:6" ht="12.75" customHeight="1">
      <c r="A33" s="234">
        <v>18</v>
      </c>
      <c r="B33" s="99" t="s">
        <v>313</v>
      </c>
      <c r="C33" s="101">
        <v>18281700</v>
      </c>
      <c r="D33" s="143">
        <v>20257700</v>
      </c>
      <c r="E33" s="74">
        <v>20258100</v>
      </c>
      <c r="F33" s="11"/>
    </row>
    <row r="34" spans="1:6" ht="12.75" customHeight="1">
      <c r="A34" s="234">
        <v>19</v>
      </c>
      <c r="B34" s="99" t="s">
        <v>677</v>
      </c>
      <c r="C34" s="101">
        <v>2415360</v>
      </c>
      <c r="D34" s="143">
        <v>2676360</v>
      </c>
      <c r="E34" s="74">
        <v>2676480</v>
      </c>
    </row>
    <row r="35" spans="1:6" ht="12.75" customHeight="1">
      <c r="A35" s="234">
        <v>20</v>
      </c>
      <c r="B35" s="99" t="s">
        <v>678</v>
      </c>
      <c r="C35" s="101">
        <v>629420</v>
      </c>
      <c r="D35" s="143">
        <v>978420</v>
      </c>
      <c r="E35" s="74">
        <v>978460</v>
      </c>
      <c r="F35" s="11"/>
    </row>
    <row r="36" spans="1:6" ht="12.75" customHeight="1">
      <c r="A36" s="234">
        <v>21</v>
      </c>
      <c r="B36" s="99" t="s">
        <v>679</v>
      </c>
      <c r="C36" s="101">
        <v>3200000</v>
      </c>
      <c r="D36" s="143">
        <v>4817000</v>
      </c>
      <c r="E36" s="74">
        <v>4817287</v>
      </c>
    </row>
    <row r="37" spans="1:6" ht="12.75" customHeight="1">
      <c r="A37" s="234">
        <v>22</v>
      </c>
      <c r="B37" s="99" t="s">
        <v>427</v>
      </c>
      <c r="C37" s="101"/>
      <c r="D37" s="143">
        <v>3635840</v>
      </c>
      <c r="E37" s="74">
        <v>3635840</v>
      </c>
    </row>
    <row r="38" spans="1:6" ht="12.75" customHeight="1">
      <c r="A38" s="234">
        <v>23</v>
      </c>
      <c r="B38" s="99" t="s">
        <v>497</v>
      </c>
      <c r="C38" s="101"/>
      <c r="D38" s="143">
        <v>7228680</v>
      </c>
      <c r="E38" s="74">
        <v>7229430</v>
      </c>
      <c r="F38" s="11"/>
    </row>
    <row r="39" spans="1:6" ht="12.75" customHeight="1">
      <c r="A39" s="234">
        <v>24</v>
      </c>
      <c r="B39" s="99" t="s">
        <v>498</v>
      </c>
      <c r="C39" s="101"/>
      <c r="D39" s="143">
        <v>32229</v>
      </c>
      <c r="E39" s="74">
        <v>32229</v>
      </c>
    </row>
    <row r="40" spans="1:6" ht="12.75" customHeight="1">
      <c r="A40" s="234">
        <v>25</v>
      </c>
      <c r="B40" s="99" t="s">
        <v>680</v>
      </c>
      <c r="C40" s="101"/>
      <c r="D40" s="143">
        <v>2046487</v>
      </c>
      <c r="E40" s="74">
        <v>2046487</v>
      </c>
    </row>
    <row r="41" spans="1:6" ht="12.75" customHeight="1">
      <c r="A41" s="234">
        <v>26</v>
      </c>
      <c r="B41" s="99" t="s">
        <v>681</v>
      </c>
      <c r="C41" s="101"/>
      <c r="D41" s="143">
        <v>2215400</v>
      </c>
      <c r="E41" s="74">
        <v>2215400</v>
      </c>
    </row>
    <row r="42" spans="1:6" ht="12.75" customHeight="1">
      <c r="A42" s="234">
        <v>27</v>
      </c>
      <c r="B42" s="100" t="s">
        <v>682</v>
      </c>
      <c r="C42" s="101"/>
      <c r="D42" s="143">
        <v>3990000</v>
      </c>
      <c r="E42" s="74">
        <v>4019400</v>
      </c>
    </row>
    <row r="43" spans="1:6" ht="12.75" customHeight="1">
      <c r="A43" s="477">
        <v>28</v>
      </c>
      <c r="B43" s="137" t="s">
        <v>42</v>
      </c>
      <c r="C43" s="478"/>
      <c r="D43" s="479">
        <v>20000</v>
      </c>
      <c r="E43" s="480">
        <v>20000</v>
      </c>
    </row>
    <row r="44" spans="1:6" ht="12.75" customHeight="1">
      <c r="A44" s="926" t="s">
        <v>499</v>
      </c>
      <c r="B44" s="920" t="s">
        <v>683</v>
      </c>
      <c r="C44" s="922">
        <f>SUM(C26:C42)</f>
        <v>87384710</v>
      </c>
      <c r="D44" s="922">
        <f>SUM(D26:D43)</f>
        <v>110307346</v>
      </c>
      <c r="E44" s="922">
        <f>SUM(E26:E43)</f>
        <v>110338303</v>
      </c>
    </row>
    <row r="45" spans="1:6" ht="12.75" customHeight="1">
      <c r="A45" s="932"/>
      <c r="B45" s="936"/>
      <c r="C45" s="923"/>
      <c r="D45" s="923"/>
      <c r="E45" s="923"/>
    </row>
    <row r="46" spans="1:6" ht="12.75" customHeight="1">
      <c r="A46" s="235"/>
      <c r="B46" s="102" t="s">
        <v>684</v>
      </c>
      <c r="C46" s="101"/>
      <c r="D46" s="143"/>
      <c r="E46" s="74"/>
    </row>
    <row r="47" spans="1:6" ht="12.75" customHeight="1">
      <c r="A47" s="234">
        <v>29</v>
      </c>
      <c r="B47" s="100" t="s">
        <v>438</v>
      </c>
      <c r="C47" s="101">
        <v>9329760</v>
      </c>
      <c r="D47" s="143">
        <v>9329760</v>
      </c>
      <c r="E47" s="74">
        <v>9329760</v>
      </c>
    </row>
    <row r="48" spans="1:6" ht="12.75" customHeight="1">
      <c r="A48" s="234">
        <v>30</v>
      </c>
      <c r="B48" s="100" t="s">
        <v>685</v>
      </c>
      <c r="C48" s="101"/>
      <c r="D48" s="143">
        <v>335487</v>
      </c>
      <c r="E48" s="74">
        <v>335487</v>
      </c>
    </row>
    <row r="49" spans="1:34" ht="12.75" customHeight="1">
      <c r="A49" s="236">
        <v>31</v>
      </c>
      <c r="B49" s="100" t="s">
        <v>686</v>
      </c>
      <c r="C49" s="101"/>
      <c r="D49" s="143">
        <v>280000</v>
      </c>
      <c r="E49" s="74">
        <v>280000</v>
      </c>
    </row>
    <row r="50" spans="1:34" ht="12.75" customHeight="1">
      <c r="A50" s="926" t="s">
        <v>687</v>
      </c>
      <c r="B50" s="920" t="s">
        <v>688</v>
      </c>
      <c r="C50" s="922">
        <f>SUM(C47:C49)</f>
        <v>9329760</v>
      </c>
      <c r="D50" s="922">
        <f>SUM(D47:D49)</f>
        <v>9945247</v>
      </c>
      <c r="E50" s="922">
        <f>SUM(E47:E49)</f>
        <v>9945247</v>
      </c>
    </row>
    <row r="51" spans="1:34" ht="12.75" customHeight="1">
      <c r="A51" s="927"/>
      <c r="B51" s="921"/>
      <c r="C51" s="925"/>
      <c r="D51" s="925"/>
      <c r="E51" s="925"/>
    </row>
    <row r="52" spans="1:34" ht="12.75" customHeight="1">
      <c r="A52" s="473"/>
      <c r="B52" s="917" t="s">
        <v>37</v>
      </c>
      <c r="C52" s="918"/>
      <c r="D52" s="919"/>
      <c r="E52" s="484"/>
    </row>
    <row r="53" spans="1:34" ht="12.75" customHeight="1">
      <c r="A53" s="473">
        <v>32</v>
      </c>
      <c r="B53" s="474" t="s">
        <v>38</v>
      </c>
      <c r="C53" s="475"/>
      <c r="D53" s="143">
        <v>71344</v>
      </c>
      <c r="E53" s="143">
        <v>71344</v>
      </c>
    </row>
    <row r="54" spans="1:34" ht="12.75" customHeight="1">
      <c r="A54" s="476" t="s">
        <v>36</v>
      </c>
      <c r="B54" s="470" t="s">
        <v>39</v>
      </c>
      <c r="C54" s="475"/>
      <c r="D54" s="468">
        <v>71344</v>
      </c>
      <c r="E54" s="468">
        <v>71344</v>
      </c>
    </row>
    <row r="55" spans="1:34" ht="12.75" customHeight="1">
      <c r="A55" s="473">
        <v>33</v>
      </c>
      <c r="B55" s="474" t="s">
        <v>40</v>
      </c>
      <c r="C55" s="475"/>
      <c r="D55" s="143">
        <v>346456</v>
      </c>
      <c r="E55" s="143">
        <v>346456</v>
      </c>
    </row>
    <row r="56" spans="1:34" ht="12.75" customHeight="1">
      <c r="A56" s="473">
        <v>34</v>
      </c>
      <c r="B56" s="474" t="s">
        <v>41</v>
      </c>
      <c r="C56" s="475"/>
      <c r="D56" s="143">
        <v>3562096</v>
      </c>
      <c r="E56" s="143">
        <v>3562096</v>
      </c>
    </row>
    <row r="57" spans="1:34" ht="12.75" customHeight="1">
      <c r="A57" s="235"/>
      <c r="B57" s="102" t="s">
        <v>440</v>
      </c>
      <c r="C57" s="103">
        <f>SUM(C19,C23,C44,C50,C54,C55:C56)</f>
        <v>280103494</v>
      </c>
      <c r="D57" s="103">
        <f>SUM(D19,D23,D44,D50,D54,D55:D56)</f>
        <v>316434013</v>
      </c>
      <c r="E57" s="829">
        <f>SUM(E19,E23,E44,E50,E54,E55:E56)</f>
        <v>316464970</v>
      </c>
    </row>
    <row r="58" spans="1:34" ht="12.75" customHeight="1">
      <c r="A58" s="230"/>
      <c r="B58" s="231"/>
      <c r="C58" s="231"/>
      <c r="D58" s="232"/>
    </row>
    <row r="59" spans="1:34" ht="12.75" customHeight="1">
      <c r="A59" s="230"/>
      <c r="B59" s="233"/>
      <c r="C59" s="233"/>
      <c r="D59" s="232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</row>
    <row r="60" spans="1:34" ht="12.75" customHeight="1">
      <c r="A60" s="105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</row>
    <row r="61" spans="1:34" ht="13.5" customHeight="1">
      <c r="A61" s="105"/>
      <c r="B61" s="106"/>
      <c r="C61" s="106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</row>
    <row r="62" spans="1:34" ht="13.5" customHeight="1">
      <c r="A62" s="105"/>
      <c r="B62" s="106"/>
      <c r="C62" s="106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</row>
    <row r="63" spans="1:34" ht="12.7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</row>
    <row r="64" spans="1:34" ht="12.7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</row>
    <row r="65" spans="1:34" ht="12.7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2.7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2.7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2.7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2.7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2.7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2.7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2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2.7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2.7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12.7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2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</row>
    <row r="77" spans="1:34" ht="12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</row>
    <row r="78" spans="1:34" ht="12.7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</row>
    <row r="79" spans="1:34" ht="12.7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</row>
    <row r="80" spans="1:34" ht="12.7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</row>
    <row r="81" spans="1:34" ht="12.7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</row>
    <row r="82" spans="1:34" ht="12.7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</row>
    <row r="83" spans="1:34" ht="12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</row>
    <row r="84" spans="1:34" ht="12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</row>
    <row r="85" spans="1:34" ht="12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</row>
    <row r="86" spans="1:34" ht="12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</row>
    <row r="87" spans="1:34" ht="12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</row>
    <row r="88" spans="1:34" ht="12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</row>
    <row r="89" spans="1:34" ht="12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</row>
    <row r="90" spans="1:34" ht="12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</row>
    <row r="91" spans="1:34" ht="12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</row>
    <row r="92" spans="1:34" ht="12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</row>
    <row r="93" spans="1:34" ht="12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</row>
    <row r="94" spans="1:34" ht="12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</row>
    <row r="95" spans="1:34" ht="12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</row>
    <row r="96" spans="1:34" ht="12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</row>
    <row r="97" spans="1:34" ht="12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</row>
    <row r="98" spans="1:34" ht="12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</row>
    <row r="99" spans="1:34" ht="12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</row>
    <row r="100" spans="1:34" ht="12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</row>
    <row r="101" spans="1:34" ht="12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</row>
    <row r="102" spans="1:34" ht="12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</row>
    <row r="103" spans="1:34" ht="12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</row>
    <row r="104" spans="1:34" ht="12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</row>
    <row r="105" spans="1:34" ht="12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</row>
    <row r="106" spans="1:34" ht="12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</row>
    <row r="107" spans="1:34" ht="12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</row>
    <row r="108" spans="1:34" ht="12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</row>
    <row r="109" spans="1:34" ht="12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</row>
    <row r="110" spans="1:34" ht="12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</row>
    <row r="111" spans="1:34" ht="12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</row>
    <row r="112" spans="1:34" ht="12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</row>
    <row r="113" spans="1:34" ht="12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</row>
    <row r="114" spans="1:34" ht="12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</row>
    <row r="115" spans="1:34" ht="12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</row>
    <row r="116" spans="1:34" ht="12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</row>
    <row r="117" spans="1:34" ht="12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</row>
    <row r="118" spans="1:34" ht="12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</row>
    <row r="119" spans="1:34" ht="12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</row>
    <row r="120" spans="1:34" ht="12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</row>
    <row r="121" spans="1:34" ht="12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</row>
    <row r="122" spans="1:34" ht="12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</row>
    <row r="123" spans="1:34" ht="12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</row>
    <row r="124" spans="1:34" ht="12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</row>
    <row r="125" spans="1:34" ht="12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</row>
    <row r="126" spans="1:34" ht="12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</row>
  </sheetData>
  <sheetProtection selectLockedCells="1" selectUnlockedCells="1"/>
  <mergeCells count="27">
    <mergeCell ref="A1:E1"/>
    <mergeCell ref="B44:B45"/>
    <mergeCell ref="B7:B8"/>
    <mergeCell ref="A19:A20"/>
    <mergeCell ref="B19:B20"/>
    <mergeCell ref="C19:C20"/>
    <mergeCell ref="D19:D20"/>
    <mergeCell ref="B21:E21"/>
    <mergeCell ref="A2:E4"/>
    <mergeCell ref="E7:E8"/>
    <mergeCell ref="A50:A51"/>
    <mergeCell ref="C50:C51"/>
    <mergeCell ref="D50:D51"/>
    <mergeCell ref="A23:A24"/>
    <mergeCell ref="B23:B24"/>
    <mergeCell ref="C23:C24"/>
    <mergeCell ref="A44:A45"/>
    <mergeCell ref="D23:D24"/>
    <mergeCell ref="B52:D52"/>
    <mergeCell ref="B50:B51"/>
    <mergeCell ref="D44:D45"/>
    <mergeCell ref="E19:E20"/>
    <mergeCell ref="E23:E24"/>
    <mergeCell ref="B25:D25"/>
    <mergeCell ref="C44:C45"/>
    <mergeCell ref="E44:E45"/>
    <mergeCell ref="E50:E51"/>
  </mergeCells>
  <phoneticPr fontId="3" type="noConversion"/>
  <pageMargins left="0.78740157480314965" right="0.59055118110236227" top="0.39370078740157483" bottom="0.19685039370078741" header="0" footer="0"/>
  <pageSetup paperSize="9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7"/>
  <sheetViews>
    <sheetView workbookViewId="0">
      <selection activeCell="F1" sqref="F1:H1"/>
    </sheetView>
  </sheetViews>
  <sheetFormatPr defaultColWidth="8.7109375" defaultRowHeight="12.75" customHeight="1"/>
  <cols>
    <col min="1" max="1" width="4.7109375" style="1" customWidth="1"/>
    <col min="2" max="2" width="35.42578125" style="1" customWidth="1"/>
    <col min="3" max="3" width="9.28515625" style="1" customWidth="1"/>
    <col min="4" max="5" width="9.7109375" style="1" customWidth="1"/>
    <col min="6" max="6" width="37.5703125" style="1" customWidth="1"/>
    <col min="7" max="7" width="10.42578125" style="1" customWidth="1"/>
    <col min="8" max="16384" width="8.7109375" style="1"/>
  </cols>
  <sheetData>
    <row r="1" spans="1:9" ht="12.75" customHeight="1">
      <c r="F1" s="933" t="s">
        <v>800</v>
      </c>
      <c r="G1" s="933"/>
      <c r="H1" s="935"/>
      <c r="I1" s="151"/>
    </row>
    <row r="3" spans="1:9" ht="12.75" customHeight="1">
      <c r="A3" s="946" t="s">
        <v>717</v>
      </c>
      <c r="B3" s="946"/>
      <c r="C3" s="946"/>
      <c r="D3" s="946"/>
      <c r="E3" s="946"/>
      <c r="F3" s="946"/>
      <c r="G3" s="946"/>
      <c r="H3" s="946"/>
      <c r="I3" s="946"/>
    </row>
    <row r="4" spans="1:9" ht="12.75" customHeight="1">
      <c r="A4" s="946" t="s">
        <v>718</v>
      </c>
      <c r="B4" s="946"/>
      <c r="C4" s="946"/>
      <c r="D4" s="946"/>
      <c r="E4" s="946"/>
      <c r="F4" s="946"/>
      <c r="G4" s="946"/>
      <c r="H4" s="946"/>
      <c r="I4" s="946"/>
    </row>
    <row r="5" spans="1:9" ht="15.75" customHeight="1">
      <c r="A5" s="21"/>
      <c r="B5" s="21"/>
      <c r="C5" s="21"/>
      <c r="D5" s="21"/>
      <c r="E5" s="21"/>
      <c r="F5" s="21"/>
      <c r="G5" s="21"/>
    </row>
    <row r="6" spans="1:9" ht="15.75" customHeight="1">
      <c r="A6" s="21"/>
      <c r="B6" s="21"/>
      <c r="C6" s="21"/>
      <c r="D6" s="21"/>
      <c r="E6" s="21"/>
      <c r="F6" s="21"/>
      <c r="G6" s="22"/>
      <c r="H6" s="22" t="s">
        <v>297</v>
      </c>
      <c r="I6" s="22"/>
    </row>
    <row r="7" spans="1:9" ht="12.75" customHeight="1">
      <c r="A7" s="5" t="s">
        <v>306</v>
      </c>
      <c r="B7" s="23" t="s">
        <v>316</v>
      </c>
      <c r="C7" s="24">
        <v>2015</v>
      </c>
      <c r="D7" s="277">
        <v>2015</v>
      </c>
      <c r="E7" s="277">
        <v>2015</v>
      </c>
      <c r="F7" s="23" t="s">
        <v>317</v>
      </c>
      <c r="G7" s="24">
        <v>2015</v>
      </c>
      <c r="H7" s="278">
        <v>2015</v>
      </c>
      <c r="I7" s="305">
        <v>2015</v>
      </c>
    </row>
    <row r="8" spans="1:9" ht="12.75" customHeight="1">
      <c r="A8" s="25"/>
      <c r="B8" s="26"/>
      <c r="C8" s="27" t="s">
        <v>443</v>
      </c>
      <c r="D8" s="27" t="s">
        <v>491</v>
      </c>
      <c r="E8" s="27" t="s">
        <v>501</v>
      </c>
      <c r="F8" s="26"/>
      <c r="G8" s="7" t="s">
        <v>443</v>
      </c>
      <c r="H8" s="279" t="s">
        <v>491</v>
      </c>
      <c r="I8" s="306" t="s">
        <v>501</v>
      </c>
    </row>
    <row r="9" spans="1:9" ht="12.75" customHeight="1">
      <c r="A9" s="6" t="s">
        <v>318</v>
      </c>
      <c r="B9" s="28" t="s">
        <v>319</v>
      </c>
      <c r="C9" s="29"/>
      <c r="D9" s="29"/>
      <c r="E9" s="29"/>
      <c r="F9" s="28" t="s">
        <v>320</v>
      </c>
      <c r="G9" s="8"/>
      <c r="H9" s="280"/>
      <c r="I9" s="307"/>
    </row>
    <row r="10" spans="1:9" ht="12.75" customHeight="1">
      <c r="A10" s="30" t="s">
        <v>321</v>
      </c>
      <c r="B10" s="31" t="s">
        <v>719</v>
      </c>
      <c r="C10" s="18">
        <v>309620</v>
      </c>
      <c r="D10" s="18">
        <f>'[1]2.sz. mell.'!D16</f>
        <v>415833</v>
      </c>
      <c r="E10" s="153">
        <f>'2.sz. mell. '!D16</f>
        <v>419106</v>
      </c>
      <c r="F10" s="31" t="s">
        <v>705</v>
      </c>
      <c r="G10" s="18">
        <v>209218</v>
      </c>
      <c r="H10" s="281">
        <f>'[1]3. sz. mell.'!F159+'[1]3. sz. mell.'!F165</f>
        <v>266766</v>
      </c>
      <c r="I10" s="147">
        <f>'3. sz. mell. '!F257+'3. sz. mell. '!F261+'3. sz. mell. '!F265</f>
        <v>252513</v>
      </c>
    </row>
    <row r="11" spans="1:9" ht="12.75" customHeight="1">
      <c r="A11" s="30" t="s">
        <v>322</v>
      </c>
      <c r="B11" s="126" t="s">
        <v>698</v>
      </c>
      <c r="C11" s="127">
        <v>157070</v>
      </c>
      <c r="D11" s="127">
        <f>'[1]2.sz. mell.'!D26</f>
        <v>157070</v>
      </c>
      <c r="E11" s="154">
        <f>'2.sz. mell. '!D28</f>
        <v>165131</v>
      </c>
      <c r="F11" s="17" t="s">
        <v>706</v>
      </c>
      <c r="G11" s="18">
        <v>60670</v>
      </c>
      <c r="H11" s="281">
        <f>'[1]3. sz. mell.'!G159+'[1]3. sz. mell.'!G165</f>
        <v>70596</v>
      </c>
      <c r="I11" s="147">
        <f>'3. sz. mell. '!G257+'3. sz. mell. '!G261+'3. sz. mell. '!G265</f>
        <v>60349</v>
      </c>
    </row>
    <row r="12" spans="1:9" ht="12.75" customHeight="1">
      <c r="A12" s="6" t="s">
        <v>323</v>
      </c>
      <c r="B12" s="126" t="s">
        <v>699</v>
      </c>
      <c r="C12" s="127">
        <v>82120</v>
      </c>
      <c r="D12" s="127">
        <f>'[1]2.sz. mell.'!D37</f>
        <v>111864</v>
      </c>
      <c r="E12" s="154">
        <f>'2.sz. mell. '!D39</f>
        <v>113206</v>
      </c>
      <c r="F12" s="17" t="s">
        <v>707</v>
      </c>
      <c r="G12" s="18">
        <v>138679</v>
      </c>
      <c r="H12" s="281">
        <f>'[1]3. sz. mell.'!H159+'[1]3. sz. mell.'!H162+'[1]3. sz. mell.'!H165</f>
        <v>148340</v>
      </c>
      <c r="I12" s="147">
        <f>'3. sz. mell. '!H257+'3. sz. mell. '!H261+'3. sz. mell. '!H265</f>
        <v>138536</v>
      </c>
    </row>
    <row r="13" spans="1:9" ht="12.75" customHeight="1">
      <c r="A13" s="30" t="s">
        <v>324</v>
      </c>
      <c r="B13" s="17" t="s">
        <v>720</v>
      </c>
      <c r="C13" s="18">
        <v>5000</v>
      </c>
      <c r="D13" s="18">
        <f>'[1]2.sz. mell.'!D41</f>
        <v>3300</v>
      </c>
      <c r="E13" s="155">
        <f>'2.sz. mell. '!D43</f>
        <v>525</v>
      </c>
      <c r="F13" s="17" t="s">
        <v>708</v>
      </c>
      <c r="G13" s="18">
        <v>15900</v>
      </c>
      <c r="H13" s="281">
        <f>'[1]3. sz. mell.'!I159</f>
        <v>35048</v>
      </c>
      <c r="I13" s="147">
        <f>'3. sz. mell. '!I257+'3. sz. mell. '!I261+'3. sz. mell. '!I265</f>
        <v>28997</v>
      </c>
    </row>
    <row r="14" spans="1:9" ht="12.75" customHeight="1">
      <c r="A14" s="30" t="s">
        <v>325</v>
      </c>
      <c r="B14" s="17" t="s">
        <v>703</v>
      </c>
      <c r="C14" s="18">
        <v>53896</v>
      </c>
      <c r="D14" s="18">
        <f>'[1]2.sz. mell.'!D45</f>
        <v>59931</v>
      </c>
      <c r="E14" s="155">
        <f>'2.sz. mell. '!D47</f>
        <v>17584</v>
      </c>
      <c r="F14" s="17" t="s">
        <v>709</v>
      </c>
      <c r="G14" s="18">
        <v>122906</v>
      </c>
      <c r="H14" s="281">
        <f>'[1]3. sz. mell.'!J159+'[1]3. sz. mell.'!J162</f>
        <v>129016</v>
      </c>
      <c r="I14" s="147">
        <f>'3. sz. mell. '!J257+'3. sz. mell. '!J261+'3. sz. mell. '!J265</f>
        <v>129016</v>
      </c>
    </row>
    <row r="15" spans="1:9" ht="12.75" customHeight="1">
      <c r="A15" s="6" t="s">
        <v>326</v>
      </c>
      <c r="B15" s="17"/>
      <c r="C15" s="18"/>
      <c r="D15" s="18"/>
      <c r="E15" s="155"/>
      <c r="F15" s="17" t="s">
        <v>710</v>
      </c>
      <c r="G15" s="18">
        <v>50947</v>
      </c>
      <c r="H15" s="281">
        <f>'[1]3. sz. mell.'!N159</f>
        <v>18676</v>
      </c>
      <c r="I15" s="147">
        <f>'3. sz. mell. '!O257</f>
        <v>0</v>
      </c>
    </row>
    <row r="16" spans="1:9" ht="12.75" customHeight="1">
      <c r="A16" s="30" t="s">
        <v>327</v>
      </c>
      <c r="B16" s="48"/>
      <c r="C16" s="835"/>
      <c r="D16" s="835"/>
      <c r="E16" s="836"/>
      <c r="F16" s="48" t="s">
        <v>35</v>
      </c>
      <c r="G16" s="835"/>
      <c r="H16" s="837"/>
      <c r="I16" s="838">
        <v>13103</v>
      </c>
    </row>
    <row r="17" spans="1:9" ht="12.75" customHeight="1">
      <c r="A17" s="30" t="s">
        <v>328</v>
      </c>
      <c r="B17" s="32" t="s">
        <v>333</v>
      </c>
      <c r="C17" s="33">
        <v>607706</v>
      </c>
      <c r="D17" s="33">
        <f>SUM(D10:D15)</f>
        <v>747998</v>
      </c>
      <c r="E17" s="33">
        <f>SUM(E10:E15)</f>
        <v>715552</v>
      </c>
      <c r="F17" s="32" t="s">
        <v>333</v>
      </c>
      <c r="G17" s="33">
        <v>598320</v>
      </c>
      <c r="H17" s="282">
        <f>SUM(H10:H15)</f>
        <v>668442</v>
      </c>
      <c r="I17" s="282">
        <f>SUM(I10:I16)</f>
        <v>622514</v>
      </c>
    </row>
    <row r="18" spans="1:9" ht="12.75" customHeight="1">
      <c r="A18" s="6" t="s">
        <v>329</v>
      </c>
      <c r="B18" s="34" t="s">
        <v>335</v>
      </c>
      <c r="C18" s="18"/>
      <c r="D18" s="18"/>
      <c r="E18" s="155"/>
      <c r="F18" s="34" t="s">
        <v>336</v>
      </c>
      <c r="G18" s="18"/>
      <c r="H18" s="281"/>
      <c r="I18" s="147"/>
    </row>
    <row r="19" spans="1:9" ht="12.75" customHeight="1">
      <c r="A19" s="30" t="s">
        <v>376</v>
      </c>
      <c r="B19" s="8" t="s">
        <v>721</v>
      </c>
      <c r="C19" s="18">
        <v>0</v>
      </c>
      <c r="D19" s="18">
        <f>'[1]2.sz. mell.'!D18</f>
        <v>48280</v>
      </c>
      <c r="E19" s="18">
        <f>'2.sz. mell. '!D18</f>
        <v>25998</v>
      </c>
      <c r="F19" s="8" t="s">
        <v>711</v>
      </c>
      <c r="G19" s="18">
        <v>277863</v>
      </c>
      <c r="H19" s="281">
        <f>'[1]3. sz. mell.'!K159+'[1]3. sz. mell.'!K165</f>
        <v>390184</v>
      </c>
      <c r="I19" s="147">
        <f>'3. sz. mell. '!K257+'3. sz. mell. '!K261+'3. sz. mell. '!K265</f>
        <v>333014</v>
      </c>
    </row>
    <row r="20" spans="1:9" ht="12.75" customHeight="1">
      <c r="A20" s="30" t="s">
        <v>330</v>
      </c>
      <c r="B20" s="31" t="s">
        <v>700</v>
      </c>
      <c r="C20" s="19">
        <v>94</v>
      </c>
      <c r="D20" s="19">
        <f>'[1]2.sz. mell.'!D39</f>
        <v>1954</v>
      </c>
      <c r="E20" s="153">
        <f>'2.sz. mell. '!D41</f>
        <v>1949</v>
      </c>
      <c r="F20" s="31" t="s">
        <v>712</v>
      </c>
      <c r="G20" s="19">
        <v>0</v>
      </c>
      <c r="H20" s="283">
        <f>'[1]3. sz. mell.'!L159</f>
        <v>601</v>
      </c>
      <c r="I20" s="147">
        <f>'3. sz. mell. '!L257+'3. sz. mell. '!L261+'3. sz. mell. '!L265</f>
        <v>381</v>
      </c>
    </row>
    <row r="21" spans="1:9" ht="12.75" customHeight="1">
      <c r="A21" s="6" t="s">
        <v>331</v>
      </c>
      <c r="B21" s="17" t="s">
        <v>722</v>
      </c>
      <c r="C21" s="18">
        <v>268383</v>
      </c>
      <c r="D21" s="18">
        <f>'[1]2.sz. mell.'!D43</f>
        <v>319538</v>
      </c>
      <c r="E21" s="155">
        <f>'2.sz. mell. '!D45</f>
        <v>303342</v>
      </c>
      <c r="F21" s="17" t="s">
        <v>713</v>
      </c>
      <c r="G21" s="18">
        <v>0</v>
      </c>
      <c r="H21" s="281">
        <f>'[1]3. sz. mell.'!M159+'[1]3. sz. mell.'!M165</f>
        <v>58543</v>
      </c>
      <c r="I21" s="147">
        <f>'3. sz. mell. '!M257+'3. sz. mell. '!M261+'3. sz. mell. '!M265</f>
        <v>32231</v>
      </c>
    </row>
    <row r="22" spans="1:9" ht="12.75" customHeight="1">
      <c r="A22" s="30" t="s">
        <v>332</v>
      </c>
      <c r="B22" s="36" t="s">
        <v>333</v>
      </c>
      <c r="C22" s="116">
        <v>268477</v>
      </c>
      <c r="D22" s="116">
        <f>SUM(D19:D21)</f>
        <v>369772</v>
      </c>
      <c r="E22" s="116">
        <f>SUM(E19:E21)</f>
        <v>331289</v>
      </c>
      <c r="F22" s="36" t="s">
        <v>345</v>
      </c>
      <c r="G22" s="20">
        <v>277863</v>
      </c>
      <c r="H22" s="284">
        <f>SUM(H19:H21)</f>
        <v>449328</v>
      </c>
      <c r="I22" s="284">
        <f>SUM(I19:I21)</f>
        <v>365626</v>
      </c>
    </row>
    <row r="23" spans="1:9" ht="12.75" customHeight="1">
      <c r="A23" s="30" t="s">
        <v>334</v>
      </c>
      <c r="B23" s="35" t="s">
        <v>347</v>
      </c>
      <c r="C23" s="20">
        <v>876183</v>
      </c>
      <c r="D23" s="20">
        <f>SUM(D17,D22)</f>
        <v>1117770</v>
      </c>
      <c r="E23" s="20">
        <f>SUM(E17,E22)</f>
        <v>1046841</v>
      </c>
      <c r="F23" s="36" t="s">
        <v>348</v>
      </c>
      <c r="G23" s="20">
        <v>876183</v>
      </c>
      <c r="H23" s="284">
        <f>SUM(H22,H17)</f>
        <v>1117770</v>
      </c>
      <c r="I23" s="284">
        <f>SUM(I22,I17)</f>
        <v>988140</v>
      </c>
    </row>
    <row r="25" spans="1:9" ht="12.75" customHeight="1">
      <c r="B25" s="37"/>
      <c r="C25" s="121"/>
      <c r="D25" s="38"/>
      <c r="E25" s="38"/>
    </row>
    <row r="27" spans="1:9" ht="12.75" customHeight="1">
      <c r="B27" s="58"/>
    </row>
  </sheetData>
  <sheetProtection selectLockedCells="1" selectUnlockedCells="1"/>
  <mergeCells count="3">
    <mergeCell ref="F1:H1"/>
    <mergeCell ref="A3:I3"/>
    <mergeCell ref="A4:I4"/>
  </mergeCells>
  <phoneticPr fontId="3" type="noConversion"/>
  <pageMargins left="0.19685039370078741" right="0.19685039370078741" top="0.39370078740157483" bottom="0.19685039370078741" header="0" footer="0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8"/>
  <sheetViews>
    <sheetView workbookViewId="0">
      <selection activeCell="J1" sqref="J1:T1"/>
    </sheetView>
  </sheetViews>
  <sheetFormatPr defaultColWidth="8.7109375" defaultRowHeight="12.75" customHeight="1"/>
  <cols>
    <col min="1" max="1" width="3.140625" style="1" bestFit="1" customWidth="1"/>
    <col min="2" max="2" width="29.7109375" style="1" bestFit="1" customWidth="1"/>
    <col min="3" max="3" width="7.5703125" style="1" customWidth="1"/>
    <col min="4" max="5" width="6.5703125" style="1" customWidth="1"/>
    <col min="6" max="6" width="6.85546875" style="1" customWidth="1"/>
    <col min="7" max="7" width="7" style="1" customWidth="1"/>
    <col min="8" max="8" width="6.42578125" style="1" customWidth="1"/>
    <col min="9" max="9" width="6.28515625" style="1" customWidth="1"/>
    <col min="10" max="10" width="6.5703125" style="1" customWidth="1"/>
    <col min="11" max="11" width="6.85546875" style="1" customWidth="1"/>
    <col min="12" max="12" width="6.42578125" style="1" customWidth="1"/>
    <col min="13" max="15" width="8.7109375" style="1"/>
    <col min="16" max="17" width="13.140625" style="1" customWidth="1"/>
    <col min="18" max="16384" width="8.7109375" style="1"/>
  </cols>
  <sheetData>
    <row r="1" spans="1:21" ht="12.75" customHeight="1">
      <c r="J1" s="954" t="s">
        <v>801</v>
      </c>
      <c r="K1" s="954"/>
      <c r="L1" s="955"/>
      <c r="M1" s="955"/>
      <c r="N1" s="955"/>
      <c r="O1" s="955"/>
      <c r="P1" s="955"/>
      <c r="Q1" s="955"/>
      <c r="R1" s="955"/>
      <c r="S1" s="955"/>
      <c r="T1" s="935"/>
    </row>
    <row r="3" spans="1:21" ht="12.75" customHeight="1">
      <c r="T3" s="13"/>
    </row>
    <row r="4" spans="1:21" ht="12.75" customHeight="1">
      <c r="A4" s="956" t="s">
        <v>349</v>
      </c>
      <c r="B4" s="956"/>
      <c r="C4" s="956"/>
      <c r="D4" s="956"/>
      <c r="E4" s="956"/>
      <c r="F4" s="956"/>
      <c r="G4" s="956"/>
      <c r="H4" s="956"/>
      <c r="I4" s="956"/>
      <c r="J4" s="956"/>
      <c r="K4" s="956"/>
      <c r="L4" s="956"/>
      <c r="M4" s="956"/>
      <c r="N4" s="956"/>
      <c r="O4" s="956"/>
      <c r="P4" s="956"/>
      <c r="Q4" s="956"/>
      <c r="R4" s="956"/>
      <c r="S4" s="956"/>
      <c r="T4" s="935"/>
    </row>
    <row r="5" spans="1:21" ht="12.75" customHeight="1">
      <c r="A5" s="956" t="s">
        <v>43</v>
      </c>
      <c r="B5" s="956"/>
      <c r="C5" s="956"/>
      <c r="D5" s="956"/>
      <c r="E5" s="956"/>
      <c r="F5" s="956"/>
      <c r="G5" s="956"/>
      <c r="H5" s="956"/>
      <c r="I5" s="956"/>
      <c r="J5" s="956"/>
      <c r="K5" s="956"/>
      <c r="L5" s="956"/>
      <c r="M5" s="956"/>
      <c r="N5" s="956"/>
      <c r="O5" s="956"/>
      <c r="P5" s="956"/>
      <c r="Q5" s="956"/>
      <c r="R5" s="956"/>
      <c r="S5" s="956"/>
      <c r="T5" s="935"/>
    </row>
    <row r="6" spans="1:21" ht="12.75" customHeight="1" thickBot="1">
      <c r="T6" s="186" t="s">
        <v>395</v>
      </c>
    </row>
    <row r="7" spans="1:21" ht="12.75" customHeight="1">
      <c r="A7" s="39" t="s">
        <v>350</v>
      </c>
      <c r="B7" s="40" t="s">
        <v>351</v>
      </c>
      <c r="C7" s="947" t="s">
        <v>305</v>
      </c>
      <c r="D7" s="948"/>
      <c r="E7" s="949"/>
      <c r="F7" s="947" t="s">
        <v>509</v>
      </c>
      <c r="G7" s="948"/>
      <c r="H7" s="949"/>
      <c r="I7" s="947" t="s">
        <v>352</v>
      </c>
      <c r="J7" s="948"/>
      <c r="K7" s="949"/>
      <c r="L7" s="947" t="s">
        <v>302</v>
      </c>
      <c r="M7" s="948"/>
      <c r="N7" s="949"/>
      <c r="O7" s="947" t="s">
        <v>353</v>
      </c>
      <c r="P7" s="948"/>
      <c r="Q7" s="959"/>
      <c r="R7" s="960" t="s">
        <v>354</v>
      </c>
      <c r="S7" s="961"/>
      <c r="T7" s="962"/>
    </row>
    <row r="8" spans="1:21" ht="13.5" customHeight="1" thickBot="1">
      <c r="A8" s="41" t="s">
        <v>355</v>
      </c>
      <c r="B8" s="42"/>
      <c r="C8" s="950" t="s">
        <v>507</v>
      </c>
      <c r="D8" s="951"/>
      <c r="E8" s="952"/>
      <c r="F8" s="950" t="s">
        <v>507</v>
      </c>
      <c r="G8" s="951"/>
      <c r="H8" s="952"/>
      <c r="I8" s="950" t="s">
        <v>507</v>
      </c>
      <c r="J8" s="951"/>
      <c r="K8" s="953"/>
      <c r="L8" s="957" t="s">
        <v>508</v>
      </c>
      <c r="M8" s="958"/>
      <c r="N8" s="952"/>
      <c r="O8" s="950" t="s">
        <v>356</v>
      </c>
      <c r="P8" s="951"/>
      <c r="Q8" s="953"/>
      <c r="R8" s="963" t="s">
        <v>507</v>
      </c>
      <c r="S8" s="964"/>
      <c r="T8" s="965"/>
    </row>
    <row r="9" spans="1:21" ht="12.75" customHeight="1">
      <c r="A9" s="250"/>
      <c r="B9" s="251"/>
      <c r="C9" s="75">
        <v>2015</v>
      </c>
      <c r="D9" s="75">
        <v>2015</v>
      </c>
      <c r="E9" s="164">
        <v>2015</v>
      </c>
      <c r="F9" s="75">
        <v>2015</v>
      </c>
      <c r="G9" s="75">
        <v>2015</v>
      </c>
      <c r="H9" s="164">
        <v>2015</v>
      </c>
      <c r="I9" s="75">
        <v>2015</v>
      </c>
      <c r="J9" s="75">
        <v>2015</v>
      </c>
      <c r="K9" s="164">
        <v>2015</v>
      </c>
      <c r="L9" s="75">
        <v>2015</v>
      </c>
      <c r="M9" s="75">
        <v>2015</v>
      </c>
      <c r="N9" s="164">
        <v>2015</v>
      </c>
      <c r="O9" s="75">
        <v>2015</v>
      </c>
      <c r="P9" s="75">
        <v>2015</v>
      </c>
      <c r="Q9" s="164">
        <v>2015</v>
      </c>
      <c r="R9" s="75">
        <v>2015</v>
      </c>
      <c r="S9" s="75">
        <v>2015</v>
      </c>
      <c r="T9" s="734">
        <v>2015</v>
      </c>
      <c r="U9" s="13"/>
    </row>
    <row r="10" spans="1:21" ht="12.75" customHeight="1">
      <c r="A10" s="252"/>
      <c r="B10" s="239"/>
      <c r="C10" s="75" t="s">
        <v>493</v>
      </c>
      <c r="D10" s="75" t="s">
        <v>492</v>
      </c>
      <c r="E10" s="75" t="s">
        <v>506</v>
      </c>
      <c r="F10" s="239" t="s">
        <v>493</v>
      </c>
      <c r="G10" s="239" t="s">
        <v>492</v>
      </c>
      <c r="H10" s="239" t="s">
        <v>506</v>
      </c>
      <c r="I10" s="239" t="s">
        <v>493</v>
      </c>
      <c r="J10" s="239" t="s">
        <v>492</v>
      </c>
      <c r="K10" s="239" t="s">
        <v>506</v>
      </c>
      <c r="L10" s="239" t="s">
        <v>493</v>
      </c>
      <c r="M10" s="239" t="s">
        <v>492</v>
      </c>
      <c r="N10" s="239" t="s">
        <v>506</v>
      </c>
      <c r="O10" s="239" t="s">
        <v>493</v>
      </c>
      <c r="P10" s="239" t="s">
        <v>492</v>
      </c>
      <c r="Q10" s="239" t="s">
        <v>506</v>
      </c>
      <c r="R10" s="240" t="s">
        <v>493</v>
      </c>
      <c r="S10" s="240" t="s">
        <v>492</v>
      </c>
      <c r="T10" s="241" t="s">
        <v>506</v>
      </c>
    </row>
    <row r="11" spans="1:21" ht="20.25" customHeight="1">
      <c r="A11" s="253" t="s">
        <v>318</v>
      </c>
      <c r="B11" s="254" t="s">
        <v>689</v>
      </c>
      <c r="C11" s="242">
        <v>104699</v>
      </c>
      <c r="D11" s="242">
        <v>115294</v>
      </c>
      <c r="E11" s="242">
        <v>111041</v>
      </c>
      <c r="F11" s="242">
        <v>32956</v>
      </c>
      <c r="G11" s="242">
        <v>37234</v>
      </c>
      <c r="H11" s="255">
        <v>37234</v>
      </c>
      <c r="I11" s="242">
        <v>11759</v>
      </c>
      <c r="J11" s="242">
        <v>15981</v>
      </c>
      <c r="K11" s="242">
        <v>16233</v>
      </c>
      <c r="L11" s="256">
        <f t="shared" ref="L11:N12" si="0">F11+I11</f>
        <v>44715</v>
      </c>
      <c r="M11" s="256">
        <f t="shared" si="0"/>
        <v>53215</v>
      </c>
      <c r="N11" s="256">
        <f t="shared" si="0"/>
        <v>53467</v>
      </c>
      <c r="O11" s="243">
        <f t="shared" ref="O11:Q13" si="1">(L11/C11)</f>
        <v>0.42708144299372486</v>
      </c>
      <c r="P11" s="243">
        <f t="shared" si="1"/>
        <v>0.46155914444810658</v>
      </c>
      <c r="Q11" s="243">
        <f t="shared" si="1"/>
        <v>0.48150683081024126</v>
      </c>
      <c r="R11" s="240">
        <v>59984</v>
      </c>
      <c r="S11" s="240">
        <v>62079</v>
      </c>
      <c r="T11" s="241">
        <v>57574</v>
      </c>
    </row>
    <row r="12" spans="1:21" ht="24" customHeight="1" thickBot="1">
      <c r="A12" s="257" t="s">
        <v>462</v>
      </c>
      <c r="B12" s="258" t="s">
        <v>690</v>
      </c>
      <c r="C12" s="244">
        <v>173892</v>
      </c>
      <c r="D12" s="244">
        <v>171355</v>
      </c>
      <c r="E12" s="244">
        <v>168129</v>
      </c>
      <c r="F12" s="244">
        <v>148691</v>
      </c>
      <c r="G12" s="244">
        <v>146345</v>
      </c>
      <c r="H12" s="244">
        <v>146345</v>
      </c>
      <c r="I12" s="244">
        <v>10840</v>
      </c>
      <c r="J12" s="244">
        <v>5663</v>
      </c>
      <c r="K12" s="244">
        <v>5663</v>
      </c>
      <c r="L12" s="244">
        <f t="shared" si="0"/>
        <v>159531</v>
      </c>
      <c r="M12" s="244">
        <f t="shared" si="0"/>
        <v>152008</v>
      </c>
      <c r="N12" s="244">
        <f t="shared" si="0"/>
        <v>152008</v>
      </c>
      <c r="O12" s="245">
        <f t="shared" si="1"/>
        <v>0.91741425712511215</v>
      </c>
      <c r="P12" s="245">
        <f t="shared" si="1"/>
        <v>0.887094044527443</v>
      </c>
      <c r="Q12" s="245">
        <f t="shared" si="1"/>
        <v>0.90411529242426947</v>
      </c>
      <c r="R12" s="259">
        <f>C12-L12</f>
        <v>14361</v>
      </c>
      <c r="S12" s="259">
        <f>D12-M12</f>
        <v>19347</v>
      </c>
      <c r="T12" s="260">
        <v>16121</v>
      </c>
      <c r="U12" s="13"/>
    </row>
    <row r="13" spans="1:21" ht="29.25" customHeight="1" thickTop="1" thickBot="1">
      <c r="A13" s="250" t="s">
        <v>691</v>
      </c>
      <c r="B13" s="261" t="s">
        <v>692</v>
      </c>
      <c r="C13" s="237">
        <f>SUM(C11:C12)</f>
        <v>278591</v>
      </c>
      <c r="D13" s="237">
        <f>SUM(D11:D12)</f>
        <v>286649</v>
      </c>
      <c r="E13" s="237">
        <f>SUM(E11:E12)</f>
        <v>279170</v>
      </c>
      <c r="F13" s="237">
        <f t="shared" ref="F13:T13" si="2">SUM(F11:F12)</f>
        <v>181647</v>
      </c>
      <c r="G13" s="237">
        <f t="shared" si="2"/>
        <v>183579</v>
      </c>
      <c r="H13" s="237">
        <f t="shared" si="2"/>
        <v>183579</v>
      </c>
      <c r="I13" s="237">
        <f t="shared" si="2"/>
        <v>22599</v>
      </c>
      <c r="J13" s="237">
        <f t="shared" si="2"/>
        <v>21644</v>
      </c>
      <c r="K13" s="237">
        <f t="shared" si="2"/>
        <v>21896</v>
      </c>
      <c r="L13" s="237">
        <f t="shared" si="2"/>
        <v>204246</v>
      </c>
      <c r="M13" s="237">
        <f t="shared" si="2"/>
        <v>205223</v>
      </c>
      <c r="N13" s="237">
        <f t="shared" si="2"/>
        <v>205475</v>
      </c>
      <c r="O13" s="483">
        <f t="shared" si="1"/>
        <v>0.73313926149803832</v>
      </c>
      <c r="P13" s="483">
        <f t="shared" si="1"/>
        <v>0.71593830782594736</v>
      </c>
      <c r="Q13" s="483">
        <f t="shared" si="1"/>
        <v>0.73602106243507537</v>
      </c>
      <c r="R13" s="482">
        <f t="shared" si="2"/>
        <v>74345</v>
      </c>
      <c r="S13" s="237">
        <f t="shared" si="2"/>
        <v>81426</v>
      </c>
      <c r="T13" s="735">
        <f t="shared" si="2"/>
        <v>73695</v>
      </c>
      <c r="U13" s="13"/>
    </row>
    <row r="14" spans="1:21" ht="12.75" customHeight="1" thickTop="1">
      <c r="A14" s="252" t="s">
        <v>323</v>
      </c>
      <c r="B14" s="239" t="s">
        <v>313</v>
      </c>
      <c r="C14" s="73">
        <v>30114</v>
      </c>
      <c r="D14" s="73">
        <v>30114</v>
      </c>
      <c r="E14" s="73">
        <v>30381</v>
      </c>
      <c r="F14" s="247">
        <v>21326</v>
      </c>
      <c r="G14" s="247">
        <v>23912</v>
      </c>
      <c r="H14" s="247">
        <v>23913</v>
      </c>
      <c r="I14" s="247">
        <v>4000</v>
      </c>
      <c r="J14" s="247">
        <v>4000</v>
      </c>
      <c r="K14" s="247">
        <v>3188</v>
      </c>
      <c r="L14" s="247">
        <f>I14+F14</f>
        <v>25326</v>
      </c>
      <c r="M14" s="247">
        <f>J14+G14</f>
        <v>27912</v>
      </c>
      <c r="N14" s="247">
        <f>K14+H14</f>
        <v>27101</v>
      </c>
      <c r="O14" s="481">
        <f t="shared" ref="O14:Q21" si="3">L14/C14*100%</f>
        <v>0.84100418410041844</v>
      </c>
      <c r="P14" s="481">
        <f t="shared" si="3"/>
        <v>0.92687786411635786</v>
      </c>
      <c r="Q14" s="481">
        <f t="shared" si="3"/>
        <v>0.89203778677462886</v>
      </c>
      <c r="R14" s="247">
        <f t="shared" ref="R14:R22" si="4">C14-L14</f>
        <v>4788</v>
      </c>
      <c r="S14" s="247">
        <f t="shared" ref="S14:T22" si="5">D14-M14</f>
        <v>2202</v>
      </c>
      <c r="T14" s="262">
        <f t="shared" si="5"/>
        <v>3280</v>
      </c>
    </row>
    <row r="15" spans="1:21" ht="12.75" customHeight="1">
      <c r="A15" s="253" t="s">
        <v>324</v>
      </c>
      <c r="B15" s="255" t="s">
        <v>357</v>
      </c>
      <c r="C15" s="242">
        <v>11350</v>
      </c>
      <c r="D15" s="242">
        <v>11350</v>
      </c>
      <c r="E15" s="242">
        <v>11919</v>
      </c>
      <c r="F15" s="248">
        <v>2834</v>
      </c>
      <c r="G15" s="248">
        <v>2725</v>
      </c>
      <c r="H15" s="248">
        <v>2725</v>
      </c>
      <c r="I15" s="248">
        <v>1000</v>
      </c>
      <c r="J15" s="248">
        <v>1000</v>
      </c>
      <c r="K15" s="248">
        <v>988</v>
      </c>
      <c r="L15" s="248">
        <f t="shared" ref="L15:N22" si="6">F15+I15</f>
        <v>3834</v>
      </c>
      <c r="M15" s="248">
        <f t="shared" si="6"/>
        <v>3725</v>
      </c>
      <c r="N15" s="248">
        <f t="shared" si="6"/>
        <v>3713</v>
      </c>
      <c r="O15" s="238">
        <f t="shared" si="3"/>
        <v>0.33779735682819384</v>
      </c>
      <c r="P15" s="238">
        <f t="shared" si="3"/>
        <v>0.32819383259911894</v>
      </c>
      <c r="Q15" s="238">
        <f t="shared" si="3"/>
        <v>0.31151942277036665</v>
      </c>
      <c r="R15" s="248">
        <f t="shared" si="4"/>
        <v>7516</v>
      </c>
      <c r="S15" s="248">
        <f t="shared" si="5"/>
        <v>7625</v>
      </c>
      <c r="T15" s="263">
        <f t="shared" si="5"/>
        <v>8206</v>
      </c>
    </row>
    <row r="16" spans="1:21" ht="12.75" customHeight="1">
      <c r="A16" s="253" t="s">
        <v>325</v>
      </c>
      <c r="B16" s="255" t="s">
        <v>311</v>
      </c>
      <c r="C16" s="242">
        <v>20828</v>
      </c>
      <c r="D16" s="242">
        <v>20828</v>
      </c>
      <c r="E16" s="242">
        <v>19159</v>
      </c>
      <c r="F16" s="248">
        <v>5093</v>
      </c>
      <c r="G16" s="248">
        <v>4318</v>
      </c>
      <c r="H16" s="248">
        <v>4318</v>
      </c>
      <c r="I16" s="248">
        <v>10300</v>
      </c>
      <c r="J16" s="248">
        <v>10300</v>
      </c>
      <c r="K16" s="248">
        <v>8032</v>
      </c>
      <c r="L16" s="248">
        <f t="shared" si="6"/>
        <v>15393</v>
      </c>
      <c r="M16" s="248">
        <f t="shared" si="6"/>
        <v>14618</v>
      </c>
      <c r="N16" s="248">
        <f t="shared" si="6"/>
        <v>12350</v>
      </c>
      <c r="O16" s="238">
        <f t="shared" si="3"/>
        <v>0.73905319761859034</v>
      </c>
      <c r="P16" s="238">
        <f t="shared" si="3"/>
        <v>0.70184367198002684</v>
      </c>
      <c r="Q16" s="238">
        <f t="shared" si="3"/>
        <v>0.64460566835429822</v>
      </c>
      <c r="R16" s="248">
        <f t="shared" si="4"/>
        <v>5435</v>
      </c>
      <c r="S16" s="248">
        <f t="shared" si="5"/>
        <v>6210</v>
      </c>
      <c r="T16" s="263">
        <f t="shared" si="5"/>
        <v>6809</v>
      </c>
    </row>
    <row r="17" spans="1:21" ht="12.75" customHeight="1">
      <c r="A17" s="253" t="s">
        <v>326</v>
      </c>
      <c r="B17" s="255" t="s">
        <v>358</v>
      </c>
      <c r="C17" s="248">
        <v>10392</v>
      </c>
      <c r="D17" s="248">
        <v>10392</v>
      </c>
      <c r="E17" s="248">
        <v>10678</v>
      </c>
      <c r="F17" s="248">
        <v>5075</v>
      </c>
      <c r="G17" s="248">
        <v>5510</v>
      </c>
      <c r="H17" s="248">
        <v>5510</v>
      </c>
      <c r="I17" s="248">
        <v>2700</v>
      </c>
      <c r="J17" s="248">
        <v>2700</v>
      </c>
      <c r="K17" s="248">
        <v>3129</v>
      </c>
      <c r="L17" s="248">
        <f t="shared" si="6"/>
        <v>7775</v>
      </c>
      <c r="M17" s="248">
        <f t="shared" si="6"/>
        <v>8210</v>
      </c>
      <c r="N17" s="248">
        <f t="shared" si="6"/>
        <v>8639</v>
      </c>
      <c r="O17" s="238">
        <f t="shared" si="3"/>
        <v>0.74817167051578137</v>
      </c>
      <c r="P17" s="238">
        <f t="shared" si="3"/>
        <v>0.7900307929176289</v>
      </c>
      <c r="Q17" s="238">
        <f t="shared" si="3"/>
        <v>0.80904663794718112</v>
      </c>
      <c r="R17" s="248">
        <f t="shared" si="4"/>
        <v>2617</v>
      </c>
      <c r="S17" s="248">
        <f t="shared" si="5"/>
        <v>2182</v>
      </c>
      <c r="T17" s="263">
        <f t="shared" si="5"/>
        <v>2039</v>
      </c>
    </row>
    <row r="18" spans="1:21" ht="12.75" customHeight="1">
      <c r="A18" s="253" t="s">
        <v>327</v>
      </c>
      <c r="B18" s="255" t="s">
        <v>359</v>
      </c>
      <c r="C18" s="248">
        <v>8073</v>
      </c>
      <c r="D18" s="248">
        <v>8566</v>
      </c>
      <c r="E18" s="248">
        <v>7323</v>
      </c>
      <c r="F18" s="242">
        <v>3233</v>
      </c>
      <c r="G18" s="242">
        <v>3233</v>
      </c>
      <c r="H18" s="242">
        <v>3233</v>
      </c>
      <c r="I18" s="248">
        <v>0</v>
      </c>
      <c r="J18" s="248">
        <v>493</v>
      </c>
      <c r="K18" s="248">
        <v>88</v>
      </c>
      <c r="L18" s="248">
        <f t="shared" si="6"/>
        <v>3233</v>
      </c>
      <c r="M18" s="248">
        <f t="shared" si="6"/>
        <v>3726</v>
      </c>
      <c r="N18" s="248">
        <f t="shared" si="6"/>
        <v>3321</v>
      </c>
      <c r="O18" s="238">
        <f t="shared" si="3"/>
        <v>0.40047070481853092</v>
      </c>
      <c r="P18" s="238">
        <f t="shared" si="3"/>
        <v>0.43497548447349987</v>
      </c>
      <c r="Q18" s="238">
        <f t="shared" si="3"/>
        <v>0.45350266284309709</v>
      </c>
      <c r="R18" s="248">
        <f t="shared" si="4"/>
        <v>4840</v>
      </c>
      <c r="S18" s="248">
        <f t="shared" si="5"/>
        <v>4840</v>
      </c>
      <c r="T18" s="263">
        <f t="shared" si="5"/>
        <v>4002</v>
      </c>
    </row>
    <row r="19" spans="1:21" ht="12.75" customHeight="1">
      <c r="A19" s="253" t="s">
        <v>328</v>
      </c>
      <c r="B19" s="264" t="s">
        <v>310</v>
      </c>
      <c r="C19" s="248">
        <v>6964</v>
      </c>
      <c r="D19" s="248">
        <v>6964</v>
      </c>
      <c r="E19" s="248">
        <v>7695</v>
      </c>
      <c r="F19" s="248">
        <v>3233</v>
      </c>
      <c r="G19" s="248">
        <v>3233</v>
      </c>
      <c r="H19" s="248">
        <v>3233</v>
      </c>
      <c r="I19" s="248">
        <v>0</v>
      </c>
      <c r="J19" s="248">
        <v>0</v>
      </c>
      <c r="K19" s="248">
        <v>818</v>
      </c>
      <c r="L19" s="248">
        <f t="shared" si="6"/>
        <v>3233</v>
      </c>
      <c r="M19" s="248">
        <f t="shared" si="6"/>
        <v>3233</v>
      </c>
      <c r="N19" s="248">
        <f t="shared" si="6"/>
        <v>4051</v>
      </c>
      <c r="O19" s="238">
        <f t="shared" si="3"/>
        <v>0.46424468696151638</v>
      </c>
      <c r="P19" s="238">
        <f t="shared" si="3"/>
        <v>0.46424468696151638</v>
      </c>
      <c r="Q19" s="238">
        <f t="shared" si="3"/>
        <v>0.52644574398960364</v>
      </c>
      <c r="R19" s="242">
        <f t="shared" si="4"/>
        <v>3731</v>
      </c>
      <c r="S19" s="248">
        <f t="shared" si="5"/>
        <v>3731</v>
      </c>
      <c r="T19" s="263">
        <f t="shared" si="5"/>
        <v>3644</v>
      </c>
    </row>
    <row r="20" spans="1:21" ht="12.75" customHeight="1">
      <c r="A20" s="253" t="s">
        <v>329</v>
      </c>
      <c r="B20" s="240" t="s">
        <v>360</v>
      </c>
      <c r="C20" s="248">
        <v>13087</v>
      </c>
      <c r="D20" s="248">
        <v>13087</v>
      </c>
      <c r="E20" s="248">
        <v>15294</v>
      </c>
      <c r="F20" s="248">
        <v>12600</v>
      </c>
      <c r="G20" s="248">
        <v>12600</v>
      </c>
      <c r="H20" s="248">
        <v>12615</v>
      </c>
      <c r="I20" s="248">
        <v>0</v>
      </c>
      <c r="J20" s="248">
        <v>0</v>
      </c>
      <c r="K20" s="248">
        <v>0</v>
      </c>
      <c r="L20" s="248">
        <f t="shared" si="6"/>
        <v>12600</v>
      </c>
      <c r="M20" s="248">
        <f t="shared" si="6"/>
        <v>12600</v>
      </c>
      <c r="N20" s="248">
        <f t="shared" si="6"/>
        <v>12615</v>
      </c>
      <c r="O20" s="238">
        <f t="shared" si="3"/>
        <v>0.96278749904485372</v>
      </c>
      <c r="P20" s="238">
        <f t="shared" si="3"/>
        <v>0.96278749904485372</v>
      </c>
      <c r="Q20" s="238">
        <f t="shared" si="3"/>
        <v>0.82483326794821499</v>
      </c>
      <c r="R20" s="242">
        <f t="shared" si="4"/>
        <v>487</v>
      </c>
      <c r="S20" s="248">
        <f t="shared" si="5"/>
        <v>487</v>
      </c>
      <c r="T20" s="263">
        <f t="shared" si="5"/>
        <v>2679</v>
      </c>
    </row>
    <row r="21" spans="1:21" ht="12.75" customHeight="1">
      <c r="A21" s="253" t="s">
        <v>376</v>
      </c>
      <c r="B21" s="255" t="s">
        <v>361</v>
      </c>
      <c r="C21" s="248">
        <v>6466</v>
      </c>
      <c r="D21" s="248">
        <v>6466</v>
      </c>
      <c r="E21" s="248">
        <v>6838</v>
      </c>
      <c r="F21" s="248">
        <v>5000</v>
      </c>
      <c r="G21" s="248">
        <v>5000</v>
      </c>
      <c r="H21" s="248">
        <v>5000</v>
      </c>
      <c r="I21" s="248">
        <v>0</v>
      </c>
      <c r="J21" s="248">
        <v>0</v>
      </c>
      <c r="K21" s="248">
        <v>0</v>
      </c>
      <c r="L21" s="248">
        <f t="shared" si="6"/>
        <v>5000</v>
      </c>
      <c r="M21" s="248">
        <f t="shared" si="6"/>
        <v>5000</v>
      </c>
      <c r="N21" s="248">
        <f t="shared" si="6"/>
        <v>5000</v>
      </c>
      <c r="O21" s="238">
        <f t="shared" si="3"/>
        <v>0.77327559542220847</v>
      </c>
      <c r="P21" s="238">
        <f t="shared" si="3"/>
        <v>0.77327559542220847</v>
      </c>
      <c r="Q21" s="238">
        <f t="shared" si="3"/>
        <v>0.73120795554255635</v>
      </c>
      <c r="R21" s="242">
        <f t="shared" si="4"/>
        <v>1466</v>
      </c>
      <c r="S21" s="248">
        <f t="shared" si="5"/>
        <v>1466</v>
      </c>
      <c r="T21" s="263">
        <f t="shared" si="5"/>
        <v>1838</v>
      </c>
    </row>
    <row r="22" spans="1:21" ht="12.75" customHeight="1" thickBot="1">
      <c r="A22" s="257" t="s">
        <v>330</v>
      </c>
      <c r="B22" s="258" t="s">
        <v>461</v>
      </c>
      <c r="C22" s="259">
        <v>1941</v>
      </c>
      <c r="D22" s="259">
        <v>12327</v>
      </c>
      <c r="E22" s="259">
        <v>5471</v>
      </c>
      <c r="F22" s="259">
        <v>0</v>
      </c>
      <c r="G22" s="259">
        <v>10386</v>
      </c>
      <c r="H22" s="259">
        <v>8769</v>
      </c>
      <c r="I22" s="259">
        <v>0</v>
      </c>
      <c r="J22" s="259">
        <v>0</v>
      </c>
      <c r="K22" s="259">
        <v>0</v>
      </c>
      <c r="L22" s="259">
        <f t="shared" si="6"/>
        <v>0</v>
      </c>
      <c r="M22" s="259">
        <f t="shared" si="6"/>
        <v>10386</v>
      </c>
      <c r="N22" s="259">
        <f t="shared" si="6"/>
        <v>8769</v>
      </c>
      <c r="O22" s="246">
        <f>L22/C22*100%</f>
        <v>0</v>
      </c>
      <c r="P22" s="246">
        <f t="shared" ref="P22:Q25" si="7">M22/D22</f>
        <v>0.84254076417619861</v>
      </c>
      <c r="Q22" s="246">
        <f t="shared" si="7"/>
        <v>1.602814841893621</v>
      </c>
      <c r="R22" s="259">
        <f t="shared" si="4"/>
        <v>1941</v>
      </c>
      <c r="S22" s="259">
        <f t="shared" si="5"/>
        <v>1941</v>
      </c>
      <c r="T22" s="260">
        <f t="shared" si="5"/>
        <v>-3298</v>
      </c>
    </row>
    <row r="23" spans="1:21" ht="12.75" customHeight="1" thickTop="1" thickBot="1">
      <c r="A23" s="265" t="s">
        <v>331</v>
      </c>
      <c r="B23" s="266" t="s">
        <v>693</v>
      </c>
      <c r="C23" s="267">
        <f t="shared" ref="C23:N23" si="8">SUM(C14:C22)</f>
        <v>109215</v>
      </c>
      <c r="D23" s="267">
        <f t="shared" si="8"/>
        <v>120094</v>
      </c>
      <c r="E23" s="267">
        <f t="shared" si="8"/>
        <v>114758</v>
      </c>
      <c r="F23" s="267">
        <f t="shared" si="8"/>
        <v>58394</v>
      </c>
      <c r="G23" s="267">
        <f t="shared" si="8"/>
        <v>70917</v>
      </c>
      <c r="H23" s="267">
        <f t="shared" si="8"/>
        <v>69316</v>
      </c>
      <c r="I23" s="267">
        <f t="shared" si="8"/>
        <v>18000</v>
      </c>
      <c r="J23" s="267">
        <f t="shared" si="8"/>
        <v>18493</v>
      </c>
      <c r="K23" s="267">
        <f t="shared" si="8"/>
        <v>16243</v>
      </c>
      <c r="L23" s="267">
        <f t="shared" si="8"/>
        <v>76394</v>
      </c>
      <c r="M23" s="267">
        <f t="shared" si="8"/>
        <v>89410</v>
      </c>
      <c r="N23" s="267">
        <f t="shared" si="8"/>
        <v>85559</v>
      </c>
      <c r="O23" s="249">
        <f>L23/C23</f>
        <v>0.69948267179416745</v>
      </c>
      <c r="P23" s="249">
        <f t="shared" si="7"/>
        <v>0.74450014155578126</v>
      </c>
      <c r="Q23" s="249">
        <f t="shared" si="7"/>
        <v>0.7455602223810105</v>
      </c>
      <c r="R23" s="267">
        <f>SUM(R14:R22)</f>
        <v>32821</v>
      </c>
      <c r="S23" s="267">
        <f>SUM(S14:S22)</f>
        <v>30684</v>
      </c>
      <c r="T23" s="736">
        <f>SUM(T14:T22)</f>
        <v>29199</v>
      </c>
    </row>
    <row r="24" spans="1:21" ht="13.5" customHeight="1" thickTop="1" thickBot="1">
      <c r="A24" s="268" t="s">
        <v>332</v>
      </c>
      <c r="B24" s="270" t="s">
        <v>694</v>
      </c>
      <c r="C24" s="271">
        <v>76417</v>
      </c>
      <c r="D24" s="271">
        <v>125183</v>
      </c>
      <c r="E24" s="271">
        <v>108430</v>
      </c>
      <c r="F24" s="271">
        <v>9330</v>
      </c>
      <c r="G24" s="271">
        <v>9945</v>
      </c>
      <c r="H24" s="271">
        <v>9945</v>
      </c>
      <c r="I24" s="271">
        <v>32718</v>
      </c>
      <c r="J24" s="271">
        <v>80738</v>
      </c>
      <c r="K24" s="271">
        <v>80710</v>
      </c>
      <c r="L24" s="271">
        <f>F24+I24</f>
        <v>42048</v>
      </c>
      <c r="M24" s="271">
        <f>G24+J24</f>
        <v>90683</v>
      </c>
      <c r="N24" s="271">
        <f>H24+K24</f>
        <v>90655</v>
      </c>
      <c r="O24" s="272">
        <f>L24/C24</f>
        <v>0.55024405564206913</v>
      </c>
      <c r="P24" s="185">
        <f t="shared" si="7"/>
        <v>0.72440347331506671</v>
      </c>
      <c r="Q24" s="185">
        <f t="shared" si="7"/>
        <v>0.83606935349995393</v>
      </c>
      <c r="R24" s="273">
        <f t="shared" ref="R24:T25" si="9">C24-L24</f>
        <v>34369</v>
      </c>
      <c r="S24" s="273">
        <f t="shared" si="9"/>
        <v>34500</v>
      </c>
      <c r="T24" s="736">
        <f t="shared" si="9"/>
        <v>17775</v>
      </c>
      <c r="U24" s="13"/>
    </row>
    <row r="25" spans="1:21" ht="12.75" customHeight="1" thickTop="1" thickBot="1">
      <c r="A25" s="269" t="s">
        <v>334</v>
      </c>
      <c r="B25" s="274" t="s">
        <v>362</v>
      </c>
      <c r="C25" s="237">
        <f t="shared" ref="C25:N25" si="10">C13+C23+C24</f>
        <v>464223</v>
      </c>
      <c r="D25" s="237">
        <f t="shared" si="10"/>
        <v>531926</v>
      </c>
      <c r="E25" s="237">
        <f t="shared" si="10"/>
        <v>502358</v>
      </c>
      <c r="F25" s="237">
        <f t="shared" si="10"/>
        <v>249371</v>
      </c>
      <c r="G25" s="237">
        <f t="shared" si="10"/>
        <v>264441</v>
      </c>
      <c r="H25" s="237">
        <f t="shared" si="10"/>
        <v>262840</v>
      </c>
      <c r="I25" s="237">
        <f t="shared" si="10"/>
        <v>73317</v>
      </c>
      <c r="J25" s="237">
        <f t="shared" si="10"/>
        <v>120875</v>
      </c>
      <c r="K25" s="237">
        <f t="shared" si="10"/>
        <v>118849</v>
      </c>
      <c r="L25" s="237">
        <f t="shared" si="10"/>
        <v>322688</v>
      </c>
      <c r="M25" s="237">
        <f t="shared" si="10"/>
        <v>385316</v>
      </c>
      <c r="N25" s="237">
        <f t="shared" si="10"/>
        <v>381689</v>
      </c>
      <c r="O25" s="249">
        <f>L25/C25</f>
        <v>0.69511420157984416</v>
      </c>
      <c r="P25" s="275">
        <f t="shared" si="7"/>
        <v>0.72437895496742033</v>
      </c>
      <c r="Q25" s="275">
        <f t="shared" si="7"/>
        <v>0.7597948076869484</v>
      </c>
      <c r="R25" s="276">
        <f t="shared" si="9"/>
        <v>141535</v>
      </c>
      <c r="S25" s="276">
        <f t="shared" si="9"/>
        <v>146610</v>
      </c>
      <c r="T25" s="736">
        <f t="shared" si="9"/>
        <v>120669</v>
      </c>
      <c r="U25" s="13"/>
    </row>
    <row r="26" spans="1:21" ht="12.75" customHeight="1" thickTop="1"/>
    <row r="28" spans="1:21" ht="12.75" customHeight="1">
      <c r="O28" s="184"/>
    </row>
  </sheetData>
  <sheetProtection selectLockedCells="1" selectUnlockedCells="1"/>
  <mergeCells count="15">
    <mergeCell ref="O8:Q8"/>
    <mergeCell ref="R7:T7"/>
    <mergeCell ref="R8:T8"/>
    <mergeCell ref="C7:E7"/>
    <mergeCell ref="C8:E8"/>
    <mergeCell ref="L7:N7"/>
    <mergeCell ref="F7:H7"/>
    <mergeCell ref="F8:H8"/>
    <mergeCell ref="I7:K7"/>
    <mergeCell ref="I8:K8"/>
    <mergeCell ref="J1:T1"/>
    <mergeCell ref="A4:T4"/>
    <mergeCell ref="A5:T5"/>
    <mergeCell ref="L8:N8"/>
    <mergeCell ref="O7:Q7"/>
  </mergeCells>
  <phoneticPr fontId="3" type="noConversion"/>
  <printOptions horizontalCentered="1" verticalCentered="1"/>
  <pageMargins left="0.19685039370078741" right="0.19685039370078741" top="0.39370078740157483" bottom="0.19685039370078741" header="0" footer="0"/>
  <pageSetup paperSize="9" scale="80" firstPageNumber="0" orientation="landscape" r:id="rId1"/>
  <headerFooter alignWithMargins="0"/>
  <ignoredErrors>
    <ignoredError sqref="R13:S13 R23:S23 L23:M2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V252"/>
  <sheetViews>
    <sheetView view="pageBreakPreview" topLeftCell="B1" zoomScale="60" zoomScaleNormal="100" workbookViewId="0">
      <pane xSplit="7" ySplit="17" topLeftCell="I18" activePane="bottomRight" state="frozen"/>
      <selection activeCell="B1" sqref="B1"/>
      <selection pane="topRight" activeCell="I1" sqref="I1"/>
      <selection pane="bottomLeft" activeCell="B18" sqref="B18"/>
      <selection pane="bottomRight" activeCell="N1" sqref="N1:U1"/>
    </sheetView>
  </sheetViews>
  <sheetFormatPr defaultColWidth="8.7109375" defaultRowHeight="12.75" customHeight="1"/>
  <cols>
    <col min="1" max="1" width="4" style="1" customWidth="1"/>
    <col min="2" max="2" width="56.28515625" style="1" customWidth="1"/>
    <col min="3" max="3" width="7.28515625" style="1" hidden="1" customWidth="1"/>
    <col min="4" max="4" width="10.140625" style="1" customWidth="1"/>
    <col min="5" max="5" width="8.7109375" style="704" customWidth="1"/>
    <col min="6" max="7" width="8.85546875" style="794" customWidth="1"/>
    <col min="8" max="13" width="8.7109375" style="184" customWidth="1"/>
    <col min="14" max="14" width="9.28515625" style="467" customWidth="1"/>
    <col min="15" max="16" width="8.140625" style="467" customWidth="1"/>
    <col min="17" max="17" width="8.28515625" style="184" customWidth="1"/>
    <col min="18" max="19" width="8.7109375" style="184"/>
    <col min="20" max="20" width="10" style="184" customWidth="1"/>
    <col min="21" max="21" width="10.42578125" style="184" customWidth="1"/>
    <col min="22" max="22" width="8.7109375" style="184"/>
    <col min="23" max="16384" width="8.7109375" style="1"/>
  </cols>
  <sheetData>
    <row r="1" spans="1:22" ht="12.75" customHeight="1">
      <c r="B1" s="13"/>
      <c r="C1" s="13"/>
      <c r="D1" s="13"/>
      <c r="E1" s="717"/>
      <c r="F1" s="775"/>
      <c r="G1" s="775"/>
      <c r="H1" s="352"/>
      <c r="I1" s="352"/>
      <c r="J1" s="352"/>
      <c r="K1" s="352"/>
      <c r="L1" s="352"/>
      <c r="M1" s="352"/>
      <c r="N1" s="1100" t="s">
        <v>802</v>
      </c>
      <c r="O1" s="976"/>
      <c r="P1" s="976"/>
      <c r="Q1" s="976"/>
      <c r="R1" s="976"/>
      <c r="S1" s="976"/>
      <c r="T1" s="976"/>
      <c r="U1" s="976"/>
    </row>
    <row r="2" spans="1:22" ht="12.75" customHeight="1">
      <c r="B2" s="984" t="s">
        <v>723</v>
      </c>
      <c r="C2" s="984"/>
      <c r="D2" s="984"/>
      <c r="E2" s="984"/>
      <c r="F2" s="984"/>
      <c r="G2" s="984"/>
      <c r="H2" s="984"/>
      <c r="I2" s="984"/>
      <c r="J2" s="984"/>
      <c r="K2" s="984"/>
      <c r="L2" s="984"/>
      <c r="M2" s="984"/>
      <c r="N2" s="984"/>
      <c r="O2" s="984"/>
      <c r="P2" s="984"/>
      <c r="Q2" s="984"/>
      <c r="R2" s="984"/>
      <c r="S2" s="984"/>
      <c r="T2" s="984"/>
      <c r="U2" s="984"/>
      <c r="V2" s="984"/>
    </row>
    <row r="3" spans="1:22" ht="12.75" customHeight="1">
      <c r="B3" s="985" t="s">
        <v>724</v>
      </c>
      <c r="C3"/>
      <c r="D3" s="989" t="s">
        <v>725</v>
      </c>
      <c r="E3" s="572"/>
      <c r="F3" s="572"/>
      <c r="G3" s="572"/>
      <c r="H3" s="330"/>
      <c r="I3" s="330"/>
      <c r="J3" s="330"/>
      <c r="K3" s="330"/>
      <c r="L3" s="330"/>
      <c r="M3" s="330"/>
      <c r="N3" s="429"/>
      <c r="O3" s="430"/>
      <c r="P3" s="430"/>
      <c r="Q3" s="330"/>
      <c r="R3" s="330"/>
      <c r="S3" s="330"/>
    </row>
    <row r="4" spans="1:22" ht="51" customHeight="1" thickBot="1">
      <c r="B4" s="986"/>
      <c r="C4" s="285"/>
      <c r="D4" s="990"/>
      <c r="E4" s="991" t="s">
        <v>417</v>
      </c>
      <c r="F4" s="992"/>
      <c r="G4" s="993"/>
      <c r="H4" s="996" t="s">
        <v>494</v>
      </c>
      <c r="I4" s="997"/>
      <c r="J4" s="998"/>
      <c r="K4" s="981" t="s">
        <v>424</v>
      </c>
      <c r="L4" s="982"/>
      <c r="M4" s="983"/>
      <c r="N4" s="1001" t="s">
        <v>441</v>
      </c>
      <c r="O4" s="992"/>
      <c r="P4" s="1002"/>
      <c r="Q4" s="981" t="s">
        <v>300</v>
      </c>
      <c r="R4" s="982"/>
      <c r="S4" s="983"/>
      <c r="T4" s="994" t="s">
        <v>726</v>
      </c>
      <c r="U4" s="995"/>
      <c r="V4" s="983"/>
    </row>
    <row r="5" spans="1:22" ht="12.75" customHeight="1">
      <c r="A5" s="286"/>
      <c r="B5" s="966" t="s">
        <v>298</v>
      </c>
      <c r="C5" s="287"/>
      <c r="D5" s="769"/>
      <c r="E5" s="969" t="s">
        <v>727</v>
      </c>
      <c r="F5" s="969" t="s">
        <v>668</v>
      </c>
      <c r="G5" s="969" t="s">
        <v>669</v>
      </c>
      <c r="H5" s="971" t="s">
        <v>727</v>
      </c>
      <c r="I5" s="977" t="s">
        <v>668</v>
      </c>
      <c r="J5" s="974" t="s">
        <v>669</v>
      </c>
      <c r="K5" s="971" t="s">
        <v>727</v>
      </c>
      <c r="L5" s="977" t="s">
        <v>668</v>
      </c>
      <c r="M5" s="974" t="s">
        <v>669</v>
      </c>
      <c r="N5" s="979" t="s">
        <v>727</v>
      </c>
      <c r="O5" s="969" t="s">
        <v>668</v>
      </c>
      <c r="P5" s="999" t="s">
        <v>669</v>
      </c>
      <c r="Q5" s="971" t="s">
        <v>727</v>
      </c>
      <c r="R5" s="977" t="s">
        <v>668</v>
      </c>
      <c r="S5" s="974" t="s">
        <v>669</v>
      </c>
      <c r="T5" s="971" t="s">
        <v>727</v>
      </c>
      <c r="U5" s="977" t="s">
        <v>668</v>
      </c>
      <c r="V5" s="974" t="s">
        <v>669</v>
      </c>
    </row>
    <row r="6" spans="1:22" ht="12.75" customHeight="1">
      <c r="A6" s="165"/>
      <c r="B6" s="967"/>
      <c r="C6" s="113"/>
      <c r="D6" s="770"/>
      <c r="E6" s="970"/>
      <c r="F6" s="970"/>
      <c r="G6" s="973"/>
      <c r="H6" s="972"/>
      <c r="I6" s="978"/>
      <c r="J6" s="975"/>
      <c r="K6" s="972"/>
      <c r="L6" s="978"/>
      <c r="M6" s="975"/>
      <c r="N6" s="980"/>
      <c r="O6" s="970"/>
      <c r="P6" s="1000"/>
      <c r="Q6" s="972"/>
      <c r="R6" s="978"/>
      <c r="S6" s="975"/>
      <c r="T6" s="972"/>
      <c r="U6" s="978"/>
      <c r="V6" s="975"/>
    </row>
    <row r="7" spans="1:22" ht="12.75" customHeight="1" thickBot="1">
      <c r="A7" s="288"/>
      <c r="B7" s="968"/>
      <c r="C7" s="114"/>
      <c r="D7" s="771"/>
      <c r="E7" s="776"/>
      <c r="F7" s="776"/>
      <c r="G7" s="776"/>
      <c r="H7" s="359"/>
      <c r="I7" s="331"/>
      <c r="J7" s="360"/>
      <c r="K7" s="359"/>
      <c r="L7" s="331"/>
      <c r="M7" s="360"/>
      <c r="N7" s="745"/>
      <c r="O7" s="431"/>
      <c r="P7" s="746"/>
      <c r="Q7" s="359"/>
      <c r="R7" s="331"/>
      <c r="S7" s="360"/>
      <c r="T7" s="359"/>
      <c r="U7" s="331"/>
      <c r="V7" s="759"/>
    </row>
    <row r="8" spans="1:22" ht="12.75" customHeight="1">
      <c r="A8" s="289" t="s">
        <v>318</v>
      </c>
      <c r="B8" s="290" t="s">
        <v>728</v>
      </c>
      <c r="C8" s="145"/>
      <c r="D8" s="772"/>
      <c r="E8" s="777"/>
      <c r="F8" s="777"/>
      <c r="G8" s="777"/>
      <c r="H8" s="361"/>
      <c r="I8" s="336"/>
      <c r="J8" s="362"/>
      <c r="K8" s="361"/>
      <c r="L8" s="336"/>
      <c r="M8" s="362"/>
      <c r="N8" s="747"/>
      <c r="O8" s="748"/>
      <c r="P8" s="749"/>
      <c r="Q8" s="361"/>
      <c r="R8" s="336"/>
      <c r="S8" s="362"/>
      <c r="T8" s="760"/>
      <c r="U8" s="761"/>
      <c r="V8" s="762"/>
    </row>
    <row r="9" spans="1:22" ht="12.75" customHeight="1">
      <c r="A9" s="291" t="s">
        <v>321</v>
      </c>
      <c r="B9" s="292" t="s">
        <v>729</v>
      </c>
      <c r="C9" s="78"/>
      <c r="D9" s="773">
        <f t="shared" ref="D9:D16" si="0">SUM(G9,J9,M9,P9,S9,V9)</f>
        <v>183735</v>
      </c>
      <c r="E9" s="778">
        <v>183389</v>
      </c>
      <c r="F9" s="778">
        <v>183735</v>
      </c>
      <c r="G9" s="778">
        <v>183735</v>
      </c>
      <c r="H9" s="363"/>
      <c r="I9" s="337"/>
      <c r="J9" s="364"/>
      <c r="K9" s="363"/>
      <c r="L9" s="337"/>
      <c r="M9" s="364"/>
      <c r="N9" s="750"/>
      <c r="O9" s="432"/>
      <c r="P9" s="751"/>
      <c r="Q9" s="363"/>
      <c r="R9" s="337"/>
      <c r="S9" s="364"/>
      <c r="T9" s="763"/>
      <c r="U9" s="332"/>
      <c r="V9" s="764"/>
    </row>
    <row r="10" spans="1:22" ht="12.75" customHeight="1">
      <c r="A10" s="289" t="s">
        <v>322</v>
      </c>
      <c r="B10" s="292" t="s">
        <v>730</v>
      </c>
      <c r="C10" s="78"/>
      <c r="D10" s="773">
        <f t="shared" si="0"/>
        <v>8813</v>
      </c>
      <c r="E10" s="778"/>
      <c r="F10" s="778">
        <v>8813</v>
      </c>
      <c r="G10" s="778">
        <v>8813</v>
      </c>
      <c r="H10" s="363"/>
      <c r="I10" s="337"/>
      <c r="J10" s="364"/>
      <c r="K10" s="363"/>
      <c r="L10" s="337"/>
      <c r="M10" s="364"/>
      <c r="N10" s="750"/>
      <c r="O10" s="432"/>
      <c r="P10" s="751"/>
      <c r="Q10" s="363"/>
      <c r="R10" s="337"/>
      <c r="S10" s="364"/>
      <c r="T10" s="763"/>
      <c r="U10" s="332"/>
      <c r="V10" s="764"/>
    </row>
    <row r="11" spans="1:22" ht="12.75" customHeight="1">
      <c r="A11" s="289" t="s">
        <v>323</v>
      </c>
      <c r="B11" s="292" t="s">
        <v>731</v>
      </c>
      <c r="C11" s="78"/>
      <c r="D11" s="773">
        <f t="shared" si="0"/>
        <v>102670</v>
      </c>
      <c r="E11" s="778">
        <v>84185</v>
      </c>
      <c r="F11" s="778">
        <v>102670</v>
      </c>
      <c r="G11" s="778">
        <v>102670</v>
      </c>
      <c r="H11" s="363"/>
      <c r="I11" s="337"/>
      <c r="J11" s="364"/>
      <c r="K11" s="363"/>
      <c r="L11" s="337"/>
      <c r="M11" s="364"/>
      <c r="N11" s="750"/>
      <c r="O11" s="432"/>
      <c r="P11" s="751"/>
      <c r="Q11" s="363"/>
      <c r="R11" s="337"/>
      <c r="S11" s="364"/>
      <c r="T11" s="763"/>
      <c r="U11" s="332"/>
      <c r="V11" s="764"/>
    </row>
    <row r="12" spans="1:22" ht="12.75" customHeight="1">
      <c r="A12" s="289" t="s">
        <v>324</v>
      </c>
      <c r="B12" s="292" t="s">
        <v>732</v>
      </c>
      <c r="C12" s="78"/>
      <c r="D12" s="773">
        <f t="shared" si="0"/>
        <v>9665</v>
      </c>
      <c r="E12" s="778">
        <v>9330</v>
      </c>
      <c r="F12" s="778">
        <v>9665</v>
      </c>
      <c r="G12" s="778">
        <v>9665</v>
      </c>
      <c r="H12" s="363"/>
      <c r="I12" s="337"/>
      <c r="J12" s="364"/>
      <c r="K12" s="363"/>
      <c r="L12" s="337"/>
      <c r="M12" s="364"/>
      <c r="N12" s="750"/>
      <c r="O12" s="432"/>
      <c r="P12" s="751"/>
      <c r="Q12" s="363"/>
      <c r="R12" s="337"/>
      <c r="S12" s="364"/>
      <c r="T12" s="763"/>
      <c r="U12" s="332"/>
      <c r="V12" s="764"/>
    </row>
    <row r="13" spans="1:22" ht="12.75" customHeight="1">
      <c r="A13" s="289" t="s">
        <v>325</v>
      </c>
      <c r="B13" s="292" t="s">
        <v>733</v>
      </c>
      <c r="C13" s="78"/>
      <c r="D13" s="773">
        <f t="shared" si="0"/>
        <v>7239</v>
      </c>
      <c r="E13" s="778">
        <v>2075</v>
      </c>
      <c r="F13" s="778">
        <v>7239</v>
      </c>
      <c r="G13" s="778">
        <v>7239</v>
      </c>
      <c r="H13" s="363"/>
      <c r="I13" s="337"/>
      <c r="J13" s="364"/>
      <c r="K13" s="363"/>
      <c r="L13" s="337"/>
      <c r="M13" s="364"/>
      <c r="N13" s="750"/>
      <c r="O13" s="432"/>
      <c r="P13" s="751"/>
      <c r="Q13" s="363"/>
      <c r="R13" s="337"/>
      <c r="S13" s="364"/>
      <c r="T13" s="763"/>
      <c r="U13" s="332"/>
      <c r="V13" s="764"/>
    </row>
    <row r="14" spans="1:22" ht="12.75" customHeight="1">
      <c r="A14" s="289" t="s">
        <v>326</v>
      </c>
      <c r="B14" s="292" t="s">
        <v>32</v>
      </c>
      <c r="C14" s="78"/>
      <c r="D14" s="773">
        <f t="shared" si="0"/>
        <v>4000</v>
      </c>
      <c r="E14" s="778"/>
      <c r="F14" s="778">
        <v>4000</v>
      </c>
      <c r="G14" s="778">
        <v>4000</v>
      </c>
      <c r="H14" s="363"/>
      <c r="I14" s="337"/>
      <c r="J14" s="364"/>
      <c r="K14" s="363"/>
      <c r="L14" s="337"/>
      <c r="M14" s="364"/>
      <c r="N14" s="750"/>
      <c r="O14" s="432"/>
      <c r="P14" s="751"/>
      <c r="Q14" s="363"/>
      <c r="R14" s="337"/>
      <c r="S14" s="364"/>
      <c r="T14" s="763"/>
      <c r="U14" s="332"/>
      <c r="V14" s="764"/>
    </row>
    <row r="15" spans="1:22" ht="12.75" customHeight="1">
      <c r="A15" s="289" t="s">
        <v>327</v>
      </c>
      <c r="B15" s="292" t="s">
        <v>734</v>
      </c>
      <c r="C15" s="78"/>
      <c r="D15" s="773">
        <f t="shared" si="0"/>
        <v>102984</v>
      </c>
      <c r="E15" s="778">
        <v>27724</v>
      </c>
      <c r="F15" s="778">
        <v>37326</v>
      </c>
      <c r="G15" s="778">
        <v>39174</v>
      </c>
      <c r="H15" s="363"/>
      <c r="I15" s="337">
        <v>2059</v>
      </c>
      <c r="J15" s="364">
        <v>2059</v>
      </c>
      <c r="K15" s="363"/>
      <c r="L15" s="337">
        <v>9487</v>
      </c>
      <c r="M15" s="364">
        <v>9487</v>
      </c>
      <c r="N15" s="750"/>
      <c r="O15" s="432">
        <v>45937</v>
      </c>
      <c r="P15" s="751">
        <v>45910</v>
      </c>
      <c r="Q15" s="363">
        <v>314</v>
      </c>
      <c r="R15" s="337">
        <v>3523</v>
      </c>
      <c r="S15" s="364">
        <v>3521</v>
      </c>
      <c r="T15" s="763">
        <v>2603</v>
      </c>
      <c r="U15" s="332">
        <v>3295</v>
      </c>
      <c r="V15" s="764">
        <v>2833</v>
      </c>
    </row>
    <row r="16" spans="1:22" ht="12.75" customHeight="1">
      <c r="A16" s="293" t="s">
        <v>328</v>
      </c>
      <c r="B16" s="294" t="s">
        <v>735</v>
      </c>
      <c r="C16" s="150"/>
      <c r="D16" s="844">
        <f t="shared" si="0"/>
        <v>419106</v>
      </c>
      <c r="E16" s="779">
        <f t="shared" ref="E16:J16" si="1">SUM(E9:E15)</f>
        <v>306703</v>
      </c>
      <c r="F16" s="779">
        <f t="shared" si="1"/>
        <v>353448</v>
      </c>
      <c r="G16" s="779">
        <f t="shared" si="1"/>
        <v>355296</v>
      </c>
      <c r="H16" s="365">
        <f t="shared" si="1"/>
        <v>0</v>
      </c>
      <c r="I16" s="333">
        <f t="shared" si="1"/>
        <v>2059</v>
      </c>
      <c r="J16" s="333">
        <f t="shared" si="1"/>
        <v>2059</v>
      </c>
      <c r="K16" s="365"/>
      <c r="L16" s="333">
        <f>SUM(L9:L15)</f>
        <v>9487</v>
      </c>
      <c r="M16" s="366">
        <f>SUM(M9:M15)</f>
        <v>9487</v>
      </c>
      <c r="N16" s="752"/>
      <c r="O16" s="433">
        <f>SUM(O9:O15)</f>
        <v>45937</v>
      </c>
      <c r="P16" s="753">
        <f>SUM(P9:P15)</f>
        <v>45910</v>
      </c>
      <c r="Q16" s="365">
        <f t="shared" ref="Q16:V16" si="2">SUM(Q9:Q15)</f>
        <v>314</v>
      </c>
      <c r="R16" s="333">
        <f t="shared" si="2"/>
        <v>3523</v>
      </c>
      <c r="S16" s="366">
        <f t="shared" si="2"/>
        <v>3521</v>
      </c>
      <c r="T16" s="365">
        <f t="shared" si="2"/>
        <v>2603</v>
      </c>
      <c r="U16" s="333">
        <f t="shared" si="2"/>
        <v>3295</v>
      </c>
      <c r="V16" s="366">
        <f t="shared" si="2"/>
        <v>2833</v>
      </c>
    </row>
    <row r="17" spans="1:22" ht="12.75" customHeight="1">
      <c r="A17" s="293" t="s">
        <v>329</v>
      </c>
      <c r="B17" s="295"/>
      <c r="C17" s="78"/>
      <c r="D17" s="773"/>
      <c r="E17" s="778"/>
      <c r="F17" s="778"/>
      <c r="G17" s="778"/>
      <c r="H17" s="363"/>
      <c r="I17" s="337"/>
      <c r="J17" s="364"/>
      <c r="K17" s="363"/>
      <c r="L17" s="337"/>
      <c r="M17" s="364"/>
      <c r="N17" s="750"/>
      <c r="O17" s="432"/>
      <c r="P17" s="751"/>
      <c r="Q17" s="363"/>
      <c r="R17" s="337"/>
      <c r="S17" s="364"/>
      <c r="T17" s="763"/>
      <c r="U17" s="332"/>
      <c r="V17" s="764"/>
    </row>
    <row r="18" spans="1:22" ht="12.75" customHeight="1">
      <c r="A18" s="289" t="s">
        <v>376</v>
      </c>
      <c r="B18" s="294" t="s">
        <v>736</v>
      </c>
      <c r="C18" s="150"/>
      <c r="D18" s="773">
        <f t="shared" ref="D18:D38" si="3">SUM(G18,J18,M18,P18,S18,V18)</f>
        <v>25998</v>
      </c>
      <c r="E18" s="779"/>
      <c r="F18" s="779">
        <v>280</v>
      </c>
      <c r="G18" s="779">
        <v>280</v>
      </c>
      <c r="H18" s="365"/>
      <c r="I18" s="333"/>
      <c r="J18" s="366"/>
      <c r="K18" s="365"/>
      <c r="L18" s="333"/>
      <c r="M18" s="366"/>
      <c r="N18" s="752"/>
      <c r="O18" s="433"/>
      <c r="P18" s="753"/>
      <c r="Q18" s="365"/>
      <c r="R18" s="333"/>
      <c r="S18" s="366"/>
      <c r="T18" s="765"/>
      <c r="U18" s="334">
        <v>48000</v>
      </c>
      <c r="V18" s="766">
        <v>25718</v>
      </c>
    </row>
    <row r="19" spans="1:22" ht="12.75" customHeight="1">
      <c r="A19" s="291" t="s">
        <v>330</v>
      </c>
      <c r="B19" s="295"/>
      <c r="C19" s="78"/>
      <c r="D19" s="834"/>
      <c r="E19" s="778"/>
      <c r="F19" s="778"/>
      <c r="G19" s="778"/>
      <c r="H19" s="363"/>
      <c r="I19" s="337"/>
      <c r="J19" s="364"/>
      <c r="K19" s="363"/>
      <c r="L19" s="337"/>
      <c r="M19" s="364"/>
      <c r="N19" s="750"/>
      <c r="O19" s="432"/>
      <c r="P19" s="751"/>
      <c r="Q19" s="363"/>
      <c r="R19" s="337"/>
      <c r="S19" s="364"/>
      <c r="T19" s="763"/>
      <c r="U19" s="332"/>
      <c r="V19" s="764"/>
    </row>
    <row r="20" spans="1:22" ht="12.75" customHeight="1">
      <c r="A20" s="296" t="s">
        <v>331</v>
      </c>
      <c r="B20" s="290" t="s">
        <v>737</v>
      </c>
      <c r="C20" s="145"/>
      <c r="D20" s="772"/>
      <c r="E20" s="780"/>
      <c r="F20" s="780"/>
      <c r="G20" s="780"/>
      <c r="H20" s="367"/>
      <c r="I20" s="144"/>
      <c r="J20" s="368"/>
      <c r="K20" s="367"/>
      <c r="L20" s="144"/>
      <c r="M20" s="368"/>
      <c r="N20" s="754"/>
      <c r="O20" s="755"/>
      <c r="P20" s="756"/>
      <c r="Q20" s="367"/>
      <c r="R20" s="144"/>
      <c r="S20" s="368"/>
      <c r="T20" s="767"/>
      <c r="U20" s="768"/>
      <c r="V20" s="795"/>
    </row>
    <row r="21" spans="1:22" ht="12.75" customHeight="1">
      <c r="A21" s="289" t="s">
        <v>332</v>
      </c>
      <c r="B21" s="295" t="s">
        <v>738</v>
      </c>
      <c r="C21" s="78"/>
      <c r="D21" s="773">
        <f t="shared" si="3"/>
        <v>35601</v>
      </c>
      <c r="E21" s="778">
        <v>36000</v>
      </c>
      <c r="F21" s="778">
        <v>36000</v>
      </c>
      <c r="G21" s="778">
        <v>35601</v>
      </c>
      <c r="H21" s="363"/>
      <c r="I21" s="337"/>
      <c r="J21" s="364"/>
      <c r="K21" s="363"/>
      <c r="L21" s="337"/>
      <c r="M21" s="364"/>
      <c r="N21" s="750"/>
      <c r="O21" s="432"/>
      <c r="P21" s="751"/>
      <c r="Q21" s="363"/>
      <c r="R21" s="337"/>
      <c r="S21" s="364"/>
      <c r="T21" s="763"/>
      <c r="U21" s="332"/>
      <c r="V21" s="764"/>
    </row>
    <row r="22" spans="1:22" ht="12.75" customHeight="1">
      <c r="A22" s="289" t="s">
        <v>334</v>
      </c>
      <c r="B22" s="295" t="s">
        <v>739</v>
      </c>
      <c r="C22" s="78"/>
      <c r="D22" s="773">
        <f t="shared" si="3"/>
        <v>1767</v>
      </c>
      <c r="E22" s="778">
        <v>1600</v>
      </c>
      <c r="F22" s="778">
        <v>1600</v>
      </c>
      <c r="G22" s="778">
        <v>1767</v>
      </c>
      <c r="H22" s="363"/>
      <c r="I22" s="337"/>
      <c r="J22" s="364"/>
      <c r="K22" s="363"/>
      <c r="L22" s="337"/>
      <c r="M22" s="364"/>
      <c r="N22" s="750"/>
      <c r="O22" s="432"/>
      <c r="P22" s="751"/>
      <c r="Q22" s="363"/>
      <c r="R22" s="337"/>
      <c r="S22" s="364"/>
      <c r="T22" s="763"/>
      <c r="U22" s="332"/>
      <c r="V22" s="764"/>
    </row>
    <row r="23" spans="1:22" ht="12.75" customHeight="1">
      <c r="A23" s="289"/>
      <c r="B23" s="295" t="s">
        <v>33</v>
      </c>
      <c r="C23" s="78"/>
      <c r="D23" s="773">
        <f t="shared" si="3"/>
        <v>126</v>
      </c>
      <c r="E23" s="778"/>
      <c r="F23" s="778"/>
      <c r="G23" s="778">
        <v>126</v>
      </c>
      <c r="H23" s="363"/>
      <c r="I23" s="337"/>
      <c r="J23" s="364"/>
      <c r="K23" s="363"/>
      <c r="L23" s="337"/>
      <c r="M23" s="364"/>
      <c r="N23" s="750"/>
      <c r="O23" s="432"/>
      <c r="P23" s="751"/>
      <c r="Q23" s="363"/>
      <c r="R23" s="337"/>
      <c r="S23" s="364"/>
      <c r="T23" s="763"/>
      <c r="U23" s="332"/>
      <c r="V23" s="764"/>
    </row>
    <row r="24" spans="1:22" ht="12.75" customHeight="1">
      <c r="A24" s="289"/>
      <c r="B24" s="295" t="s">
        <v>34</v>
      </c>
      <c r="C24" s="78"/>
      <c r="D24" s="773">
        <f t="shared" si="3"/>
        <v>423</v>
      </c>
      <c r="E24" s="778"/>
      <c r="F24" s="778"/>
      <c r="G24" s="778">
        <v>423</v>
      </c>
      <c r="H24" s="363"/>
      <c r="I24" s="337"/>
      <c r="J24" s="364"/>
      <c r="K24" s="363"/>
      <c r="L24" s="337"/>
      <c r="M24" s="364"/>
      <c r="N24" s="750"/>
      <c r="O24" s="432"/>
      <c r="P24" s="751"/>
      <c r="Q24" s="363"/>
      <c r="R24" s="337"/>
      <c r="S24" s="364"/>
      <c r="T24" s="763"/>
      <c r="U24" s="332"/>
      <c r="V24" s="764"/>
    </row>
    <row r="25" spans="1:22" ht="12.75" customHeight="1">
      <c r="A25" s="289" t="s">
        <v>337</v>
      </c>
      <c r="B25" s="295" t="s">
        <v>364</v>
      </c>
      <c r="C25" s="78"/>
      <c r="D25" s="773">
        <f t="shared" si="3"/>
        <v>100238</v>
      </c>
      <c r="E25" s="778">
        <v>92000</v>
      </c>
      <c r="F25" s="778">
        <v>92000</v>
      </c>
      <c r="G25" s="778">
        <v>100238</v>
      </c>
      <c r="H25" s="363"/>
      <c r="I25" s="337"/>
      <c r="J25" s="364"/>
      <c r="K25" s="363"/>
      <c r="L25" s="337"/>
      <c r="M25" s="364"/>
      <c r="N25" s="750"/>
      <c r="O25" s="432"/>
      <c r="P25" s="751"/>
      <c r="Q25" s="363"/>
      <c r="R25" s="337"/>
      <c r="S25" s="364"/>
      <c r="T25" s="763"/>
      <c r="U25" s="332"/>
      <c r="V25" s="764"/>
    </row>
    <row r="26" spans="1:22" ht="12.75" customHeight="1">
      <c r="A26" s="289" t="s">
        <v>338</v>
      </c>
      <c r="B26" s="295" t="s">
        <v>740</v>
      </c>
      <c r="C26" s="78"/>
      <c r="D26" s="773">
        <f t="shared" si="3"/>
        <v>24087</v>
      </c>
      <c r="E26" s="778">
        <v>23470</v>
      </c>
      <c r="F26" s="778">
        <v>23470</v>
      </c>
      <c r="G26" s="778">
        <v>24087</v>
      </c>
      <c r="H26" s="363"/>
      <c r="I26" s="337"/>
      <c r="J26" s="364"/>
      <c r="K26" s="363"/>
      <c r="L26" s="337"/>
      <c r="M26" s="364"/>
      <c r="N26" s="750"/>
      <c r="O26" s="432"/>
      <c r="P26" s="751"/>
      <c r="Q26" s="363"/>
      <c r="R26" s="337"/>
      <c r="S26" s="364"/>
      <c r="T26" s="763"/>
      <c r="U26" s="332"/>
      <c r="V26" s="764"/>
    </row>
    <row r="27" spans="1:22" ht="12.75" customHeight="1">
      <c r="A27" s="289" t="s">
        <v>339</v>
      </c>
      <c r="B27" s="295" t="s">
        <v>741</v>
      </c>
      <c r="C27" s="78"/>
      <c r="D27" s="773">
        <f t="shared" si="3"/>
        <v>2889</v>
      </c>
      <c r="E27" s="778">
        <v>4000</v>
      </c>
      <c r="F27" s="778">
        <v>4000</v>
      </c>
      <c r="G27" s="778">
        <v>2889</v>
      </c>
      <c r="H27" s="363"/>
      <c r="I27" s="337"/>
      <c r="J27" s="364"/>
      <c r="K27" s="363"/>
      <c r="L27" s="337"/>
      <c r="M27" s="364"/>
      <c r="N27" s="750"/>
      <c r="O27" s="432"/>
      <c r="P27" s="751"/>
      <c r="Q27" s="363"/>
      <c r="R27" s="337"/>
      <c r="S27" s="364"/>
      <c r="T27" s="763"/>
      <c r="U27" s="332"/>
      <c r="V27" s="764"/>
    </row>
    <row r="28" spans="1:22" ht="12.75" customHeight="1">
      <c r="A28" s="293" t="s">
        <v>340</v>
      </c>
      <c r="B28" s="294" t="s">
        <v>737</v>
      </c>
      <c r="C28" s="150"/>
      <c r="D28" s="832">
        <f t="shared" si="3"/>
        <v>165131</v>
      </c>
      <c r="E28" s="779">
        <f>SUM(E21:E27)</f>
        <v>157070</v>
      </c>
      <c r="F28" s="779">
        <f>SUM(F21:F27)</f>
        <v>157070</v>
      </c>
      <c r="G28" s="779">
        <f>SUM(G21:G27)</f>
        <v>165131</v>
      </c>
      <c r="H28" s="365">
        <f>SUM(H21:H27)</f>
        <v>0</v>
      </c>
      <c r="I28" s="333">
        <f>SUM(I21:I27)</f>
        <v>0</v>
      </c>
      <c r="J28" s="366"/>
      <c r="K28" s="365">
        <f>SUM(K21:K27)</f>
        <v>0</v>
      </c>
      <c r="L28" s="333">
        <f>SUM(L21:L27)</f>
        <v>0</v>
      </c>
      <c r="M28" s="366"/>
      <c r="N28" s="752">
        <f>SUM(N21:N27)</f>
        <v>0</v>
      </c>
      <c r="O28" s="433">
        <f>SUM(O21:O27)</f>
        <v>0</v>
      </c>
      <c r="P28" s="753"/>
      <c r="Q28" s="365">
        <f t="shared" ref="Q28:V28" si="4">SUM(Q21:Q27)</f>
        <v>0</v>
      </c>
      <c r="R28" s="333">
        <f t="shared" si="4"/>
        <v>0</v>
      </c>
      <c r="S28" s="366">
        <f t="shared" si="4"/>
        <v>0</v>
      </c>
      <c r="T28" s="365">
        <f t="shared" si="4"/>
        <v>0</v>
      </c>
      <c r="U28" s="333">
        <f t="shared" si="4"/>
        <v>0</v>
      </c>
      <c r="V28" s="366">
        <f t="shared" si="4"/>
        <v>0</v>
      </c>
    </row>
    <row r="29" spans="1:22" ht="12.75" customHeight="1">
      <c r="A29" s="289" t="s">
        <v>341</v>
      </c>
      <c r="B29" s="295"/>
      <c r="C29" s="78"/>
      <c r="D29" s="834"/>
      <c r="E29" s="778"/>
      <c r="F29" s="778"/>
      <c r="G29" s="778"/>
      <c r="H29" s="363"/>
      <c r="I29" s="337"/>
      <c r="J29" s="364"/>
      <c r="K29" s="363"/>
      <c r="L29" s="337"/>
      <c r="M29" s="364"/>
      <c r="N29" s="750"/>
      <c r="O29" s="432"/>
      <c r="P29" s="751"/>
      <c r="Q29" s="363"/>
      <c r="R29" s="337"/>
      <c r="S29" s="364"/>
      <c r="T29" s="763"/>
      <c r="U29" s="332"/>
      <c r="V29" s="764"/>
    </row>
    <row r="30" spans="1:22" ht="12.75" customHeight="1">
      <c r="A30" s="289" t="s">
        <v>342</v>
      </c>
      <c r="B30" s="290" t="s">
        <v>742</v>
      </c>
      <c r="C30" s="145"/>
      <c r="D30" s="772"/>
      <c r="E30" s="780"/>
      <c r="F30" s="780"/>
      <c r="G30" s="780"/>
      <c r="H30" s="367"/>
      <c r="I30" s="144"/>
      <c r="J30" s="368"/>
      <c r="K30" s="367"/>
      <c r="L30" s="144"/>
      <c r="M30" s="368"/>
      <c r="N30" s="754"/>
      <c r="O30" s="755"/>
      <c r="P30" s="756"/>
      <c r="Q30" s="367"/>
      <c r="R30" s="144"/>
      <c r="S30" s="368"/>
      <c r="T30" s="767"/>
      <c r="U30" s="768"/>
      <c r="V30" s="795"/>
    </row>
    <row r="31" spans="1:22" ht="12.75" customHeight="1">
      <c r="A31" s="291" t="s">
        <v>343</v>
      </c>
      <c r="B31" s="292" t="s">
        <v>743</v>
      </c>
      <c r="C31" s="78"/>
      <c r="D31" s="773">
        <f t="shared" si="3"/>
        <v>9639</v>
      </c>
      <c r="E31" s="778"/>
      <c r="F31" s="778"/>
      <c r="G31" s="778"/>
      <c r="H31" s="363"/>
      <c r="I31" s="337"/>
      <c r="J31" s="364"/>
      <c r="K31" s="363"/>
      <c r="L31" s="337"/>
      <c r="M31" s="364"/>
      <c r="N31" s="750">
        <v>14700</v>
      </c>
      <c r="O31" s="432">
        <v>14700</v>
      </c>
      <c r="P31" s="751">
        <v>9639</v>
      </c>
      <c r="Q31" s="363"/>
      <c r="R31" s="337"/>
      <c r="S31" s="364"/>
      <c r="T31" s="763"/>
      <c r="U31" s="332"/>
      <c r="V31" s="764"/>
    </row>
    <row r="32" spans="1:22" ht="12.75" customHeight="1">
      <c r="A32" s="289" t="s">
        <v>344</v>
      </c>
      <c r="B32" s="295" t="s">
        <v>744</v>
      </c>
      <c r="C32" s="78"/>
      <c r="D32" s="773">
        <f t="shared" si="3"/>
        <v>18094</v>
      </c>
      <c r="E32" s="778">
        <v>5000</v>
      </c>
      <c r="F32" s="778">
        <v>5000</v>
      </c>
      <c r="G32" s="778">
        <v>5636</v>
      </c>
      <c r="H32" s="363">
        <v>9320</v>
      </c>
      <c r="I32" s="337">
        <v>8471</v>
      </c>
      <c r="J32" s="364">
        <v>9818</v>
      </c>
      <c r="K32" s="363"/>
      <c r="L32" s="337"/>
      <c r="M32" s="364"/>
      <c r="N32" s="750">
        <v>3900</v>
      </c>
      <c r="O32" s="432">
        <v>3900</v>
      </c>
      <c r="P32" s="751">
        <v>2640</v>
      </c>
      <c r="Q32" s="363"/>
      <c r="R32" s="337"/>
      <c r="S32" s="364"/>
      <c r="T32" s="763"/>
      <c r="U32" s="332"/>
      <c r="V32" s="764"/>
    </row>
    <row r="33" spans="1:22" ht="12.75" customHeight="1">
      <c r="A33" s="289" t="s">
        <v>346</v>
      </c>
      <c r="B33" s="295" t="s">
        <v>745</v>
      </c>
      <c r="C33" s="78"/>
      <c r="D33" s="773">
        <f t="shared" si="3"/>
        <v>5515</v>
      </c>
      <c r="E33" s="778">
        <v>1400</v>
      </c>
      <c r="F33" s="778">
        <v>1400</v>
      </c>
      <c r="G33" s="778">
        <v>720</v>
      </c>
      <c r="H33" s="363">
        <v>5500</v>
      </c>
      <c r="I33" s="337">
        <v>5500</v>
      </c>
      <c r="J33" s="364">
        <v>4787</v>
      </c>
      <c r="K33" s="363"/>
      <c r="L33" s="337"/>
      <c r="M33" s="364"/>
      <c r="N33" s="750">
        <v>600</v>
      </c>
      <c r="O33" s="432">
        <v>600</v>
      </c>
      <c r="P33" s="751">
        <v>8</v>
      </c>
      <c r="Q33" s="363"/>
      <c r="R33" s="337"/>
      <c r="S33" s="364"/>
      <c r="T33" s="763"/>
      <c r="U33" s="332"/>
      <c r="V33" s="764"/>
    </row>
    <row r="34" spans="1:22" ht="12.75" customHeight="1">
      <c r="A34" s="289" t="s">
        <v>397</v>
      </c>
      <c r="B34" s="295" t="s">
        <v>365</v>
      </c>
      <c r="C34" s="78"/>
      <c r="D34" s="773">
        <f t="shared" si="3"/>
        <v>2457</v>
      </c>
      <c r="E34" s="778">
        <v>4000</v>
      </c>
      <c r="F34" s="778">
        <v>4000</v>
      </c>
      <c r="G34" s="778">
        <v>2316</v>
      </c>
      <c r="H34" s="363">
        <v>80</v>
      </c>
      <c r="I34" s="337">
        <v>80</v>
      </c>
      <c r="J34" s="364">
        <v>51</v>
      </c>
      <c r="K34" s="363"/>
      <c r="L34" s="337"/>
      <c r="M34" s="364"/>
      <c r="N34" s="750">
        <v>63</v>
      </c>
      <c r="O34" s="432">
        <v>63</v>
      </c>
      <c r="P34" s="751">
        <v>90</v>
      </c>
      <c r="Q34" s="363">
        <v>2</v>
      </c>
      <c r="R34" s="337">
        <v>0</v>
      </c>
      <c r="S34" s="364"/>
      <c r="T34" s="763"/>
      <c r="U34" s="332"/>
      <c r="V34" s="764"/>
    </row>
    <row r="35" spans="1:22" ht="12.75" customHeight="1">
      <c r="A35" s="289" t="s">
        <v>398</v>
      </c>
      <c r="B35" s="295" t="s">
        <v>746</v>
      </c>
      <c r="C35" s="78"/>
      <c r="D35" s="773">
        <f t="shared" si="3"/>
        <v>54416</v>
      </c>
      <c r="E35" s="778">
        <v>500</v>
      </c>
      <c r="F35" s="778">
        <v>500</v>
      </c>
      <c r="G35" s="778">
        <v>4385</v>
      </c>
      <c r="H35" s="363">
        <v>5600</v>
      </c>
      <c r="I35" s="337">
        <v>5600</v>
      </c>
      <c r="J35" s="364">
        <v>6363</v>
      </c>
      <c r="K35" s="363"/>
      <c r="L35" s="337"/>
      <c r="M35" s="364">
        <v>136</v>
      </c>
      <c r="N35" s="750">
        <v>6900</v>
      </c>
      <c r="O35" s="432">
        <v>8783</v>
      </c>
      <c r="P35" s="751">
        <v>15288</v>
      </c>
      <c r="Q35" s="363"/>
      <c r="R35" s="337"/>
      <c r="S35" s="364"/>
      <c r="T35" s="763"/>
      <c r="U35" s="332">
        <v>28679</v>
      </c>
      <c r="V35" s="764">
        <v>28244</v>
      </c>
    </row>
    <row r="36" spans="1:22" ht="12.75" customHeight="1">
      <c r="A36" s="289" t="s">
        <v>399</v>
      </c>
      <c r="B36" s="295" t="s">
        <v>747</v>
      </c>
      <c r="C36" s="78"/>
      <c r="D36" s="773">
        <f t="shared" si="3"/>
        <v>12704</v>
      </c>
      <c r="E36" s="778"/>
      <c r="F36" s="778"/>
      <c r="G36" s="778"/>
      <c r="H36" s="363"/>
      <c r="I36" s="337"/>
      <c r="J36" s="364"/>
      <c r="K36" s="363">
        <v>14000</v>
      </c>
      <c r="L36" s="337">
        <v>13182</v>
      </c>
      <c r="M36" s="364">
        <v>12704</v>
      </c>
      <c r="N36" s="750"/>
      <c r="O36" s="432"/>
      <c r="P36" s="751"/>
      <c r="Q36" s="363"/>
      <c r="R36" s="337"/>
      <c r="S36" s="364"/>
      <c r="T36" s="763"/>
      <c r="U36" s="332"/>
      <c r="V36" s="764"/>
    </row>
    <row r="37" spans="1:22" ht="12.75" customHeight="1">
      <c r="A37" s="289" t="s">
        <v>400</v>
      </c>
      <c r="B37" s="295" t="s">
        <v>748</v>
      </c>
      <c r="C37" s="78"/>
      <c r="D37" s="773">
        <f t="shared" si="3"/>
        <v>10381</v>
      </c>
      <c r="E37" s="778"/>
      <c r="F37" s="778"/>
      <c r="G37" s="778">
        <v>206</v>
      </c>
      <c r="H37" s="363"/>
      <c r="I37" s="337"/>
      <c r="J37" s="364"/>
      <c r="K37" s="363">
        <v>4000</v>
      </c>
      <c r="L37" s="337">
        <v>4000</v>
      </c>
      <c r="M37" s="364">
        <v>3240</v>
      </c>
      <c r="N37" s="750">
        <v>6555</v>
      </c>
      <c r="O37" s="432">
        <v>6555</v>
      </c>
      <c r="P37" s="751">
        <v>6935</v>
      </c>
      <c r="Q37" s="363"/>
      <c r="R37" s="337"/>
      <c r="S37" s="364"/>
      <c r="T37" s="763"/>
      <c r="U37" s="332"/>
      <c r="V37" s="764"/>
    </row>
    <row r="38" spans="1:22" ht="12.75" customHeight="1">
      <c r="A38" s="289" t="s">
        <v>584</v>
      </c>
      <c r="B38" s="295" t="s">
        <v>749</v>
      </c>
      <c r="C38" s="78"/>
      <c r="D38" s="773">
        <f t="shared" si="3"/>
        <v>0</v>
      </c>
      <c r="E38" s="778"/>
      <c r="F38" s="778"/>
      <c r="G38" s="778"/>
      <c r="H38" s="363"/>
      <c r="I38" s="337"/>
      <c r="J38" s="364"/>
      <c r="K38" s="363"/>
      <c r="L38" s="337"/>
      <c r="M38" s="364"/>
      <c r="N38" s="750"/>
      <c r="O38" s="432"/>
      <c r="P38" s="751"/>
      <c r="Q38" s="363"/>
      <c r="R38" s="337"/>
      <c r="S38" s="364"/>
      <c r="T38" s="763"/>
      <c r="U38" s="332"/>
      <c r="V38" s="764"/>
    </row>
    <row r="39" spans="1:22" ht="12.75" customHeight="1">
      <c r="A39" s="293" t="s">
        <v>585</v>
      </c>
      <c r="B39" s="294" t="s">
        <v>750</v>
      </c>
      <c r="C39" s="150"/>
      <c r="D39" s="832">
        <f t="shared" ref="D39:D45" si="5">SUM(G39,J39,M39,P39,S39,V39)</f>
        <v>113206</v>
      </c>
      <c r="E39" s="779">
        <f t="shared" ref="E39:N39" si="6">SUM(E31:E37)</f>
        <v>10900</v>
      </c>
      <c r="F39" s="779">
        <f t="shared" si="6"/>
        <v>10900</v>
      </c>
      <c r="G39" s="779">
        <f t="shared" si="6"/>
        <v>13263</v>
      </c>
      <c r="H39" s="365">
        <f t="shared" si="6"/>
        <v>20500</v>
      </c>
      <c r="I39" s="333">
        <f t="shared" si="6"/>
        <v>19651</v>
      </c>
      <c r="J39" s="333">
        <f t="shared" si="6"/>
        <v>21019</v>
      </c>
      <c r="K39" s="365">
        <f t="shared" si="6"/>
        <v>18000</v>
      </c>
      <c r="L39" s="333">
        <f t="shared" si="6"/>
        <v>17182</v>
      </c>
      <c r="M39" s="366">
        <f t="shared" si="6"/>
        <v>16080</v>
      </c>
      <c r="N39" s="752">
        <f t="shared" si="6"/>
        <v>32718</v>
      </c>
      <c r="O39" s="433">
        <f>SUM(O31:O38)</f>
        <v>34601</v>
      </c>
      <c r="P39" s="753">
        <f>SUM(P31:P38)</f>
        <v>34600</v>
      </c>
      <c r="Q39" s="365">
        <f t="shared" ref="Q39:V39" si="7">SUM(Q31:Q37)</f>
        <v>2</v>
      </c>
      <c r="R39" s="333">
        <f t="shared" si="7"/>
        <v>0</v>
      </c>
      <c r="S39" s="366">
        <f t="shared" si="7"/>
        <v>0</v>
      </c>
      <c r="T39" s="365">
        <f t="shared" si="7"/>
        <v>0</v>
      </c>
      <c r="U39" s="333">
        <f t="shared" si="7"/>
        <v>28679</v>
      </c>
      <c r="V39" s="366">
        <f t="shared" si="7"/>
        <v>28244</v>
      </c>
    </row>
    <row r="40" spans="1:22" ht="12.75" customHeight="1">
      <c r="A40" s="289" t="s">
        <v>586</v>
      </c>
      <c r="B40" s="295"/>
      <c r="C40" s="78"/>
      <c r="D40" s="773"/>
      <c r="E40" s="778"/>
      <c r="F40" s="778"/>
      <c r="G40" s="778"/>
      <c r="H40" s="363"/>
      <c r="I40" s="337"/>
      <c r="J40" s="364"/>
      <c r="K40" s="363"/>
      <c r="L40" s="337"/>
      <c r="M40" s="364"/>
      <c r="N40" s="750"/>
      <c r="O40" s="432"/>
      <c r="P40" s="751"/>
      <c r="Q40" s="363"/>
      <c r="R40" s="337"/>
      <c r="S40" s="364"/>
      <c r="T40" s="763"/>
      <c r="U40" s="332"/>
      <c r="V40" s="796"/>
    </row>
    <row r="41" spans="1:22" ht="12.75" customHeight="1">
      <c r="A41" s="293" t="s">
        <v>587</v>
      </c>
      <c r="B41" s="294" t="s">
        <v>751</v>
      </c>
      <c r="C41" s="297"/>
      <c r="D41" s="832">
        <f t="shared" si="5"/>
        <v>1949</v>
      </c>
      <c r="E41" s="779">
        <v>94</v>
      </c>
      <c r="F41" s="779">
        <v>94</v>
      </c>
      <c r="G41" s="779">
        <v>89</v>
      </c>
      <c r="H41" s="365"/>
      <c r="I41" s="333">
        <v>1860</v>
      </c>
      <c r="J41" s="366">
        <v>1860</v>
      </c>
      <c r="K41" s="365"/>
      <c r="L41" s="333"/>
      <c r="M41" s="366"/>
      <c r="N41" s="752"/>
      <c r="O41" s="433"/>
      <c r="P41" s="753"/>
      <c r="Q41" s="365"/>
      <c r="R41" s="333"/>
      <c r="S41" s="366"/>
      <c r="T41" s="765"/>
      <c r="U41" s="334"/>
      <c r="V41" s="796"/>
    </row>
    <row r="42" spans="1:22" ht="12.75" customHeight="1">
      <c r="A42" s="289" t="s">
        <v>588</v>
      </c>
      <c r="B42" s="295"/>
      <c r="C42" s="78"/>
      <c r="D42" s="773"/>
      <c r="E42" s="778"/>
      <c r="F42" s="778"/>
      <c r="G42" s="778"/>
      <c r="H42" s="363"/>
      <c r="I42" s="337"/>
      <c r="J42" s="364"/>
      <c r="K42" s="363"/>
      <c r="L42" s="337"/>
      <c r="M42" s="364"/>
      <c r="N42" s="750"/>
      <c r="O42" s="432"/>
      <c r="P42" s="751"/>
      <c r="Q42" s="363"/>
      <c r="R42" s="337"/>
      <c r="S42" s="364"/>
      <c r="T42" s="763"/>
      <c r="U42" s="332"/>
      <c r="V42" s="796"/>
    </row>
    <row r="43" spans="1:22" ht="12.75" customHeight="1">
      <c r="A43" s="293" t="s">
        <v>589</v>
      </c>
      <c r="B43" s="298" t="s">
        <v>752</v>
      </c>
      <c r="C43" s="297"/>
      <c r="D43" s="832">
        <f t="shared" si="5"/>
        <v>525</v>
      </c>
      <c r="E43" s="779">
        <v>0</v>
      </c>
      <c r="F43" s="779">
        <v>0</v>
      </c>
      <c r="G43" s="779">
        <v>225</v>
      </c>
      <c r="H43" s="365">
        <v>2000</v>
      </c>
      <c r="I43" s="333">
        <v>0</v>
      </c>
      <c r="J43" s="366"/>
      <c r="K43" s="365"/>
      <c r="L43" s="333">
        <v>100</v>
      </c>
      <c r="M43" s="366">
        <v>100</v>
      </c>
      <c r="N43" s="752"/>
      <c r="O43" s="433">
        <v>200</v>
      </c>
      <c r="P43" s="753">
        <v>200</v>
      </c>
      <c r="Q43" s="365">
        <v>3000</v>
      </c>
      <c r="R43" s="333">
        <v>0</v>
      </c>
      <c r="S43" s="366">
        <v>0</v>
      </c>
      <c r="T43" s="765"/>
      <c r="U43" s="334"/>
      <c r="V43" s="796"/>
    </row>
    <row r="44" spans="1:22" ht="12.75" customHeight="1">
      <c r="A44" s="289" t="s">
        <v>590</v>
      </c>
      <c r="B44" s="295"/>
      <c r="C44" s="78"/>
      <c r="D44" s="773"/>
      <c r="E44" s="778"/>
      <c r="F44" s="778"/>
      <c r="G44" s="778"/>
      <c r="H44" s="363"/>
      <c r="I44" s="337"/>
      <c r="J44" s="364"/>
      <c r="K44" s="363"/>
      <c r="L44" s="337"/>
      <c r="M44" s="364"/>
      <c r="N44" s="750"/>
      <c r="O44" s="432"/>
      <c r="P44" s="751"/>
      <c r="Q44" s="363"/>
      <c r="R44" s="337"/>
      <c r="S44" s="364"/>
      <c r="T44" s="763"/>
      <c r="U44" s="332"/>
      <c r="V44" s="796"/>
    </row>
    <row r="45" spans="1:22" ht="12.75" customHeight="1">
      <c r="A45" s="293" t="s">
        <v>591</v>
      </c>
      <c r="B45" s="298" t="s">
        <v>753</v>
      </c>
      <c r="C45" s="297"/>
      <c r="D45" s="832">
        <f t="shared" si="5"/>
        <v>303342</v>
      </c>
      <c r="E45" s="779">
        <v>8194</v>
      </c>
      <c r="F45" s="779">
        <v>14636</v>
      </c>
      <c r="G45" s="779">
        <v>19110</v>
      </c>
      <c r="H45" s="365"/>
      <c r="I45" s="333"/>
      <c r="J45" s="366"/>
      <c r="K45" s="365"/>
      <c r="L45" s="333"/>
      <c r="M45" s="366"/>
      <c r="N45" s="752"/>
      <c r="O45" s="433"/>
      <c r="P45" s="753"/>
      <c r="Q45" s="365"/>
      <c r="R45" s="333"/>
      <c r="S45" s="366"/>
      <c r="T45" s="765">
        <v>260189</v>
      </c>
      <c r="U45" s="334">
        <v>311389</v>
      </c>
      <c r="V45" s="766">
        <v>284232</v>
      </c>
    </row>
    <row r="46" spans="1:22" ht="12.75" customHeight="1">
      <c r="A46" s="289" t="s">
        <v>592</v>
      </c>
      <c r="B46" s="295"/>
      <c r="C46" s="78"/>
      <c r="D46" s="773"/>
      <c r="E46" s="778"/>
      <c r="F46" s="778"/>
      <c r="G46" s="778"/>
      <c r="H46" s="363"/>
      <c r="I46" s="337"/>
      <c r="J46" s="364"/>
      <c r="K46" s="363"/>
      <c r="L46" s="337"/>
      <c r="M46" s="364"/>
      <c r="N46" s="750"/>
      <c r="O46" s="432"/>
      <c r="P46" s="751"/>
      <c r="Q46" s="363"/>
      <c r="R46" s="337"/>
      <c r="S46" s="364"/>
      <c r="T46" s="763"/>
      <c r="U46" s="332"/>
      <c r="V46" s="796"/>
    </row>
    <row r="47" spans="1:22" ht="12.75" customHeight="1">
      <c r="A47" s="293" t="s">
        <v>593</v>
      </c>
      <c r="B47" s="298" t="s">
        <v>754</v>
      </c>
      <c r="C47" s="297"/>
      <c r="D47" s="832">
        <f>SUM(G47,J47,M47,P47,S47,V47)</f>
        <v>17584</v>
      </c>
      <c r="E47" s="779">
        <v>53896</v>
      </c>
      <c r="F47" s="779">
        <v>50684</v>
      </c>
      <c r="G47" s="779">
        <v>14047</v>
      </c>
      <c r="H47" s="365"/>
      <c r="I47" s="333">
        <v>3044</v>
      </c>
      <c r="J47" s="366">
        <v>3044</v>
      </c>
      <c r="K47" s="365"/>
      <c r="L47" s="333">
        <v>493</v>
      </c>
      <c r="M47" s="366">
        <v>493</v>
      </c>
      <c r="N47" s="752"/>
      <c r="O47" s="433"/>
      <c r="P47" s="753"/>
      <c r="Q47" s="365"/>
      <c r="R47" s="333"/>
      <c r="S47" s="366"/>
      <c r="T47" s="765"/>
      <c r="U47" s="334">
        <v>0</v>
      </c>
      <c r="V47" s="796"/>
    </row>
    <row r="48" spans="1:22" ht="12" customHeight="1" thickBot="1">
      <c r="A48" s="289" t="s">
        <v>594</v>
      </c>
      <c r="B48" s="299" t="s">
        <v>755</v>
      </c>
      <c r="C48" s="115"/>
      <c r="D48" s="774">
        <f t="shared" ref="D48:S48" si="8">SUM(D16,D18,D28,D39,D41,D43,D45,D47)</f>
        <v>1046841</v>
      </c>
      <c r="E48" s="781">
        <f t="shared" si="8"/>
        <v>536857</v>
      </c>
      <c r="F48" s="781">
        <f t="shared" si="8"/>
        <v>587112</v>
      </c>
      <c r="G48" s="781">
        <f t="shared" si="8"/>
        <v>567441</v>
      </c>
      <c r="H48" s="369">
        <f t="shared" si="8"/>
        <v>22500</v>
      </c>
      <c r="I48" s="335">
        <f t="shared" si="8"/>
        <v>26614</v>
      </c>
      <c r="J48" s="335">
        <f t="shared" si="8"/>
        <v>27982</v>
      </c>
      <c r="K48" s="369">
        <f t="shared" si="8"/>
        <v>18000</v>
      </c>
      <c r="L48" s="335">
        <f t="shared" si="8"/>
        <v>27262</v>
      </c>
      <c r="M48" s="370">
        <f t="shared" si="8"/>
        <v>26160</v>
      </c>
      <c r="N48" s="757">
        <f t="shared" si="8"/>
        <v>32718</v>
      </c>
      <c r="O48" s="434">
        <f t="shared" si="8"/>
        <v>80738</v>
      </c>
      <c r="P48" s="758">
        <f t="shared" si="8"/>
        <v>80710</v>
      </c>
      <c r="Q48" s="369">
        <f t="shared" si="8"/>
        <v>3316</v>
      </c>
      <c r="R48" s="335">
        <f t="shared" si="8"/>
        <v>3523</v>
      </c>
      <c r="S48" s="370">
        <f t="shared" si="8"/>
        <v>3521</v>
      </c>
      <c r="T48" s="369">
        <f>SUM(T16,T18,T28,T39,T41,T43,T45,T47)</f>
        <v>262792</v>
      </c>
      <c r="U48" s="335">
        <f>SUM(U16,U18,U28,U39,U41,U43,U45,U47)</f>
        <v>391363</v>
      </c>
      <c r="V48" s="370">
        <f>SUM(V16,V18,V28,V39,V41,V43,V45,V47)</f>
        <v>341027</v>
      </c>
    </row>
    <row r="49" spans="1:17" ht="12.75" customHeight="1">
      <c r="A49" s="300"/>
      <c r="B49" s="107"/>
      <c r="C49" s="108"/>
      <c r="D49" s="108"/>
      <c r="E49" s="782"/>
      <c r="F49" s="783"/>
      <c r="G49" s="783"/>
      <c r="H49" s="37"/>
      <c r="I49" s="37"/>
      <c r="J49" s="37"/>
      <c r="K49" s="37"/>
      <c r="L49" s="37"/>
      <c r="M49" s="37"/>
      <c r="N49" s="50"/>
      <c r="O49" s="435"/>
      <c r="P49" s="435"/>
      <c r="Q49" s="338"/>
    </row>
    <row r="50" spans="1:17" ht="12.75" customHeight="1">
      <c r="B50" s="107"/>
      <c r="C50" s="108"/>
      <c r="D50" s="833"/>
      <c r="E50" s="782"/>
      <c r="F50" s="783"/>
      <c r="G50" s="783"/>
      <c r="H50" s="37"/>
      <c r="I50" s="37"/>
      <c r="J50" s="37"/>
      <c r="K50" s="37"/>
      <c r="L50" s="355"/>
      <c r="M50" s="355"/>
      <c r="N50" s="428"/>
      <c r="O50" s="436"/>
      <c r="P50" s="436"/>
      <c r="Q50" s="339"/>
    </row>
    <row r="51" spans="1:17" ht="12.75" customHeight="1">
      <c r="B51" s="107"/>
      <c r="C51" s="108"/>
      <c r="D51" s="108"/>
      <c r="E51" s="782"/>
      <c r="F51" s="783"/>
      <c r="G51" s="783"/>
      <c r="H51" s="37"/>
      <c r="I51" s="37"/>
      <c r="J51" s="37"/>
      <c r="K51" s="356"/>
      <c r="L51" s="356"/>
      <c r="M51" s="356"/>
      <c r="N51" s="427"/>
      <c r="O51" s="437"/>
      <c r="P51" s="437"/>
      <c r="Q51" s="38"/>
    </row>
    <row r="52" spans="1:17" ht="12.75" customHeight="1">
      <c r="B52" s="107"/>
      <c r="C52" s="108"/>
      <c r="D52" s="108"/>
      <c r="E52" s="782"/>
      <c r="F52" s="783"/>
      <c r="G52" s="783"/>
      <c r="H52" s="37"/>
      <c r="I52" s="37"/>
      <c r="J52" s="37"/>
      <c r="K52" s="356"/>
      <c r="L52" s="356"/>
      <c r="M52" s="356"/>
      <c r="N52" s="427"/>
      <c r="O52" s="438"/>
      <c r="P52" s="438"/>
      <c r="Q52" s="340"/>
    </row>
    <row r="53" spans="1:17" ht="12.75" customHeight="1">
      <c r="B53" s="107"/>
      <c r="C53" s="108"/>
      <c r="D53" s="108"/>
      <c r="E53" s="782"/>
      <c r="F53" s="783"/>
      <c r="G53" s="783"/>
      <c r="H53" s="37"/>
      <c r="I53" s="37"/>
      <c r="J53" s="37"/>
      <c r="K53" s="356"/>
      <c r="L53" s="356"/>
      <c r="M53" s="356"/>
      <c r="N53" s="427"/>
      <c r="O53" s="438"/>
      <c r="P53" s="438"/>
      <c r="Q53" s="340"/>
    </row>
    <row r="54" spans="1:17" ht="12.75" customHeight="1">
      <c r="B54" s="107"/>
      <c r="C54" s="108"/>
      <c r="D54" s="108"/>
      <c r="E54" s="782"/>
      <c r="F54" s="783"/>
      <c r="G54" s="783"/>
      <c r="H54" s="37"/>
      <c r="I54" s="37"/>
      <c r="J54" s="37"/>
      <c r="K54" s="37"/>
      <c r="L54" s="37"/>
      <c r="M54" s="37"/>
      <c r="N54" s="51"/>
      <c r="O54" s="439"/>
      <c r="P54" s="439"/>
      <c r="Q54" s="341"/>
    </row>
    <row r="55" spans="1:17" ht="12.75" customHeight="1">
      <c r="B55" s="107"/>
      <c r="C55" s="108"/>
      <c r="D55" s="108"/>
      <c r="E55" s="782"/>
      <c r="F55" s="783"/>
      <c r="G55" s="783"/>
      <c r="H55" s="37"/>
      <c r="I55" s="37"/>
      <c r="J55" s="37"/>
      <c r="K55" s="37"/>
      <c r="L55" s="37"/>
      <c r="M55" s="37"/>
      <c r="N55" s="51"/>
      <c r="O55" s="440"/>
      <c r="P55" s="440"/>
      <c r="Q55" s="342"/>
    </row>
    <row r="56" spans="1:17" ht="12.75" customHeight="1">
      <c r="B56" s="107"/>
      <c r="C56" s="108"/>
      <c r="D56" s="108"/>
      <c r="E56" s="782"/>
      <c r="F56" s="783"/>
      <c r="G56" s="783"/>
      <c r="H56" s="37"/>
      <c r="I56" s="37"/>
      <c r="J56" s="37"/>
      <c r="K56" s="37"/>
      <c r="L56" s="37"/>
      <c r="M56" s="37"/>
      <c r="N56" s="51"/>
      <c r="O56" s="440"/>
      <c r="P56" s="440"/>
      <c r="Q56" s="342"/>
    </row>
    <row r="57" spans="1:17" ht="12.75" customHeight="1">
      <c r="B57" s="107"/>
      <c r="C57" s="108"/>
      <c r="D57" s="108"/>
      <c r="E57" s="782"/>
      <c r="F57" s="783"/>
      <c r="G57" s="783"/>
      <c r="H57" s="37"/>
      <c r="I57" s="37"/>
      <c r="J57" s="37"/>
      <c r="K57" s="37"/>
      <c r="L57" s="37"/>
      <c r="M57" s="37"/>
      <c r="N57" s="51"/>
      <c r="O57" s="441"/>
      <c r="P57" s="441"/>
      <c r="Q57" s="343"/>
    </row>
    <row r="58" spans="1:17" ht="12.75" customHeight="1">
      <c r="B58" s="107"/>
      <c r="C58" s="108"/>
      <c r="D58" s="108"/>
      <c r="E58" s="782"/>
      <c r="F58" s="783"/>
      <c r="G58" s="783"/>
      <c r="H58" s="37"/>
      <c r="I58" s="37"/>
      <c r="J58" s="37"/>
      <c r="K58" s="37"/>
      <c r="L58" s="37"/>
      <c r="M58" s="37"/>
      <c r="N58" s="51"/>
      <c r="O58" s="441"/>
      <c r="P58" s="441"/>
      <c r="Q58" s="343"/>
    </row>
    <row r="59" spans="1:17" ht="12.75" customHeight="1">
      <c r="B59" s="107"/>
      <c r="C59" s="108"/>
      <c r="D59" s="108"/>
      <c r="E59" s="782"/>
      <c r="F59" s="783"/>
      <c r="G59" s="783"/>
      <c r="H59" s="37"/>
      <c r="I59" s="37"/>
      <c r="J59" s="37"/>
      <c r="K59" s="37"/>
      <c r="L59" s="37"/>
      <c r="M59" s="37"/>
      <c r="N59" s="51"/>
      <c r="O59" s="441"/>
      <c r="P59" s="441"/>
      <c r="Q59" s="343"/>
    </row>
    <row r="60" spans="1:17" ht="12.75" customHeight="1">
      <c r="B60" s="107"/>
      <c r="C60" s="108"/>
      <c r="D60" s="108"/>
      <c r="E60" s="782"/>
      <c r="F60" s="783"/>
      <c r="G60" s="783"/>
      <c r="H60" s="37"/>
      <c r="I60" s="37"/>
      <c r="J60" s="37"/>
      <c r="K60" s="37"/>
      <c r="L60" s="37"/>
      <c r="M60" s="37"/>
      <c r="N60" s="51"/>
      <c r="O60" s="442"/>
      <c r="P60" s="442"/>
      <c r="Q60" s="344"/>
    </row>
    <row r="61" spans="1:17" ht="12.75" customHeight="1">
      <c r="B61" s="107"/>
      <c r="C61" s="108"/>
      <c r="D61" s="108"/>
      <c r="E61" s="782"/>
      <c r="F61" s="783"/>
      <c r="G61" s="783"/>
      <c r="H61" s="37"/>
      <c r="I61" s="37"/>
      <c r="J61" s="37"/>
      <c r="K61" s="37"/>
      <c r="L61" s="37"/>
      <c r="M61" s="37"/>
      <c r="N61" s="51"/>
      <c r="O61" s="441"/>
      <c r="P61" s="441"/>
      <c r="Q61" s="343"/>
    </row>
    <row r="62" spans="1:17" ht="12.75" customHeight="1">
      <c r="B62" s="107"/>
      <c r="C62" s="108"/>
      <c r="D62" s="108"/>
      <c r="E62" s="782"/>
      <c r="F62" s="783"/>
      <c r="G62" s="783"/>
      <c r="H62" s="37"/>
      <c r="I62" s="37"/>
      <c r="J62" s="37"/>
      <c r="K62" s="37"/>
      <c r="L62" s="37"/>
      <c r="M62" s="37"/>
      <c r="N62" s="51"/>
      <c r="O62" s="442"/>
      <c r="P62" s="442"/>
      <c r="Q62" s="344"/>
    </row>
    <row r="63" spans="1:17" ht="12.75" customHeight="1">
      <c r="B63" s="107"/>
      <c r="C63" s="108"/>
      <c r="D63" s="108"/>
      <c r="E63" s="782"/>
      <c r="F63" s="783"/>
      <c r="G63" s="783"/>
      <c r="H63" s="37"/>
      <c r="I63" s="37"/>
      <c r="J63" s="37"/>
      <c r="K63" s="37"/>
      <c r="L63" s="37"/>
      <c r="M63" s="37"/>
      <c r="N63" s="51"/>
      <c r="O63" s="441"/>
      <c r="P63" s="441"/>
      <c r="Q63" s="343"/>
    </row>
    <row r="64" spans="1:17" ht="12.75" customHeight="1">
      <c r="B64" s="107"/>
      <c r="C64" s="108"/>
      <c r="D64" s="108"/>
      <c r="E64" s="782"/>
      <c r="F64" s="783"/>
      <c r="G64" s="783"/>
      <c r="H64" s="37"/>
      <c r="I64" s="37"/>
      <c r="J64" s="37"/>
      <c r="K64" s="37"/>
      <c r="L64" s="355"/>
      <c r="M64" s="355"/>
      <c r="N64" s="428"/>
      <c r="O64" s="441"/>
      <c r="P64" s="441"/>
      <c r="Q64" s="343"/>
    </row>
    <row r="65" spans="2:17" ht="12.75" customHeight="1">
      <c r="B65" s="107"/>
      <c r="C65" s="108"/>
      <c r="D65" s="108"/>
      <c r="E65" s="782"/>
      <c r="F65" s="783"/>
      <c r="G65" s="783"/>
      <c r="H65" s="37"/>
      <c r="I65" s="37"/>
      <c r="J65" s="37"/>
      <c r="K65" s="37"/>
      <c r="L65" s="37"/>
      <c r="M65" s="37"/>
      <c r="N65" s="51"/>
      <c r="O65" s="443"/>
      <c r="P65" s="443"/>
      <c r="Q65" s="344"/>
    </row>
    <row r="66" spans="2:17" ht="12.75" customHeight="1">
      <c r="B66" s="107"/>
      <c r="C66" s="108"/>
      <c r="D66" s="108"/>
      <c r="E66" s="782"/>
      <c r="F66" s="783"/>
      <c r="G66" s="783"/>
      <c r="H66" s="37"/>
      <c r="I66" s="37"/>
      <c r="J66" s="37"/>
      <c r="K66" s="356"/>
      <c r="L66" s="355"/>
      <c r="M66" s="355"/>
      <c r="N66" s="428"/>
      <c r="O66" s="444"/>
      <c r="P66" s="444"/>
      <c r="Q66" s="343"/>
    </row>
    <row r="67" spans="2:17" ht="12.75" customHeight="1">
      <c r="B67" s="107"/>
      <c r="C67" s="108"/>
      <c r="D67" s="108"/>
      <c r="E67" s="782"/>
      <c r="F67" s="783"/>
      <c r="G67" s="783"/>
      <c r="H67" s="37"/>
      <c r="I67" s="37"/>
      <c r="J67" s="37"/>
      <c r="K67" s="37"/>
      <c r="L67" s="37"/>
      <c r="M67" s="37"/>
      <c r="N67" s="51"/>
      <c r="O67" s="445"/>
      <c r="P67" s="445"/>
      <c r="Q67" s="345"/>
    </row>
    <row r="68" spans="2:17" ht="12.75" customHeight="1">
      <c r="B68" s="107"/>
      <c r="C68" s="108"/>
      <c r="D68" s="108"/>
      <c r="E68" s="782"/>
      <c r="F68" s="783"/>
      <c r="G68" s="783"/>
      <c r="H68" s="37"/>
      <c r="I68" s="37"/>
      <c r="J68" s="37"/>
      <c r="K68" s="37"/>
      <c r="L68" s="37"/>
      <c r="M68" s="37"/>
      <c r="N68" s="51"/>
      <c r="O68" s="441"/>
      <c r="P68" s="441"/>
      <c r="Q68" s="343"/>
    </row>
    <row r="69" spans="2:17" ht="12.75" customHeight="1">
      <c r="B69" s="107"/>
      <c r="C69" s="108"/>
      <c r="D69" s="108"/>
      <c r="E69" s="782"/>
      <c r="F69" s="783"/>
      <c r="G69" s="783"/>
      <c r="H69" s="37"/>
      <c r="I69" s="37"/>
      <c r="J69" s="37"/>
      <c r="K69" s="37"/>
      <c r="L69" s="353"/>
      <c r="M69" s="353"/>
      <c r="N69" s="446"/>
      <c r="O69" s="447"/>
      <c r="P69" s="447"/>
      <c r="Q69" s="346"/>
    </row>
    <row r="70" spans="2:17" ht="12.75" customHeight="1">
      <c r="B70" s="51"/>
      <c r="C70" s="51"/>
      <c r="D70" s="51"/>
      <c r="E70" s="784"/>
      <c r="F70" s="785"/>
      <c r="G70" s="785"/>
      <c r="H70" s="37"/>
      <c r="I70" s="37"/>
      <c r="J70" s="37"/>
      <c r="K70" s="356"/>
      <c r="L70" s="37"/>
      <c r="M70" s="37"/>
      <c r="N70" s="51"/>
      <c r="O70" s="448"/>
      <c r="P70" s="448"/>
      <c r="Q70" s="347"/>
    </row>
    <row r="71" spans="2:17" ht="12.75" customHeight="1">
      <c r="B71" s="51"/>
      <c r="C71" s="51"/>
      <c r="D71" s="50"/>
      <c r="E71" s="786"/>
      <c r="F71" s="787"/>
      <c r="G71" s="787"/>
      <c r="H71" s="37"/>
      <c r="I71" s="37"/>
      <c r="J71" s="37"/>
      <c r="K71" s="356"/>
      <c r="L71" s="355"/>
      <c r="M71" s="355"/>
      <c r="N71" s="428"/>
      <c r="O71" s="445"/>
      <c r="P71" s="445"/>
      <c r="Q71" s="345"/>
    </row>
    <row r="72" spans="2:17" ht="12.75" customHeight="1">
      <c r="B72" s="51"/>
      <c r="C72" s="51"/>
      <c r="D72" s="51"/>
      <c r="E72" s="786"/>
      <c r="F72" s="785"/>
      <c r="G72" s="785"/>
      <c r="H72" s="37"/>
      <c r="I72" s="37"/>
      <c r="J72" s="37"/>
      <c r="K72" s="356"/>
      <c r="L72" s="356"/>
      <c r="M72" s="356"/>
      <c r="N72" s="427"/>
      <c r="O72" s="435"/>
      <c r="P72" s="435"/>
      <c r="Q72" s="338"/>
    </row>
    <row r="73" spans="2:17" ht="12.75" customHeight="1">
      <c r="B73" s="51"/>
      <c r="C73" s="51"/>
      <c r="D73" s="50"/>
      <c r="E73" s="784"/>
      <c r="F73" s="787"/>
      <c r="G73" s="787"/>
      <c r="H73" s="37"/>
      <c r="I73" s="37"/>
      <c r="J73" s="37"/>
      <c r="K73" s="37"/>
      <c r="L73" s="355"/>
      <c r="M73" s="355"/>
      <c r="N73" s="428"/>
      <c r="O73" s="435"/>
      <c r="P73" s="435"/>
      <c r="Q73" s="338"/>
    </row>
    <row r="74" spans="2:17" ht="12.75" customHeight="1">
      <c r="B74" s="51"/>
      <c r="C74" s="51"/>
      <c r="D74" s="50"/>
      <c r="E74" s="784"/>
      <c r="F74" s="787"/>
      <c r="G74" s="787"/>
      <c r="H74" s="37"/>
      <c r="I74" s="37"/>
      <c r="J74" s="37"/>
      <c r="K74" s="37"/>
      <c r="L74" s="356"/>
      <c r="M74" s="356"/>
      <c r="N74" s="51"/>
      <c r="O74" s="449"/>
      <c r="P74" s="449"/>
      <c r="Q74" s="111"/>
    </row>
    <row r="75" spans="2:17" ht="12.75" customHeight="1">
      <c r="B75" s="51"/>
      <c r="C75" s="51"/>
      <c r="D75" s="50"/>
      <c r="E75" s="784"/>
      <c r="F75" s="787"/>
      <c r="G75" s="787"/>
      <c r="H75" s="37"/>
      <c r="I75" s="37"/>
      <c r="J75" s="37"/>
      <c r="K75" s="37"/>
      <c r="L75" s="356"/>
      <c r="M75" s="356"/>
      <c r="N75" s="51"/>
      <c r="O75" s="449"/>
      <c r="P75" s="449"/>
      <c r="Q75" s="111"/>
    </row>
    <row r="76" spans="2:17" ht="12.75" customHeight="1">
      <c r="B76" s="51"/>
      <c r="C76" s="51"/>
      <c r="D76" s="50"/>
      <c r="E76" s="784"/>
      <c r="F76" s="787"/>
      <c r="G76" s="787"/>
      <c r="H76" s="37"/>
      <c r="I76" s="37"/>
      <c r="J76" s="37"/>
      <c r="K76" s="355"/>
      <c r="L76" s="355"/>
      <c r="M76" s="355"/>
      <c r="N76" s="428"/>
      <c r="O76" s="450"/>
      <c r="P76" s="450"/>
      <c r="Q76" s="111"/>
    </row>
    <row r="77" spans="2:17" ht="12.75" customHeight="1">
      <c r="B77" s="51"/>
      <c r="C77" s="51"/>
      <c r="D77" s="50"/>
      <c r="E77" s="784"/>
      <c r="F77" s="787"/>
      <c r="G77" s="787"/>
      <c r="H77" s="37"/>
      <c r="I77" s="37"/>
      <c r="J77" s="37"/>
      <c r="K77" s="37"/>
      <c r="L77" s="356"/>
      <c r="M77" s="356"/>
      <c r="N77" s="428"/>
      <c r="O77" s="449"/>
      <c r="P77" s="449"/>
      <c r="Q77" s="111"/>
    </row>
    <row r="78" spans="2:17" ht="12.75" customHeight="1">
      <c r="B78" s="51"/>
      <c r="C78" s="51"/>
      <c r="D78" s="50"/>
      <c r="E78" s="788"/>
      <c r="F78" s="787"/>
      <c r="G78" s="787"/>
      <c r="H78" s="37"/>
      <c r="I78" s="37"/>
      <c r="J78" s="37"/>
      <c r="K78" s="37"/>
      <c r="L78" s="355"/>
      <c r="M78" s="355"/>
      <c r="N78" s="428"/>
      <c r="O78" s="435"/>
      <c r="P78" s="435"/>
      <c r="Q78" s="338"/>
    </row>
    <row r="79" spans="2:17" ht="12.75" customHeight="1">
      <c r="B79" s="51"/>
      <c r="C79" s="51"/>
      <c r="D79" s="50"/>
      <c r="E79" s="784"/>
      <c r="F79" s="787"/>
      <c r="G79" s="787"/>
      <c r="H79" s="37"/>
      <c r="I79" s="37"/>
      <c r="J79" s="37"/>
      <c r="K79" s="37"/>
      <c r="L79" s="37"/>
      <c r="M79" s="37"/>
      <c r="N79" s="51"/>
      <c r="O79" s="449"/>
      <c r="P79" s="449"/>
      <c r="Q79" s="111"/>
    </row>
    <row r="80" spans="2:17" ht="12.75" customHeight="1">
      <c r="B80" s="51"/>
      <c r="C80" s="51"/>
      <c r="D80" s="50"/>
      <c r="E80" s="786"/>
      <c r="F80" s="785"/>
      <c r="G80" s="785"/>
      <c r="H80" s="37"/>
      <c r="I80" s="37"/>
      <c r="J80" s="37"/>
      <c r="K80" s="356"/>
      <c r="L80" s="355"/>
      <c r="M80" s="355"/>
      <c r="N80" s="428"/>
      <c r="O80" s="451"/>
      <c r="P80" s="451"/>
      <c r="Q80" s="348"/>
    </row>
    <row r="81" spans="2:17" ht="12.75" customHeight="1">
      <c r="B81" s="51"/>
      <c r="C81" s="51"/>
      <c r="D81" s="50"/>
      <c r="E81" s="786"/>
      <c r="F81" s="785"/>
      <c r="G81" s="785"/>
      <c r="H81" s="37"/>
      <c r="I81" s="37"/>
      <c r="J81" s="37"/>
      <c r="K81" s="356"/>
      <c r="L81" s="37"/>
      <c r="M81" s="37"/>
      <c r="N81" s="51"/>
      <c r="O81" s="448"/>
      <c r="P81" s="448"/>
      <c r="Q81" s="347"/>
    </row>
    <row r="82" spans="2:17" ht="12.75" customHeight="1">
      <c r="B82" s="51"/>
      <c r="C82" s="51"/>
      <c r="D82" s="50"/>
      <c r="E82" s="786"/>
      <c r="F82" s="785"/>
      <c r="G82" s="785"/>
      <c r="H82" s="37"/>
      <c r="I82" s="37"/>
      <c r="J82" s="37"/>
      <c r="K82" s="356"/>
      <c r="L82" s="355"/>
      <c r="M82" s="355"/>
      <c r="N82" s="428"/>
      <c r="O82" s="449"/>
      <c r="P82" s="449"/>
      <c r="Q82" s="111"/>
    </row>
    <row r="83" spans="2:17" ht="12.75" customHeight="1">
      <c r="B83" s="51"/>
      <c r="C83" s="51"/>
      <c r="D83" s="51"/>
      <c r="E83" s="784"/>
      <c r="F83" s="787"/>
      <c r="G83" s="787"/>
      <c r="H83" s="37"/>
      <c r="I83" s="37"/>
      <c r="J83" s="37"/>
      <c r="K83" s="37"/>
      <c r="L83" s="37"/>
      <c r="M83" s="37"/>
      <c r="N83" s="50"/>
      <c r="O83" s="439"/>
      <c r="P83" s="439"/>
      <c r="Q83" s="341"/>
    </row>
    <row r="84" spans="2:17" ht="12.75" customHeight="1">
      <c r="B84" s="51"/>
      <c r="C84" s="51"/>
      <c r="D84" s="51"/>
      <c r="E84" s="784"/>
      <c r="F84" s="787"/>
      <c r="G84" s="787"/>
      <c r="H84" s="37"/>
      <c r="I84" s="37"/>
      <c r="J84" s="37"/>
      <c r="K84" s="37"/>
      <c r="L84" s="355"/>
      <c r="M84" s="355"/>
      <c r="N84" s="428"/>
      <c r="O84" s="442"/>
      <c r="P84" s="442"/>
      <c r="Q84" s="344"/>
    </row>
    <row r="85" spans="2:17" ht="12.75" customHeight="1">
      <c r="B85" s="51"/>
      <c r="C85" s="51"/>
      <c r="D85" s="51"/>
      <c r="E85" s="784"/>
      <c r="F85" s="787"/>
      <c r="G85" s="787"/>
      <c r="H85" s="37"/>
      <c r="I85" s="37"/>
      <c r="J85" s="37"/>
      <c r="K85" s="37"/>
      <c r="L85" s="37"/>
      <c r="M85" s="37"/>
      <c r="N85" s="51"/>
      <c r="O85" s="449"/>
      <c r="P85" s="449"/>
      <c r="Q85" s="111"/>
    </row>
    <row r="86" spans="2:17" ht="12.75" customHeight="1">
      <c r="B86" s="51"/>
      <c r="C86" s="51"/>
      <c r="D86" s="51"/>
      <c r="E86" s="784"/>
      <c r="F86" s="787"/>
      <c r="G86" s="787"/>
      <c r="H86" s="37"/>
      <c r="I86" s="37"/>
      <c r="J86" s="37"/>
      <c r="K86" s="356"/>
      <c r="L86" s="356"/>
      <c r="M86" s="356"/>
      <c r="N86" s="427"/>
      <c r="O86" s="452"/>
      <c r="P86" s="452"/>
      <c r="Q86" s="347"/>
    </row>
    <row r="87" spans="2:17" ht="12.75" customHeight="1">
      <c r="B87" s="51"/>
      <c r="C87" s="51"/>
      <c r="D87" s="51"/>
      <c r="E87" s="784"/>
      <c r="F87" s="787"/>
      <c r="G87" s="787"/>
      <c r="H87" s="37"/>
      <c r="I87" s="37"/>
      <c r="J87" s="37"/>
      <c r="K87" s="356"/>
      <c r="L87" s="356"/>
      <c r="M87" s="356"/>
      <c r="N87" s="427"/>
      <c r="O87" s="449"/>
      <c r="P87" s="449"/>
      <c r="Q87" s="111"/>
    </row>
    <row r="88" spans="2:17" ht="12.75" customHeight="1">
      <c r="B88" s="51"/>
      <c r="C88" s="51"/>
      <c r="D88" s="51"/>
      <c r="E88" s="784"/>
      <c r="F88" s="787"/>
      <c r="G88" s="787"/>
      <c r="H88" s="37"/>
      <c r="I88" s="37"/>
      <c r="J88" s="37"/>
      <c r="K88" s="37"/>
      <c r="L88" s="37"/>
      <c r="M88" s="37"/>
      <c r="N88" s="51"/>
      <c r="O88" s="435"/>
      <c r="P88" s="435"/>
      <c r="Q88" s="338"/>
    </row>
    <row r="89" spans="2:17" ht="12.75" customHeight="1">
      <c r="B89" s="51"/>
      <c r="C89" s="51"/>
      <c r="D89" s="51"/>
      <c r="E89" s="784"/>
      <c r="F89" s="787"/>
      <c r="G89" s="787"/>
      <c r="H89" s="37"/>
      <c r="I89" s="37"/>
      <c r="J89" s="37"/>
      <c r="K89" s="37"/>
      <c r="L89" s="355"/>
      <c r="M89" s="355"/>
      <c r="N89" s="428"/>
      <c r="O89" s="449"/>
      <c r="P89" s="449"/>
      <c r="Q89" s="111"/>
    </row>
    <row r="90" spans="2:17" ht="12.75" customHeight="1">
      <c r="B90" s="51"/>
      <c r="C90" s="51"/>
      <c r="D90" s="51"/>
      <c r="E90" s="784"/>
      <c r="F90" s="787"/>
      <c r="G90" s="787"/>
      <c r="H90" s="37"/>
      <c r="I90" s="37"/>
      <c r="J90" s="37"/>
      <c r="K90" s="356"/>
      <c r="L90" s="355"/>
      <c r="M90" s="355"/>
      <c r="N90" s="428"/>
      <c r="O90" s="448"/>
      <c r="P90" s="448"/>
      <c r="Q90" s="347"/>
    </row>
    <row r="91" spans="2:17" ht="12.75" customHeight="1">
      <c r="B91" s="51"/>
      <c r="C91" s="51"/>
      <c r="D91" s="51"/>
      <c r="E91" s="784"/>
      <c r="F91" s="787"/>
      <c r="G91" s="787"/>
      <c r="H91" s="37"/>
      <c r="I91" s="37"/>
      <c r="J91" s="37"/>
      <c r="K91" s="356"/>
      <c r="L91" s="355"/>
      <c r="M91" s="355"/>
      <c r="N91" s="428"/>
      <c r="O91" s="448"/>
      <c r="P91" s="448"/>
      <c r="Q91" s="347"/>
    </row>
    <row r="92" spans="2:17" ht="12.75" customHeight="1">
      <c r="B92" s="51"/>
      <c r="C92" s="51"/>
      <c r="D92" s="51"/>
      <c r="E92" s="784"/>
      <c r="F92" s="787"/>
      <c r="G92" s="787"/>
      <c r="H92" s="37"/>
      <c r="I92" s="37"/>
      <c r="J92" s="37"/>
      <c r="K92" s="356"/>
      <c r="L92" s="355"/>
      <c r="M92" s="355"/>
      <c r="N92" s="428"/>
      <c r="O92" s="448"/>
      <c r="P92" s="448"/>
      <c r="Q92" s="347"/>
    </row>
    <row r="93" spans="2:17" ht="12.75" customHeight="1">
      <c r="B93" s="51"/>
      <c r="C93" s="51"/>
      <c r="D93" s="51"/>
      <c r="E93" s="784"/>
      <c r="F93" s="787"/>
      <c r="G93" s="787"/>
      <c r="H93" s="37"/>
      <c r="I93" s="37"/>
      <c r="J93" s="37"/>
      <c r="K93" s="356"/>
      <c r="L93" s="355"/>
      <c r="M93" s="355"/>
      <c r="N93" s="428"/>
      <c r="O93" s="448"/>
      <c r="P93" s="448"/>
      <c r="Q93" s="347"/>
    </row>
    <row r="94" spans="2:17" ht="12.75" customHeight="1">
      <c r="B94" s="51"/>
      <c r="C94" s="51"/>
      <c r="D94" s="51"/>
      <c r="E94" s="784"/>
      <c r="F94" s="787"/>
      <c r="G94" s="787"/>
      <c r="H94" s="37"/>
      <c r="I94" s="37"/>
      <c r="J94" s="37"/>
      <c r="K94" s="356"/>
      <c r="L94" s="355"/>
      <c r="M94" s="355"/>
      <c r="N94" s="428"/>
      <c r="O94" s="448"/>
      <c r="P94" s="448"/>
      <c r="Q94" s="347"/>
    </row>
    <row r="95" spans="2:17" ht="12.75" customHeight="1">
      <c r="B95" s="51"/>
      <c r="C95" s="51"/>
      <c r="D95" s="51"/>
      <c r="E95" s="784"/>
      <c r="F95" s="787"/>
      <c r="G95" s="787"/>
      <c r="H95" s="37"/>
      <c r="I95" s="37"/>
      <c r="J95" s="37"/>
      <c r="K95" s="356"/>
      <c r="L95" s="355"/>
      <c r="M95" s="355"/>
      <c r="N95" s="428"/>
      <c r="O95" s="449"/>
      <c r="P95" s="449"/>
      <c r="Q95" s="111"/>
    </row>
    <row r="96" spans="2:17" ht="12.75" customHeight="1">
      <c r="B96" s="51"/>
      <c r="C96" s="51"/>
      <c r="D96" s="51"/>
      <c r="E96" s="784"/>
      <c r="F96" s="787"/>
      <c r="G96" s="787"/>
      <c r="H96" s="37"/>
      <c r="I96" s="37"/>
      <c r="J96" s="37"/>
      <c r="K96" s="356"/>
      <c r="L96" s="355"/>
      <c r="M96" s="355"/>
      <c r="N96" s="428"/>
      <c r="O96" s="449"/>
      <c r="P96" s="449"/>
      <c r="Q96" s="111"/>
    </row>
    <row r="97" spans="2:17" ht="12.75" customHeight="1">
      <c r="B97" s="51"/>
      <c r="C97" s="51"/>
      <c r="D97" s="51"/>
      <c r="E97" s="784"/>
      <c r="F97" s="787"/>
      <c r="G97" s="787"/>
      <c r="H97" s="37"/>
      <c r="I97" s="37"/>
      <c r="J97" s="37"/>
      <c r="K97" s="356"/>
      <c r="L97" s="355"/>
      <c r="M97" s="355"/>
      <c r="N97" s="428"/>
      <c r="O97" s="449"/>
      <c r="P97" s="449"/>
      <c r="Q97" s="111"/>
    </row>
    <row r="98" spans="2:17" ht="12.75" customHeight="1">
      <c r="B98" s="51"/>
      <c r="C98" s="51"/>
      <c r="D98" s="51"/>
      <c r="E98" s="784"/>
      <c r="F98" s="787"/>
      <c r="G98" s="787"/>
      <c r="H98" s="37"/>
      <c r="I98" s="37"/>
      <c r="J98" s="37"/>
      <c r="K98" s="356"/>
      <c r="L98" s="355"/>
      <c r="M98" s="355"/>
      <c r="N98" s="428"/>
      <c r="O98" s="449"/>
      <c r="P98" s="449"/>
      <c r="Q98" s="111"/>
    </row>
    <row r="99" spans="2:17" ht="12.75" customHeight="1">
      <c r="B99" s="51"/>
      <c r="C99" s="51"/>
      <c r="D99" s="51"/>
      <c r="E99" s="784"/>
      <c r="F99" s="787"/>
      <c r="G99" s="787"/>
      <c r="H99" s="37"/>
      <c r="I99" s="37"/>
      <c r="J99" s="37"/>
      <c r="K99" s="356"/>
      <c r="L99" s="355"/>
      <c r="M99" s="355"/>
      <c r="N99" s="428"/>
      <c r="O99" s="449"/>
      <c r="P99" s="449"/>
      <c r="Q99" s="111"/>
    </row>
    <row r="100" spans="2:17" ht="12.75" customHeight="1">
      <c r="B100" s="51"/>
      <c r="C100" s="51"/>
      <c r="D100" s="51"/>
      <c r="E100" s="784"/>
      <c r="F100" s="787"/>
      <c r="G100" s="787"/>
      <c r="H100" s="37"/>
      <c r="I100" s="37"/>
      <c r="J100" s="37"/>
      <c r="K100" s="356"/>
      <c r="L100" s="355"/>
      <c r="M100" s="355"/>
      <c r="N100" s="428"/>
      <c r="O100" s="449"/>
      <c r="P100" s="449"/>
      <c r="Q100" s="111"/>
    </row>
    <row r="101" spans="2:17" ht="12.75" customHeight="1">
      <c r="B101" s="51"/>
      <c r="C101" s="51"/>
      <c r="D101" s="51"/>
      <c r="E101" s="784"/>
      <c r="F101" s="787"/>
      <c r="G101" s="787"/>
      <c r="H101" s="37"/>
      <c r="I101" s="37"/>
      <c r="J101" s="37"/>
      <c r="K101" s="356"/>
      <c r="L101" s="355"/>
      <c r="M101" s="355"/>
      <c r="N101" s="428"/>
      <c r="O101" s="449"/>
      <c r="P101" s="449"/>
      <c r="Q101" s="111"/>
    </row>
    <row r="102" spans="2:17" ht="12.75" customHeight="1">
      <c r="B102" s="51"/>
      <c r="C102" s="51"/>
      <c r="D102" s="51"/>
      <c r="E102" s="784"/>
      <c r="F102" s="787"/>
      <c r="G102" s="787"/>
      <c r="H102" s="37"/>
      <c r="I102" s="37"/>
      <c r="J102" s="37"/>
      <c r="K102" s="356"/>
      <c r="L102" s="355"/>
      <c r="M102" s="355"/>
      <c r="N102" s="428"/>
      <c r="O102" s="449"/>
      <c r="P102" s="449"/>
      <c r="Q102" s="111"/>
    </row>
    <row r="103" spans="2:17" ht="12.75" customHeight="1">
      <c r="B103" s="51"/>
      <c r="C103" s="51"/>
      <c r="D103" s="51"/>
      <c r="E103" s="784"/>
      <c r="F103" s="787"/>
      <c r="G103" s="787"/>
      <c r="H103" s="37"/>
      <c r="I103" s="37"/>
      <c r="J103" s="37"/>
      <c r="K103" s="356"/>
      <c r="L103" s="355"/>
      <c r="M103" s="355"/>
      <c r="N103" s="428"/>
      <c r="O103" s="449"/>
      <c r="P103" s="449"/>
      <c r="Q103" s="111"/>
    </row>
    <row r="104" spans="2:17" ht="12.75" customHeight="1">
      <c r="B104" s="51"/>
      <c r="C104" s="51"/>
      <c r="D104" s="51"/>
      <c r="E104" s="784"/>
      <c r="F104" s="787"/>
      <c r="G104" s="787"/>
      <c r="H104" s="37"/>
      <c r="I104" s="37"/>
      <c r="J104" s="37"/>
      <c r="K104" s="356"/>
      <c r="L104" s="355"/>
      <c r="M104" s="355"/>
      <c r="N104" s="428"/>
      <c r="O104" s="449"/>
      <c r="P104" s="449"/>
      <c r="Q104" s="111"/>
    </row>
    <row r="105" spans="2:17" ht="13.5" customHeight="1">
      <c r="B105" s="51"/>
      <c r="C105" s="51"/>
      <c r="D105" s="51"/>
      <c r="E105" s="784"/>
      <c r="F105" s="787"/>
      <c r="G105" s="787"/>
      <c r="H105" s="37"/>
      <c r="I105" s="37"/>
      <c r="J105" s="37"/>
      <c r="K105" s="356"/>
      <c r="L105" s="355"/>
      <c r="M105" s="355"/>
      <c r="N105" s="428"/>
      <c r="O105" s="448"/>
      <c r="P105" s="448"/>
      <c r="Q105" s="347"/>
    </row>
    <row r="106" spans="2:17" ht="12.75" customHeight="1">
      <c r="B106" s="51"/>
      <c r="C106" s="51"/>
      <c r="D106" s="51"/>
      <c r="E106" s="784"/>
      <c r="F106" s="787"/>
      <c r="G106" s="787"/>
      <c r="H106" s="37"/>
      <c r="I106" s="37"/>
      <c r="J106" s="37"/>
      <c r="K106" s="356"/>
      <c r="L106" s="355"/>
      <c r="M106" s="355"/>
      <c r="N106" s="428"/>
      <c r="O106" s="448"/>
      <c r="P106" s="448"/>
      <c r="Q106" s="347"/>
    </row>
    <row r="107" spans="2:17" ht="12.75" customHeight="1">
      <c r="B107" s="51"/>
      <c r="C107" s="51"/>
      <c r="D107" s="51"/>
      <c r="E107" s="784"/>
      <c r="F107" s="787"/>
      <c r="G107" s="787"/>
      <c r="H107" s="37"/>
      <c r="I107" s="37"/>
      <c r="J107" s="37"/>
      <c r="K107" s="37"/>
      <c r="L107" s="37"/>
      <c r="M107" s="37"/>
      <c r="N107" s="51"/>
      <c r="O107" s="435"/>
      <c r="P107" s="435"/>
      <c r="Q107" s="338"/>
    </row>
    <row r="108" spans="2:17" ht="12.75" customHeight="1">
      <c r="B108" s="51"/>
      <c r="C108" s="51"/>
      <c r="D108" s="51"/>
      <c r="E108" s="784"/>
      <c r="F108" s="787"/>
      <c r="G108" s="787"/>
      <c r="H108" s="37"/>
      <c r="I108" s="37"/>
      <c r="J108" s="37"/>
      <c r="K108" s="37"/>
      <c r="L108" s="355"/>
      <c r="M108" s="355"/>
      <c r="N108" s="428"/>
      <c r="O108" s="435"/>
      <c r="P108" s="435"/>
      <c r="Q108" s="338"/>
    </row>
    <row r="109" spans="2:17" ht="12.75" customHeight="1">
      <c r="B109" s="51"/>
      <c r="C109" s="51"/>
      <c r="D109" s="51"/>
      <c r="E109" s="784"/>
      <c r="F109" s="787"/>
      <c r="G109" s="787"/>
      <c r="H109" s="37"/>
      <c r="I109" s="37"/>
      <c r="J109" s="37"/>
      <c r="K109" s="37"/>
      <c r="L109" s="37"/>
      <c r="M109" s="37"/>
      <c r="N109" s="51"/>
      <c r="O109" s="449"/>
      <c r="P109" s="449"/>
      <c r="Q109" s="111"/>
    </row>
    <row r="110" spans="2:17" ht="12.75" customHeight="1">
      <c r="B110" s="51"/>
      <c r="C110" s="51"/>
      <c r="D110" s="51"/>
      <c r="E110" s="784"/>
      <c r="F110" s="787"/>
      <c r="G110" s="787"/>
      <c r="H110" s="37"/>
      <c r="I110" s="37"/>
      <c r="J110" s="37"/>
      <c r="K110" s="356"/>
      <c r="L110" s="355"/>
      <c r="M110" s="355"/>
      <c r="N110" s="428"/>
      <c r="O110" s="448"/>
      <c r="P110" s="448"/>
      <c r="Q110" s="347"/>
    </row>
    <row r="111" spans="2:17" ht="12.75" customHeight="1">
      <c r="B111" s="51"/>
      <c r="C111" s="51"/>
      <c r="D111" s="51"/>
      <c r="E111" s="784"/>
      <c r="F111" s="787"/>
      <c r="G111" s="787"/>
      <c r="H111" s="37"/>
      <c r="I111" s="37"/>
      <c r="J111" s="37"/>
      <c r="K111" s="356"/>
      <c r="L111" s="355"/>
      <c r="M111" s="355"/>
      <c r="N111" s="428"/>
      <c r="O111" s="448"/>
      <c r="P111" s="448"/>
      <c r="Q111" s="347"/>
    </row>
    <row r="112" spans="2:17" ht="12.75" customHeight="1">
      <c r="B112" s="51"/>
      <c r="C112" s="51"/>
      <c r="D112" s="51"/>
      <c r="E112" s="784"/>
      <c r="F112" s="787"/>
      <c r="G112" s="787"/>
      <c r="H112" s="37"/>
      <c r="I112" s="37"/>
      <c r="J112" s="37"/>
      <c r="K112" s="37"/>
      <c r="L112" s="353"/>
      <c r="M112" s="353"/>
      <c r="N112" s="51"/>
      <c r="O112" s="448"/>
      <c r="P112" s="448"/>
      <c r="Q112" s="347"/>
    </row>
    <row r="113" spans="2:17" ht="12.75" customHeight="1">
      <c r="B113" s="51"/>
      <c r="C113" s="51"/>
      <c r="D113" s="51"/>
      <c r="E113" s="784"/>
      <c r="F113" s="787"/>
      <c r="G113" s="787"/>
      <c r="H113" s="37"/>
      <c r="I113" s="37"/>
      <c r="J113" s="37"/>
      <c r="K113" s="356"/>
      <c r="L113" s="355"/>
      <c r="M113" s="355"/>
      <c r="N113" s="428"/>
      <c r="O113" s="448"/>
      <c r="P113" s="448"/>
      <c r="Q113" s="347"/>
    </row>
    <row r="114" spans="2:17" ht="12.75" customHeight="1">
      <c r="B114" s="51"/>
      <c r="C114" s="51"/>
      <c r="D114" s="51"/>
      <c r="E114" s="784"/>
      <c r="F114" s="787"/>
      <c r="G114" s="787"/>
      <c r="H114" s="37"/>
      <c r="I114" s="37"/>
      <c r="J114" s="37"/>
      <c r="K114" s="356"/>
      <c r="L114" s="355"/>
      <c r="M114" s="355"/>
      <c r="N114" s="51"/>
      <c r="O114" s="449"/>
      <c r="P114" s="449"/>
      <c r="Q114" s="111"/>
    </row>
    <row r="115" spans="2:17" ht="12.75" customHeight="1">
      <c r="B115" s="51"/>
      <c r="C115" s="51"/>
      <c r="D115" s="51"/>
      <c r="E115" s="784"/>
      <c r="F115" s="787"/>
      <c r="G115" s="787"/>
      <c r="H115" s="37"/>
      <c r="I115" s="37"/>
      <c r="J115" s="37"/>
      <c r="K115" s="356"/>
      <c r="L115" s="355"/>
      <c r="M115" s="355"/>
      <c r="N115" s="51"/>
      <c r="O115" s="449"/>
      <c r="P115" s="449"/>
      <c r="Q115" s="111"/>
    </row>
    <row r="116" spans="2:17" ht="12.75" customHeight="1">
      <c r="B116" s="51"/>
      <c r="C116" s="51"/>
      <c r="D116" s="51"/>
      <c r="E116" s="784"/>
      <c r="F116" s="787"/>
      <c r="G116" s="787"/>
      <c r="H116" s="37"/>
      <c r="I116" s="37"/>
      <c r="J116" s="37"/>
      <c r="K116" s="356"/>
      <c r="L116" s="355"/>
      <c r="M116" s="355"/>
      <c r="N116" s="51"/>
      <c r="O116" s="448"/>
      <c r="P116" s="448"/>
      <c r="Q116" s="347"/>
    </row>
    <row r="117" spans="2:17" ht="12.75" customHeight="1">
      <c r="B117" s="51"/>
      <c r="C117" s="51"/>
      <c r="D117" s="51"/>
      <c r="E117" s="784"/>
      <c r="F117" s="787"/>
      <c r="G117" s="787"/>
      <c r="H117" s="37"/>
      <c r="I117" s="37"/>
      <c r="J117" s="37"/>
      <c r="K117" s="356"/>
      <c r="L117" s="355"/>
      <c r="M117" s="355"/>
      <c r="N117" s="51"/>
      <c r="O117" s="448"/>
      <c r="P117" s="448"/>
      <c r="Q117" s="347"/>
    </row>
    <row r="118" spans="2:17" ht="12.75" customHeight="1">
      <c r="B118" s="51"/>
      <c r="C118" s="51"/>
      <c r="D118" s="51"/>
      <c r="E118" s="784"/>
      <c r="F118" s="787"/>
      <c r="G118" s="787"/>
      <c r="H118" s="37"/>
      <c r="I118" s="37"/>
      <c r="J118" s="37"/>
      <c r="K118" s="356"/>
      <c r="L118" s="355"/>
      <c r="M118" s="355"/>
      <c r="N118" s="428"/>
      <c r="O118" s="448"/>
      <c r="P118" s="448"/>
      <c r="Q118" s="347"/>
    </row>
    <row r="119" spans="2:17" ht="12.75" customHeight="1">
      <c r="B119" s="107"/>
      <c r="C119" s="108"/>
      <c r="D119" s="108"/>
      <c r="E119" s="782"/>
      <c r="F119" s="783"/>
      <c r="G119" s="783"/>
      <c r="H119" s="37"/>
      <c r="I119" s="37"/>
      <c r="J119" s="37"/>
      <c r="K119" s="37"/>
      <c r="L119" s="353"/>
      <c r="M119" s="353"/>
      <c r="N119" s="446"/>
      <c r="O119" s="447"/>
      <c r="P119" s="447"/>
      <c r="Q119" s="346"/>
    </row>
    <row r="120" spans="2:17" ht="12.75" customHeight="1">
      <c r="B120" s="107"/>
      <c r="C120" s="108"/>
      <c r="D120" s="108"/>
      <c r="E120" s="782"/>
      <c r="F120" s="783"/>
      <c r="G120" s="783"/>
      <c r="H120" s="37"/>
      <c r="I120" s="37"/>
      <c r="J120" s="37"/>
      <c r="K120" s="37"/>
      <c r="L120" s="353"/>
      <c r="M120" s="353"/>
      <c r="N120" s="446"/>
      <c r="O120" s="447"/>
      <c r="P120" s="447"/>
      <c r="Q120" s="346"/>
    </row>
    <row r="121" spans="2:17" ht="12.75" customHeight="1">
      <c r="B121" s="108"/>
      <c r="C121" s="108"/>
      <c r="D121" s="107"/>
      <c r="E121" s="789"/>
      <c r="F121" s="783"/>
      <c r="G121" s="783"/>
      <c r="H121" s="353"/>
      <c r="I121" s="353"/>
      <c r="J121" s="353"/>
      <c r="K121" s="37"/>
      <c r="L121" s="37"/>
      <c r="M121" s="37"/>
      <c r="N121" s="446"/>
      <c r="O121" s="447"/>
      <c r="P121" s="447"/>
      <c r="Q121" s="346"/>
    </row>
    <row r="122" spans="2:17" ht="12.75" customHeight="1">
      <c r="B122" s="108"/>
      <c r="C122" s="108"/>
      <c r="D122" s="108"/>
      <c r="E122" s="789"/>
      <c r="F122" s="790"/>
      <c r="G122" s="790"/>
      <c r="H122" s="353"/>
      <c r="I122" s="353"/>
      <c r="J122" s="353"/>
      <c r="K122" s="353"/>
      <c r="L122" s="355"/>
      <c r="M122" s="355"/>
      <c r="N122" s="453"/>
      <c r="O122" s="447"/>
      <c r="P122" s="447"/>
      <c r="Q122" s="346"/>
    </row>
    <row r="123" spans="2:17" ht="12.75" customHeight="1">
      <c r="B123" s="108"/>
      <c r="C123" s="108"/>
      <c r="D123" s="108"/>
      <c r="E123" s="782"/>
      <c r="F123" s="790"/>
      <c r="G123" s="790"/>
      <c r="H123" s="353"/>
      <c r="I123" s="353"/>
      <c r="J123" s="353"/>
      <c r="K123" s="353"/>
      <c r="L123" s="355"/>
      <c r="M123" s="355"/>
      <c r="N123" s="453"/>
      <c r="O123" s="447"/>
      <c r="P123" s="447"/>
      <c r="Q123" s="346"/>
    </row>
    <row r="124" spans="2:17" ht="12.75" customHeight="1">
      <c r="B124" s="108"/>
      <c r="C124" s="108"/>
      <c r="D124" s="108"/>
      <c r="E124" s="782"/>
      <c r="F124" s="790"/>
      <c r="G124" s="790"/>
      <c r="H124" s="353"/>
      <c r="I124" s="353"/>
      <c r="J124" s="353"/>
      <c r="K124" s="353"/>
      <c r="L124" s="353"/>
      <c r="M124" s="353"/>
      <c r="N124" s="446"/>
      <c r="O124" s="449"/>
      <c r="P124" s="449"/>
      <c r="Q124" s="111"/>
    </row>
    <row r="125" spans="2:17" ht="12.75" customHeight="1">
      <c r="B125" s="108"/>
      <c r="C125" s="108"/>
      <c r="D125" s="108"/>
      <c r="E125" s="782"/>
      <c r="F125" s="790"/>
      <c r="G125" s="790"/>
      <c r="H125" s="353"/>
      <c r="I125" s="353"/>
      <c r="J125" s="353"/>
      <c r="K125" s="353"/>
      <c r="L125" s="353"/>
      <c r="M125" s="353"/>
      <c r="N125" s="446"/>
      <c r="O125" s="449"/>
      <c r="P125" s="449"/>
      <c r="Q125" s="111"/>
    </row>
    <row r="126" spans="2:17" ht="12.75" customHeight="1">
      <c r="B126" s="108"/>
      <c r="C126" s="108"/>
      <c r="D126" s="108"/>
      <c r="E126" s="782"/>
      <c r="F126" s="790"/>
      <c r="G126" s="790"/>
      <c r="H126" s="353"/>
      <c r="I126" s="353"/>
      <c r="J126" s="353"/>
      <c r="K126" s="353"/>
      <c r="L126" s="353"/>
      <c r="M126" s="353"/>
      <c r="N126" s="453"/>
      <c r="O126" s="449"/>
      <c r="P126" s="449"/>
      <c r="Q126" s="111"/>
    </row>
    <row r="127" spans="2:17" ht="12.75" customHeight="1">
      <c r="B127" s="108"/>
      <c r="C127" s="108"/>
      <c r="D127" s="108"/>
      <c r="E127" s="782"/>
      <c r="F127" s="790"/>
      <c r="G127" s="790"/>
      <c r="H127" s="353"/>
      <c r="I127" s="353"/>
      <c r="J127" s="353"/>
      <c r="K127" s="353"/>
      <c r="L127" s="353"/>
      <c r="M127" s="353"/>
      <c r="N127" s="453"/>
      <c r="O127" s="449"/>
      <c r="P127" s="449"/>
      <c r="Q127" s="111"/>
    </row>
    <row r="128" spans="2:17" ht="12.75" customHeight="1">
      <c r="B128" s="108"/>
      <c r="C128" s="108"/>
      <c r="D128" s="108"/>
      <c r="E128" s="782"/>
      <c r="F128" s="790"/>
      <c r="G128" s="790"/>
      <c r="H128" s="353"/>
      <c r="I128" s="353"/>
      <c r="J128" s="353"/>
      <c r="K128" s="353"/>
      <c r="L128" s="353"/>
      <c r="M128" s="353"/>
      <c r="N128" s="453"/>
      <c r="O128" s="449"/>
      <c r="P128" s="449"/>
      <c r="Q128" s="111"/>
    </row>
    <row r="129" spans="2:17" ht="12.75" customHeight="1">
      <c r="B129" s="108"/>
      <c r="C129" s="108"/>
      <c r="D129" s="108"/>
      <c r="E129" s="782"/>
      <c r="F129" s="790"/>
      <c r="G129" s="790"/>
      <c r="H129" s="353"/>
      <c r="I129" s="353"/>
      <c r="J129" s="353"/>
      <c r="K129" s="353"/>
      <c r="L129" s="353"/>
      <c r="M129" s="353"/>
      <c r="N129" s="446"/>
      <c r="O129" s="449"/>
      <c r="P129" s="449"/>
      <c r="Q129" s="111"/>
    </row>
    <row r="130" spans="2:17" ht="12.75" customHeight="1">
      <c r="B130" s="108"/>
      <c r="C130" s="108"/>
      <c r="D130" s="108"/>
      <c r="E130" s="782"/>
      <c r="F130" s="790"/>
      <c r="G130" s="790"/>
      <c r="H130" s="353"/>
      <c r="I130" s="353"/>
      <c r="J130" s="353"/>
      <c r="K130" s="353"/>
      <c r="L130" s="353"/>
      <c r="M130" s="353"/>
      <c r="N130" s="446"/>
      <c r="O130" s="449"/>
      <c r="P130" s="449"/>
      <c r="Q130" s="111"/>
    </row>
    <row r="131" spans="2:17" ht="12.75" customHeight="1">
      <c r="B131" s="108"/>
      <c r="C131" s="108"/>
      <c r="D131" s="108"/>
      <c r="E131" s="782"/>
      <c r="F131" s="790"/>
      <c r="G131" s="790"/>
      <c r="H131" s="353"/>
      <c r="I131" s="353"/>
      <c r="J131" s="353"/>
      <c r="K131" s="353"/>
      <c r="L131" s="353"/>
      <c r="M131" s="353"/>
      <c r="N131" s="446"/>
      <c r="O131" s="449"/>
      <c r="P131" s="449"/>
      <c r="Q131" s="111"/>
    </row>
    <row r="132" spans="2:17" ht="12.75" customHeight="1">
      <c r="B132" s="108"/>
      <c r="C132" s="108"/>
      <c r="D132" s="108"/>
      <c r="E132" s="782"/>
      <c r="F132" s="790"/>
      <c r="G132" s="790"/>
      <c r="H132" s="353"/>
      <c r="I132" s="353"/>
      <c r="J132" s="353"/>
      <c r="K132" s="353"/>
      <c r="L132" s="353"/>
      <c r="M132" s="353"/>
      <c r="N132" s="446"/>
      <c r="O132" s="449"/>
      <c r="P132" s="449"/>
      <c r="Q132" s="111"/>
    </row>
    <row r="133" spans="2:17" ht="12.75" customHeight="1">
      <c r="B133" s="51"/>
      <c r="C133" s="51"/>
      <c r="D133" s="50"/>
      <c r="E133" s="784"/>
      <c r="F133" s="787"/>
      <c r="G133" s="787"/>
      <c r="H133" s="37"/>
      <c r="I133" s="37"/>
      <c r="J133" s="37"/>
      <c r="K133" s="37"/>
      <c r="L133" s="356"/>
      <c r="M133" s="356"/>
      <c r="N133" s="51"/>
      <c r="O133" s="449"/>
      <c r="P133" s="449"/>
      <c r="Q133" s="111"/>
    </row>
    <row r="134" spans="2:17" ht="12.75" customHeight="1">
      <c r="B134" s="108"/>
      <c r="C134" s="108"/>
      <c r="D134" s="108"/>
      <c r="E134" s="782"/>
      <c r="F134" s="790"/>
      <c r="G134" s="790"/>
      <c r="H134" s="353"/>
      <c r="I134" s="353"/>
      <c r="J134" s="353"/>
      <c r="K134" s="353"/>
      <c r="L134" s="353"/>
      <c r="M134" s="353"/>
      <c r="N134" s="453"/>
      <c r="O134" s="449"/>
      <c r="P134" s="449"/>
      <c r="Q134" s="111"/>
    </row>
    <row r="135" spans="2:17" ht="12.75" customHeight="1">
      <c r="B135" s="108"/>
      <c r="C135" s="108"/>
      <c r="D135" s="108"/>
      <c r="E135" s="782"/>
      <c r="F135" s="790"/>
      <c r="G135" s="790"/>
      <c r="H135" s="353"/>
      <c r="I135" s="353"/>
      <c r="J135" s="353"/>
      <c r="K135" s="353"/>
      <c r="L135" s="353"/>
      <c r="M135" s="353"/>
      <c r="N135" s="446"/>
      <c r="O135" s="449"/>
      <c r="P135" s="449"/>
      <c r="Q135" s="111"/>
    </row>
    <row r="136" spans="2:17" ht="12.75" customHeight="1">
      <c r="B136" s="108"/>
      <c r="C136" s="108"/>
      <c r="D136" s="108"/>
      <c r="E136" s="782"/>
      <c r="F136" s="790"/>
      <c r="G136" s="790"/>
      <c r="H136" s="353"/>
      <c r="I136" s="353"/>
      <c r="J136" s="353"/>
      <c r="K136" s="353"/>
      <c r="L136" s="353"/>
      <c r="M136" s="353"/>
      <c r="N136" s="453"/>
      <c r="O136" s="449"/>
      <c r="P136" s="449"/>
      <c r="Q136" s="111"/>
    </row>
    <row r="137" spans="2:17" ht="12.75" customHeight="1">
      <c r="B137" s="108"/>
      <c r="C137" s="108"/>
      <c r="D137" s="108"/>
      <c r="E137" s="782"/>
      <c r="F137" s="790"/>
      <c r="G137" s="790"/>
      <c r="H137" s="353"/>
      <c r="I137" s="353"/>
      <c r="J137" s="353"/>
      <c r="K137" s="353"/>
      <c r="L137" s="353"/>
      <c r="M137" s="353"/>
      <c r="N137" s="446"/>
      <c r="O137" s="449"/>
      <c r="P137" s="449"/>
      <c r="Q137" s="111"/>
    </row>
    <row r="138" spans="2:17" ht="12.75" customHeight="1">
      <c r="B138" s="108"/>
      <c r="C138" s="108"/>
      <c r="D138" s="108"/>
      <c r="E138" s="782"/>
      <c r="F138" s="790"/>
      <c r="G138" s="790"/>
      <c r="H138" s="353"/>
      <c r="I138" s="353"/>
      <c r="J138" s="353"/>
      <c r="K138" s="353"/>
      <c r="L138" s="353"/>
      <c r="M138" s="353"/>
      <c r="N138" s="446"/>
      <c r="O138" s="449"/>
      <c r="P138" s="449"/>
      <c r="Q138" s="111"/>
    </row>
    <row r="139" spans="2:17" ht="12.75" customHeight="1">
      <c r="B139" s="108"/>
      <c r="C139" s="108"/>
      <c r="D139" s="108"/>
      <c r="E139" s="782"/>
      <c r="F139" s="790"/>
      <c r="G139" s="790"/>
      <c r="H139" s="353"/>
      <c r="I139" s="353"/>
      <c r="J139" s="353"/>
      <c r="K139" s="353"/>
      <c r="L139" s="353"/>
      <c r="M139" s="353"/>
      <c r="N139" s="446"/>
      <c r="O139" s="449"/>
      <c r="P139" s="449"/>
      <c r="Q139" s="111"/>
    </row>
    <row r="140" spans="2:17" ht="12.75" customHeight="1">
      <c r="B140" s="108"/>
      <c r="C140" s="108"/>
      <c r="D140" s="108"/>
      <c r="E140" s="782"/>
      <c r="F140" s="790"/>
      <c r="G140" s="790"/>
      <c r="H140" s="353"/>
      <c r="I140" s="353"/>
      <c r="J140" s="353"/>
      <c r="K140" s="353"/>
      <c r="L140" s="353"/>
      <c r="M140" s="353"/>
      <c r="N140" s="453"/>
      <c r="O140" s="449"/>
      <c r="P140" s="449"/>
      <c r="Q140" s="111"/>
    </row>
    <row r="141" spans="2:17" ht="12.75" customHeight="1">
      <c r="B141" s="108"/>
      <c r="C141" s="108"/>
      <c r="D141" s="108"/>
      <c r="E141" s="782"/>
      <c r="F141" s="790"/>
      <c r="G141" s="790"/>
      <c r="H141" s="353"/>
      <c r="I141" s="353"/>
      <c r="J141" s="353"/>
      <c r="K141" s="353"/>
      <c r="L141" s="353"/>
      <c r="M141" s="353"/>
      <c r="N141" s="453"/>
      <c r="O141" s="449"/>
      <c r="P141" s="449"/>
      <c r="Q141" s="111"/>
    </row>
    <row r="142" spans="2:17" ht="12.75" customHeight="1">
      <c r="B142" s="108"/>
      <c r="C142" s="108"/>
      <c r="D142" s="108"/>
      <c r="E142" s="782"/>
      <c r="F142" s="790"/>
      <c r="G142" s="790"/>
      <c r="H142" s="353"/>
      <c r="I142" s="353"/>
      <c r="J142" s="353"/>
      <c r="K142" s="353"/>
      <c r="L142" s="353"/>
      <c r="M142" s="353"/>
      <c r="N142" s="453"/>
      <c r="O142" s="449"/>
      <c r="P142" s="449"/>
      <c r="Q142" s="111"/>
    </row>
    <row r="143" spans="2:17" ht="12.75" customHeight="1">
      <c r="B143" s="108"/>
      <c r="C143" s="108"/>
      <c r="D143" s="108"/>
      <c r="E143" s="782"/>
      <c r="F143" s="783"/>
      <c r="G143" s="783"/>
      <c r="H143" s="353"/>
      <c r="I143" s="353"/>
      <c r="J143" s="353"/>
      <c r="K143" s="356"/>
      <c r="L143" s="352"/>
      <c r="M143" s="352"/>
      <c r="N143" s="454"/>
      <c r="O143" s="448"/>
      <c r="P143" s="448"/>
      <c r="Q143" s="347"/>
    </row>
    <row r="144" spans="2:17" ht="12.75" customHeight="1">
      <c r="B144" s="108"/>
      <c r="C144" s="108"/>
      <c r="D144" s="108"/>
      <c r="E144" s="782"/>
      <c r="F144" s="790"/>
      <c r="G144" s="790"/>
      <c r="H144" s="353"/>
      <c r="I144" s="353"/>
      <c r="J144" s="353"/>
      <c r="K144" s="353"/>
      <c r="L144" s="353"/>
      <c r="M144" s="353"/>
      <c r="N144" s="453"/>
      <c r="O144" s="449"/>
      <c r="P144" s="449"/>
      <c r="Q144" s="111"/>
    </row>
    <row r="145" spans="2:17" ht="12.75" customHeight="1">
      <c r="B145" s="108"/>
      <c r="C145" s="108"/>
      <c r="D145" s="108"/>
      <c r="E145" s="782"/>
      <c r="F145" s="790"/>
      <c r="G145" s="790"/>
      <c r="H145" s="353"/>
      <c r="I145" s="353"/>
      <c r="J145" s="353"/>
      <c r="K145" s="37"/>
      <c r="L145" s="355"/>
      <c r="M145" s="355"/>
      <c r="N145" s="455"/>
      <c r="O145" s="449"/>
      <c r="P145" s="449"/>
      <c r="Q145" s="111"/>
    </row>
    <row r="146" spans="2:17" ht="12.75" customHeight="1">
      <c r="B146" s="108"/>
      <c r="C146" s="108"/>
      <c r="D146" s="108"/>
      <c r="E146" s="782"/>
      <c r="F146" s="790"/>
      <c r="G146" s="790"/>
      <c r="H146" s="353"/>
      <c r="I146" s="353"/>
      <c r="J146" s="353"/>
      <c r="K146" s="37"/>
      <c r="L146" s="352"/>
      <c r="M146" s="352"/>
      <c r="N146" s="453"/>
      <c r="O146" s="449"/>
      <c r="P146" s="449"/>
      <c r="Q146" s="111"/>
    </row>
    <row r="147" spans="2:17" ht="12.75" customHeight="1">
      <c r="B147" s="108"/>
      <c r="C147" s="108"/>
      <c r="D147" s="108"/>
      <c r="E147" s="782"/>
      <c r="F147" s="790"/>
      <c r="G147" s="790"/>
      <c r="H147" s="353"/>
      <c r="I147" s="353"/>
      <c r="J147" s="353"/>
      <c r="K147" s="353"/>
      <c r="L147" s="353"/>
      <c r="M147" s="353"/>
      <c r="N147" s="453"/>
      <c r="O147" s="449"/>
      <c r="P147" s="449"/>
      <c r="Q147" s="111"/>
    </row>
    <row r="148" spans="2:17" ht="12.75" customHeight="1">
      <c r="B148" s="108"/>
      <c r="C148" s="108"/>
      <c r="D148" s="108"/>
      <c r="E148" s="782"/>
      <c r="F148" s="790"/>
      <c r="G148" s="790"/>
      <c r="H148" s="353"/>
      <c r="I148" s="353"/>
      <c r="J148" s="353"/>
      <c r="K148" s="353"/>
      <c r="L148" s="353"/>
      <c r="M148" s="353"/>
      <c r="N148" s="453"/>
      <c r="O148" s="449"/>
      <c r="P148" s="449"/>
      <c r="Q148" s="111"/>
    </row>
    <row r="149" spans="2:17" ht="12.75" customHeight="1">
      <c r="B149" s="108"/>
      <c r="C149" s="108"/>
      <c r="D149" s="108"/>
      <c r="E149" s="782"/>
      <c r="F149" s="790"/>
      <c r="G149" s="790"/>
      <c r="H149" s="353"/>
      <c r="I149" s="353"/>
      <c r="J149" s="353"/>
      <c r="K149" s="356"/>
      <c r="L149" s="353"/>
      <c r="M149" s="353"/>
      <c r="N149" s="453"/>
      <c r="O149" s="448"/>
      <c r="P149" s="448"/>
      <c r="Q149" s="347"/>
    </row>
    <row r="150" spans="2:17" ht="12.75" customHeight="1">
      <c r="B150" s="107"/>
      <c r="C150" s="108"/>
      <c r="D150" s="108"/>
      <c r="E150" s="782"/>
      <c r="F150" s="783"/>
      <c r="G150" s="783"/>
      <c r="H150" s="37"/>
      <c r="I150" s="37"/>
      <c r="J150" s="37"/>
      <c r="K150" s="37"/>
      <c r="L150" s="37"/>
      <c r="M150" s="37"/>
      <c r="N150" s="454"/>
      <c r="O150" s="456"/>
      <c r="P150" s="456"/>
      <c r="Q150" s="109"/>
    </row>
    <row r="151" spans="2:17" ht="12.75" customHeight="1">
      <c r="B151" s="107"/>
      <c r="C151" s="108"/>
      <c r="D151" s="108"/>
      <c r="E151" s="782"/>
      <c r="F151" s="790"/>
      <c r="G151" s="790"/>
      <c r="H151" s="37"/>
      <c r="I151" s="37"/>
      <c r="J151" s="37"/>
      <c r="K151" s="353"/>
      <c r="L151" s="355"/>
      <c r="M151" s="355"/>
      <c r="N151" s="453"/>
      <c r="O151" s="456"/>
      <c r="P151" s="456"/>
      <c r="Q151" s="109"/>
    </row>
    <row r="152" spans="2:17" ht="12.75" customHeight="1">
      <c r="B152" s="107"/>
      <c r="C152" s="108"/>
      <c r="D152" s="108"/>
      <c r="E152" s="782"/>
      <c r="F152" s="790"/>
      <c r="G152" s="790"/>
      <c r="H152" s="37"/>
      <c r="I152" s="37"/>
      <c r="J152" s="37"/>
      <c r="K152" s="353"/>
      <c r="L152" s="353"/>
      <c r="M152" s="353"/>
      <c r="N152" s="446"/>
      <c r="O152" s="449"/>
      <c r="P152" s="449"/>
      <c r="Q152" s="111"/>
    </row>
    <row r="153" spans="2:17" ht="12.75" customHeight="1">
      <c r="B153" s="107"/>
      <c r="C153" s="108"/>
      <c r="D153" s="108"/>
      <c r="E153" s="782"/>
      <c r="F153" s="783"/>
      <c r="G153" s="783"/>
      <c r="H153" s="37"/>
      <c r="I153" s="37"/>
      <c r="J153" s="37"/>
      <c r="K153" s="356"/>
      <c r="L153" s="356"/>
      <c r="M153" s="356"/>
      <c r="N153" s="454"/>
      <c r="O153" s="448"/>
      <c r="P153" s="448"/>
      <c r="Q153" s="347"/>
    </row>
    <row r="154" spans="2:17" ht="12.75" customHeight="1">
      <c r="B154" s="51"/>
      <c r="C154" s="51"/>
      <c r="D154" s="50"/>
      <c r="E154" s="786"/>
      <c r="F154" s="785"/>
      <c r="G154" s="785"/>
      <c r="H154" s="352"/>
      <c r="I154" s="37"/>
      <c r="J154" s="37"/>
      <c r="K154" s="357"/>
      <c r="L154" s="357"/>
      <c r="M154" s="357"/>
      <c r="N154" s="52"/>
      <c r="O154" s="448"/>
      <c r="P154" s="448"/>
      <c r="Q154" s="347"/>
    </row>
    <row r="155" spans="2:17" ht="12.75" customHeight="1">
      <c r="B155" s="51"/>
      <c r="C155" s="51"/>
      <c r="D155" s="50"/>
      <c r="E155" s="786"/>
      <c r="F155" s="785"/>
      <c r="G155" s="785"/>
      <c r="H155" s="37"/>
      <c r="I155" s="357"/>
      <c r="J155" s="357"/>
      <c r="K155" s="37"/>
      <c r="L155" s="357"/>
      <c r="M155" s="357"/>
      <c r="N155" s="52"/>
      <c r="O155" s="449"/>
      <c r="P155" s="449"/>
      <c r="Q155" s="111"/>
    </row>
    <row r="156" spans="2:17" ht="12.75" customHeight="1">
      <c r="B156" s="51"/>
      <c r="C156" s="51"/>
      <c r="D156" s="50"/>
      <c r="E156" s="786"/>
      <c r="F156" s="785"/>
      <c r="G156" s="785"/>
      <c r="H156" s="37"/>
      <c r="I156" s="357"/>
      <c r="J156" s="357"/>
      <c r="K156" s="357"/>
      <c r="L156" s="357"/>
      <c r="M156" s="357"/>
      <c r="N156" s="52"/>
      <c r="O156" s="448"/>
      <c r="P156" s="448"/>
      <c r="Q156" s="347"/>
    </row>
    <row r="157" spans="2:17" ht="12.75" customHeight="1">
      <c r="B157" s="51"/>
      <c r="C157" s="51"/>
      <c r="D157" s="50"/>
      <c r="E157" s="786"/>
      <c r="F157" s="785"/>
      <c r="G157" s="785"/>
      <c r="H157" s="37"/>
      <c r="I157" s="356"/>
      <c r="J157" s="356"/>
      <c r="K157" s="357"/>
      <c r="L157" s="357"/>
      <c r="M157" s="357"/>
      <c r="N157" s="52"/>
      <c r="O157" s="448"/>
      <c r="P157" s="448"/>
      <c r="Q157" s="347"/>
    </row>
    <row r="158" spans="2:17" ht="12.75" customHeight="1">
      <c r="B158" s="51"/>
      <c r="C158" s="110"/>
      <c r="D158" s="50"/>
      <c r="E158" s="786"/>
      <c r="F158" s="785"/>
      <c r="G158" s="785"/>
      <c r="H158" s="356"/>
      <c r="I158" s="356"/>
      <c r="J158" s="356"/>
      <c r="K158" s="356"/>
      <c r="L158" s="356"/>
      <c r="M158" s="356"/>
      <c r="N158" s="428"/>
      <c r="O158" s="449"/>
      <c r="P158" s="449"/>
      <c r="Q158" s="111"/>
    </row>
    <row r="159" spans="2:17" ht="12.75" customHeight="1">
      <c r="B159" s="51"/>
      <c r="C159" s="110"/>
      <c r="D159" s="50"/>
      <c r="E159" s="786"/>
      <c r="F159" s="785"/>
      <c r="G159" s="785"/>
      <c r="H159" s="356"/>
      <c r="I159" s="37"/>
      <c r="J159" s="37"/>
      <c r="K159" s="356"/>
      <c r="L159" s="355"/>
      <c r="M159" s="355"/>
      <c r="N159" s="428"/>
      <c r="O159" s="449"/>
      <c r="P159" s="449"/>
      <c r="Q159" s="111"/>
    </row>
    <row r="160" spans="2:17" ht="12.75" customHeight="1">
      <c r="B160" s="51"/>
      <c r="C160" s="51"/>
      <c r="D160" s="51"/>
      <c r="E160" s="784"/>
      <c r="F160" s="785"/>
      <c r="G160" s="785"/>
      <c r="H160" s="37"/>
      <c r="I160" s="37"/>
      <c r="J160" s="37"/>
      <c r="K160" s="37"/>
      <c r="L160" s="355"/>
      <c r="M160" s="355"/>
      <c r="N160" s="453"/>
      <c r="O160" s="457"/>
      <c r="P160" s="457"/>
      <c r="Q160" s="349"/>
    </row>
    <row r="161" spans="2:17" ht="12.75" customHeight="1">
      <c r="B161" s="51"/>
      <c r="C161" s="51"/>
      <c r="D161" s="50"/>
      <c r="E161" s="786"/>
      <c r="F161" s="787"/>
      <c r="G161" s="787"/>
      <c r="H161" s="37"/>
      <c r="I161" s="37"/>
      <c r="J161" s="37"/>
      <c r="K161" s="37"/>
      <c r="L161" s="37"/>
      <c r="M161" s="37"/>
      <c r="N161" s="51"/>
      <c r="O161" s="458"/>
      <c r="P161" s="458"/>
      <c r="Q161" s="112"/>
    </row>
    <row r="162" spans="2:17" ht="12.75" customHeight="1">
      <c r="B162" s="51"/>
      <c r="C162" s="51"/>
      <c r="D162" s="50"/>
      <c r="E162" s="786"/>
      <c r="F162" s="787"/>
      <c r="G162" s="787"/>
      <c r="H162" s="37"/>
      <c r="I162" s="37"/>
      <c r="J162" s="37"/>
      <c r="K162" s="37"/>
      <c r="L162" s="37"/>
      <c r="M162" s="37"/>
      <c r="N162" s="51"/>
      <c r="O162" s="449"/>
      <c r="P162" s="449"/>
      <c r="Q162" s="111"/>
    </row>
    <row r="163" spans="2:17" ht="12.75" customHeight="1">
      <c r="B163" s="51"/>
      <c r="C163" s="51"/>
      <c r="D163" s="50"/>
      <c r="E163" s="786"/>
      <c r="F163" s="787"/>
      <c r="G163" s="787"/>
      <c r="H163" s="37"/>
      <c r="I163" s="37"/>
      <c r="J163" s="37"/>
      <c r="K163" s="37"/>
      <c r="L163" s="37"/>
      <c r="M163" s="37"/>
      <c r="N163" s="51"/>
      <c r="O163" s="450"/>
      <c r="P163" s="450"/>
      <c r="Q163" s="111"/>
    </row>
    <row r="164" spans="2:17" ht="12.75" customHeight="1">
      <c r="B164" s="51"/>
      <c r="C164" s="51"/>
      <c r="D164" s="50"/>
      <c r="E164" s="786"/>
      <c r="F164" s="787"/>
      <c r="G164" s="787"/>
      <c r="H164" s="37"/>
      <c r="I164" s="37"/>
      <c r="J164" s="37"/>
      <c r="K164" s="37"/>
      <c r="L164" s="37"/>
      <c r="M164" s="37"/>
      <c r="N164" s="51"/>
      <c r="O164" s="459"/>
      <c r="P164" s="459"/>
      <c r="Q164" s="340"/>
    </row>
    <row r="165" spans="2:17" ht="12.75" customHeight="1">
      <c r="B165" s="51"/>
      <c r="C165" s="51"/>
      <c r="D165" s="50"/>
      <c r="E165" s="786"/>
      <c r="F165" s="787"/>
      <c r="G165" s="787"/>
      <c r="H165" s="37"/>
      <c r="I165" s="37"/>
      <c r="J165" s="37"/>
      <c r="K165" s="37"/>
      <c r="L165" s="37"/>
      <c r="M165" s="37"/>
      <c r="N165" s="51"/>
      <c r="O165" s="459"/>
      <c r="P165" s="459"/>
      <c r="Q165" s="340"/>
    </row>
    <row r="166" spans="2:17" ht="12.75" customHeight="1">
      <c r="B166" s="51"/>
      <c r="C166" s="51"/>
      <c r="D166" s="50"/>
      <c r="E166" s="784"/>
      <c r="F166" s="785"/>
      <c r="G166" s="785"/>
      <c r="H166" s="37"/>
      <c r="I166" s="37"/>
      <c r="J166" s="37"/>
      <c r="K166" s="37"/>
      <c r="L166" s="355"/>
      <c r="M166" s="355"/>
      <c r="N166" s="453"/>
      <c r="O166" s="460"/>
      <c r="P166" s="460"/>
      <c r="Q166" s="350"/>
    </row>
    <row r="167" spans="2:17" ht="12.75" customHeight="1">
      <c r="B167" s="51"/>
      <c r="C167" s="51"/>
      <c r="D167" s="50"/>
      <c r="E167" s="784"/>
      <c r="F167" s="785"/>
      <c r="G167" s="785"/>
      <c r="H167" s="37"/>
      <c r="I167" s="37"/>
      <c r="J167" s="37"/>
      <c r="K167" s="37"/>
      <c r="L167" s="355"/>
      <c r="M167" s="355"/>
      <c r="N167" s="428"/>
      <c r="O167" s="460"/>
      <c r="P167" s="460"/>
      <c r="Q167" s="350"/>
    </row>
    <row r="168" spans="2:17" ht="12.75" customHeight="1">
      <c r="B168" s="51"/>
      <c r="C168" s="51"/>
      <c r="D168" s="50"/>
      <c r="E168" s="784"/>
      <c r="F168" s="787"/>
      <c r="G168" s="787"/>
      <c r="H168" s="37"/>
      <c r="I168" s="37"/>
      <c r="J168" s="37"/>
      <c r="K168" s="37"/>
      <c r="L168" s="355"/>
      <c r="M168" s="355"/>
      <c r="N168" s="51"/>
      <c r="O168" s="461"/>
      <c r="P168" s="461"/>
      <c r="Q168" s="351"/>
    </row>
    <row r="169" spans="2:17" ht="12.75" customHeight="1">
      <c r="B169" s="51"/>
      <c r="C169" s="51"/>
      <c r="D169" s="50"/>
      <c r="E169" s="784"/>
      <c r="F169" s="787"/>
      <c r="G169" s="787"/>
      <c r="H169" s="37"/>
      <c r="I169" s="37"/>
      <c r="J169" s="37"/>
      <c r="K169" s="37"/>
      <c r="L169" s="355"/>
      <c r="M169" s="355"/>
      <c r="N169" s="51"/>
      <c r="O169" s="460"/>
      <c r="P169" s="460"/>
      <c r="Q169" s="350"/>
    </row>
    <row r="170" spans="2:17" ht="12.75" customHeight="1">
      <c r="B170" s="51"/>
      <c r="C170" s="51"/>
      <c r="D170" s="50"/>
      <c r="E170" s="784"/>
      <c r="F170" s="785"/>
      <c r="G170" s="785"/>
      <c r="H170" s="37"/>
      <c r="I170" s="37"/>
      <c r="J170" s="37"/>
      <c r="K170" s="37"/>
      <c r="L170" s="355"/>
      <c r="M170" s="355"/>
      <c r="N170" s="428"/>
      <c r="O170" s="460"/>
      <c r="P170" s="460"/>
      <c r="Q170" s="350"/>
    </row>
    <row r="171" spans="2:17" ht="12.75" customHeight="1">
      <c r="B171" s="51"/>
      <c r="C171" s="51"/>
      <c r="D171" s="50"/>
      <c r="E171" s="786"/>
      <c r="F171" s="787"/>
      <c r="G171" s="787"/>
      <c r="H171" s="37"/>
      <c r="I171" s="37"/>
      <c r="J171" s="37"/>
      <c r="K171" s="37"/>
      <c r="L171" s="355"/>
      <c r="M171" s="355"/>
      <c r="N171" s="51"/>
      <c r="O171" s="460"/>
      <c r="P171" s="460"/>
      <c r="Q171" s="350"/>
    </row>
    <row r="172" spans="2:17" ht="12.75" customHeight="1">
      <c r="B172" s="51"/>
      <c r="C172" s="51"/>
      <c r="D172" s="50"/>
      <c r="E172" s="786"/>
      <c r="F172" s="787"/>
      <c r="G172" s="787"/>
      <c r="H172" s="37"/>
      <c r="I172" s="357"/>
      <c r="J172" s="357"/>
      <c r="K172" s="37"/>
      <c r="L172" s="355"/>
      <c r="M172" s="355"/>
      <c r="N172" s="51"/>
      <c r="O172" s="460"/>
      <c r="P172" s="460"/>
      <c r="Q172" s="350"/>
    </row>
    <row r="173" spans="2:17" ht="12.75" customHeight="1">
      <c r="B173" s="51"/>
      <c r="C173" s="51"/>
      <c r="D173" s="50"/>
      <c r="E173" s="786"/>
      <c r="F173" s="785"/>
      <c r="G173" s="785"/>
      <c r="H173" s="37"/>
      <c r="I173" s="37"/>
      <c r="J173" s="37"/>
      <c r="K173" s="357"/>
      <c r="L173" s="357"/>
      <c r="M173" s="357"/>
      <c r="N173" s="52"/>
      <c r="O173" s="452"/>
      <c r="P173" s="452"/>
      <c r="Q173" s="347"/>
    </row>
    <row r="174" spans="2:17" ht="13.5" customHeight="1">
      <c r="B174" s="51"/>
      <c r="C174" s="51"/>
      <c r="D174" s="50"/>
      <c r="E174" s="786"/>
      <c r="F174" s="785"/>
      <c r="G174" s="785"/>
      <c r="H174" s="37"/>
      <c r="I174" s="357"/>
      <c r="J174" s="357"/>
      <c r="K174" s="37"/>
      <c r="L174" s="37"/>
      <c r="M174" s="37"/>
      <c r="N174" s="50"/>
      <c r="O174" s="449"/>
      <c r="P174" s="449"/>
      <c r="Q174" s="111"/>
    </row>
    <row r="175" spans="2:17" ht="13.5" customHeight="1">
      <c r="B175" s="51"/>
      <c r="C175" s="51"/>
      <c r="D175" s="50"/>
      <c r="E175" s="786"/>
      <c r="F175" s="785"/>
      <c r="G175" s="785"/>
      <c r="H175" s="37"/>
      <c r="I175" s="357"/>
      <c r="J175" s="357"/>
      <c r="K175" s="37"/>
      <c r="L175" s="37"/>
      <c r="M175" s="37"/>
      <c r="N175" s="50"/>
      <c r="O175" s="448"/>
      <c r="P175" s="448"/>
      <c r="Q175" s="347"/>
    </row>
    <row r="176" spans="2:17" ht="12.75" customHeight="1">
      <c r="B176" s="51"/>
      <c r="C176" s="51"/>
      <c r="D176" s="50"/>
      <c r="E176" s="786"/>
      <c r="F176" s="785"/>
      <c r="G176" s="785"/>
      <c r="H176" s="37"/>
      <c r="I176" s="37"/>
      <c r="J176" s="37"/>
      <c r="K176" s="357"/>
      <c r="L176" s="357"/>
      <c r="M176" s="357"/>
      <c r="N176" s="52"/>
      <c r="O176" s="450"/>
      <c r="P176" s="450"/>
      <c r="Q176" s="111"/>
    </row>
    <row r="177" spans="2:17" ht="13.5" customHeight="1">
      <c r="B177" s="51"/>
      <c r="C177" s="51"/>
      <c r="D177" s="50"/>
      <c r="E177" s="786"/>
      <c r="F177" s="785"/>
      <c r="G177" s="785"/>
      <c r="H177" s="37"/>
      <c r="I177" s="37"/>
      <c r="J177" s="37"/>
      <c r="K177" s="37"/>
      <c r="L177" s="37"/>
      <c r="M177" s="37"/>
      <c r="N177" s="50"/>
      <c r="O177" s="449"/>
      <c r="P177" s="449"/>
      <c r="Q177" s="111"/>
    </row>
    <row r="178" spans="2:17" ht="12.75" customHeight="1">
      <c r="B178" s="51"/>
      <c r="C178" s="51"/>
      <c r="D178" s="50"/>
      <c r="E178" s="786"/>
      <c r="F178" s="785"/>
      <c r="G178" s="785"/>
      <c r="H178" s="37"/>
      <c r="I178" s="356"/>
      <c r="J178" s="356"/>
      <c r="K178" s="37"/>
      <c r="L178" s="37"/>
      <c r="M178" s="37"/>
      <c r="N178" s="50"/>
      <c r="O178" s="449"/>
      <c r="P178" s="449"/>
      <c r="Q178" s="111"/>
    </row>
    <row r="179" spans="2:17" ht="12.75" customHeight="1">
      <c r="B179" s="51"/>
      <c r="C179" s="110"/>
      <c r="D179" s="50"/>
      <c r="E179" s="786"/>
      <c r="F179" s="785"/>
      <c r="G179" s="785"/>
      <c r="H179" s="356"/>
      <c r="I179" s="356"/>
      <c r="J179" s="356"/>
      <c r="K179" s="356"/>
      <c r="L179" s="356"/>
      <c r="M179" s="356"/>
      <c r="N179" s="428"/>
      <c r="O179" s="449"/>
      <c r="P179" s="449"/>
      <c r="Q179" s="111"/>
    </row>
    <row r="180" spans="2:17" ht="12.75" customHeight="1">
      <c r="B180" s="51"/>
      <c r="C180" s="110"/>
      <c r="D180" s="50"/>
      <c r="E180" s="786"/>
      <c r="F180" s="785"/>
      <c r="G180" s="785"/>
      <c r="H180" s="356"/>
      <c r="I180" s="37"/>
      <c r="J180" s="37"/>
      <c r="K180" s="356"/>
      <c r="L180" s="356"/>
      <c r="M180" s="356"/>
      <c r="N180" s="428"/>
      <c r="O180" s="449"/>
      <c r="P180" s="449"/>
      <c r="Q180" s="111"/>
    </row>
    <row r="181" spans="2:17" ht="12.75" customHeight="1">
      <c r="B181" s="51"/>
      <c r="C181" s="51"/>
      <c r="D181" s="51"/>
      <c r="E181" s="784"/>
      <c r="F181" s="785"/>
      <c r="G181" s="785"/>
      <c r="H181" s="37"/>
      <c r="I181" s="37"/>
      <c r="J181" s="37"/>
      <c r="K181" s="37"/>
      <c r="L181" s="355"/>
      <c r="M181" s="355"/>
      <c r="N181" s="453"/>
      <c r="O181" s="460"/>
      <c r="P181" s="460"/>
      <c r="Q181" s="350"/>
    </row>
    <row r="182" spans="2:17" ht="12.75" customHeight="1">
      <c r="B182" s="51"/>
      <c r="C182" s="51"/>
      <c r="D182" s="50"/>
      <c r="E182" s="786"/>
      <c r="F182" s="787"/>
      <c r="G182" s="787"/>
      <c r="H182" s="37"/>
      <c r="I182" s="37"/>
      <c r="J182" s="37"/>
      <c r="K182" s="37"/>
      <c r="L182" s="37"/>
      <c r="M182" s="37"/>
      <c r="N182" s="51"/>
      <c r="O182" s="460"/>
      <c r="P182" s="460"/>
      <c r="Q182" s="350"/>
    </row>
    <row r="183" spans="2:17" ht="12.75" customHeight="1">
      <c r="B183" s="51"/>
      <c r="C183" s="51"/>
      <c r="D183" s="50"/>
      <c r="E183" s="786"/>
      <c r="F183" s="787"/>
      <c r="G183" s="787"/>
      <c r="H183" s="37"/>
      <c r="I183" s="37"/>
      <c r="J183" s="37"/>
      <c r="K183" s="37"/>
      <c r="L183" s="37"/>
      <c r="M183" s="37"/>
      <c r="N183" s="51"/>
      <c r="O183" s="449"/>
      <c r="P183" s="449"/>
      <c r="Q183" s="111"/>
    </row>
    <row r="184" spans="2:17" ht="12.75" customHeight="1">
      <c r="B184" s="51"/>
      <c r="C184" s="51"/>
      <c r="D184" s="50"/>
      <c r="E184" s="786"/>
      <c r="F184" s="787"/>
      <c r="G184" s="787"/>
      <c r="H184" s="37"/>
      <c r="I184" s="37"/>
      <c r="J184" s="37"/>
      <c r="K184" s="37"/>
      <c r="L184" s="37"/>
      <c r="M184" s="37"/>
      <c r="N184" s="51"/>
      <c r="O184" s="449"/>
      <c r="P184" s="449"/>
      <c r="Q184" s="111"/>
    </row>
    <row r="185" spans="2:17" ht="12.75" customHeight="1">
      <c r="B185" s="51"/>
      <c r="C185" s="51"/>
      <c r="D185" s="50"/>
      <c r="E185" s="786"/>
      <c r="F185" s="787"/>
      <c r="G185" s="787"/>
      <c r="H185" s="37"/>
      <c r="I185" s="37"/>
      <c r="J185" s="37"/>
      <c r="K185" s="37"/>
      <c r="L185" s="37"/>
      <c r="M185" s="37"/>
      <c r="N185" s="51"/>
      <c r="O185" s="449"/>
      <c r="P185" s="449"/>
      <c r="Q185" s="111"/>
    </row>
    <row r="186" spans="2:17" ht="12.75" customHeight="1">
      <c r="B186" s="51"/>
      <c r="C186" s="51"/>
      <c r="D186" s="50"/>
      <c r="E186" s="786"/>
      <c r="F186" s="787"/>
      <c r="G186" s="787"/>
      <c r="H186" s="37"/>
      <c r="I186" s="37"/>
      <c r="J186" s="37"/>
      <c r="K186" s="37"/>
      <c r="L186" s="37"/>
      <c r="M186" s="37"/>
      <c r="N186" s="51"/>
      <c r="O186" s="449"/>
      <c r="P186" s="449"/>
      <c r="Q186" s="111"/>
    </row>
    <row r="187" spans="2:17" ht="12.75" customHeight="1">
      <c r="B187" s="51"/>
      <c r="C187" s="51"/>
      <c r="D187" s="50"/>
      <c r="E187" s="784"/>
      <c r="F187" s="785"/>
      <c r="G187" s="785"/>
      <c r="H187" s="37"/>
      <c r="I187" s="37"/>
      <c r="J187" s="37"/>
      <c r="K187" s="37"/>
      <c r="L187" s="355"/>
      <c r="M187" s="355"/>
      <c r="N187" s="453"/>
      <c r="O187" s="449"/>
      <c r="P187" s="449"/>
      <c r="Q187" s="111"/>
    </row>
    <row r="188" spans="2:17" ht="12.75" customHeight="1">
      <c r="B188" s="51"/>
      <c r="C188" s="51"/>
      <c r="D188" s="50"/>
      <c r="E188" s="784"/>
      <c r="F188" s="785"/>
      <c r="G188" s="785"/>
      <c r="H188" s="37"/>
      <c r="I188" s="37"/>
      <c r="J188" s="37"/>
      <c r="K188" s="37"/>
      <c r="L188" s="355"/>
      <c r="M188" s="355"/>
      <c r="N188" s="428"/>
      <c r="O188" s="449"/>
      <c r="P188" s="449"/>
      <c r="Q188" s="111"/>
    </row>
    <row r="189" spans="2:17" ht="12.75" customHeight="1">
      <c r="B189" s="51"/>
      <c r="C189" s="51"/>
      <c r="D189" s="50"/>
      <c r="E189" s="784"/>
      <c r="F189" s="787"/>
      <c r="G189" s="787"/>
      <c r="H189" s="37"/>
      <c r="I189" s="37"/>
      <c r="J189" s="37"/>
      <c r="K189" s="37"/>
      <c r="L189" s="355"/>
      <c r="M189" s="355"/>
      <c r="N189" s="51"/>
      <c r="O189" s="449"/>
      <c r="P189" s="449"/>
      <c r="Q189" s="111"/>
    </row>
    <row r="190" spans="2:17" ht="12.75" customHeight="1">
      <c r="B190" s="51"/>
      <c r="C190" s="51"/>
      <c r="D190" s="50"/>
      <c r="E190" s="784"/>
      <c r="F190" s="787"/>
      <c r="G190" s="787"/>
      <c r="H190" s="37"/>
      <c r="I190" s="37"/>
      <c r="J190" s="37"/>
      <c r="K190" s="37"/>
      <c r="L190" s="355"/>
      <c r="M190" s="355"/>
      <c r="N190" s="51"/>
      <c r="O190" s="449"/>
      <c r="P190" s="449"/>
      <c r="Q190" s="111"/>
    </row>
    <row r="191" spans="2:17" ht="12.75" customHeight="1">
      <c r="B191" s="51"/>
      <c r="C191" s="51"/>
      <c r="D191" s="50"/>
      <c r="E191" s="784"/>
      <c r="F191" s="787"/>
      <c r="G191" s="787"/>
      <c r="H191" s="37"/>
      <c r="I191" s="37"/>
      <c r="J191" s="37"/>
      <c r="K191" s="37"/>
      <c r="L191" s="355"/>
      <c r="M191" s="355"/>
      <c r="N191" s="51"/>
      <c r="O191" s="449"/>
      <c r="P191" s="449"/>
      <c r="Q191" s="111"/>
    </row>
    <row r="192" spans="2:17" ht="12.75" customHeight="1">
      <c r="B192" s="51"/>
      <c r="C192" s="51"/>
      <c r="D192" s="50"/>
      <c r="E192" s="784"/>
      <c r="F192" s="785"/>
      <c r="G192" s="785"/>
      <c r="H192" s="37"/>
      <c r="I192" s="37"/>
      <c r="J192" s="37"/>
      <c r="K192" s="37"/>
      <c r="L192" s="355"/>
      <c r="M192" s="355"/>
      <c r="N192" s="428"/>
      <c r="O192" s="449"/>
      <c r="P192" s="449"/>
      <c r="Q192" s="111"/>
    </row>
    <row r="193" spans="2:17" ht="12.75" customHeight="1">
      <c r="B193" s="51"/>
      <c r="C193" s="51"/>
      <c r="D193" s="50"/>
      <c r="E193" s="786"/>
      <c r="F193" s="787"/>
      <c r="G193" s="787"/>
      <c r="H193" s="37"/>
      <c r="I193" s="37"/>
      <c r="J193" s="37"/>
      <c r="K193" s="37"/>
      <c r="L193" s="355"/>
      <c r="M193" s="355"/>
      <c r="N193" s="51"/>
      <c r="O193" s="449"/>
      <c r="P193" s="449"/>
      <c r="Q193" s="111"/>
    </row>
    <row r="194" spans="2:17" ht="12.75" customHeight="1">
      <c r="B194" s="51"/>
      <c r="C194" s="51"/>
      <c r="D194" s="50"/>
      <c r="E194" s="786"/>
      <c r="F194" s="787"/>
      <c r="G194" s="787"/>
      <c r="H194" s="37"/>
      <c r="I194" s="357"/>
      <c r="J194" s="357"/>
      <c r="K194" s="37"/>
      <c r="L194" s="355"/>
      <c r="M194" s="355"/>
      <c r="N194" s="51"/>
      <c r="O194" s="460"/>
      <c r="P194" s="460"/>
      <c r="Q194" s="350"/>
    </row>
    <row r="195" spans="2:17" ht="12.75" customHeight="1">
      <c r="B195" s="51"/>
      <c r="C195" s="51"/>
      <c r="D195" s="50"/>
      <c r="E195" s="786"/>
      <c r="F195" s="785"/>
      <c r="G195" s="785"/>
      <c r="H195" s="37"/>
      <c r="I195" s="37"/>
      <c r="J195" s="37"/>
      <c r="K195" s="357"/>
      <c r="L195" s="357"/>
      <c r="M195" s="357"/>
      <c r="N195" s="52"/>
      <c r="O195" s="448"/>
      <c r="P195" s="448"/>
      <c r="Q195" s="347"/>
    </row>
    <row r="196" spans="2:17" ht="27" customHeight="1">
      <c r="B196" s="51"/>
      <c r="C196" s="51"/>
      <c r="D196" s="50"/>
      <c r="E196" s="786"/>
      <c r="F196" s="785"/>
      <c r="G196" s="785"/>
      <c r="H196" s="37"/>
      <c r="I196" s="357"/>
      <c r="J196" s="357"/>
      <c r="K196" s="37"/>
      <c r="L196" s="987"/>
      <c r="M196" s="987"/>
      <c r="N196" s="988"/>
      <c r="O196" s="449"/>
      <c r="P196" s="449"/>
      <c r="Q196" s="111"/>
    </row>
    <row r="197" spans="2:17" ht="13.5" customHeight="1">
      <c r="B197" s="51"/>
      <c r="C197" s="51"/>
      <c r="D197" s="50"/>
      <c r="E197" s="786"/>
      <c r="F197" s="785"/>
      <c r="G197" s="785"/>
      <c r="H197" s="37"/>
      <c r="I197" s="37"/>
      <c r="J197" s="37"/>
      <c r="K197" s="357"/>
      <c r="L197" s="357"/>
      <c r="M197" s="357"/>
      <c r="N197" s="52"/>
      <c r="O197" s="452"/>
      <c r="P197" s="452"/>
      <c r="Q197" s="347"/>
    </row>
    <row r="198" spans="2:17" ht="12.75" customHeight="1">
      <c r="B198" s="51"/>
      <c r="C198" s="51"/>
      <c r="D198" s="50"/>
      <c r="E198" s="786"/>
      <c r="F198" s="785"/>
      <c r="G198" s="785"/>
      <c r="H198" s="37"/>
      <c r="I198" s="37"/>
      <c r="J198" s="37"/>
      <c r="K198" s="37"/>
      <c r="L198" s="37"/>
      <c r="M198" s="37"/>
      <c r="N198" s="50"/>
      <c r="O198" s="449"/>
      <c r="P198" s="449"/>
      <c r="Q198" s="111"/>
    </row>
    <row r="199" spans="2:17" ht="12.75" customHeight="1">
      <c r="B199" s="51"/>
      <c r="C199" s="51"/>
      <c r="D199" s="50"/>
      <c r="E199" s="786"/>
      <c r="F199" s="785"/>
      <c r="G199" s="785"/>
      <c r="H199" s="37"/>
      <c r="I199" s="356"/>
      <c r="J199" s="356"/>
      <c r="K199" s="37"/>
      <c r="L199" s="37"/>
      <c r="M199" s="37"/>
      <c r="N199" s="51"/>
      <c r="O199" s="457"/>
      <c r="P199" s="457"/>
      <c r="Q199" s="349"/>
    </row>
    <row r="200" spans="2:17" ht="12.75" customHeight="1">
      <c r="B200" s="51"/>
      <c r="C200" s="51"/>
      <c r="D200" s="50"/>
      <c r="E200" s="786"/>
      <c r="F200" s="785"/>
      <c r="G200" s="785"/>
      <c r="H200" s="356"/>
      <c r="I200" s="37"/>
      <c r="J200" s="37"/>
      <c r="K200" s="356"/>
      <c r="L200" s="356"/>
      <c r="M200" s="356"/>
      <c r="N200" s="51"/>
      <c r="O200" s="457"/>
      <c r="P200" s="457"/>
      <c r="Q200" s="349"/>
    </row>
    <row r="201" spans="2:17" ht="12.75" customHeight="1">
      <c r="B201" s="51"/>
      <c r="C201" s="51"/>
      <c r="D201" s="51"/>
      <c r="E201" s="784"/>
      <c r="F201" s="785"/>
      <c r="G201" s="785"/>
      <c r="H201" s="37"/>
      <c r="I201" s="37"/>
      <c r="J201" s="37"/>
      <c r="K201" s="37"/>
      <c r="L201" s="355"/>
      <c r="M201" s="355"/>
      <c r="N201" s="453"/>
      <c r="O201" s="457"/>
      <c r="P201" s="457"/>
      <c r="Q201" s="349"/>
    </row>
    <row r="202" spans="2:17" ht="12.75" customHeight="1">
      <c r="B202" s="51"/>
      <c r="C202" s="51"/>
      <c r="D202" s="51"/>
      <c r="E202" s="784"/>
      <c r="F202" s="785"/>
      <c r="G202" s="785"/>
      <c r="H202" s="37"/>
      <c r="I202" s="37"/>
      <c r="J202" s="37"/>
      <c r="K202" s="37"/>
      <c r="L202" s="355"/>
      <c r="M202" s="355"/>
      <c r="N202" s="453"/>
      <c r="O202" s="457"/>
      <c r="P202" s="457"/>
      <c r="Q202" s="349"/>
    </row>
    <row r="203" spans="2:17" ht="12.75" customHeight="1">
      <c r="B203" s="51"/>
      <c r="C203" s="51"/>
      <c r="D203" s="50"/>
      <c r="E203" s="786"/>
      <c r="F203" s="787"/>
      <c r="G203" s="787"/>
      <c r="H203" s="37"/>
      <c r="I203" s="37"/>
      <c r="J203" s="37"/>
      <c r="K203" s="37"/>
      <c r="L203" s="37"/>
      <c r="M203" s="37"/>
      <c r="N203" s="51"/>
      <c r="O203" s="449"/>
      <c r="P203" s="449"/>
      <c r="Q203" s="111"/>
    </row>
    <row r="204" spans="2:17" ht="12.75" customHeight="1">
      <c r="B204" s="51"/>
      <c r="C204" s="51"/>
      <c r="D204" s="50"/>
      <c r="E204" s="786"/>
      <c r="F204" s="787"/>
      <c r="G204" s="787"/>
      <c r="H204" s="37"/>
      <c r="I204" s="37"/>
      <c r="J204" s="37"/>
      <c r="K204" s="37"/>
      <c r="L204" s="37"/>
      <c r="M204" s="37"/>
      <c r="N204" s="51"/>
      <c r="O204" s="449"/>
      <c r="P204" s="449"/>
      <c r="Q204" s="111"/>
    </row>
    <row r="205" spans="2:17" ht="12.75" customHeight="1">
      <c r="B205" s="51"/>
      <c r="C205" s="51"/>
      <c r="D205" s="50"/>
      <c r="E205" s="786"/>
      <c r="F205" s="787"/>
      <c r="G205" s="787"/>
      <c r="H205" s="37"/>
      <c r="I205" s="37"/>
      <c r="J205" s="37"/>
      <c r="K205" s="37"/>
      <c r="L205" s="37"/>
      <c r="M205" s="37"/>
      <c r="N205" s="51"/>
      <c r="O205" s="449"/>
      <c r="P205" s="449"/>
      <c r="Q205" s="111"/>
    </row>
    <row r="206" spans="2:17" ht="12.75" customHeight="1">
      <c r="B206" s="51"/>
      <c r="C206" s="51"/>
      <c r="D206" s="50"/>
      <c r="E206" s="786"/>
      <c r="F206" s="787"/>
      <c r="G206" s="787"/>
      <c r="H206" s="37"/>
      <c r="I206" s="37"/>
      <c r="J206" s="37"/>
      <c r="K206" s="37"/>
      <c r="L206" s="37"/>
      <c r="M206" s="37"/>
      <c r="N206" s="51"/>
      <c r="O206" s="449"/>
      <c r="P206" s="449"/>
      <c r="Q206" s="111"/>
    </row>
    <row r="207" spans="2:17" ht="12.75" customHeight="1">
      <c r="B207" s="51"/>
      <c r="C207" s="51"/>
      <c r="D207" s="50"/>
      <c r="E207" s="786"/>
      <c r="F207" s="787"/>
      <c r="G207" s="787"/>
      <c r="H207" s="37"/>
      <c r="I207" s="37"/>
      <c r="J207" s="37"/>
      <c r="K207" s="37"/>
      <c r="L207" s="37"/>
      <c r="M207" s="37"/>
      <c r="N207" s="51"/>
      <c r="O207" s="449"/>
      <c r="P207" s="449"/>
      <c r="Q207" s="111"/>
    </row>
    <row r="208" spans="2:17" ht="12.75" customHeight="1">
      <c r="B208" s="51"/>
      <c r="C208" s="51"/>
      <c r="D208" s="50"/>
      <c r="E208" s="784"/>
      <c r="F208" s="785"/>
      <c r="G208" s="785"/>
      <c r="H208" s="37"/>
      <c r="I208" s="37"/>
      <c r="J208" s="37"/>
      <c r="K208" s="37"/>
      <c r="L208" s="355"/>
      <c r="M208" s="355"/>
      <c r="N208" s="453"/>
      <c r="O208" s="449"/>
      <c r="P208" s="449"/>
      <c r="Q208" s="111"/>
    </row>
    <row r="209" spans="2:17" ht="12.75" customHeight="1">
      <c r="B209" s="51"/>
      <c r="C209" s="51"/>
      <c r="D209" s="50"/>
      <c r="E209" s="784"/>
      <c r="F209" s="785"/>
      <c r="G209" s="785"/>
      <c r="H209" s="37"/>
      <c r="I209" s="37"/>
      <c r="J209" s="37"/>
      <c r="K209" s="37"/>
      <c r="L209" s="355"/>
      <c r="M209" s="355"/>
      <c r="N209" s="428"/>
      <c r="O209" s="449"/>
      <c r="P209" s="449"/>
      <c r="Q209" s="111"/>
    </row>
    <row r="210" spans="2:17" ht="12.75" customHeight="1">
      <c r="B210" s="51"/>
      <c r="C210" s="51"/>
      <c r="D210" s="50"/>
      <c r="E210" s="784"/>
      <c r="F210" s="787"/>
      <c r="G210" s="787"/>
      <c r="H210" s="37"/>
      <c r="I210" s="37"/>
      <c r="J210" s="37"/>
      <c r="K210" s="37"/>
      <c r="L210" s="355"/>
      <c r="M210" s="355"/>
      <c r="N210" s="51"/>
      <c r="O210" s="449"/>
      <c r="P210" s="449"/>
      <c r="Q210" s="111"/>
    </row>
    <row r="211" spans="2:17" ht="12.75" customHeight="1">
      <c r="B211" s="51"/>
      <c r="C211" s="51"/>
      <c r="D211" s="50"/>
      <c r="E211" s="784"/>
      <c r="F211" s="787"/>
      <c r="G211" s="787"/>
      <c r="H211" s="37"/>
      <c r="I211" s="37"/>
      <c r="J211" s="37"/>
      <c r="K211" s="37"/>
      <c r="L211" s="355"/>
      <c r="M211" s="355"/>
      <c r="N211" s="51"/>
      <c r="O211" s="449"/>
      <c r="P211" s="449"/>
      <c r="Q211" s="111"/>
    </row>
    <row r="212" spans="2:17" ht="12.75" customHeight="1">
      <c r="B212" s="51"/>
      <c r="C212" s="51"/>
      <c r="D212" s="50"/>
      <c r="E212" s="784"/>
      <c r="F212" s="785"/>
      <c r="G212" s="785"/>
      <c r="H212" s="37"/>
      <c r="I212" s="37"/>
      <c r="J212" s="37"/>
      <c r="K212" s="37"/>
      <c r="L212" s="355"/>
      <c r="M212" s="355"/>
      <c r="N212" s="428"/>
      <c r="O212" s="449"/>
      <c r="P212" s="449"/>
      <c r="Q212" s="111"/>
    </row>
    <row r="213" spans="2:17" ht="12.75" customHeight="1">
      <c r="B213" s="51"/>
      <c r="C213" s="51"/>
      <c r="D213" s="50"/>
      <c r="E213" s="786"/>
      <c r="F213" s="787"/>
      <c r="G213" s="787"/>
      <c r="H213" s="37"/>
      <c r="I213" s="37"/>
      <c r="J213" s="37"/>
      <c r="K213" s="37"/>
      <c r="L213" s="355"/>
      <c r="M213" s="355"/>
      <c r="N213" s="51"/>
      <c r="O213" s="449"/>
      <c r="P213" s="449"/>
      <c r="Q213" s="111"/>
    </row>
    <row r="214" spans="2:17" ht="12.75" customHeight="1">
      <c r="B214" s="51"/>
      <c r="C214" s="51"/>
      <c r="D214" s="50"/>
      <c r="E214" s="786"/>
      <c r="F214" s="787"/>
      <c r="G214" s="787"/>
      <c r="H214" s="37"/>
      <c r="I214" s="357"/>
      <c r="J214" s="357"/>
      <c r="K214" s="37"/>
      <c r="L214" s="355"/>
      <c r="M214" s="355"/>
      <c r="N214" s="51"/>
      <c r="O214" s="449"/>
      <c r="P214" s="449"/>
      <c r="Q214" s="111"/>
    </row>
    <row r="215" spans="2:17" ht="12.75" customHeight="1">
      <c r="B215" s="51"/>
      <c r="C215" s="51"/>
      <c r="D215" s="50"/>
      <c r="E215" s="786"/>
      <c r="F215" s="785"/>
      <c r="G215" s="785"/>
      <c r="H215" s="357"/>
      <c r="I215" s="37"/>
      <c r="J215" s="37"/>
      <c r="K215" s="37"/>
      <c r="L215" s="37"/>
      <c r="M215" s="37"/>
      <c r="N215" s="50"/>
      <c r="O215" s="452"/>
      <c r="P215" s="452"/>
      <c r="Q215" s="347"/>
    </row>
    <row r="216" spans="2:17" ht="12.75" customHeight="1">
      <c r="B216" s="51"/>
      <c r="C216" s="51"/>
      <c r="D216" s="50"/>
      <c r="E216" s="786"/>
      <c r="F216" s="785"/>
      <c r="G216" s="785"/>
      <c r="H216" s="37"/>
      <c r="I216" s="353"/>
      <c r="J216" s="353"/>
      <c r="K216" s="353"/>
      <c r="L216" s="37"/>
      <c r="M216" s="37"/>
      <c r="N216" s="51"/>
      <c r="O216" s="449"/>
      <c r="P216" s="449"/>
      <c r="Q216" s="111"/>
    </row>
    <row r="217" spans="2:17" ht="13.5" customHeight="1">
      <c r="B217" s="51"/>
      <c r="C217" s="51"/>
      <c r="D217" s="50"/>
      <c r="E217" s="786"/>
      <c r="F217" s="785"/>
      <c r="G217" s="785"/>
      <c r="H217" s="37"/>
      <c r="I217" s="353"/>
      <c r="J217" s="353"/>
      <c r="K217" s="353"/>
      <c r="L217" s="353"/>
      <c r="M217" s="353"/>
      <c r="N217" s="51"/>
      <c r="O217" s="448"/>
      <c r="P217" s="448"/>
      <c r="Q217" s="347"/>
    </row>
    <row r="218" spans="2:17" ht="12.75" customHeight="1">
      <c r="B218" s="51"/>
      <c r="C218" s="51"/>
      <c r="D218" s="50"/>
      <c r="E218" s="786"/>
      <c r="F218" s="785"/>
      <c r="G218" s="785"/>
      <c r="H218" s="357"/>
      <c r="I218" s="353"/>
      <c r="J218" s="353"/>
      <c r="K218" s="353"/>
      <c r="L218" s="353"/>
      <c r="M218" s="353"/>
      <c r="N218" s="51"/>
      <c r="O218" s="449"/>
      <c r="P218" s="449"/>
      <c r="Q218" s="111"/>
    </row>
    <row r="219" spans="2:17" ht="12.75" customHeight="1">
      <c r="B219" s="53"/>
      <c r="C219" s="53"/>
      <c r="D219" s="52"/>
      <c r="E219" s="791"/>
      <c r="F219" s="792"/>
      <c r="G219" s="792"/>
      <c r="H219" s="37"/>
      <c r="I219" s="357"/>
      <c r="J219" s="357"/>
      <c r="K219" s="37"/>
      <c r="L219" s="37"/>
      <c r="M219" s="37"/>
      <c r="N219" s="50"/>
      <c r="O219" s="448"/>
      <c r="P219" s="448"/>
      <c r="Q219" s="347"/>
    </row>
    <row r="220" spans="2:17" ht="12.75" customHeight="1">
      <c r="B220" s="53"/>
      <c r="C220" s="53"/>
      <c r="D220" s="52"/>
      <c r="E220" s="791"/>
      <c r="F220" s="792"/>
      <c r="G220" s="792"/>
      <c r="H220" s="37"/>
      <c r="I220" s="37"/>
      <c r="J220" s="37"/>
      <c r="K220" s="357"/>
      <c r="L220" s="357"/>
      <c r="M220" s="357"/>
      <c r="N220" s="53"/>
      <c r="O220" s="457"/>
      <c r="P220" s="457"/>
      <c r="Q220" s="349"/>
    </row>
    <row r="221" spans="2:17" ht="12.75" customHeight="1">
      <c r="B221" s="13"/>
      <c r="C221" s="13"/>
      <c r="D221" s="13"/>
      <c r="E221" s="717"/>
      <c r="F221" s="775"/>
      <c r="G221" s="775"/>
      <c r="H221" s="352"/>
      <c r="I221" s="352"/>
      <c r="J221" s="352"/>
      <c r="K221" s="352"/>
      <c r="L221" s="352"/>
      <c r="M221" s="352"/>
      <c r="N221" s="455"/>
      <c r="O221" s="455"/>
      <c r="P221" s="455"/>
      <c r="Q221" s="352"/>
    </row>
    <row r="222" spans="2:17" ht="12.75" customHeight="1">
      <c r="B222" s="13"/>
      <c r="C222" s="13"/>
      <c r="D222" s="47"/>
      <c r="E222" s="617"/>
      <c r="F222" s="793"/>
      <c r="G222" s="793"/>
      <c r="H222" s="352"/>
      <c r="I222" s="352"/>
      <c r="J222" s="352"/>
      <c r="K222" s="353"/>
      <c r="L222" s="353"/>
      <c r="M222" s="353"/>
      <c r="N222" s="446"/>
      <c r="O222" s="455"/>
      <c r="P222" s="455"/>
      <c r="Q222" s="352"/>
    </row>
    <row r="223" spans="2:17" ht="12.75" customHeight="1">
      <c r="B223" s="13"/>
      <c r="C223" s="13"/>
      <c r="D223" s="47"/>
      <c r="E223" s="617"/>
      <c r="F223" s="793"/>
      <c r="G223" s="793"/>
      <c r="H223" s="352"/>
      <c r="I223" s="352"/>
      <c r="J223" s="352"/>
      <c r="K223" s="352"/>
      <c r="L223" s="353"/>
      <c r="M223" s="353"/>
      <c r="N223" s="446"/>
      <c r="O223" s="446"/>
      <c r="P223" s="446"/>
      <c r="Q223" s="353"/>
    </row>
    <row r="224" spans="2:17" ht="12.75" customHeight="1">
      <c r="B224" s="13"/>
      <c r="C224" s="13"/>
      <c r="D224" s="47"/>
      <c r="E224" s="617"/>
      <c r="F224" s="793"/>
      <c r="G224" s="793"/>
      <c r="H224" s="352"/>
      <c r="I224" s="352"/>
      <c r="J224" s="352"/>
      <c r="K224" s="353"/>
      <c r="L224" s="353"/>
      <c r="M224" s="353"/>
      <c r="N224" s="446"/>
      <c r="O224" s="455"/>
      <c r="P224" s="455"/>
      <c r="Q224" s="352"/>
    </row>
    <row r="225" spans="2:17" ht="12.75" customHeight="1">
      <c r="B225" s="13"/>
      <c r="C225" s="13"/>
      <c r="D225" s="47"/>
      <c r="E225" s="617"/>
      <c r="F225" s="793"/>
      <c r="G225" s="793"/>
      <c r="H225" s="352"/>
      <c r="I225" s="352"/>
      <c r="J225" s="352"/>
      <c r="K225" s="352"/>
      <c r="L225" s="353"/>
      <c r="M225" s="353"/>
      <c r="N225" s="446"/>
      <c r="O225" s="455"/>
      <c r="P225" s="455"/>
      <c r="Q225" s="352"/>
    </row>
    <row r="226" spans="2:17" ht="12.75" customHeight="1">
      <c r="B226" s="13"/>
      <c r="C226" s="13"/>
      <c r="D226" s="47"/>
      <c r="E226" s="617"/>
      <c r="F226" s="793"/>
      <c r="G226" s="793"/>
      <c r="H226" s="352"/>
      <c r="I226" s="352"/>
      <c r="J226" s="352"/>
      <c r="K226" s="352"/>
      <c r="L226" s="352"/>
      <c r="M226" s="352"/>
      <c r="N226" s="446"/>
      <c r="O226" s="446"/>
      <c r="P226" s="446"/>
      <c r="Q226" s="353"/>
    </row>
    <row r="227" spans="2:17" ht="12.75" customHeight="1">
      <c r="B227" s="13"/>
      <c r="C227" s="13"/>
      <c r="D227" s="47"/>
      <c r="E227" s="617"/>
      <c r="F227" s="793"/>
      <c r="G227" s="793"/>
      <c r="H227" s="352"/>
      <c r="I227" s="352"/>
      <c r="J227" s="352"/>
      <c r="K227" s="352"/>
      <c r="L227" s="353"/>
      <c r="M227" s="353"/>
      <c r="N227" s="446"/>
      <c r="O227" s="446"/>
      <c r="P227" s="446"/>
      <c r="Q227" s="353"/>
    </row>
    <row r="228" spans="2:17" ht="12.75" customHeight="1">
      <c r="B228" s="13"/>
      <c r="C228" s="13"/>
      <c r="D228" s="47"/>
      <c r="E228" s="617"/>
      <c r="F228" s="793"/>
      <c r="G228" s="793"/>
      <c r="H228" s="352"/>
      <c r="I228" s="352"/>
      <c r="J228" s="352"/>
      <c r="K228" s="353"/>
      <c r="L228" s="353"/>
      <c r="M228" s="353"/>
      <c r="N228" s="446"/>
      <c r="O228" s="446"/>
      <c r="P228" s="446"/>
      <c r="Q228" s="353"/>
    </row>
    <row r="229" spans="2:17" ht="12.75" customHeight="1">
      <c r="B229" s="13"/>
      <c r="C229" s="13"/>
      <c r="D229" s="47"/>
      <c r="E229" s="617"/>
      <c r="F229" s="793"/>
      <c r="G229" s="793"/>
      <c r="H229" s="352"/>
      <c r="I229" s="352"/>
      <c r="J229" s="352"/>
      <c r="K229" s="352"/>
      <c r="L229" s="353"/>
      <c r="M229" s="353"/>
      <c r="N229" s="446"/>
      <c r="O229" s="446"/>
      <c r="P229" s="446"/>
      <c r="Q229" s="353"/>
    </row>
    <row r="230" spans="2:17" ht="12.75" customHeight="1">
      <c r="B230" s="13"/>
      <c r="C230" s="13"/>
      <c r="D230" s="13"/>
      <c r="E230" s="717"/>
      <c r="F230" s="775"/>
      <c r="G230" s="775"/>
      <c r="H230" s="352"/>
      <c r="I230" s="352"/>
      <c r="J230" s="352"/>
      <c r="K230" s="352"/>
      <c r="L230" s="353"/>
      <c r="M230" s="353"/>
      <c r="N230" s="455"/>
      <c r="O230" s="455"/>
      <c r="P230" s="455"/>
      <c r="Q230" s="352"/>
    </row>
    <row r="231" spans="2:17" ht="13.5" customHeight="1">
      <c r="B231" s="13"/>
      <c r="C231" s="13"/>
      <c r="D231" s="13"/>
      <c r="E231" s="717"/>
      <c r="F231" s="775"/>
      <c r="G231" s="775"/>
      <c r="H231" s="37"/>
      <c r="I231" s="358"/>
      <c r="J231" s="358"/>
      <c r="K231" s="358"/>
      <c r="L231" s="358"/>
      <c r="M231" s="358"/>
      <c r="N231" s="462"/>
      <c r="O231" s="463"/>
      <c r="P231" s="463"/>
      <c r="Q231" s="37"/>
    </row>
    <row r="232" spans="2:17" ht="12.75" customHeight="1">
      <c r="B232" s="13"/>
      <c r="C232" s="13"/>
      <c r="D232" s="13"/>
      <c r="E232" s="717"/>
      <c r="F232" s="775"/>
      <c r="G232" s="775"/>
      <c r="H232" s="37"/>
      <c r="I232" s="358"/>
      <c r="J232" s="358"/>
      <c r="K232" s="358"/>
      <c r="L232" s="358"/>
      <c r="M232" s="358"/>
      <c r="N232" s="462"/>
      <c r="O232" s="463"/>
      <c r="P232" s="463"/>
      <c r="Q232" s="37"/>
    </row>
    <row r="233" spans="2:17" ht="12.75" customHeight="1">
      <c r="B233" s="13"/>
      <c r="C233" s="13"/>
      <c r="D233" s="13"/>
      <c r="E233" s="717"/>
      <c r="F233" s="775"/>
      <c r="G233" s="775"/>
      <c r="H233" s="352"/>
      <c r="I233" s="352"/>
      <c r="J233" s="352"/>
      <c r="K233" s="352"/>
      <c r="L233" s="352"/>
      <c r="M233" s="352"/>
      <c r="N233" s="455"/>
      <c r="O233" s="455"/>
      <c r="P233" s="455"/>
      <c r="Q233" s="352"/>
    </row>
    <row r="234" spans="2:17" ht="12.75" customHeight="1">
      <c r="B234" s="13"/>
      <c r="C234" s="13"/>
      <c r="D234" s="13"/>
      <c r="E234" s="717"/>
      <c r="F234" s="775"/>
      <c r="G234" s="775"/>
      <c r="H234" s="37"/>
      <c r="I234" s="352"/>
      <c r="J234" s="352"/>
      <c r="K234" s="352"/>
      <c r="L234" s="352"/>
      <c r="M234" s="352"/>
      <c r="N234" s="455"/>
      <c r="O234" s="455"/>
      <c r="P234" s="455"/>
      <c r="Q234" s="352"/>
    </row>
    <row r="235" spans="2:17" ht="12.75" customHeight="1">
      <c r="B235" s="13"/>
      <c r="C235" s="13"/>
      <c r="D235" s="13"/>
      <c r="E235" s="717"/>
      <c r="F235" s="775"/>
      <c r="G235" s="775"/>
      <c r="H235" s="352"/>
      <c r="I235" s="352"/>
      <c r="J235" s="352"/>
      <c r="K235" s="352"/>
      <c r="L235" s="352"/>
      <c r="M235" s="352"/>
      <c r="N235" s="455"/>
      <c r="O235" s="464"/>
      <c r="P235" s="464"/>
      <c r="Q235" s="354"/>
    </row>
    <row r="236" spans="2:17" ht="12.75" customHeight="1">
      <c r="B236" s="13"/>
      <c r="C236" s="13"/>
      <c r="D236" s="47"/>
      <c r="E236" s="617"/>
      <c r="F236" s="793"/>
      <c r="G236" s="793"/>
      <c r="H236" s="352"/>
      <c r="I236" s="352"/>
      <c r="J236" s="352"/>
      <c r="K236" s="353"/>
      <c r="L236" s="353"/>
      <c r="M236" s="353"/>
      <c r="N236" s="446"/>
      <c r="O236" s="465"/>
      <c r="P236" s="465"/>
      <c r="Q236" s="146"/>
    </row>
    <row r="237" spans="2:17" ht="12.75" customHeight="1">
      <c r="B237" s="13"/>
      <c r="C237" s="13"/>
      <c r="D237" s="47"/>
      <c r="E237" s="617"/>
      <c r="F237" s="793"/>
      <c r="G237" s="793"/>
      <c r="H237" s="352"/>
      <c r="I237" s="352"/>
      <c r="J237" s="352"/>
      <c r="K237" s="353"/>
      <c r="L237" s="353"/>
      <c r="M237" s="353"/>
      <c r="N237" s="446"/>
      <c r="O237" s="465"/>
      <c r="P237" s="465"/>
      <c r="Q237" s="146"/>
    </row>
    <row r="238" spans="2:17" ht="12.75" customHeight="1">
      <c r="B238" s="13"/>
      <c r="C238" s="13"/>
      <c r="D238" s="47"/>
      <c r="E238" s="617"/>
      <c r="F238" s="793"/>
      <c r="G238" s="793"/>
      <c r="H238" s="352"/>
      <c r="I238" s="352"/>
      <c r="J238" s="352"/>
      <c r="K238" s="353"/>
      <c r="L238" s="353"/>
      <c r="M238" s="353"/>
      <c r="N238" s="446"/>
      <c r="O238" s="465"/>
      <c r="P238" s="465"/>
      <c r="Q238" s="146"/>
    </row>
    <row r="239" spans="2:17" ht="12.75" customHeight="1">
      <c r="B239" s="13"/>
      <c r="C239" s="13"/>
      <c r="D239" s="47"/>
      <c r="E239" s="617"/>
      <c r="F239" s="793"/>
      <c r="G239" s="793"/>
      <c r="H239" s="352"/>
      <c r="I239" s="352"/>
      <c r="J239" s="352"/>
      <c r="K239" s="353"/>
      <c r="L239" s="353"/>
      <c r="M239" s="353"/>
      <c r="N239" s="446"/>
      <c r="O239" s="465"/>
      <c r="P239" s="465"/>
      <c r="Q239" s="146"/>
    </row>
    <row r="240" spans="2:17" ht="12.75" customHeight="1">
      <c r="B240" s="13"/>
      <c r="C240" s="13"/>
      <c r="D240" s="47"/>
      <c r="E240" s="617"/>
      <c r="F240" s="793"/>
      <c r="G240" s="793"/>
      <c r="H240" s="352"/>
      <c r="I240" s="352"/>
      <c r="J240" s="352"/>
      <c r="K240" s="353"/>
      <c r="L240" s="353"/>
      <c r="M240" s="353"/>
      <c r="N240" s="446"/>
      <c r="O240" s="465"/>
      <c r="P240" s="465"/>
      <c r="Q240" s="146"/>
    </row>
    <row r="241" spans="2:17" ht="12.75" customHeight="1">
      <c r="B241" s="13"/>
      <c r="C241" s="13"/>
      <c r="D241" s="47"/>
      <c r="E241" s="617"/>
      <c r="F241" s="793"/>
      <c r="G241" s="793"/>
      <c r="H241" s="352"/>
      <c r="I241" s="352"/>
      <c r="J241" s="352"/>
      <c r="K241" s="353"/>
      <c r="L241" s="353"/>
      <c r="M241" s="353"/>
      <c r="N241" s="446"/>
      <c r="O241" s="465"/>
      <c r="P241" s="465"/>
      <c r="Q241" s="146"/>
    </row>
    <row r="242" spans="2:17" ht="12.75" customHeight="1">
      <c r="B242" s="13"/>
      <c r="C242" s="13"/>
      <c r="D242" s="47"/>
      <c r="E242" s="617"/>
      <c r="F242" s="793"/>
      <c r="G242" s="793"/>
      <c r="H242" s="352"/>
      <c r="I242" s="352"/>
      <c r="J242" s="352"/>
      <c r="K242" s="353"/>
      <c r="L242" s="353"/>
      <c r="M242" s="353"/>
      <c r="N242" s="446"/>
      <c r="O242" s="465"/>
      <c r="P242" s="465"/>
      <c r="Q242" s="146"/>
    </row>
    <row r="243" spans="2:17" ht="12.75" customHeight="1">
      <c r="B243" s="13"/>
      <c r="C243" s="13"/>
      <c r="D243" s="47"/>
      <c r="E243" s="617"/>
      <c r="F243" s="793"/>
      <c r="G243" s="793"/>
      <c r="H243" s="352"/>
      <c r="I243" s="352"/>
      <c r="J243" s="352"/>
      <c r="K243" s="353"/>
      <c r="L243" s="353"/>
      <c r="M243" s="353"/>
      <c r="N243" s="446"/>
      <c r="O243" s="465"/>
      <c r="P243" s="465"/>
      <c r="Q243" s="146"/>
    </row>
    <row r="244" spans="2:17" ht="12.75" customHeight="1">
      <c r="B244" s="13"/>
      <c r="C244" s="13"/>
      <c r="D244" s="47"/>
      <c r="E244" s="617"/>
      <c r="F244" s="793"/>
      <c r="G244" s="793"/>
      <c r="H244" s="352"/>
      <c r="I244" s="352"/>
      <c r="J244" s="352"/>
      <c r="K244" s="353"/>
      <c r="L244" s="353"/>
      <c r="M244" s="353"/>
      <c r="N244" s="446"/>
      <c r="O244" s="466"/>
      <c r="P244" s="466"/>
      <c r="Q244" s="304"/>
    </row>
    <row r="245" spans="2:17" ht="12.75" customHeight="1">
      <c r="B245" s="13"/>
      <c r="C245" s="13"/>
      <c r="D245" s="47"/>
      <c r="E245" s="617"/>
      <c r="F245" s="793"/>
      <c r="G245" s="793"/>
      <c r="H245" s="352"/>
      <c r="I245" s="352"/>
      <c r="J245" s="352"/>
      <c r="K245" s="353"/>
      <c r="L245" s="353"/>
      <c r="M245" s="353"/>
      <c r="N245" s="446"/>
      <c r="O245" s="466"/>
      <c r="P245" s="466"/>
      <c r="Q245" s="304"/>
    </row>
    <row r="246" spans="2:17" ht="13.5" customHeight="1">
      <c r="B246" s="13"/>
      <c r="C246" s="13"/>
      <c r="D246" s="47"/>
      <c r="E246" s="617"/>
      <c r="F246" s="793"/>
      <c r="G246" s="793"/>
      <c r="H246" s="352"/>
      <c r="I246" s="352"/>
      <c r="J246" s="352"/>
      <c r="K246" s="353"/>
      <c r="L246" s="353"/>
      <c r="M246" s="353"/>
      <c r="N246" s="446"/>
      <c r="O246" s="465"/>
      <c r="P246" s="465"/>
      <c r="Q246" s="146"/>
    </row>
    <row r="247" spans="2:17" ht="13.5" customHeight="1">
      <c r="B247" s="13"/>
      <c r="C247" s="13"/>
      <c r="D247" s="47"/>
      <c r="E247" s="617"/>
      <c r="F247" s="793"/>
      <c r="G247" s="793"/>
      <c r="H247" s="352"/>
      <c r="I247" s="352"/>
      <c r="J247" s="352"/>
      <c r="K247" s="353"/>
      <c r="L247" s="353"/>
      <c r="M247" s="353"/>
      <c r="N247" s="446"/>
      <c r="O247" s="465"/>
      <c r="P247" s="465"/>
      <c r="Q247" s="146"/>
    </row>
    <row r="248" spans="2:17" ht="13.5" customHeight="1">
      <c r="B248" s="13"/>
      <c r="C248" s="13"/>
      <c r="D248" s="47"/>
      <c r="E248" s="617"/>
      <c r="F248" s="793"/>
      <c r="G248" s="793"/>
      <c r="H248" s="352"/>
      <c r="I248" s="352"/>
      <c r="J248" s="352"/>
      <c r="K248" s="353"/>
      <c r="L248" s="353"/>
      <c r="M248" s="353"/>
      <c r="N248" s="446"/>
      <c r="O248" s="465"/>
      <c r="P248" s="465"/>
      <c r="Q248" s="146"/>
    </row>
    <row r="249" spans="2:17" ht="13.5" customHeight="1">
      <c r="B249" s="13"/>
      <c r="C249" s="13"/>
      <c r="D249" s="47"/>
      <c r="E249" s="617"/>
      <c r="F249" s="793"/>
      <c r="G249" s="793"/>
      <c r="H249" s="352"/>
      <c r="I249" s="352"/>
      <c r="J249" s="352"/>
      <c r="K249" s="353"/>
      <c r="L249" s="353"/>
      <c r="M249" s="353"/>
      <c r="N249" s="446"/>
      <c r="O249" s="465"/>
      <c r="P249" s="465"/>
      <c r="Q249" s="146"/>
    </row>
    <row r="250" spans="2:17" ht="13.5" customHeight="1">
      <c r="B250" s="13"/>
      <c r="C250" s="13"/>
      <c r="D250" s="47"/>
      <c r="E250" s="617"/>
      <c r="F250" s="793"/>
      <c r="G250" s="793"/>
      <c r="H250" s="352"/>
      <c r="I250" s="352"/>
      <c r="J250" s="352"/>
      <c r="K250" s="353"/>
      <c r="L250" s="353"/>
      <c r="M250" s="353"/>
      <c r="N250" s="446"/>
      <c r="O250" s="465"/>
      <c r="P250" s="465"/>
      <c r="Q250" s="146"/>
    </row>
    <row r="251" spans="2:17" ht="13.5" customHeight="1">
      <c r="B251" s="13"/>
      <c r="C251" s="13"/>
      <c r="D251" s="47"/>
      <c r="E251" s="617"/>
      <c r="F251" s="793"/>
      <c r="G251" s="793"/>
      <c r="H251" s="352"/>
      <c r="I251" s="352"/>
      <c r="J251" s="352"/>
      <c r="K251" s="353"/>
      <c r="L251" s="353"/>
      <c r="M251" s="353"/>
      <c r="N251" s="446"/>
      <c r="O251" s="465"/>
      <c r="P251" s="465"/>
      <c r="Q251" s="146"/>
    </row>
    <row r="252" spans="2:17" ht="13.5" customHeight="1">
      <c r="B252" s="13"/>
      <c r="C252" s="13"/>
      <c r="D252" s="47"/>
      <c r="E252" s="617"/>
      <c r="F252" s="793"/>
      <c r="G252" s="793"/>
      <c r="H252" s="37"/>
      <c r="I252" s="358"/>
      <c r="J252" s="358"/>
      <c r="K252" s="358"/>
      <c r="L252" s="358"/>
      <c r="M252" s="358"/>
      <c r="N252" s="462"/>
      <c r="O252" s="466"/>
      <c r="P252" s="466"/>
      <c r="Q252" s="304"/>
    </row>
  </sheetData>
  <sheetProtection selectLockedCells="1" selectUnlockedCells="1"/>
  <mergeCells count="30">
    <mergeCell ref="V5:V6"/>
    <mergeCell ref="T4:V4"/>
    <mergeCell ref="H4:J4"/>
    <mergeCell ref="M5:M6"/>
    <mergeCell ref="K4:M4"/>
    <mergeCell ref="P5:P6"/>
    <mergeCell ref="N4:P4"/>
    <mergeCell ref="L196:N196"/>
    <mergeCell ref="D3:D4"/>
    <mergeCell ref="O5:O6"/>
    <mergeCell ref="F5:F6"/>
    <mergeCell ref="I5:I6"/>
    <mergeCell ref="L5:L6"/>
    <mergeCell ref="E4:G4"/>
    <mergeCell ref="N1:U1"/>
    <mergeCell ref="U5:U6"/>
    <mergeCell ref="R5:R6"/>
    <mergeCell ref="N5:N6"/>
    <mergeCell ref="Q5:Q6"/>
    <mergeCell ref="T5:T6"/>
    <mergeCell ref="S5:S6"/>
    <mergeCell ref="Q4:S4"/>
    <mergeCell ref="B2:V2"/>
    <mergeCell ref="B3:B4"/>
    <mergeCell ref="B5:B7"/>
    <mergeCell ref="E5:E6"/>
    <mergeCell ref="H5:H6"/>
    <mergeCell ref="K5:K6"/>
    <mergeCell ref="G5:G6"/>
    <mergeCell ref="J5:J6"/>
  </mergeCells>
  <phoneticPr fontId="3" type="noConversion"/>
  <printOptions horizontalCentered="1"/>
  <pageMargins left="0.19685039370078741" right="0.19685039370078741" top="0.59055118110236227" bottom="0.19685039370078741" header="0" footer="0"/>
  <pageSetup paperSize="8" scale="91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E274"/>
  <sheetViews>
    <sheetView view="pageBreakPreview" zoomScaleNormal="100" zoomScaleSheetLayoutView="100" workbookViewId="0">
      <selection activeCell="J1" sqref="J1:P1"/>
    </sheetView>
  </sheetViews>
  <sheetFormatPr defaultRowHeight="12.75"/>
  <cols>
    <col min="1" max="1" width="3.28515625" customWidth="1"/>
    <col min="2" max="2" width="19.5703125" customWidth="1"/>
    <col min="3" max="3" width="5.140625" customWidth="1"/>
    <col min="4" max="4" width="9.28515625" customWidth="1"/>
    <col min="5" max="5" width="19.42578125" customWidth="1"/>
    <col min="6" max="6" width="10" style="76" customWidth="1"/>
    <col min="7" max="7" width="9.28515625" style="76" bestFit="1" customWidth="1"/>
    <col min="8" max="8" width="8.28515625" style="76" customWidth="1"/>
    <col min="9" max="9" width="11.7109375" style="76" bestFit="1" customWidth="1"/>
    <col min="10" max="10" width="9.5703125" style="76" customWidth="1"/>
    <col min="11" max="11" width="9.28515625" style="76" bestFit="1" customWidth="1"/>
    <col min="12" max="13" width="11.5703125" style="76" bestFit="1" customWidth="1"/>
    <col min="14" max="14" width="11.5703125" style="76" customWidth="1"/>
    <col min="15" max="15" width="11.5703125" style="76" bestFit="1" customWidth="1"/>
    <col min="16" max="16" width="9.28515625" bestFit="1" customWidth="1"/>
  </cols>
  <sheetData>
    <row r="1" spans="1:17" s="122" customFormat="1" ht="12.75" customHeight="1">
      <c r="F1" s="544"/>
      <c r="G1" s="544"/>
      <c r="H1" s="544"/>
      <c r="I1" s="544"/>
      <c r="J1" s="1036" t="s">
        <v>803</v>
      </c>
      <c r="K1" s="1037"/>
      <c r="L1" s="1037"/>
      <c r="M1" s="1037"/>
      <c r="N1" s="1037"/>
      <c r="O1" s="1037"/>
      <c r="P1" s="1037"/>
    </row>
    <row r="2" spans="1:17" s="122" customFormat="1" ht="12.75" customHeight="1">
      <c r="B2" s="943" t="s">
        <v>144</v>
      </c>
      <c r="C2" s="943"/>
      <c r="D2" s="943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</row>
    <row r="3" spans="1:17" s="122" customFormat="1" ht="11.25" customHeight="1">
      <c r="A3" s="301"/>
      <c r="B3" s="123"/>
      <c r="C3" s="123"/>
      <c r="D3" s="55"/>
      <c r="E3" s="1044" t="s">
        <v>307</v>
      </c>
      <c r="F3" s="1007" t="s">
        <v>756</v>
      </c>
      <c r="G3" s="1007" t="s">
        <v>757</v>
      </c>
      <c r="H3" s="1007" t="s">
        <v>707</v>
      </c>
      <c r="I3" s="1007" t="s">
        <v>758</v>
      </c>
      <c r="J3" s="1007" t="s">
        <v>759</v>
      </c>
      <c r="K3" s="1007" t="s">
        <v>711</v>
      </c>
      <c r="L3" s="1007" t="s">
        <v>712</v>
      </c>
      <c r="M3" s="1007" t="s">
        <v>760</v>
      </c>
      <c r="N3" s="1007" t="s">
        <v>35</v>
      </c>
      <c r="O3" s="1007" t="s">
        <v>710</v>
      </c>
      <c r="P3" s="1038" t="s">
        <v>305</v>
      </c>
    </row>
    <row r="4" spans="1:17" s="122" customFormat="1" ht="27.75" customHeight="1">
      <c r="A4" s="302"/>
      <c r="B4" s="124"/>
      <c r="C4" s="124"/>
      <c r="D4" s="56"/>
      <c r="E4" s="1045"/>
      <c r="F4" s="1008"/>
      <c r="G4" s="1008"/>
      <c r="H4" s="1008"/>
      <c r="I4" s="1008"/>
      <c r="J4" s="1008"/>
      <c r="K4" s="1008"/>
      <c r="L4" s="1008"/>
      <c r="M4" s="1008"/>
      <c r="N4" s="1008"/>
      <c r="O4" s="1008"/>
      <c r="P4" s="1039"/>
    </row>
    <row r="5" spans="1:17" s="485" customFormat="1" ht="16.5" customHeight="1">
      <c r="A5" s="485" t="s">
        <v>318</v>
      </c>
      <c r="B5" s="550" t="s">
        <v>417</v>
      </c>
      <c r="C5" s="550"/>
      <c r="D5" s="486"/>
      <c r="E5" s="491"/>
      <c r="F5" s="551"/>
      <c r="G5" s="551"/>
      <c r="H5" s="551"/>
      <c r="I5" s="551"/>
      <c r="J5" s="551"/>
      <c r="K5" s="551"/>
      <c r="L5" s="551"/>
      <c r="M5" s="551"/>
      <c r="N5" s="551"/>
      <c r="O5" s="551"/>
      <c r="P5" s="552"/>
    </row>
    <row r="6" spans="1:17" s="485" customFormat="1">
      <c r="A6" s="485" t="s">
        <v>321</v>
      </c>
      <c r="B6" s="486"/>
      <c r="C6" s="550" t="s">
        <v>369</v>
      </c>
      <c r="D6" s="550"/>
      <c r="E6" s="553"/>
      <c r="F6" s="554"/>
      <c r="G6" s="554"/>
      <c r="H6" s="554"/>
      <c r="I6" s="554"/>
      <c r="J6" s="493"/>
      <c r="K6" s="554"/>
      <c r="L6" s="554"/>
      <c r="M6" s="554"/>
      <c r="N6" s="554"/>
      <c r="O6" s="554"/>
      <c r="P6" s="532"/>
    </row>
    <row r="7" spans="1:17" s="485" customFormat="1">
      <c r="A7" s="485" t="s">
        <v>322</v>
      </c>
      <c r="B7" s="486"/>
      <c r="C7" s="550"/>
      <c r="D7" s="488" t="s">
        <v>370</v>
      </c>
      <c r="E7" s="553"/>
      <c r="F7" s="493"/>
      <c r="G7" s="493"/>
      <c r="H7" s="493">
        <v>12500</v>
      </c>
      <c r="I7" s="554"/>
      <c r="J7" s="493"/>
      <c r="K7" s="554"/>
      <c r="L7" s="554"/>
      <c r="M7" s="554"/>
      <c r="N7" s="554"/>
      <c r="O7" s="554"/>
      <c r="P7" s="507">
        <f>SUM(F7:O7)</f>
        <v>12500</v>
      </c>
    </row>
    <row r="8" spans="1:17" s="485" customFormat="1">
      <c r="A8" s="485" t="s">
        <v>323</v>
      </c>
      <c r="B8" s="486"/>
      <c r="C8" s="486"/>
      <c r="D8" s="488" t="s">
        <v>492</v>
      </c>
      <c r="E8" s="488"/>
      <c r="F8" s="555"/>
      <c r="G8" s="555"/>
      <c r="H8" s="555">
        <v>12500</v>
      </c>
      <c r="I8" s="555"/>
      <c r="J8" s="494"/>
      <c r="K8" s="555"/>
      <c r="L8" s="555"/>
      <c r="M8" s="555"/>
      <c r="N8" s="555"/>
      <c r="O8" s="555"/>
      <c r="P8" s="532">
        <f>SUM(F8:O8)</f>
        <v>12500</v>
      </c>
    </row>
    <row r="9" spans="1:17" s="485" customFormat="1">
      <c r="A9" s="485" t="s">
        <v>324</v>
      </c>
      <c r="B9" s="486"/>
      <c r="C9" s="486"/>
      <c r="D9" s="488" t="s">
        <v>502</v>
      </c>
      <c r="E9" s="488"/>
      <c r="F9" s="555"/>
      <c r="G9" s="555"/>
      <c r="H9" s="555">
        <v>12515</v>
      </c>
      <c r="I9" s="555"/>
      <c r="J9" s="494"/>
      <c r="K9" s="555"/>
      <c r="L9" s="555"/>
      <c r="M9" s="555"/>
      <c r="N9" s="555"/>
      <c r="O9" s="555"/>
      <c r="P9" s="532">
        <f>SUM(F9:O9)</f>
        <v>12515</v>
      </c>
    </row>
    <row r="10" spans="1:17" s="485" customFormat="1">
      <c r="A10" s="485" t="s">
        <v>325</v>
      </c>
      <c r="B10" s="486"/>
      <c r="C10" s="486"/>
      <c r="D10" s="496" t="s">
        <v>503</v>
      </c>
      <c r="E10" s="496"/>
      <c r="F10" s="556"/>
      <c r="G10" s="556"/>
      <c r="H10" s="647">
        <f>H9/H8</f>
        <v>1.0012000000000001</v>
      </c>
      <c r="I10" s="647"/>
      <c r="J10" s="651"/>
      <c r="K10" s="647"/>
      <c r="L10" s="647"/>
      <c r="M10" s="647"/>
      <c r="N10" s="647"/>
      <c r="O10" s="647"/>
      <c r="P10" s="648">
        <f>P9/P8</f>
        <v>1.0012000000000001</v>
      </c>
    </row>
    <row r="11" spans="1:17" s="485" customFormat="1">
      <c r="A11" s="485" t="s">
        <v>326</v>
      </c>
      <c r="B11" s="486"/>
      <c r="C11" s="486"/>
      <c r="D11" s="488" t="s">
        <v>450</v>
      </c>
      <c r="E11" s="488"/>
      <c r="F11" s="555"/>
      <c r="G11" s="555"/>
      <c r="H11" s="555"/>
      <c r="I11" s="555"/>
      <c r="J11" s="493">
        <v>500</v>
      </c>
      <c r="K11" s="555"/>
      <c r="L11" s="555"/>
      <c r="M11" s="555"/>
      <c r="N11" s="555"/>
      <c r="O11" s="555"/>
      <c r="P11" s="507">
        <v>500</v>
      </c>
    </row>
    <row r="12" spans="1:17" s="485" customFormat="1">
      <c r="A12" s="485" t="s">
        <v>327</v>
      </c>
      <c r="B12" s="486"/>
      <c r="C12" s="486"/>
      <c r="D12" s="488" t="s">
        <v>492</v>
      </c>
      <c r="E12" s="488"/>
      <c r="F12" s="555"/>
      <c r="G12" s="555"/>
      <c r="H12" s="555"/>
      <c r="I12" s="555"/>
      <c r="J12" s="555">
        <v>500</v>
      </c>
      <c r="K12" s="555"/>
      <c r="L12" s="555"/>
      <c r="M12" s="555"/>
      <c r="N12" s="555"/>
      <c r="O12" s="555"/>
      <c r="P12" s="532">
        <f>SUM(F12:O12)</f>
        <v>500</v>
      </c>
    </row>
    <row r="13" spans="1:17" s="485" customFormat="1">
      <c r="A13" s="485" t="s">
        <v>328</v>
      </c>
      <c r="B13" s="486"/>
      <c r="C13" s="486"/>
      <c r="D13" s="488" t="s">
        <v>502</v>
      </c>
      <c r="E13" s="488"/>
      <c r="F13" s="555"/>
      <c r="G13" s="555"/>
      <c r="H13" s="555"/>
      <c r="I13" s="555"/>
      <c r="J13" s="555">
        <v>500</v>
      </c>
      <c r="K13" s="555"/>
      <c r="L13" s="555"/>
      <c r="M13" s="555"/>
      <c r="N13" s="555"/>
      <c r="O13" s="555"/>
      <c r="P13" s="532">
        <f>SUM(F13:O13)</f>
        <v>500</v>
      </c>
    </row>
    <row r="14" spans="1:17" s="485" customFormat="1">
      <c r="A14" s="485" t="s">
        <v>329</v>
      </c>
      <c r="B14" s="486"/>
      <c r="C14" s="486"/>
      <c r="D14" s="496" t="s">
        <v>503</v>
      </c>
      <c r="E14" s="488"/>
      <c r="F14" s="555"/>
      <c r="G14" s="555"/>
      <c r="H14" s="555"/>
      <c r="I14" s="555"/>
      <c r="J14" s="649">
        <f>J13/J12</f>
        <v>1</v>
      </c>
      <c r="K14" s="649"/>
      <c r="L14" s="649"/>
      <c r="M14" s="649"/>
      <c r="N14" s="649"/>
      <c r="O14" s="649"/>
      <c r="P14" s="650">
        <f>P13/P12</f>
        <v>1</v>
      </c>
    </row>
    <row r="15" spans="1:17" s="485" customFormat="1">
      <c r="A15" s="485" t="s">
        <v>376</v>
      </c>
      <c r="B15" s="486"/>
      <c r="C15" s="486"/>
      <c r="D15" s="488" t="s">
        <v>446</v>
      </c>
      <c r="E15" s="559"/>
      <c r="F15" s="560"/>
      <c r="G15" s="560"/>
      <c r="H15" s="561">
        <f>SUM(H19,H22,H25,H28,H31,H34)</f>
        <v>13048</v>
      </c>
      <c r="I15" s="561">
        <f t="shared" ref="I15:O15" si="0">SUM(I19,I22,I25,I28,I31,I34)</f>
        <v>0</v>
      </c>
      <c r="J15" s="561">
        <f t="shared" si="0"/>
        <v>32980</v>
      </c>
      <c r="K15" s="561">
        <f t="shared" si="0"/>
        <v>0</v>
      </c>
      <c r="L15" s="561">
        <f t="shared" si="0"/>
        <v>0</v>
      </c>
      <c r="M15" s="561">
        <f t="shared" si="0"/>
        <v>0</v>
      </c>
      <c r="N15" s="561">
        <v>0</v>
      </c>
      <c r="O15" s="561">
        <f t="shared" si="0"/>
        <v>0</v>
      </c>
      <c r="P15" s="562">
        <f>SUM(F15:O15)</f>
        <v>46028</v>
      </c>
      <c r="Q15" s="830"/>
    </row>
    <row r="16" spans="1:17" s="485" customFormat="1">
      <c r="A16" s="485" t="s">
        <v>330</v>
      </c>
      <c r="B16" s="486"/>
      <c r="C16" s="486"/>
      <c r="D16" s="488" t="s">
        <v>492</v>
      </c>
      <c r="E16" s="488"/>
      <c r="F16" s="555">
        <f>SUM(F20:F29)</f>
        <v>0</v>
      </c>
      <c r="G16" s="555">
        <f>SUM(G20:G29)</f>
        <v>0</v>
      </c>
      <c r="H16" s="555">
        <f>SUM(H20,H23,H26,H29,H32,H35)</f>
        <v>17344</v>
      </c>
      <c r="I16" s="555">
        <f t="shared" ref="I16:O16" si="1">SUM(I20,I23,I26,I29,I32,I35)</f>
        <v>0</v>
      </c>
      <c r="J16" s="555">
        <f t="shared" si="1"/>
        <v>35980</v>
      </c>
      <c r="K16" s="555">
        <f t="shared" si="1"/>
        <v>107</v>
      </c>
      <c r="L16" s="555">
        <f t="shared" si="1"/>
        <v>381</v>
      </c>
      <c r="M16" s="555">
        <f t="shared" si="1"/>
        <v>0</v>
      </c>
      <c r="N16" s="555">
        <f t="shared" si="1"/>
        <v>0</v>
      </c>
      <c r="O16" s="555">
        <f t="shared" si="1"/>
        <v>0</v>
      </c>
      <c r="P16" s="532">
        <f>SUM(F16:O16)</f>
        <v>53812</v>
      </c>
      <c r="Q16" s="830"/>
    </row>
    <row r="17" spans="1:17" s="485" customFormat="1">
      <c r="A17" s="485" t="s">
        <v>331</v>
      </c>
      <c r="B17" s="486"/>
      <c r="C17" s="486"/>
      <c r="D17" s="488" t="s">
        <v>502</v>
      </c>
      <c r="E17" s="488"/>
      <c r="F17" s="555">
        <v>120</v>
      </c>
      <c r="G17" s="555">
        <v>24</v>
      </c>
      <c r="H17" s="555">
        <f>SUM(H21,H24,H27,H30,H33,H36)</f>
        <v>14052</v>
      </c>
      <c r="I17" s="555">
        <f t="shared" ref="I17:O17" si="2">SUM(I21,I24,I27,I30,I33,I36)</f>
        <v>0</v>
      </c>
      <c r="J17" s="555">
        <f t="shared" si="2"/>
        <v>35980</v>
      </c>
      <c r="K17" s="555">
        <f t="shared" si="2"/>
        <v>107</v>
      </c>
      <c r="L17" s="555">
        <f t="shared" si="2"/>
        <v>381</v>
      </c>
      <c r="M17" s="555">
        <f t="shared" si="2"/>
        <v>0</v>
      </c>
      <c r="N17" s="555">
        <v>13103</v>
      </c>
      <c r="O17" s="555">
        <f t="shared" si="2"/>
        <v>0</v>
      </c>
      <c r="P17" s="532">
        <f>SUM(F17:O17)</f>
        <v>63767</v>
      </c>
      <c r="Q17" s="830"/>
    </row>
    <row r="18" spans="1:17" s="485" customFormat="1">
      <c r="A18" s="485" t="s">
        <v>332</v>
      </c>
      <c r="B18" s="486"/>
      <c r="C18" s="486"/>
      <c r="D18" s="850" t="s">
        <v>503</v>
      </c>
      <c r="E18" s="850"/>
      <c r="F18" s="647"/>
      <c r="G18" s="647"/>
      <c r="H18" s="647">
        <f t="shared" ref="H18:P18" si="3">H17/H16</f>
        <v>0.81019372693726932</v>
      </c>
      <c r="I18" s="647"/>
      <c r="J18" s="647">
        <f t="shared" si="3"/>
        <v>1</v>
      </c>
      <c r="K18" s="647">
        <f t="shared" si="3"/>
        <v>1</v>
      </c>
      <c r="L18" s="647">
        <f t="shared" si="3"/>
        <v>1</v>
      </c>
      <c r="M18" s="647"/>
      <c r="N18" s="647"/>
      <c r="O18" s="647"/>
      <c r="P18" s="851">
        <f t="shared" si="3"/>
        <v>1.1849959116925592</v>
      </c>
      <c r="Q18" s="563"/>
    </row>
    <row r="19" spans="1:17" s="485" customFormat="1">
      <c r="A19" s="485" t="s">
        <v>334</v>
      </c>
      <c r="B19" s="486"/>
      <c r="C19" s="486"/>
      <c r="D19" s="564" t="s">
        <v>444</v>
      </c>
      <c r="E19" s="491" t="s">
        <v>460</v>
      </c>
      <c r="F19" s="849"/>
      <c r="G19" s="849"/>
      <c r="H19" s="849"/>
      <c r="I19" s="849"/>
      <c r="J19" s="846">
        <v>32980</v>
      </c>
      <c r="K19" s="849"/>
      <c r="L19" s="849"/>
      <c r="M19" s="849"/>
      <c r="N19" s="849"/>
      <c r="O19" s="849"/>
      <c r="P19" s="492">
        <f>SUM(F19:O19)</f>
        <v>32980</v>
      </c>
    </row>
    <row r="20" spans="1:17" s="485" customFormat="1">
      <c r="A20" s="485" t="s">
        <v>337</v>
      </c>
      <c r="B20" s="486"/>
      <c r="C20" s="486"/>
      <c r="D20" s="563"/>
      <c r="E20" s="491" t="s">
        <v>492</v>
      </c>
      <c r="F20" s="554"/>
      <c r="G20" s="554"/>
      <c r="H20" s="554"/>
      <c r="I20" s="554"/>
      <c r="J20" s="494">
        <v>35980</v>
      </c>
      <c r="K20" s="554"/>
      <c r="L20" s="554"/>
      <c r="M20" s="554"/>
      <c r="N20" s="554"/>
      <c r="O20" s="554"/>
      <c r="P20" s="495">
        <f>SUM(F20:O20)</f>
        <v>35980</v>
      </c>
    </row>
    <row r="21" spans="1:17" s="485" customFormat="1">
      <c r="A21" s="485" t="s">
        <v>338</v>
      </c>
      <c r="B21" s="486"/>
      <c r="C21" s="486"/>
      <c r="D21" s="563"/>
      <c r="E21" s="847" t="s">
        <v>502</v>
      </c>
      <c r="F21" s="574"/>
      <c r="G21" s="574"/>
      <c r="H21" s="574"/>
      <c r="I21" s="574"/>
      <c r="J21" s="557">
        <v>35980</v>
      </c>
      <c r="K21" s="574"/>
      <c r="L21" s="574"/>
      <c r="M21" s="574"/>
      <c r="N21" s="574"/>
      <c r="O21" s="574"/>
      <c r="P21" s="848">
        <f>SUM(F21:O21)</f>
        <v>35980</v>
      </c>
    </row>
    <row r="22" spans="1:17" s="485" customFormat="1">
      <c r="A22" s="485" t="s">
        <v>339</v>
      </c>
      <c r="B22" s="486"/>
      <c r="C22" s="486"/>
      <c r="D22" s="564"/>
      <c r="E22" s="491" t="s">
        <v>447</v>
      </c>
      <c r="F22" s="845"/>
      <c r="G22" s="845"/>
      <c r="H22" s="846">
        <v>200</v>
      </c>
      <c r="I22" s="845"/>
      <c r="J22" s="846"/>
      <c r="K22" s="845"/>
      <c r="L22" s="845"/>
      <c r="M22" s="845"/>
      <c r="N22" s="845"/>
      <c r="O22" s="845"/>
      <c r="P22" s="492">
        <v>200</v>
      </c>
    </row>
    <row r="23" spans="1:17" s="485" customFormat="1">
      <c r="A23" s="485" t="s">
        <v>340</v>
      </c>
      <c r="B23" s="486"/>
      <c r="C23" s="486"/>
      <c r="D23" s="486"/>
      <c r="E23" s="491" t="s">
        <v>492</v>
      </c>
      <c r="F23" s="554"/>
      <c r="G23" s="554"/>
      <c r="H23" s="494">
        <v>200</v>
      </c>
      <c r="I23" s="554"/>
      <c r="J23" s="554"/>
      <c r="K23" s="554"/>
      <c r="L23" s="554"/>
      <c r="M23" s="554"/>
      <c r="N23" s="554"/>
      <c r="O23" s="554"/>
      <c r="P23" s="495">
        <f t="shared" ref="P23:P36" si="4">SUM(F23:O23)</f>
        <v>200</v>
      </c>
    </row>
    <row r="24" spans="1:17" s="485" customFormat="1">
      <c r="A24" s="485" t="s">
        <v>341</v>
      </c>
      <c r="B24" s="486"/>
      <c r="C24" s="486"/>
      <c r="D24" s="486"/>
      <c r="E24" s="847" t="s">
        <v>502</v>
      </c>
      <c r="F24" s="574"/>
      <c r="G24" s="574"/>
      <c r="H24" s="557">
        <v>202</v>
      </c>
      <c r="I24" s="574"/>
      <c r="J24" s="574"/>
      <c r="K24" s="574"/>
      <c r="L24" s="574"/>
      <c r="M24" s="574"/>
      <c r="N24" s="574"/>
      <c r="O24" s="574"/>
      <c r="P24" s="848">
        <f t="shared" si="4"/>
        <v>202</v>
      </c>
    </row>
    <row r="25" spans="1:17" s="485" customFormat="1">
      <c r="A25" s="485" t="s">
        <v>342</v>
      </c>
      <c r="B25" s="486"/>
      <c r="C25" s="486"/>
      <c r="D25" s="486"/>
      <c r="E25" s="491" t="s">
        <v>445</v>
      </c>
      <c r="F25" s="845"/>
      <c r="G25" s="845"/>
      <c r="H25" s="846">
        <v>12848</v>
      </c>
      <c r="I25" s="845"/>
      <c r="J25" s="845"/>
      <c r="K25" s="845"/>
      <c r="L25" s="845"/>
      <c r="M25" s="845"/>
      <c r="N25" s="845"/>
      <c r="O25" s="845"/>
      <c r="P25" s="492">
        <f t="shared" si="4"/>
        <v>12848</v>
      </c>
    </row>
    <row r="26" spans="1:17" s="485" customFormat="1">
      <c r="A26" s="485" t="s">
        <v>343</v>
      </c>
      <c r="B26" s="486"/>
      <c r="C26" s="486"/>
      <c r="D26" s="486"/>
      <c r="E26" s="491" t="s">
        <v>492</v>
      </c>
      <c r="F26" s="554"/>
      <c r="G26" s="554"/>
      <c r="H26" s="493">
        <v>16891</v>
      </c>
      <c r="I26" s="554"/>
      <c r="J26" s="554"/>
      <c r="K26" s="554"/>
      <c r="L26" s="493">
        <v>381</v>
      </c>
      <c r="M26" s="554"/>
      <c r="N26" s="554"/>
      <c r="O26" s="554"/>
      <c r="P26" s="495">
        <f t="shared" si="4"/>
        <v>17272</v>
      </c>
    </row>
    <row r="27" spans="1:17" s="485" customFormat="1">
      <c r="A27" s="485" t="s">
        <v>344</v>
      </c>
      <c r="B27" s="486"/>
      <c r="C27" s="486"/>
      <c r="D27" s="486"/>
      <c r="E27" s="847" t="s">
        <v>502</v>
      </c>
      <c r="F27" s="574"/>
      <c r="G27" s="574"/>
      <c r="H27" s="510">
        <v>13597</v>
      </c>
      <c r="I27" s="574"/>
      <c r="J27" s="574"/>
      <c r="K27" s="574"/>
      <c r="L27" s="510">
        <v>381</v>
      </c>
      <c r="M27" s="574"/>
      <c r="N27" s="574"/>
      <c r="O27" s="574"/>
      <c r="P27" s="848">
        <f t="shared" si="4"/>
        <v>13978</v>
      </c>
    </row>
    <row r="28" spans="1:17" s="485" customFormat="1">
      <c r="A28" s="485" t="s">
        <v>346</v>
      </c>
      <c r="B28" s="486"/>
      <c r="C28" s="486"/>
      <c r="D28" s="486"/>
      <c r="E28" s="491" t="s">
        <v>761</v>
      </c>
      <c r="F28" s="845"/>
      <c r="G28" s="845"/>
      <c r="H28" s="846">
        <v>0</v>
      </c>
      <c r="I28" s="845"/>
      <c r="J28" s="845"/>
      <c r="K28" s="845"/>
      <c r="L28" s="845"/>
      <c r="M28" s="845"/>
      <c r="N28" s="845"/>
      <c r="O28" s="845"/>
      <c r="P28" s="492">
        <f t="shared" si="4"/>
        <v>0</v>
      </c>
    </row>
    <row r="29" spans="1:17" s="485" customFormat="1">
      <c r="A29" s="485" t="s">
        <v>397</v>
      </c>
      <c r="B29" s="486"/>
      <c r="C29" s="486"/>
      <c r="D29" s="486"/>
      <c r="E29" s="491" t="s">
        <v>492</v>
      </c>
      <c r="F29" s="554"/>
      <c r="G29" s="554"/>
      <c r="H29" s="493">
        <v>0</v>
      </c>
      <c r="I29" s="554"/>
      <c r="J29" s="554"/>
      <c r="K29" s="554"/>
      <c r="L29" s="554"/>
      <c r="M29" s="554"/>
      <c r="N29" s="554"/>
      <c r="O29" s="554"/>
      <c r="P29" s="495">
        <f t="shared" si="4"/>
        <v>0</v>
      </c>
    </row>
    <row r="30" spans="1:17" s="485" customFormat="1">
      <c r="A30" s="485" t="s">
        <v>398</v>
      </c>
      <c r="B30" s="486"/>
      <c r="C30" s="486"/>
      <c r="D30" s="486"/>
      <c r="E30" s="847" t="s">
        <v>502</v>
      </c>
      <c r="F30" s="574"/>
      <c r="G30" s="574"/>
      <c r="H30" s="510"/>
      <c r="I30" s="574"/>
      <c r="J30" s="574"/>
      <c r="K30" s="574"/>
      <c r="L30" s="574"/>
      <c r="M30" s="574"/>
      <c r="N30" s="574"/>
      <c r="O30" s="574"/>
      <c r="P30" s="848">
        <f t="shared" si="4"/>
        <v>0</v>
      </c>
    </row>
    <row r="31" spans="1:17" s="485" customFormat="1">
      <c r="A31" s="485" t="s">
        <v>399</v>
      </c>
      <c r="B31" s="486"/>
      <c r="C31" s="486"/>
      <c r="D31" s="486"/>
      <c r="E31" s="491" t="s">
        <v>762</v>
      </c>
      <c r="F31" s="845"/>
      <c r="G31" s="845"/>
      <c r="H31" s="846"/>
      <c r="I31" s="845"/>
      <c r="J31" s="845"/>
      <c r="K31" s="845"/>
      <c r="L31" s="845"/>
      <c r="M31" s="845"/>
      <c r="N31" s="845"/>
      <c r="O31" s="845"/>
      <c r="P31" s="492">
        <f t="shared" si="4"/>
        <v>0</v>
      </c>
    </row>
    <row r="32" spans="1:17" s="485" customFormat="1">
      <c r="A32" s="485" t="s">
        <v>400</v>
      </c>
      <c r="B32" s="486"/>
      <c r="C32" s="486"/>
      <c r="D32" s="486"/>
      <c r="E32" s="491" t="s">
        <v>492</v>
      </c>
      <c r="F32" s="554"/>
      <c r="G32" s="554"/>
      <c r="H32" s="493">
        <v>160</v>
      </c>
      <c r="I32" s="554"/>
      <c r="J32" s="554"/>
      <c r="K32" s="554"/>
      <c r="L32" s="554"/>
      <c r="M32" s="554"/>
      <c r="N32" s="554"/>
      <c r="O32" s="554"/>
      <c r="P32" s="495">
        <f t="shared" si="4"/>
        <v>160</v>
      </c>
    </row>
    <row r="33" spans="1:17" s="485" customFormat="1">
      <c r="A33" s="485" t="s">
        <v>584</v>
      </c>
      <c r="B33" s="486"/>
      <c r="C33" s="486"/>
      <c r="D33" s="486"/>
      <c r="E33" s="847" t="s">
        <v>502</v>
      </c>
      <c r="F33" s="574"/>
      <c r="G33" s="574"/>
      <c r="H33" s="510">
        <v>160</v>
      </c>
      <c r="I33" s="574"/>
      <c r="J33" s="574"/>
      <c r="K33" s="574"/>
      <c r="L33" s="574"/>
      <c r="M33" s="574"/>
      <c r="N33" s="574"/>
      <c r="O33" s="574"/>
      <c r="P33" s="848">
        <f t="shared" si="4"/>
        <v>160</v>
      </c>
    </row>
    <row r="34" spans="1:17" s="485" customFormat="1">
      <c r="A34" s="485" t="s">
        <v>585</v>
      </c>
      <c r="B34" s="486"/>
      <c r="C34" s="486"/>
      <c r="D34" s="486"/>
      <c r="E34" s="491" t="s">
        <v>664</v>
      </c>
      <c r="F34" s="845"/>
      <c r="G34" s="845"/>
      <c r="H34" s="846"/>
      <c r="I34" s="845"/>
      <c r="J34" s="845"/>
      <c r="K34" s="845"/>
      <c r="L34" s="845"/>
      <c r="M34" s="845"/>
      <c r="N34" s="845"/>
      <c r="O34" s="845"/>
      <c r="P34" s="495">
        <f t="shared" si="4"/>
        <v>0</v>
      </c>
    </row>
    <row r="35" spans="1:17" s="485" customFormat="1">
      <c r="A35" s="485" t="s">
        <v>586</v>
      </c>
      <c r="B35" s="486"/>
      <c r="C35" s="486"/>
      <c r="D35" s="486"/>
      <c r="E35" s="491" t="s">
        <v>492</v>
      </c>
      <c r="F35" s="554"/>
      <c r="G35" s="554"/>
      <c r="H35" s="493">
        <v>93</v>
      </c>
      <c r="I35" s="554"/>
      <c r="J35" s="554"/>
      <c r="K35" s="493">
        <v>107</v>
      </c>
      <c r="L35" s="554"/>
      <c r="M35" s="554"/>
      <c r="N35" s="554"/>
      <c r="O35" s="554"/>
      <c r="P35" s="495">
        <f t="shared" si="4"/>
        <v>200</v>
      </c>
    </row>
    <row r="36" spans="1:17" s="485" customFormat="1">
      <c r="A36" s="485" t="s">
        <v>587</v>
      </c>
      <c r="B36" s="486"/>
      <c r="C36" s="486"/>
      <c r="D36" s="486"/>
      <c r="E36" s="491" t="s">
        <v>502</v>
      </c>
      <c r="F36" s="554"/>
      <c r="G36" s="554"/>
      <c r="H36" s="493">
        <v>93</v>
      </c>
      <c r="I36" s="554"/>
      <c r="J36" s="554"/>
      <c r="K36" s="493">
        <v>107</v>
      </c>
      <c r="L36" s="554"/>
      <c r="M36" s="554"/>
      <c r="N36" s="554"/>
      <c r="O36" s="554"/>
      <c r="P36" s="495">
        <f t="shared" si="4"/>
        <v>200</v>
      </c>
    </row>
    <row r="37" spans="1:17" s="485" customFormat="1">
      <c r="A37" s="485" t="s">
        <v>588</v>
      </c>
      <c r="B37" s="486"/>
      <c r="C37" s="486"/>
      <c r="D37" s="565" t="s">
        <v>373</v>
      </c>
      <c r="E37" s="566"/>
      <c r="F37" s="567"/>
      <c r="G37" s="567"/>
      <c r="H37" s="568"/>
      <c r="I37" s="569">
        <f t="shared" ref="I37:P37" si="5">SUM(I41,I44,I47,I50,I53,I56,I59,I62,I65,I68,I74,I77)</f>
        <v>15900</v>
      </c>
      <c r="J37" s="569">
        <f t="shared" si="5"/>
        <v>0</v>
      </c>
      <c r="K37" s="569">
        <f t="shared" si="5"/>
        <v>0</v>
      </c>
      <c r="L37" s="569">
        <f t="shared" si="5"/>
        <v>0</v>
      </c>
      <c r="M37" s="569">
        <f t="shared" si="5"/>
        <v>0</v>
      </c>
      <c r="N37" s="569"/>
      <c r="O37" s="569">
        <f t="shared" si="5"/>
        <v>0</v>
      </c>
      <c r="P37" s="570">
        <f t="shared" si="5"/>
        <v>15900</v>
      </c>
      <c r="Q37" s="563"/>
    </row>
    <row r="38" spans="1:17" s="572" customFormat="1">
      <c r="A38" s="485" t="s">
        <v>589</v>
      </c>
      <c r="B38" s="486"/>
      <c r="C38" s="486"/>
      <c r="D38" s="488" t="s">
        <v>492</v>
      </c>
      <c r="E38" s="571"/>
      <c r="F38" s="555">
        <f>SUM(F63:F78)</f>
        <v>0</v>
      </c>
      <c r="G38" s="555">
        <f>SUM(G63:G78)</f>
        <v>0</v>
      </c>
      <c r="H38" s="555">
        <f>SUM(H63:H78)</f>
        <v>0</v>
      </c>
      <c r="I38" s="555">
        <f>SUM(I42,I45,I48,I51,I54,I57,I60,I63,I66,I69,I72,I75,I78,I81,I84,I87)</f>
        <v>35048</v>
      </c>
      <c r="J38" s="555">
        <f t="shared" ref="J38:P38" si="6">SUM(J42,J45,J48,J51,J54,J57,J60,J63,J66,J69,J72,J75,J78,J81,J81+J84,J87)</f>
        <v>0</v>
      </c>
      <c r="K38" s="555">
        <f t="shared" si="6"/>
        <v>0</v>
      </c>
      <c r="L38" s="555">
        <f t="shared" si="6"/>
        <v>0</v>
      </c>
      <c r="M38" s="555">
        <f t="shared" si="6"/>
        <v>0</v>
      </c>
      <c r="N38" s="555">
        <f t="shared" si="6"/>
        <v>0</v>
      </c>
      <c r="O38" s="555">
        <f t="shared" si="6"/>
        <v>0</v>
      </c>
      <c r="P38" s="555">
        <f t="shared" si="6"/>
        <v>39038</v>
      </c>
    </row>
    <row r="39" spans="1:17" s="572" customFormat="1">
      <c r="A39" s="485" t="s">
        <v>590</v>
      </c>
      <c r="B39" s="486"/>
      <c r="C39" s="486"/>
      <c r="D39" s="488" t="s">
        <v>502</v>
      </c>
      <c r="E39" s="571"/>
      <c r="F39" s="555"/>
      <c r="G39" s="555"/>
      <c r="H39" s="555"/>
      <c r="I39" s="555">
        <f>SUM(I43,I46,I49,I52,I55,I58,I61,I64,I67,I70,I73,I76,I79,I82,I85,I88)</f>
        <v>28997</v>
      </c>
      <c r="J39" s="555">
        <f t="shared" ref="J39:P39" si="7">SUM(J43,J46,J49,J52,J55,J58,J61,J64,J67,J70,J73,J76,J79,J82,J85,J88)</f>
        <v>0</v>
      </c>
      <c r="K39" s="555">
        <f t="shared" si="7"/>
        <v>0</v>
      </c>
      <c r="L39" s="555">
        <f t="shared" si="7"/>
        <v>0</v>
      </c>
      <c r="M39" s="555">
        <f t="shared" si="7"/>
        <v>0</v>
      </c>
      <c r="N39" s="555">
        <f t="shared" si="7"/>
        <v>0</v>
      </c>
      <c r="O39" s="555">
        <f t="shared" si="7"/>
        <v>0</v>
      </c>
      <c r="P39" s="555">
        <f t="shared" si="7"/>
        <v>28997</v>
      </c>
    </row>
    <row r="40" spans="1:17" s="572" customFormat="1">
      <c r="A40" s="485" t="s">
        <v>591</v>
      </c>
      <c r="B40" s="486"/>
      <c r="C40" s="486"/>
      <c r="D40" s="850" t="s">
        <v>503</v>
      </c>
      <c r="E40" s="852"/>
      <c r="F40" s="556"/>
      <c r="G40" s="556"/>
      <c r="H40" s="556"/>
      <c r="I40" s="647">
        <f>I39/I38</f>
        <v>0.82735106140150649</v>
      </c>
      <c r="J40" s="647"/>
      <c r="K40" s="647"/>
      <c r="L40" s="647"/>
      <c r="M40" s="647"/>
      <c r="N40" s="647"/>
      <c r="O40" s="647"/>
      <c r="P40" s="853">
        <f>P39/P38</f>
        <v>0.74278907730928834</v>
      </c>
    </row>
    <row r="41" spans="1:17" s="572" customFormat="1">
      <c r="A41" s="485" t="s">
        <v>592</v>
      </c>
      <c r="B41" s="486"/>
      <c r="C41" s="486"/>
      <c r="D41" s="573" t="s">
        <v>444</v>
      </c>
      <c r="E41" s="491" t="s">
        <v>498</v>
      </c>
      <c r="F41" s="846"/>
      <c r="G41" s="846"/>
      <c r="H41" s="846"/>
      <c r="I41" s="846">
        <v>100</v>
      </c>
      <c r="J41" s="846"/>
      <c r="K41" s="846"/>
      <c r="L41" s="846"/>
      <c r="M41" s="846"/>
      <c r="N41" s="846"/>
      <c r="O41" s="846"/>
      <c r="P41" s="492">
        <f t="shared" ref="P41:P61" si="8">SUM(F41:O41)</f>
        <v>100</v>
      </c>
    </row>
    <row r="42" spans="1:17" s="572" customFormat="1">
      <c r="A42" s="485" t="s">
        <v>593</v>
      </c>
      <c r="B42" s="486"/>
      <c r="C42" s="486"/>
      <c r="D42" s="488"/>
      <c r="E42" s="508" t="s">
        <v>492</v>
      </c>
      <c r="F42" s="493"/>
      <c r="G42" s="493"/>
      <c r="H42" s="493"/>
      <c r="I42" s="493">
        <v>132</v>
      </c>
      <c r="J42" s="493"/>
      <c r="K42" s="493"/>
      <c r="L42" s="493"/>
      <c r="M42" s="493"/>
      <c r="N42" s="493"/>
      <c r="O42" s="493"/>
      <c r="P42" s="495">
        <f t="shared" si="8"/>
        <v>132</v>
      </c>
    </row>
    <row r="43" spans="1:17" s="572" customFormat="1">
      <c r="A43" s="485" t="s">
        <v>594</v>
      </c>
      <c r="B43" s="486"/>
      <c r="C43" s="486"/>
      <c r="D43" s="488"/>
      <c r="E43" s="654" t="s">
        <v>502</v>
      </c>
      <c r="F43" s="510"/>
      <c r="G43" s="510"/>
      <c r="H43" s="510"/>
      <c r="I43" s="510">
        <v>36</v>
      </c>
      <c r="J43" s="510"/>
      <c r="K43" s="510"/>
      <c r="L43" s="510"/>
      <c r="M43" s="510"/>
      <c r="N43" s="510"/>
      <c r="O43" s="510"/>
      <c r="P43" s="655">
        <f t="shared" si="8"/>
        <v>36</v>
      </c>
    </row>
    <row r="44" spans="1:17" s="572" customFormat="1">
      <c r="A44" s="485" t="s">
        <v>595</v>
      </c>
      <c r="B44" s="486"/>
      <c r="C44" s="486"/>
      <c r="D44" s="488"/>
      <c r="E44" s="491" t="s">
        <v>427</v>
      </c>
      <c r="F44" s="554"/>
      <c r="G44" s="554"/>
      <c r="H44" s="554"/>
      <c r="I44" s="493">
        <v>3600</v>
      </c>
      <c r="J44" s="554"/>
      <c r="K44" s="554"/>
      <c r="L44" s="554"/>
      <c r="M44" s="554"/>
      <c r="N44" s="554"/>
      <c r="O44" s="554"/>
      <c r="P44" s="492">
        <f t="shared" si="8"/>
        <v>3600</v>
      </c>
    </row>
    <row r="45" spans="1:17" s="572" customFormat="1">
      <c r="A45" s="485" t="s">
        <v>596</v>
      </c>
      <c r="B45" s="486"/>
      <c r="C45" s="486"/>
      <c r="D45" s="488"/>
      <c r="E45" s="491" t="s">
        <v>492</v>
      </c>
      <c r="F45" s="554"/>
      <c r="G45" s="554"/>
      <c r="H45" s="554"/>
      <c r="I45" s="493">
        <v>7235</v>
      </c>
      <c r="J45" s="554"/>
      <c r="K45" s="554"/>
      <c r="L45" s="554"/>
      <c r="M45" s="554"/>
      <c r="N45" s="554"/>
      <c r="O45" s="554"/>
      <c r="P45" s="495">
        <f t="shared" si="8"/>
        <v>7235</v>
      </c>
    </row>
    <row r="46" spans="1:17" s="572" customFormat="1">
      <c r="A46" s="485" t="s">
        <v>597</v>
      </c>
      <c r="B46" s="486"/>
      <c r="C46" s="486"/>
      <c r="D46" s="488"/>
      <c r="E46" s="654" t="s">
        <v>502</v>
      </c>
      <c r="F46" s="574"/>
      <c r="G46" s="574"/>
      <c r="H46" s="574"/>
      <c r="I46" s="510">
        <v>4639</v>
      </c>
      <c r="J46" s="574"/>
      <c r="K46" s="574"/>
      <c r="L46" s="574"/>
      <c r="M46" s="574"/>
      <c r="N46" s="574"/>
      <c r="O46" s="574"/>
      <c r="P46" s="655">
        <f t="shared" si="8"/>
        <v>4639</v>
      </c>
    </row>
    <row r="47" spans="1:17" s="572" customFormat="1">
      <c r="A47" s="485" t="s">
        <v>598</v>
      </c>
      <c r="B47" s="486"/>
      <c r="C47" s="486"/>
      <c r="D47" s="488"/>
      <c r="E47" s="491" t="s">
        <v>375</v>
      </c>
      <c r="F47" s="554"/>
      <c r="G47" s="554"/>
      <c r="H47" s="554"/>
      <c r="I47" s="493">
        <v>1600</v>
      </c>
      <c r="J47" s="554"/>
      <c r="K47" s="554"/>
      <c r="L47" s="554"/>
      <c r="M47" s="554"/>
      <c r="N47" s="554"/>
      <c r="O47" s="554"/>
      <c r="P47" s="492">
        <f t="shared" si="8"/>
        <v>1600</v>
      </c>
    </row>
    <row r="48" spans="1:17" s="572" customFormat="1">
      <c r="A48" s="485" t="s">
        <v>599</v>
      </c>
      <c r="B48" s="486"/>
      <c r="C48" s="486"/>
      <c r="D48" s="488"/>
      <c r="E48" s="491" t="s">
        <v>492</v>
      </c>
      <c r="F48" s="554"/>
      <c r="G48" s="554"/>
      <c r="H48" s="493"/>
      <c r="I48" s="493">
        <v>7946</v>
      </c>
      <c r="J48" s="554"/>
      <c r="K48" s="554"/>
      <c r="L48" s="554"/>
      <c r="M48" s="554"/>
      <c r="N48" s="554"/>
      <c r="O48" s="554"/>
      <c r="P48" s="495">
        <f t="shared" si="8"/>
        <v>7946</v>
      </c>
    </row>
    <row r="49" spans="1:16" s="572" customFormat="1">
      <c r="A49" s="485" t="s">
        <v>600</v>
      </c>
      <c r="B49" s="486"/>
      <c r="C49" s="486"/>
      <c r="D49" s="488"/>
      <c r="E49" s="654" t="s">
        <v>502</v>
      </c>
      <c r="F49" s="574"/>
      <c r="G49" s="574"/>
      <c r="H49" s="510"/>
      <c r="I49" s="510">
        <v>8043</v>
      </c>
      <c r="J49" s="574"/>
      <c r="K49" s="574"/>
      <c r="L49" s="574"/>
      <c r="M49" s="574"/>
      <c r="N49" s="574"/>
      <c r="O49" s="574"/>
      <c r="P49" s="655">
        <f t="shared" si="8"/>
        <v>8043</v>
      </c>
    </row>
    <row r="50" spans="1:16" s="572" customFormat="1">
      <c r="A50" s="485" t="s">
        <v>601</v>
      </c>
      <c r="B50" s="486"/>
      <c r="C50" s="486"/>
      <c r="D50" s="488"/>
      <c r="E50" s="491" t="s">
        <v>374</v>
      </c>
      <c r="F50" s="554"/>
      <c r="G50" s="554"/>
      <c r="H50" s="554"/>
      <c r="I50" s="493">
        <v>1000</v>
      </c>
      <c r="J50" s="554"/>
      <c r="K50" s="554"/>
      <c r="L50" s="554"/>
      <c r="M50" s="554"/>
      <c r="N50" s="554"/>
      <c r="O50" s="554"/>
      <c r="P50" s="492">
        <f t="shared" si="8"/>
        <v>1000</v>
      </c>
    </row>
    <row r="51" spans="1:16" s="572" customFormat="1">
      <c r="A51" s="485" t="s">
        <v>602</v>
      </c>
      <c r="B51" s="486"/>
      <c r="C51" s="486"/>
      <c r="D51" s="488"/>
      <c r="E51" s="491" t="s">
        <v>492</v>
      </c>
      <c r="F51" s="554"/>
      <c r="G51" s="554"/>
      <c r="H51" s="554"/>
      <c r="I51" s="493">
        <v>3047</v>
      </c>
      <c r="J51" s="554"/>
      <c r="K51" s="554"/>
      <c r="L51" s="554"/>
      <c r="M51" s="554"/>
      <c r="N51" s="554"/>
      <c r="O51" s="554"/>
      <c r="P51" s="495">
        <f t="shared" si="8"/>
        <v>3047</v>
      </c>
    </row>
    <row r="52" spans="1:16" s="572" customFormat="1">
      <c r="A52" s="485" t="s">
        <v>603</v>
      </c>
      <c r="B52" s="486"/>
      <c r="C52" s="486"/>
      <c r="D52" s="488"/>
      <c r="E52" s="503" t="s">
        <v>502</v>
      </c>
      <c r="F52" s="574"/>
      <c r="G52" s="574"/>
      <c r="H52" s="574"/>
      <c r="I52" s="510">
        <v>2248</v>
      </c>
      <c r="J52" s="574"/>
      <c r="K52" s="574"/>
      <c r="L52" s="574"/>
      <c r="M52" s="574"/>
      <c r="N52" s="574"/>
      <c r="O52" s="574"/>
      <c r="P52" s="533">
        <f t="shared" si="8"/>
        <v>2248</v>
      </c>
    </row>
    <row r="53" spans="1:16" s="572" customFormat="1">
      <c r="A53" s="485" t="s">
        <v>604</v>
      </c>
      <c r="B53" s="486"/>
      <c r="C53" s="486"/>
      <c r="D53" s="488"/>
      <c r="E53" s="491" t="s">
        <v>763</v>
      </c>
      <c r="F53" s="554"/>
      <c r="G53" s="554"/>
      <c r="H53" s="554"/>
      <c r="I53" s="493">
        <v>1500</v>
      </c>
      <c r="J53" s="554"/>
      <c r="K53" s="554"/>
      <c r="L53" s="554"/>
      <c r="M53" s="554"/>
      <c r="N53" s="554"/>
      <c r="O53" s="554"/>
      <c r="P53" s="492">
        <f t="shared" si="8"/>
        <v>1500</v>
      </c>
    </row>
    <row r="54" spans="1:16" s="572" customFormat="1">
      <c r="A54" s="485" t="s">
        <v>605</v>
      </c>
      <c r="B54" s="486"/>
      <c r="C54" s="486"/>
      <c r="D54" s="488"/>
      <c r="E54" s="491" t="s">
        <v>492</v>
      </c>
      <c r="F54" s="554"/>
      <c r="G54" s="554"/>
      <c r="H54" s="554"/>
      <c r="I54" s="493">
        <v>1500</v>
      </c>
      <c r="J54" s="554"/>
      <c r="K54" s="554"/>
      <c r="L54" s="554"/>
      <c r="M54" s="554"/>
      <c r="N54" s="554"/>
      <c r="O54" s="554"/>
      <c r="P54" s="495">
        <f t="shared" si="8"/>
        <v>1500</v>
      </c>
    </row>
    <row r="55" spans="1:16" s="572" customFormat="1">
      <c r="A55" s="485" t="s">
        <v>606</v>
      </c>
      <c r="B55" s="486"/>
      <c r="C55" s="486"/>
      <c r="D55" s="488"/>
      <c r="E55" s="654" t="s">
        <v>502</v>
      </c>
      <c r="F55" s="574"/>
      <c r="G55" s="574"/>
      <c r="H55" s="574"/>
      <c r="I55" s="510">
        <v>1870</v>
      </c>
      <c r="J55" s="574"/>
      <c r="K55" s="574"/>
      <c r="L55" s="574"/>
      <c r="M55" s="574"/>
      <c r="N55" s="574"/>
      <c r="O55" s="574"/>
      <c r="P55" s="655">
        <f t="shared" si="8"/>
        <v>1870</v>
      </c>
    </row>
    <row r="56" spans="1:16" s="572" customFormat="1">
      <c r="A56" s="485" t="s">
        <v>607</v>
      </c>
      <c r="B56" s="486"/>
      <c r="C56" s="486"/>
      <c r="D56" s="488"/>
      <c r="E56" s="491" t="s">
        <v>764</v>
      </c>
      <c r="F56" s="554"/>
      <c r="G56" s="554"/>
      <c r="H56" s="554"/>
      <c r="I56" s="493">
        <v>900</v>
      </c>
      <c r="J56" s="554"/>
      <c r="K56" s="554"/>
      <c r="L56" s="554"/>
      <c r="M56" s="554"/>
      <c r="N56" s="554"/>
      <c r="O56" s="554"/>
      <c r="P56" s="492">
        <f t="shared" si="8"/>
        <v>900</v>
      </c>
    </row>
    <row r="57" spans="1:16" s="572" customFormat="1">
      <c r="A57" s="485" t="s">
        <v>608</v>
      </c>
      <c r="B57" s="486"/>
      <c r="C57" s="486"/>
      <c r="D57" s="488"/>
      <c r="E57" s="491" t="s">
        <v>492</v>
      </c>
      <c r="F57" s="554"/>
      <c r="G57" s="554"/>
      <c r="H57" s="554"/>
      <c r="I57" s="493">
        <v>900</v>
      </c>
      <c r="J57" s="554"/>
      <c r="K57" s="554"/>
      <c r="L57" s="554"/>
      <c r="M57" s="554"/>
      <c r="N57" s="554"/>
      <c r="O57" s="554"/>
      <c r="P57" s="495">
        <f t="shared" si="8"/>
        <v>900</v>
      </c>
    </row>
    <row r="58" spans="1:16" s="572" customFormat="1">
      <c r="A58" s="485" t="s">
        <v>609</v>
      </c>
      <c r="B58" s="486"/>
      <c r="C58" s="486"/>
      <c r="D58" s="488"/>
      <c r="E58" s="654" t="s">
        <v>502</v>
      </c>
      <c r="F58" s="574"/>
      <c r="G58" s="574"/>
      <c r="H58" s="574"/>
      <c r="I58" s="510">
        <v>474</v>
      </c>
      <c r="J58" s="574"/>
      <c r="K58" s="574"/>
      <c r="L58" s="574"/>
      <c r="M58" s="574"/>
      <c r="N58" s="574"/>
      <c r="O58" s="574"/>
      <c r="P58" s="655">
        <f t="shared" si="8"/>
        <v>474</v>
      </c>
    </row>
    <row r="59" spans="1:16" s="572" customFormat="1">
      <c r="A59" s="485" t="s">
        <v>610</v>
      </c>
      <c r="B59" s="486"/>
      <c r="C59" s="486"/>
      <c r="D59" s="488"/>
      <c r="E59" s="491" t="s">
        <v>765</v>
      </c>
      <c r="F59" s="554"/>
      <c r="G59" s="554"/>
      <c r="H59" s="554"/>
      <c r="I59" s="493">
        <v>2000</v>
      </c>
      <c r="J59" s="554"/>
      <c r="K59" s="554"/>
      <c r="L59" s="554"/>
      <c r="M59" s="554"/>
      <c r="N59" s="554"/>
      <c r="O59" s="554"/>
      <c r="P59" s="492">
        <f t="shared" si="8"/>
        <v>2000</v>
      </c>
    </row>
    <row r="60" spans="1:16" s="572" customFormat="1">
      <c r="A60" s="485" t="s">
        <v>611</v>
      </c>
      <c r="B60" s="486"/>
      <c r="C60" s="486"/>
      <c r="D60" s="488"/>
      <c r="E60" s="491" t="s">
        <v>492</v>
      </c>
      <c r="F60" s="554"/>
      <c r="G60" s="554"/>
      <c r="H60" s="554"/>
      <c r="I60" s="493">
        <v>2000</v>
      </c>
      <c r="J60" s="554"/>
      <c r="K60" s="554"/>
      <c r="L60" s="554"/>
      <c r="M60" s="554"/>
      <c r="N60" s="554"/>
      <c r="O60" s="554"/>
      <c r="P60" s="495">
        <f t="shared" si="8"/>
        <v>2000</v>
      </c>
    </row>
    <row r="61" spans="1:16" s="572" customFormat="1">
      <c r="A61" s="485" t="s">
        <v>612</v>
      </c>
      <c r="B61" s="486"/>
      <c r="C61" s="486"/>
      <c r="D61" s="488"/>
      <c r="E61" s="654" t="s">
        <v>502</v>
      </c>
      <c r="F61" s="574"/>
      <c r="G61" s="574"/>
      <c r="H61" s="574"/>
      <c r="I61" s="510">
        <v>1795</v>
      </c>
      <c r="J61" s="574"/>
      <c r="K61" s="574"/>
      <c r="L61" s="574"/>
      <c r="M61" s="574"/>
      <c r="N61" s="574"/>
      <c r="O61" s="574"/>
      <c r="P61" s="655">
        <f t="shared" si="8"/>
        <v>1795</v>
      </c>
    </row>
    <row r="62" spans="1:16" s="572" customFormat="1">
      <c r="A62" s="485" t="s">
        <v>613</v>
      </c>
      <c r="B62" s="486"/>
      <c r="C62" s="486"/>
      <c r="D62" s="575"/>
      <c r="E62" s="491" t="s">
        <v>766</v>
      </c>
      <c r="F62" s="555"/>
      <c r="G62" s="555"/>
      <c r="H62" s="555"/>
      <c r="I62" s="493">
        <v>1000</v>
      </c>
      <c r="J62" s="555"/>
      <c r="K62" s="555"/>
      <c r="L62" s="555"/>
      <c r="M62" s="555"/>
      <c r="N62" s="555"/>
      <c r="O62" s="555"/>
      <c r="P62" s="492">
        <v>1000</v>
      </c>
    </row>
    <row r="63" spans="1:16" s="572" customFormat="1">
      <c r="A63" s="485" t="s">
        <v>614</v>
      </c>
      <c r="B63" s="486"/>
      <c r="C63" s="486"/>
      <c r="D63" s="575"/>
      <c r="E63" s="491" t="s">
        <v>492</v>
      </c>
      <c r="F63" s="554"/>
      <c r="G63" s="554"/>
      <c r="H63" s="554"/>
      <c r="I63" s="493">
        <v>980</v>
      </c>
      <c r="J63" s="554"/>
      <c r="K63" s="554"/>
      <c r="L63" s="554"/>
      <c r="M63" s="554"/>
      <c r="N63" s="554"/>
      <c r="O63" s="554"/>
      <c r="P63" s="495">
        <f t="shared" ref="P63:P88" si="9">SUM(F63:O63)</f>
        <v>980</v>
      </c>
    </row>
    <row r="64" spans="1:16" s="572" customFormat="1">
      <c r="A64" s="485" t="s">
        <v>615</v>
      </c>
      <c r="B64" s="486"/>
      <c r="C64" s="486"/>
      <c r="D64" s="575"/>
      <c r="E64" s="654" t="s">
        <v>502</v>
      </c>
      <c r="F64" s="574"/>
      <c r="G64" s="574"/>
      <c r="H64" s="574"/>
      <c r="I64" s="510">
        <v>711</v>
      </c>
      <c r="J64" s="574"/>
      <c r="K64" s="574"/>
      <c r="L64" s="574"/>
      <c r="M64" s="574"/>
      <c r="N64" s="574"/>
      <c r="O64" s="574"/>
      <c r="P64" s="655">
        <f t="shared" si="9"/>
        <v>711</v>
      </c>
    </row>
    <row r="65" spans="1:16" s="572" customFormat="1">
      <c r="A65" s="485" t="s">
        <v>616</v>
      </c>
      <c r="B65" s="486"/>
      <c r="C65" s="486"/>
      <c r="D65" s="573"/>
      <c r="E65" s="491" t="s">
        <v>767</v>
      </c>
      <c r="F65" s="554"/>
      <c r="G65" s="554"/>
      <c r="H65" s="554"/>
      <c r="I65" s="493">
        <v>500</v>
      </c>
      <c r="J65" s="554"/>
      <c r="K65" s="554"/>
      <c r="L65" s="554"/>
      <c r="M65" s="554"/>
      <c r="N65" s="554"/>
      <c r="O65" s="554"/>
      <c r="P65" s="492">
        <f t="shared" si="9"/>
        <v>500</v>
      </c>
    </row>
    <row r="66" spans="1:16" s="572" customFormat="1">
      <c r="A66" s="485" t="s">
        <v>617</v>
      </c>
      <c r="B66" s="486"/>
      <c r="C66" s="486"/>
      <c r="D66" s="576"/>
      <c r="E66" s="491" t="s">
        <v>492</v>
      </c>
      <c r="F66" s="554"/>
      <c r="G66" s="554"/>
      <c r="H66" s="554"/>
      <c r="I66" s="493">
        <v>500</v>
      </c>
      <c r="J66" s="554"/>
      <c r="K66" s="554"/>
      <c r="L66" s="554"/>
      <c r="M66" s="554"/>
      <c r="N66" s="554"/>
      <c r="O66" s="554"/>
      <c r="P66" s="495">
        <f t="shared" si="9"/>
        <v>500</v>
      </c>
    </row>
    <row r="67" spans="1:16" s="572" customFormat="1">
      <c r="A67" s="485" t="s">
        <v>618</v>
      </c>
      <c r="B67" s="486"/>
      <c r="C67" s="486"/>
      <c r="D67" s="576"/>
      <c r="E67" s="654" t="s">
        <v>502</v>
      </c>
      <c r="F67" s="574"/>
      <c r="G67" s="574"/>
      <c r="H67" s="574"/>
      <c r="I67" s="510">
        <v>62</v>
      </c>
      <c r="J67" s="574"/>
      <c r="K67" s="574"/>
      <c r="L67" s="574"/>
      <c r="M67" s="574"/>
      <c r="N67" s="574"/>
      <c r="O67" s="574"/>
      <c r="P67" s="655">
        <f t="shared" si="9"/>
        <v>62</v>
      </c>
    </row>
    <row r="68" spans="1:16" s="572" customFormat="1">
      <c r="A68" s="485" t="s">
        <v>619</v>
      </c>
      <c r="B68" s="486"/>
      <c r="C68" s="486"/>
      <c r="D68" s="576"/>
      <c r="E68" s="491" t="s">
        <v>377</v>
      </c>
      <c r="F68" s="554"/>
      <c r="G68" s="554"/>
      <c r="H68" s="493"/>
      <c r="I68" s="493">
        <v>500</v>
      </c>
      <c r="J68" s="554"/>
      <c r="K68" s="554"/>
      <c r="L68" s="554"/>
      <c r="M68" s="554"/>
      <c r="N68" s="554"/>
      <c r="O68" s="554"/>
      <c r="P68" s="492">
        <f t="shared" si="9"/>
        <v>500</v>
      </c>
    </row>
    <row r="69" spans="1:16" s="572" customFormat="1">
      <c r="A69" s="485" t="s">
        <v>620</v>
      </c>
      <c r="B69" s="486"/>
      <c r="C69" s="486"/>
      <c r="D69" s="576"/>
      <c r="E69" s="491" t="s">
        <v>492</v>
      </c>
      <c r="F69" s="554"/>
      <c r="G69" s="493"/>
      <c r="H69" s="554"/>
      <c r="I69" s="493">
        <v>500</v>
      </c>
      <c r="J69" s="554"/>
      <c r="K69" s="554"/>
      <c r="L69" s="554"/>
      <c r="M69" s="554"/>
      <c r="N69" s="554"/>
      <c r="O69" s="554"/>
      <c r="P69" s="495">
        <f t="shared" si="9"/>
        <v>500</v>
      </c>
    </row>
    <row r="70" spans="1:16" s="572" customFormat="1">
      <c r="A70" s="485" t="s">
        <v>621</v>
      </c>
      <c r="B70" s="486"/>
      <c r="C70" s="486"/>
      <c r="D70" s="576"/>
      <c r="E70" s="654" t="s">
        <v>502</v>
      </c>
      <c r="F70" s="574"/>
      <c r="G70" s="510"/>
      <c r="H70" s="574"/>
      <c r="I70" s="510">
        <v>392</v>
      </c>
      <c r="J70" s="574"/>
      <c r="K70" s="574"/>
      <c r="L70" s="574"/>
      <c r="M70" s="574"/>
      <c r="N70" s="574"/>
      <c r="O70" s="574"/>
      <c r="P70" s="655">
        <f t="shared" si="9"/>
        <v>392</v>
      </c>
    </row>
    <row r="71" spans="1:16" s="572" customFormat="1">
      <c r="A71" s="485" t="s">
        <v>622</v>
      </c>
      <c r="B71" s="486"/>
      <c r="C71" s="486"/>
      <c r="D71" s="576"/>
      <c r="E71" s="491" t="s">
        <v>768</v>
      </c>
      <c r="F71" s="554"/>
      <c r="G71" s="493"/>
      <c r="H71" s="554"/>
      <c r="I71" s="493">
        <v>0</v>
      </c>
      <c r="J71" s="554"/>
      <c r="K71" s="554"/>
      <c r="L71" s="554"/>
      <c r="M71" s="554"/>
      <c r="N71" s="554"/>
      <c r="O71" s="554"/>
      <c r="P71" s="495">
        <f t="shared" si="9"/>
        <v>0</v>
      </c>
    </row>
    <row r="72" spans="1:16" s="572" customFormat="1">
      <c r="A72" s="485" t="s">
        <v>623</v>
      </c>
      <c r="B72" s="486"/>
      <c r="C72" s="486"/>
      <c r="D72" s="576"/>
      <c r="E72" s="491" t="s">
        <v>492</v>
      </c>
      <c r="F72" s="554"/>
      <c r="G72" s="493"/>
      <c r="H72" s="554"/>
      <c r="I72" s="493">
        <v>883</v>
      </c>
      <c r="J72" s="554"/>
      <c r="K72" s="554"/>
      <c r="L72" s="554"/>
      <c r="M72" s="554"/>
      <c r="N72" s="554"/>
      <c r="O72" s="554"/>
      <c r="P72" s="495">
        <f t="shared" si="9"/>
        <v>883</v>
      </c>
    </row>
    <row r="73" spans="1:16" s="572" customFormat="1">
      <c r="A73" s="485" t="s">
        <v>624</v>
      </c>
      <c r="B73" s="486"/>
      <c r="C73" s="486"/>
      <c r="D73" s="576"/>
      <c r="E73" s="654" t="s">
        <v>502</v>
      </c>
      <c r="F73" s="574"/>
      <c r="G73" s="510"/>
      <c r="H73" s="574"/>
      <c r="I73" s="510">
        <v>1891</v>
      </c>
      <c r="J73" s="574"/>
      <c r="K73" s="574"/>
      <c r="L73" s="574"/>
      <c r="M73" s="574"/>
      <c r="N73" s="574"/>
      <c r="O73" s="574"/>
      <c r="P73" s="655">
        <f t="shared" si="9"/>
        <v>1891</v>
      </c>
    </row>
    <row r="74" spans="1:16" s="572" customFormat="1">
      <c r="A74" s="485" t="s">
        <v>625</v>
      </c>
      <c r="B74" s="486"/>
      <c r="C74" s="486"/>
      <c r="D74" s="576"/>
      <c r="E74" s="491" t="s">
        <v>769</v>
      </c>
      <c r="F74" s="554"/>
      <c r="G74" s="554"/>
      <c r="H74" s="554"/>
      <c r="I74" s="493">
        <v>3000</v>
      </c>
      <c r="J74" s="554"/>
      <c r="K74" s="554"/>
      <c r="L74" s="554"/>
      <c r="M74" s="554"/>
      <c r="N74" s="554"/>
      <c r="O74" s="554"/>
      <c r="P74" s="492">
        <f t="shared" si="9"/>
        <v>3000</v>
      </c>
    </row>
    <row r="75" spans="1:16" s="572" customFormat="1">
      <c r="A75" s="485" t="s">
        <v>626</v>
      </c>
      <c r="B75" s="486"/>
      <c r="C75" s="486"/>
      <c r="D75" s="576"/>
      <c r="E75" s="491" t="s">
        <v>492</v>
      </c>
      <c r="F75" s="554"/>
      <c r="G75" s="554"/>
      <c r="H75" s="554"/>
      <c r="I75" s="493">
        <v>3000</v>
      </c>
      <c r="J75" s="554"/>
      <c r="K75" s="554"/>
      <c r="L75" s="554"/>
      <c r="M75" s="554"/>
      <c r="N75" s="554"/>
      <c r="O75" s="554"/>
      <c r="P75" s="495">
        <f t="shared" si="9"/>
        <v>3000</v>
      </c>
    </row>
    <row r="76" spans="1:16" s="572" customFormat="1">
      <c r="A76" s="485" t="s">
        <v>627</v>
      </c>
      <c r="B76" s="486"/>
      <c r="C76" s="486"/>
      <c r="D76" s="576"/>
      <c r="E76" s="654" t="s">
        <v>502</v>
      </c>
      <c r="F76" s="574"/>
      <c r="G76" s="574"/>
      <c r="H76" s="574"/>
      <c r="I76" s="510">
        <v>381</v>
      </c>
      <c r="J76" s="574"/>
      <c r="K76" s="574"/>
      <c r="L76" s="574"/>
      <c r="M76" s="574"/>
      <c r="N76" s="574"/>
      <c r="O76" s="574"/>
      <c r="P76" s="655">
        <f t="shared" si="9"/>
        <v>381</v>
      </c>
    </row>
    <row r="77" spans="1:16" s="485" customFormat="1">
      <c r="A77" s="485" t="s">
        <v>628</v>
      </c>
      <c r="B77" s="486"/>
      <c r="C77" s="486"/>
      <c r="D77" s="576"/>
      <c r="E77" s="491" t="s">
        <v>378</v>
      </c>
      <c r="F77" s="554"/>
      <c r="G77" s="493"/>
      <c r="H77" s="554"/>
      <c r="I77" s="493">
        <v>200</v>
      </c>
      <c r="J77" s="554"/>
      <c r="K77" s="554"/>
      <c r="L77" s="554"/>
      <c r="M77" s="554"/>
      <c r="N77" s="554"/>
      <c r="O77" s="554"/>
      <c r="P77" s="492">
        <f t="shared" si="9"/>
        <v>200</v>
      </c>
    </row>
    <row r="78" spans="1:16" s="485" customFormat="1">
      <c r="A78" s="485" t="s">
        <v>629</v>
      </c>
      <c r="B78" s="486"/>
      <c r="C78" s="486"/>
      <c r="D78" s="576"/>
      <c r="E78" s="491" t="s">
        <v>492</v>
      </c>
      <c r="F78" s="554"/>
      <c r="G78" s="493"/>
      <c r="H78" s="554"/>
      <c r="I78" s="493">
        <v>200</v>
      </c>
      <c r="J78" s="554"/>
      <c r="K78" s="554"/>
      <c r="L78" s="554"/>
      <c r="M78" s="554"/>
      <c r="N78" s="554"/>
      <c r="O78" s="554"/>
      <c r="P78" s="495">
        <f t="shared" si="9"/>
        <v>200</v>
      </c>
    </row>
    <row r="79" spans="1:16" s="485" customFormat="1">
      <c r="A79" s="485" t="s">
        <v>773</v>
      </c>
      <c r="B79" s="486"/>
      <c r="C79" s="486"/>
      <c r="D79" s="576"/>
      <c r="E79" s="654" t="s">
        <v>502</v>
      </c>
      <c r="F79" s="574"/>
      <c r="G79" s="510"/>
      <c r="H79" s="574"/>
      <c r="I79" s="510">
        <v>230</v>
      </c>
      <c r="J79" s="574"/>
      <c r="K79" s="574"/>
      <c r="L79" s="574"/>
      <c r="M79" s="574"/>
      <c r="N79" s="574"/>
      <c r="O79" s="574"/>
      <c r="P79" s="655">
        <f t="shared" si="9"/>
        <v>230</v>
      </c>
    </row>
    <row r="80" spans="1:16" s="485" customFormat="1">
      <c r="A80" s="485" t="s">
        <v>0</v>
      </c>
      <c r="B80" s="486"/>
      <c r="C80" s="486"/>
      <c r="D80" s="576"/>
      <c r="E80" s="491" t="s">
        <v>770</v>
      </c>
      <c r="F80" s="554"/>
      <c r="G80" s="493"/>
      <c r="H80" s="554"/>
      <c r="I80" s="493">
        <v>0</v>
      </c>
      <c r="J80" s="554"/>
      <c r="K80" s="554"/>
      <c r="L80" s="554"/>
      <c r="M80" s="554"/>
      <c r="N80" s="554"/>
      <c r="O80" s="554"/>
      <c r="P80" s="495">
        <f t="shared" si="9"/>
        <v>0</v>
      </c>
    </row>
    <row r="81" spans="1:17" s="485" customFormat="1">
      <c r="A81" s="485" t="s">
        <v>1</v>
      </c>
      <c r="B81" s="486"/>
      <c r="C81" s="486"/>
      <c r="D81" s="576"/>
      <c r="E81" s="491" t="s">
        <v>492</v>
      </c>
      <c r="F81" s="554"/>
      <c r="G81" s="493"/>
      <c r="H81" s="554"/>
      <c r="I81" s="493">
        <v>3990</v>
      </c>
      <c r="J81" s="554"/>
      <c r="K81" s="554"/>
      <c r="L81" s="554"/>
      <c r="M81" s="554"/>
      <c r="N81" s="554"/>
      <c r="O81" s="554"/>
      <c r="P81" s="495">
        <f t="shared" si="9"/>
        <v>3990</v>
      </c>
    </row>
    <row r="82" spans="1:17" s="485" customFormat="1">
      <c r="A82" s="485" t="s">
        <v>2</v>
      </c>
      <c r="B82" s="486"/>
      <c r="C82" s="486"/>
      <c r="D82" s="576"/>
      <c r="E82" s="654" t="s">
        <v>502</v>
      </c>
      <c r="F82" s="574"/>
      <c r="G82" s="510"/>
      <c r="H82" s="574"/>
      <c r="I82" s="510">
        <v>3990</v>
      </c>
      <c r="J82" s="574"/>
      <c r="K82" s="574"/>
      <c r="L82" s="574"/>
      <c r="M82" s="574"/>
      <c r="N82" s="574"/>
      <c r="O82" s="574"/>
      <c r="P82" s="655">
        <f t="shared" si="9"/>
        <v>3990</v>
      </c>
    </row>
    <row r="83" spans="1:17" s="485" customFormat="1">
      <c r="A83" s="485" t="s">
        <v>3</v>
      </c>
      <c r="B83" s="486"/>
      <c r="C83" s="486"/>
      <c r="D83" s="576"/>
      <c r="E83" s="491" t="s">
        <v>681</v>
      </c>
      <c r="F83" s="554"/>
      <c r="G83" s="493"/>
      <c r="H83" s="554"/>
      <c r="I83" s="493">
        <v>0</v>
      </c>
      <c r="J83" s="554"/>
      <c r="K83" s="554"/>
      <c r="L83" s="554"/>
      <c r="M83" s="554"/>
      <c r="N83" s="554"/>
      <c r="O83" s="554"/>
      <c r="P83" s="492">
        <f t="shared" si="9"/>
        <v>0</v>
      </c>
    </row>
    <row r="84" spans="1:17" s="485" customFormat="1">
      <c r="A84" s="485" t="s">
        <v>4</v>
      </c>
      <c r="B84" s="486"/>
      <c r="C84" s="486"/>
      <c r="D84" s="576"/>
      <c r="E84" s="491" t="s">
        <v>492</v>
      </c>
      <c r="F84" s="554"/>
      <c r="G84" s="493"/>
      <c r="H84" s="554"/>
      <c r="I84" s="493">
        <v>2215</v>
      </c>
      <c r="J84" s="554"/>
      <c r="K84" s="554"/>
      <c r="L84" s="554"/>
      <c r="M84" s="554"/>
      <c r="N84" s="554"/>
      <c r="O84" s="554"/>
      <c r="P84" s="495">
        <f t="shared" si="9"/>
        <v>2215</v>
      </c>
    </row>
    <row r="85" spans="1:17" s="485" customFormat="1">
      <c r="A85" s="485" t="s">
        <v>5</v>
      </c>
      <c r="B85" s="486"/>
      <c r="C85" s="486"/>
      <c r="D85" s="576"/>
      <c r="E85" s="654" t="s">
        <v>502</v>
      </c>
      <c r="F85" s="574"/>
      <c r="G85" s="510"/>
      <c r="H85" s="574"/>
      <c r="I85" s="510">
        <v>2215</v>
      </c>
      <c r="J85" s="574"/>
      <c r="K85" s="574"/>
      <c r="L85" s="574"/>
      <c r="M85" s="574"/>
      <c r="N85" s="574"/>
      <c r="O85" s="574"/>
      <c r="P85" s="655">
        <f t="shared" si="9"/>
        <v>2215</v>
      </c>
      <c r="Q85" s="656"/>
    </row>
    <row r="86" spans="1:17" s="485" customFormat="1">
      <c r="A86" s="485" t="s">
        <v>6</v>
      </c>
      <c r="B86" s="486"/>
      <c r="C86" s="486"/>
      <c r="D86" s="576"/>
      <c r="E86" s="491" t="s">
        <v>42</v>
      </c>
      <c r="F86" s="554"/>
      <c r="G86" s="493"/>
      <c r="H86" s="554"/>
      <c r="I86" s="493">
        <v>0</v>
      </c>
      <c r="J86" s="554"/>
      <c r="K86" s="554"/>
      <c r="L86" s="554"/>
      <c r="M86" s="554"/>
      <c r="N86" s="554"/>
      <c r="O86" s="554"/>
      <c r="P86" s="495">
        <f t="shared" si="9"/>
        <v>0</v>
      </c>
    </row>
    <row r="87" spans="1:17" s="485" customFormat="1">
      <c r="A87" s="485" t="s">
        <v>7</v>
      </c>
      <c r="B87" s="486"/>
      <c r="C87" s="486"/>
      <c r="D87" s="576"/>
      <c r="E87" s="491" t="s">
        <v>492</v>
      </c>
      <c r="F87" s="554"/>
      <c r="G87" s="493"/>
      <c r="H87" s="554"/>
      <c r="I87" s="493">
        <v>20</v>
      </c>
      <c r="J87" s="554"/>
      <c r="K87" s="554"/>
      <c r="L87" s="554"/>
      <c r="M87" s="554"/>
      <c r="N87" s="554"/>
      <c r="O87" s="554"/>
      <c r="P87" s="495">
        <f t="shared" si="9"/>
        <v>20</v>
      </c>
    </row>
    <row r="88" spans="1:17" s="485" customFormat="1">
      <c r="A88" s="485" t="s">
        <v>9</v>
      </c>
      <c r="B88" s="486"/>
      <c r="C88" s="486"/>
      <c r="D88" s="653"/>
      <c r="E88" s="654" t="s">
        <v>502</v>
      </c>
      <c r="F88" s="574"/>
      <c r="G88" s="510"/>
      <c r="H88" s="574"/>
      <c r="I88" s="510">
        <v>20</v>
      </c>
      <c r="J88" s="574"/>
      <c r="K88" s="574"/>
      <c r="L88" s="574"/>
      <c r="M88" s="574"/>
      <c r="N88" s="574"/>
      <c r="O88" s="574"/>
      <c r="P88" s="840">
        <f t="shared" si="9"/>
        <v>20</v>
      </c>
    </row>
    <row r="89" spans="1:17" s="485" customFormat="1">
      <c r="A89" s="485" t="s">
        <v>10</v>
      </c>
      <c r="B89" s="486"/>
      <c r="C89" s="486"/>
      <c r="D89" s="488" t="s">
        <v>457</v>
      </c>
      <c r="E89" s="563"/>
      <c r="F89" s="554"/>
      <c r="G89" s="493"/>
      <c r="H89" s="554">
        <v>1270</v>
      </c>
      <c r="I89" s="493"/>
      <c r="J89" s="554"/>
      <c r="K89" s="554"/>
      <c r="L89" s="554"/>
      <c r="M89" s="554"/>
      <c r="N89" s="554"/>
      <c r="O89" s="554"/>
      <c r="P89" s="507">
        <v>1270</v>
      </c>
    </row>
    <row r="90" spans="1:17" s="485" customFormat="1">
      <c r="A90" s="485" t="s">
        <v>11</v>
      </c>
      <c r="B90" s="486"/>
      <c r="C90" s="486"/>
      <c r="D90" s="488" t="s">
        <v>492</v>
      </c>
      <c r="E90" s="508"/>
      <c r="F90" s="555"/>
      <c r="G90" s="494"/>
      <c r="H90" s="555">
        <v>1270</v>
      </c>
      <c r="I90" s="494"/>
      <c r="J90" s="555"/>
      <c r="K90" s="555"/>
      <c r="L90" s="555"/>
      <c r="M90" s="555"/>
      <c r="N90" s="555"/>
      <c r="O90" s="555"/>
      <c r="P90" s="532">
        <f>SUM(F90:O90)</f>
        <v>1270</v>
      </c>
    </row>
    <row r="91" spans="1:17" s="485" customFormat="1">
      <c r="A91" s="485" t="s">
        <v>12</v>
      </c>
      <c r="B91" s="486"/>
      <c r="C91" s="486"/>
      <c r="D91" s="488" t="s">
        <v>502</v>
      </c>
      <c r="E91" s="508"/>
      <c r="F91" s="555"/>
      <c r="G91" s="494"/>
      <c r="H91" s="555">
        <v>0</v>
      </c>
      <c r="I91" s="494"/>
      <c r="J91" s="555"/>
      <c r="K91" s="555"/>
      <c r="L91" s="555"/>
      <c r="M91" s="555"/>
      <c r="N91" s="555"/>
      <c r="O91" s="555"/>
      <c r="P91" s="532">
        <f>SUM(F91:O91)</f>
        <v>0</v>
      </c>
    </row>
    <row r="92" spans="1:17" s="485" customFormat="1">
      <c r="A92" s="485" t="s">
        <v>13</v>
      </c>
      <c r="B92" s="486"/>
      <c r="C92" s="486"/>
      <c r="D92" s="582" t="s">
        <v>503</v>
      </c>
      <c r="E92" s="652"/>
      <c r="F92" s="556"/>
      <c r="G92" s="557"/>
      <c r="H92" s="556">
        <f>H91/H90</f>
        <v>0</v>
      </c>
      <c r="I92" s="557"/>
      <c r="J92" s="556"/>
      <c r="K92" s="556"/>
      <c r="L92" s="556"/>
      <c r="M92" s="556"/>
      <c r="N92" s="556"/>
      <c r="O92" s="556"/>
      <c r="P92" s="584">
        <f>P91/P90</f>
        <v>0</v>
      </c>
    </row>
    <row r="93" spans="1:17" s="485" customFormat="1">
      <c r="A93" s="485" t="s">
        <v>14</v>
      </c>
      <c r="B93" s="486"/>
      <c r="C93" s="486"/>
      <c r="D93" s="488" t="s">
        <v>448</v>
      </c>
      <c r="E93" s="508"/>
      <c r="F93" s="555"/>
      <c r="G93" s="494"/>
      <c r="H93" s="555"/>
      <c r="I93" s="494"/>
      <c r="J93" s="506">
        <f>SUM(J97,J100,J106,J103)</f>
        <v>76626</v>
      </c>
      <c r="K93" s="506"/>
      <c r="L93" s="506"/>
      <c r="M93" s="506"/>
      <c r="N93" s="506"/>
      <c r="O93" s="506"/>
      <c r="P93" s="507">
        <f>SUM(P97,P100,P106,P103)</f>
        <v>76626</v>
      </c>
      <c r="Q93" s="563"/>
    </row>
    <row r="94" spans="1:17" s="485" customFormat="1">
      <c r="A94" s="485" t="s">
        <v>15</v>
      </c>
      <c r="B94" s="486"/>
      <c r="C94" s="486"/>
      <c r="D94" s="488" t="s">
        <v>492</v>
      </c>
      <c r="E94" s="577"/>
      <c r="F94" s="555">
        <f>SUM(F98)</f>
        <v>0</v>
      </c>
      <c r="G94" s="555">
        <f>SUM(G98)</f>
        <v>0</v>
      </c>
      <c r="H94" s="555">
        <f>SUM(H98)</f>
        <v>0</v>
      </c>
      <c r="I94" s="555">
        <f>SUM(I98)</f>
        <v>0</v>
      </c>
      <c r="J94" s="555">
        <f>SUM(J98,J101,J107,J104)</f>
        <v>79167</v>
      </c>
      <c r="K94" s="555">
        <f>SUM(K98)</f>
        <v>0</v>
      </c>
      <c r="L94" s="555"/>
      <c r="M94" s="555"/>
      <c r="N94" s="555"/>
      <c r="O94" s="555">
        <f>SUM(O98)</f>
        <v>0</v>
      </c>
      <c r="P94" s="532">
        <f>SUM(F94:O94)</f>
        <v>79167</v>
      </c>
    </row>
    <row r="95" spans="1:17" s="485" customFormat="1">
      <c r="A95" s="485" t="s">
        <v>16</v>
      </c>
      <c r="B95" s="486"/>
      <c r="C95" s="486"/>
      <c r="D95" s="488" t="s">
        <v>502</v>
      </c>
      <c r="E95" s="577"/>
      <c r="F95" s="555"/>
      <c r="G95" s="555"/>
      <c r="H95" s="555"/>
      <c r="I95" s="555"/>
      <c r="J95" s="555">
        <f>SUM(J99,J102,J108,J105)</f>
        <v>79167</v>
      </c>
      <c r="K95" s="555"/>
      <c r="L95" s="555"/>
      <c r="M95" s="555"/>
      <c r="N95" s="555"/>
      <c r="O95" s="555"/>
      <c r="P95" s="532">
        <f>SUM(F95:O95)</f>
        <v>79167</v>
      </c>
    </row>
    <row r="96" spans="1:17" s="485" customFormat="1">
      <c r="A96" s="485" t="s">
        <v>17</v>
      </c>
      <c r="B96" s="486"/>
      <c r="C96" s="486"/>
      <c r="D96" s="496" t="s">
        <v>503</v>
      </c>
      <c r="E96" s="578"/>
      <c r="F96" s="647"/>
      <c r="G96" s="647"/>
      <c r="H96" s="647"/>
      <c r="I96" s="647"/>
      <c r="J96" s="647">
        <f>J95/J94</f>
        <v>1</v>
      </c>
      <c r="K96" s="647"/>
      <c r="L96" s="647"/>
      <c r="M96" s="647"/>
      <c r="N96" s="647"/>
      <c r="O96" s="647"/>
      <c r="P96" s="648">
        <f>P95/P94</f>
        <v>1</v>
      </c>
    </row>
    <row r="97" spans="1:16" s="485" customFormat="1">
      <c r="A97" s="485" t="s">
        <v>18</v>
      </c>
      <c r="B97" s="486"/>
      <c r="C97" s="486"/>
      <c r="D97" s="564" t="s">
        <v>444</v>
      </c>
      <c r="E97" s="486" t="s">
        <v>479</v>
      </c>
      <c r="F97" s="555"/>
      <c r="G97" s="555"/>
      <c r="H97" s="555"/>
      <c r="I97" s="555"/>
      <c r="J97" s="493">
        <v>74339</v>
      </c>
      <c r="K97" s="555"/>
      <c r="L97" s="555"/>
      <c r="M97" s="555"/>
      <c r="N97" s="555"/>
      <c r="O97" s="555"/>
      <c r="P97" s="492">
        <f>SUM(F97:O97)</f>
        <v>74339</v>
      </c>
    </row>
    <row r="98" spans="1:16" s="485" customFormat="1" ht="11.25">
      <c r="A98" s="485" t="s">
        <v>19</v>
      </c>
      <c r="B98" s="486"/>
      <c r="C98" s="486"/>
      <c r="D98" s="563"/>
      <c r="E98" s="486" t="s">
        <v>492</v>
      </c>
      <c r="F98" s="493"/>
      <c r="G98" s="493"/>
      <c r="H98" s="493"/>
      <c r="I98" s="493"/>
      <c r="J98" s="493">
        <v>74339</v>
      </c>
      <c r="K98" s="493"/>
      <c r="L98" s="493"/>
      <c r="M98" s="493"/>
      <c r="N98" s="493"/>
      <c r="O98" s="493"/>
      <c r="P98" s="495">
        <f>SUM(F98:O98)</f>
        <v>74339</v>
      </c>
    </row>
    <row r="99" spans="1:16" s="485" customFormat="1" ht="11.25">
      <c r="A99" s="485" t="s">
        <v>20</v>
      </c>
      <c r="B99" s="486"/>
      <c r="C99" s="486"/>
      <c r="D99" s="563"/>
      <c r="E99" s="854" t="s">
        <v>502</v>
      </c>
      <c r="F99" s="510"/>
      <c r="G99" s="510"/>
      <c r="H99" s="510"/>
      <c r="I99" s="510"/>
      <c r="J99" s="510">
        <v>74339</v>
      </c>
      <c r="K99" s="510"/>
      <c r="L99" s="510"/>
      <c r="M99" s="510"/>
      <c r="N99" s="510"/>
      <c r="O99" s="510"/>
      <c r="P99" s="848">
        <f>SUM(F99:O99)</f>
        <v>74339</v>
      </c>
    </row>
    <row r="100" spans="1:16" s="485" customFormat="1" ht="11.25">
      <c r="A100" s="485" t="s">
        <v>22</v>
      </c>
      <c r="B100" s="486"/>
      <c r="C100" s="486"/>
      <c r="D100" s="564"/>
      <c r="E100" s="486" t="s">
        <v>771</v>
      </c>
      <c r="F100" s="846"/>
      <c r="G100" s="846"/>
      <c r="H100" s="846"/>
      <c r="I100" s="846"/>
      <c r="J100" s="846">
        <v>650</v>
      </c>
      <c r="K100" s="846"/>
      <c r="L100" s="846"/>
      <c r="M100" s="846"/>
      <c r="N100" s="846"/>
      <c r="O100" s="846"/>
      <c r="P100" s="492">
        <v>650</v>
      </c>
    </row>
    <row r="101" spans="1:16" s="485" customFormat="1" ht="11.25">
      <c r="A101" s="485" t="s">
        <v>23</v>
      </c>
      <c r="B101" s="486"/>
      <c r="C101" s="486"/>
      <c r="D101" s="564"/>
      <c r="E101" s="486" t="s">
        <v>492</v>
      </c>
      <c r="F101" s="493"/>
      <c r="G101" s="493"/>
      <c r="H101" s="493"/>
      <c r="I101" s="493"/>
      <c r="J101" s="493">
        <v>650</v>
      </c>
      <c r="K101" s="493"/>
      <c r="L101" s="493"/>
      <c r="M101" s="493"/>
      <c r="N101" s="493"/>
      <c r="O101" s="493"/>
      <c r="P101" s="495">
        <v>650</v>
      </c>
    </row>
    <row r="102" spans="1:16" s="485" customFormat="1" ht="11.25">
      <c r="A102" s="485" t="s">
        <v>24</v>
      </c>
      <c r="B102" s="486"/>
      <c r="C102" s="486"/>
      <c r="D102" s="564"/>
      <c r="E102" s="854" t="s">
        <v>502</v>
      </c>
      <c r="F102" s="510"/>
      <c r="G102" s="510"/>
      <c r="H102" s="510"/>
      <c r="I102" s="510"/>
      <c r="J102" s="510">
        <v>650</v>
      </c>
      <c r="K102" s="510"/>
      <c r="L102" s="510"/>
      <c r="M102" s="510"/>
      <c r="N102" s="510"/>
      <c r="O102" s="510"/>
      <c r="P102" s="848">
        <v>650</v>
      </c>
    </row>
    <row r="103" spans="1:16" s="485" customFormat="1" ht="11.25">
      <c r="A103" s="485" t="s">
        <v>25</v>
      </c>
      <c r="B103" s="486"/>
      <c r="C103" s="486"/>
      <c r="D103" s="564"/>
      <c r="E103" s="486" t="s">
        <v>478</v>
      </c>
      <c r="F103" s="846"/>
      <c r="G103" s="846"/>
      <c r="H103" s="846"/>
      <c r="I103" s="846"/>
      <c r="J103" s="846">
        <v>1637</v>
      </c>
      <c r="K103" s="846"/>
      <c r="L103" s="846"/>
      <c r="M103" s="846"/>
      <c r="N103" s="846"/>
      <c r="O103" s="846"/>
      <c r="P103" s="492">
        <f t="shared" ref="P103:P115" si="10">SUM(F103:O103)</f>
        <v>1637</v>
      </c>
    </row>
    <row r="104" spans="1:16" s="485" customFormat="1" ht="11.25">
      <c r="A104" s="485" t="s">
        <v>27</v>
      </c>
      <c r="B104" s="486"/>
      <c r="C104" s="486"/>
      <c r="D104" s="564"/>
      <c r="E104" s="486" t="s">
        <v>492</v>
      </c>
      <c r="F104" s="493"/>
      <c r="G104" s="493"/>
      <c r="H104" s="493"/>
      <c r="I104" s="493"/>
      <c r="J104" s="493">
        <v>1637</v>
      </c>
      <c r="K104" s="493"/>
      <c r="L104" s="493"/>
      <c r="M104" s="493"/>
      <c r="N104" s="493"/>
      <c r="O104" s="493"/>
      <c r="P104" s="495">
        <f t="shared" si="10"/>
        <v>1637</v>
      </c>
    </row>
    <row r="105" spans="1:16" s="485" customFormat="1" ht="11.25">
      <c r="A105" s="485" t="s">
        <v>28</v>
      </c>
      <c r="B105" s="486"/>
      <c r="C105" s="486"/>
      <c r="D105" s="564"/>
      <c r="E105" s="854" t="s">
        <v>502</v>
      </c>
      <c r="F105" s="510"/>
      <c r="G105" s="510"/>
      <c r="H105" s="510"/>
      <c r="I105" s="510"/>
      <c r="J105" s="510">
        <v>1637</v>
      </c>
      <c r="K105" s="510"/>
      <c r="L105" s="510"/>
      <c r="M105" s="510"/>
      <c r="N105" s="510"/>
      <c r="O105" s="510"/>
      <c r="P105" s="848">
        <f t="shared" si="10"/>
        <v>1637</v>
      </c>
    </row>
    <row r="106" spans="1:16" s="485" customFormat="1" ht="11.25">
      <c r="A106" s="485" t="s">
        <v>30</v>
      </c>
      <c r="B106" s="486"/>
      <c r="C106" s="486"/>
      <c r="D106" s="564"/>
      <c r="E106" s="486" t="s">
        <v>772</v>
      </c>
      <c r="F106" s="846"/>
      <c r="G106" s="846"/>
      <c r="H106" s="846"/>
      <c r="I106" s="846"/>
      <c r="J106" s="846">
        <v>0</v>
      </c>
      <c r="K106" s="846"/>
      <c r="L106" s="846"/>
      <c r="M106" s="846"/>
      <c r="N106" s="846"/>
      <c r="O106" s="846"/>
      <c r="P106" s="492">
        <f t="shared" si="10"/>
        <v>0</v>
      </c>
    </row>
    <row r="107" spans="1:16" s="485" customFormat="1" ht="11.25">
      <c r="A107" s="485" t="s">
        <v>44</v>
      </c>
      <c r="B107" s="486"/>
      <c r="C107" s="486"/>
      <c r="D107" s="486"/>
      <c r="E107" s="486" t="s">
        <v>492</v>
      </c>
      <c r="F107" s="493"/>
      <c r="G107" s="493"/>
      <c r="H107" s="493"/>
      <c r="I107" s="493"/>
      <c r="J107" s="493">
        <v>2541</v>
      </c>
      <c r="K107" s="493"/>
      <c r="L107" s="493"/>
      <c r="M107" s="493"/>
      <c r="N107" s="493"/>
      <c r="O107" s="493"/>
      <c r="P107" s="495">
        <f t="shared" si="10"/>
        <v>2541</v>
      </c>
    </row>
    <row r="108" spans="1:16" s="485" customFormat="1" ht="11.25">
      <c r="A108" s="485" t="s">
        <v>46</v>
      </c>
      <c r="B108" s="486"/>
      <c r="C108" s="486"/>
      <c r="D108" s="580"/>
      <c r="E108" s="581" t="s">
        <v>502</v>
      </c>
      <c r="F108" s="510"/>
      <c r="G108" s="510"/>
      <c r="H108" s="510"/>
      <c r="I108" s="510"/>
      <c r="J108" s="510">
        <v>2541</v>
      </c>
      <c r="K108" s="510"/>
      <c r="L108" s="510"/>
      <c r="M108" s="510"/>
      <c r="N108" s="510"/>
      <c r="O108" s="510"/>
      <c r="P108" s="533">
        <f t="shared" si="10"/>
        <v>2541</v>
      </c>
    </row>
    <row r="109" spans="1:16" s="485" customFormat="1">
      <c r="A109" s="485" t="s">
        <v>48</v>
      </c>
      <c r="B109" s="486"/>
      <c r="C109" s="486"/>
      <c r="D109" s="488" t="s">
        <v>476</v>
      </c>
      <c r="E109" s="486"/>
      <c r="F109" s="493"/>
      <c r="G109" s="493"/>
      <c r="H109" s="506">
        <v>2200</v>
      </c>
      <c r="I109" s="493"/>
      <c r="J109" s="493"/>
      <c r="K109" s="493"/>
      <c r="L109" s="493"/>
      <c r="M109" s="493"/>
      <c r="N109" s="493"/>
      <c r="O109" s="493"/>
      <c r="P109" s="507">
        <f t="shared" si="10"/>
        <v>2200</v>
      </c>
    </row>
    <row r="110" spans="1:16" s="485" customFormat="1">
      <c r="A110" s="485" t="s">
        <v>50</v>
      </c>
      <c r="B110" s="486"/>
      <c r="C110" s="486"/>
      <c r="D110" s="488" t="s">
        <v>492</v>
      </c>
      <c r="E110" s="552"/>
      <c r="F110" s="555"/>
      <c r="G110" s="555"/>
      <c r="H110" s="555">
        <v>2200</v>
      </c>
      <c r="I110" s="555"/>
      <c r="J110" s="555"/>
      <c r="K110" s="555"/>
      <c r="L110" s="555"/>
      <c r="M110" s="555"/>
      <c r="N110" s="555"/>
      <c r="O110" s="555"/>
      <c r="P110" s="532">
        <f t="shared" si="10"/>
        <v>2200</v>
      </c>
    </row>
    <row r="111" spans="1:16" s="485" customFormat="1">
      <c r="A111" s="485" t="s">
        <v>51</v>
      </c>
      <c r="B111" s="486"/>
      <c r="C111" s="486"/>
      <c r="D111" s="488" t="s">
        <v>502</v>
      </c>
      <c r="E111" s="552"/>
      <c r="F111" s="555"/>
      <c r="G111" s="555"/>
      <c r="H111" s="555">
        <v>1757</v>
      </c>
      <c r="I111" s="555"/>
      <c r="J111" s="555"/>
      <c r="K111" s="555"/>
      <c r="L111" s="555"/>
      <c r="M111" s="555"/>
      <c r="N111" s="555"/>
      <c r="O111" s="555"/>
      <c r="P111" s="532">
        <f t="shared" si="10"/>
        <v>1757</v>
      </c>
    </row>
    <row r="112" spans="1:16" s="485" customFormat="1">
      <c r="A112" s="485" t="s">
        <v>55</v>
      </c>
      <c r="B112" s="486"/>
      <c r="C112" s="486"/>
      <c r="D112" s="582" t="s">
        <v>503</v>
      </c>
      <c r="E112" s="583"/>
      <c r="F112" s="556"/>
      <c r="G112" s="556"/>
      <c r="H112" s="647">
        <f>H111/H110</f>
        <v>0.79863636363636359</v>
      </c>
      <c r="I112" s="647"/>
      <c r="J112" s="647"/>
      <c r="K112" s="647"/>
      <c r="L112" s="647"/>
      <c r="M112" s="647"/>
      <c r="N112" s="647"/>
      <c r="O112" s="647"/>
      <c r="P112" s="841">
        <f>P111/P110</f>
        <v>0.79863636363636359</v>
      </c>
    </row>
    <row r="113" spans="1:16" s="485" customFormat="1">
      <c r="A113" s="485" t="s">
        <v>56</v>
      </c>
      <c r="B113" s="486"/>
      <c r="C113" s="486"/>
      <c r="D113" s="488" t="s">
        <v>484</v>
      </c>
      <c r="E113" s="552"/>
      <c r="F113" s="555"/>
      <c r="G113" s="555"/>
      <c r="H113" s="555"/>
      <c r="I113" s="555"/>
      <c r="J113" s="555"/>
      <c r="K113" s="555"/>
      <c r="L113" s="555"/>
      <c r="M113" s="555"/>
      <c r="N113" s="555"/>
      <c r="O113" s="506">
        <v>5972</v>
      </c>
      <c r="P113" s="507">
        <f t="shared" si="10"/>
        <v>5972</v>
      </c>
    </row>
    <row r="114" spans="1:16" s="485" customFormat="1">
      <c r="A114" s="485" t="s">
        <v>58</v>
      </c>
      <c r="B114" s="486"/>
      <c r="C114" s="486"/>
      <c r="D114" s="488" t="s">
        <v>492</v>
      </c>
      <c r="E114" s="552"/>
      <c r="F114" s="555"/>
      <c r="G114" s="555"/>
      <c r="H114" s="555"/>
      <c r="I114" s="555"/>
      <c r="J114" s="555"/>
      <c r="K114" s="555"/>
      <c r="L114" s="555"/>
      <c r="M114" s="555"/>
      <c r="N114" s="555"/>
      <c r="O114" s="555">
        <v>5972</v>
      </c>
      <c r="P114" s="532">
        <f t="shared" si="10"/>
        <v>5972</v>
      </c>
    </row>
    <row r="115" spans="1:16" s="485" customFormat="1">
      <c r="A115" s="485" t="s">
        <v>59</v>
      </c>
      <c r="B115" s="486"/>
      <c r="C115" s="486"/>
      <c r="D115" s="488" t="s">
        <v>502</v>
      </c>
      <c r="E115" s="552"/>
      <c r="F115" s="555"/>
      <c r="G115" s="555"/>
      <c r="H115" s="555"/>
      <c r="I115" s="555"/>
      <c r="J115" s="555"/>
      <c r="K115" s="555"/>
      <c r="L115" s="555"/>
      <c r="M115" s="555"/>
      <c r="N115" s="555"/>
      <c r="O115" s="555"/>
      <c r="P115" s="532">
        <f t="shared" si="10"/>
        <v>0</v>
      </c>
    </row>
    <row r="116" spans="1:16" s="485" customFormat="1">
      <c r="A116" s="485" t="s">
        <v>61</v>
      </c>
      <c r="B116" s="486"/>
      <c r="C116" s="486"/>
      <c r="D116" s="496" t="s">
        <v>503</v>
      </c>
      <c r="E116" s="585"/>
      <c r="F116" s="556"/>
      <c r="G116" s="556"/>
      <c r="H116" s="556"/>
      <c r="I116" s="556"/>
      <c r="J116" s="556"/>
      <c r="K116" s="556"/>
      <c r="L116" s="556"/>
      <c r="M116" s="556"/>
      <c r="N116" s="556"/>
      <c r="O116" s="556">
        <f>O115/O114</f>
        <v>0</v>
      </c>
      <c r="P116" s="558">
        <f>P115/P114</f>
        <v>0</v>
      </c>
    </row>
    <row r="117" spans="1:16" s="485" customFormat="1">
      <c r="A117" s="485" t="s">
        <v>62</v>
      </c>
      <c r="B117" s="486"/>
      <c r="C117" s="486"/>
      <c r="D117" s="488" t="s">
        <v>459</v>
      </c>
      <c r="E117" s="552"/>
      <c r="F117" s="555"/>
      <c r="G117" s="555"/>
      <c r="H117" s="555"/>
      <c r="I117" s="555"/>
      <c r="J117" s="506">
        <v>7000</v>
      </c>
      <c r="K117" s="555"/>
      <c r="L117" s="555"/>
      <c r="M117" s="555"/>
      <c r="N117" s="555"/>
      <c r="O117" s="555"/>
      <c r="P117" s="507">
        <v>7000</v>
      </c>
    </row>
    <row r="118" spans="1:16" s="485" customFormat="1">
      <c r="A118" s="485" t="s">
        <v>63</v>
      </c>
      <c r="B118" s="486"/>
      <c r="C118" s="486"/>
      <c r="D118" s="488" t="s">
        <v>492</v>
      </c>
      <c r="E118" s="579"/>
      <c r="F118" s="494"/>
      <c r="G118" s="494"/>
      <c r="H118" s="494"/>
      <c r="I118" s="494"/>
      <c r="J118" s="555">
        <v>7000</v>
      </c>
      <c r="K118" s="494"/>
      <c r="L118" s="494"/>
      <c r="M118" s="494"/>
      <c r="N118" s="494"/>
      <c r="O118" s="494"/>
      <c r="P118" s="532">
        <f>SUM(F118:O118)</f>
        <v>7000</v>
      </c>
    </row>
    <row r="119" spans="1:16" s="485" customFormat="1">
      <c r="A119" s="485" t="s">
        <v>64</v>
      </c>
      <c r="B119" s="486"/>
      <c r="C119" s="486"/>
      <c r="D119" s="488" t="s">
        <v>502</v>
      </c>
      <c r="E119" s="579"/>
      <c r="F119" s="494"/>
      <c r="G119" s="494"/>
      <c r="H119" s="494"/>
      <c r="I119" s="494"/>
      <c r="J119" s="555">
        <v>7000</v>
      </c>
      <c r="K119" s="494"/>
      <c r="L119" s="494"/>
      <c r="M119" s="494"/>
      <c r="N119" s="494"/>
      <c r="O119" s="494"/>
      <c r="P119" s="532">
        <f>SUM(F119:O119)</f>
        <v>7000</v>
      </c>
    </row>
    <row r="120" spans="1:16" s="485" customFormat="1">
      <c r="A120" s="485" t="s">
        <v>66</v>
      </c>
      <c r="B120" s="486"/>
      <c r="C120" s="486"/>
      <c r="D120" s="496" t="s">
        <v>503</v>
      </c>
      <c r="E120" s="581"/>
      <c r="F120" s="651"/>
      <c r="G120" s="651"/>
      <c r="H120" s="651"/>
      <c r="I120" s="651"/>
      <c r="J120" s="647">
        <f>J119/J118</f>
        <v>1</v>
      </c>
      <c r="K120" s="651"/>
      <c r="L120" s="651"/>
      <c r="M120" s="651"/>
      <c r="N120" s="651"/>
      <c r="O120" s="651"/>
      <c r="P120" s="648">
        <f>P119/P118</f>
        <v>1</v>
      </c>
    </row>
    <row r="121" spans="1:16" s="485" customFormat="1">
      <c r="A121" s="485" t="s">
        <v>67</v>
      </c>
      <c r="B121" s="486"/>
      <c r="C121" s="486"/>
      <c r="D121" s="488" t="s">
        <v>477</v>
      </c>
      <c r="E121" s="579"/>
      <c r="F121" s="494"/>
      <c r="G121" s="494"/>
      <c r="H121" s="494"/>
      <c r="I121" s="494"/>
      <c r="J121" s="506">
        <v>2800</v>
      </c>
      <c r="K121" s="493"/>
      <c r="L121" s="493"/>
      <c r="M121" s="493"/>
      <c r="N121" s="493"/>
      <c r="O121" s="493"/>
      <c r="P121" s="507">
        <v>2800</v>
      </c>
    </row>
    <row r="122" spans="1:16" s="485" customFormat="1">
      <c r="A122" s="485" t="s">
        <v>68</v>
      </c>
      <c r="B122" s="486"/>
      <c r="C122" s="486"/>
      <c r="D122" s="488" t="s">
        <v>492</v>
      </c>
      <c r="E122" s="577"/>
      <c r="F122" s="586">
        <f>SUM(F126:F135)</f>
        <v>0</v>
      </c>
      <c r="G122" s="586">
        <f>SUM(G126:G135)</f>
        <v>0</v>
      </c>
      <c r="H122" s="586">
        <f>SUM(H126:H135)</f>
        <v>0</v>
      </c>
      <c r="I122" s="586">
        <f>SUM(I126:I135)</f>
        <v>0</v>
      </c>
      <c r="J122" s="586">
        <f>SUM(J126,J129,J132,J135)</f>
        <v>3369</v>
      </c>
      <c r="K122" s="586">
        <f>SUM(K126:K135)</f>
        <v>0</v>
      </c>
      <c r="L122" s="586"/>
      <c r="M122" s="586"/>
      <c r="N122" s="586"/>
      <c r="O122" s="586">
        <f>SUM(O126:O135)</f>
        <v>0</v>
      </c>
      <c r="P122" s="532">
        <f>SUM(F122:O122)</f>
        <v>3369</v>
      </c>
    </row>
    <row r="123" spans="1:16" s="485" customFormat="1">
      <c r="A123" s="485" t="s">
        <v>69</v>
      </c>
      <c r="B123" s="486"/>
      <c r="C123" s="486"/>
      <c r="D123" s="488" t="s">
        <v>502</v>
      </c>
      <c r="E123" s="577"/>
      <c r="F123" s="586"/>
      <c r="G123" s="586"/>
      <c r="H123" s="586"/>
      <c r="I123" s="586"/>
      <c r="J123" s="586">
        <f>SUM(J127,J130,J133,J136)</f>
        <v>3369</v>
      </c>
      <c r="K123" s="586"/>
      <c r="L123" s="586"/>
      <c r="M123" s="586"/>
      <c r="N123" s="586"/>
      <c r="O123" s="586"/>
      <c r="P123" s="532">
        <f>SUM(F123:O123)</f>
        <v>3369</v>
      </c>
    </row>
    <row r="124" spans="1:16" s="485" customFormat="1" ht="13.5" thickBot="1">
      <c r="A124" s="485" t="s">
        <v>70</v>
      </c>
      <c r="B124" s="486"/>
      <c r="C124" s="486"/>
      <c r="D124" s="604" t="s">
        <v>503</v>
      </c>
      <c r="E124" s="666"/>
      <c r="F124" s="645"/>
      <c r="G124" s="645"/>
      <c r="H124" s="645"/>
      <c r="I124" s="645"/>
      <c r="J124" s="645">
        <f>J123/J122</f>
        <v>1</v>
      </c>
      <c r="K124" s="645"/>
      <c r="L124" s="645"/>
      <c r="M124" s="645"/>
      <c r="N124" s="645"/>
      <c r="O124" s="645"/>
      <c r="P124" s="645">
        <f>P123/P122</f>
        <v>1</v>
      </c>
    </row>
    <row r="125" spans="1:16" s="485" customFormat="1" ht="13.5" thickTop="1">
      <c r="A125" s="485" t="s">
        <v>71</v>
      </c>
      <c r="B125" s="486"/>
      <c r="C125" s="486"/>
      <c r="D125" s="486" t="s">
        <v>444</v>
      </c>
      <c r="E125" s="486" t="s">
        <v>379</v>
      </c>
      <c r="F125" s="586"/>
      <c r="G125" s="586"/>
      <c r="H125" s="586"/>
      <c r="I125" s="586"/>
      <c r="J125" s="587">
        <v>500</v>
      </c>
      <c r="K125" s="587"/>
      <c r="L125" s="587"/>
      <c r="M125" s="587"/>
      <c r="N125" s="587"/>
      <c r="O125" s="587"/>
      <c r="P125" s="492">
        <v>500</v>
      </c>
    </row>
    <row r="126" spans="1:16" s="485" customFormat="1">
      <c r="A126" s="485" t="s">
        <v>72</v>
      </c>
      <c r="B126" s="486"/>
      <c r="C126" s="486"/>
      <c r="D126" s="563"/>
      <c r="E126" s="486" t="s">
        <v>492</v>
      </c>
      <c r="F126" s="588"/>
      <c r="G126" s="554"/>
      <c r="H126" s="554"/>
      <c r="I126" s="554"/>
      <c r="J126" s="493">
        <v>500</v>
      </c>
      <c r="K126" s="554"/>
      <c r="L126" s="554"/>
      <c r="M126" s="554"/>
      <c r="N126" s="554"/>
      <c r="O126" s="554"/>
      <c r="P126" s="495">
        <f>SUM(F126:O126)</f>
        <v>500</v>
      </c>
    </row>
    <row r="127" spans="1:16" s="485" customFormat="1">
      <c r="A127" s="485" t="s">
        <v>73</v>
      </c>
      <c r="B127" s="486"/>
      <c r="C127" s="486"/>
      <c r="D127" s="563"/>
      <c r="E127" s="657" t="s">
        <v>502</v>
      </c>
      <c r="F127" s="658"/>
      <c r="G127" s="574"/>
      <c r="H127" s="574"/>
      <c r="I127" s="574"/>
      <c r="J127" s="510">
        <v>500</v>
      </c>
      <c r="K127" s="574"/>
      <c r="L127" s="574"/>
      <c r="M127" s="574"/>
      <c r="N127" s="574"/>
      <c r="O127" s="574"/>
      <c r="P127" s="655">
        <f>SUM(F127:O127)</f>
        <v>500</v>
      </c>
    </row>
    <row r="128" spans="1:16" s="485" customFormat="1">
      <c r="A128" s="485" t="s">
        <v>74</v>
      </c>
      <c r="B128" s="486"/>
      <c r="C128" s="486"/>
      <c r="D128" s="486"/>
      <c r="E128" s="486" t="s">
        <v>380</v>
      </c>
      <c r="F128" s="588"/>
      <c r="G128" s="554"/>
      <c r="H128" s="554"/>
      <c r="I128" s="554"/>
      <c r="J128" s="493">
        <v>500</v>
      </c>
      <c r="K128" s="554"/>
      <c r="L128" s="554"/>
      <c r="M128" s="554"/>
      <c r="N128" s="554"/>
      <c r="O128" s="554"/>
      <c r="P128" s="492">
        <v>500</v>
      </c>
    </row>
    <row r="129" spans="1:109" s="590" customFormat="1" ht="13.5" thickBot="1">
      <c r="A129" s="485" t="s">
        <v>75</v>
      </c>
      <c r="B129" s="486"/>
      <c r="C129" s="486"/>
      <c r="D129" s="486"/>
      <c r="E129" s="486" t="s">
        <v>492</v>
      </c>
      <c r="F129" s="589"/>
      <c r="G129" s="554"/>
      <c r="H129" s="554"/>
      <c r="I129" s="554"/>
      <c r="J129" s="493">
        <v>500</v>
      </c>
      <c r="K129" s="493"/>
      <c r="L129" s="493"/>
      <c r="M129" s="493"/>
      <c r="N129" s="493"/>
      <c r="O129" s="554"/>
      <c r="P129" s="495">
        <f>SUM(F129:O129)</f>
        <v>500</v>
      </c>
      <c r="Q129" s="563"/>
      <c r="R129" s="563"/>
      <c r="S129" s="563"/>
      <c r="T129" s="563"/>
      <c r="U129" s="563"/>
      <c r="V129" s="563"/>
      <c r="W129" s="563"/>
      <c r="X129" s="563"/>
      <c r="Y129" s="563"/>
      <c r="Z129" s="563"/>
      <c r="AA129" s="563"/>
      <c r="AB129" s="563"/>
      <c r="AC129" s="563"/>
      <c r="AD129" s="563"/>
      <c r="AE129" s="563"/>
      <c r="AF129" s="563"/>
      <c r="AG129" s="563"/>
      <c r="AH129" s="563"/>
      <c r="AI129" s="563"/>
      <c r="AJ129" s="563"/>
      <c r="AK129" s="563"/>
      <c r="AL129" s="563"/>
      <c r="AM129" s="563"/>
      <c r="AN129" s="563"/>
      <c r="AO129" s="563"/>
      <c r="AP129" s="563"/>
      <c r="AQ129" s="563"/>
      <c r="AR129" s="563"/>
      <c r="AS129" s="563"/>
      <c r="AT129" s="563"/>
      <c r="AU129" s="563"/>
      <c r="AV129" s="563"/>
      <c r="AW129" s="563"/>
      <c r="AX129" s="563"/>
      <c r="AY129" s="563"/>
      <c r="AZ129" s="563"/>
      <c r="BA129" s="563"/>
      <c r="BB129" s="563"/>
      <c r="BC129" s="563"/>
      <c r="BD129" s="563"/>
      <c r="BE129" s="563"/>
      <c r="BF129" s="563"/>
      <c r="BG129" s="563"/>
      <c r="BH129" s="563"/>
      <c r="BI129" s="563"/>
      <c r="BJ129" s="563"/>
      <c r="BK129" s="563"/>
      <c r="BL129" s="563"/>
      <c r="BM129" s="563"/>
      <c r="BN129" s="563"/>
      <c r="BO129" s="563"/>
      <c r="BP129" s="563"/>
      <c r="BQ129" s="563"/>
      <c r="BR129" s="563"/>
      <c r="BS129" s="563"/>
      <c r="BT129" s="563"/>
      <c r="BU129" s="563"/>
      <c r="BV129" s="563"/>
      <c r="BW129" s="563"/>
      <c r="BX129" s="563"/>
      <c r="BY129" s="563"/>
      <c r="BZ129" s="563"/>
      <c r="CA129" s="563"/>
      <c r="CB129" s="563"/>
      <c r="CC129" s="563"/>
      <c r="CD129" s="563"/>
      <c r="CE129" s="563"/>
      <c r="CF129" s="563"/>
      <c r="CG129" s="563"/>
      <c r="CH129" s="563"/>
      <c r="CI129" s="563"/>
      <c r="CJ129" s="563"/>
      <c r="CK129" s="563"/>
      <c r="CL129" s="563"/>
      <c r="CM129" s="563"/>
      <c r="CN129" s="563"/>
      <c r="CO129" s="563"/>
      <c r="CP129" s="563"/>
      <c r="CQ129" s="563"/>
      <c r="CR129" s="563"/>
      <c r="CS129" s="563"/>
      <c r="CT129" s="563"/>
      <c r="CU129" s="563"/>
      <c r="CV129" s="563"/>
      <c r="CW129" s="563"/>
      <c r="CX129" s="563"/>
      <c r="CY129" s="563"/>
      <c r="CZ129" s="563"/>
      <c r="DA129" s="563"/>
      <c r="DB129" s="563"/>
      <c r="DC129" s="563"/>
      <c r="DD129" s="563"/>
      <c r="DE129" s="563"/>
    </row>
    <row r="130" spans="1:109" s="563" customFormat="1">
      <c r="A130" s="485" t="s">
        <v>76</v>
      </c>
      <c r="B130" s="486"/>
      <c r="C130" s="486"/>
      <c r="D130" s="486"/>
      <c r="E130" s="657" t="s">
        <v>502</v>
      </c>
      <c r="F130" s="591"/>
      <c r="G130" s="574"/>
      <c r="H130" s="574"/>
      <c r="I130" s="574"/>
      <c r="J130" s="510">
        <v>500</v>
      </c>
      <c r="K130" s="510"/>
      <c r="L130" s="510"/>
      <c r="M130" s="510"/>
      <c r="N130" s="510"/>
      <c r="O130" s="574"/>
      <c r="P130" s="655">
        <f>SUM(F130:O130)</f>
        <v>500</v>
      </c>
    </row>
    <row r="131" spans="1:109" s="563" customFormat="1">
      <c r="A131" s="485" t="s">
        <v>77</v>
      </c>
      <c r="B131" s="486"/>
      <c r="C131" s="486"/>
      <c r="D131" s="486"/>
      <c r="E131" s="486" t="s">
        <v>482</v>
      </c>
      <c r="F131" s="589"/>
      <c r="G131" s="554"/>
      <c r="H131" s="554"/>
      <c r="I131" s="554"/>
      <c r="J131" s="493">
        <v>300</v>
      </c>
      <c r="K131" s="493"/>
      <c r="L131" s="493"/>
      <c r="M131" s="493"/>
      <c r="N131" s="493"/>
      <c r="O131" s="554"/>
      <c r="P131" s="492">
        <v>300</v>
      </c>
    </row>
    <row r="132" spans="1:109" s="572" customFormat="1">
      <c r="A132" s="485" t="s">
        <v>78</v>
      </c>
      <c r="B132" s="486"/>
      <c r="C132" s="486"/>
      <c r="D132" s="486"/>
      <c r="E132" s="486" t="s">
        <v>492</v>
      </c>
      <c r="F132" s="589"/>
      <c r="G132" s="554"/>
      <c r="H132" s="554"/>
      <c r="I132" s="554"/>
      <c r="J132" s="493">
        <v>300</v>
      </c>
      <c r="K132" s="554"/>
      <c r="L132" s="554"/>
      <c r="M132" s="554"/>
      <c r="N132" s="554"/>
      <c r="O132" s="554"/>
      <c r="P132" s="495">
        <f>SUM(F132:O132)</f>
        <v>300</v>
      </c>
    </row>
    <row r="133" spans="1:109" s="572" customFormat="1">
      <c r="A133" s="485" t="s">
        <v>79</v>
      </c>
      <c r="B133" s="486"/>
      <c r="C133" s="486"/>
      <c r="D133" s="486"/>
      <c r="E133" s="657" t="s">
        <v>502</v>
      </c>
      <c r="F133" s="591"/>
      <c r="G133" s="574"/>
      <c r="H133" s="574"/>
      <c r="I133" s="574"/>
      <c r="J133" s="510">
        <v>300</v>
      </c>
      <c r="K133" s="574"/>
      <c r="L133" s="574"/>
      <c r="M133" s="574"/>
      <c r="N133" s="574"/>
      <c r="O133" s="574"/>
      <c r="P133" s="655">
        <f>SUM(F133:O133)</f>
        <v>300</v>
      </c>
    </row>
    <row r="134" spans="1:109" s="572" customFormat="1">
      <c r="A134" s="485" t="s">
        <v>80</v>
      </c>
      <c r="B134" s="486"/>
      <c r="C134" s="486"/>
      <c r="D134" s="486"/>
      <c r="E134" s="486" t="s">
        <v>381</v>
      </c>
      <c r="F134" s="589"/>
      <c r="G134" s="554"/>
      <c r="H134" s="554"/>
      <c r="I134" s="554"/>
      <c r="J134" s="493">
        <v>1500</v>
      </c>
      <c r="K134" s="554"/>
      <c r="L134" s="554"/>
      <c r="M134" s="554"/>
      <c r="N134" s="554"/>
      <c r="O134" s="554"/>
      <c r="P134" s="492">
        <v>1500</v>
      </c>
    </row>
    <row r="135" spans="1:109" s="572" customFormat="1">
      <c r="A135" s="485" t="s">
        <v>81</v>
      </c>
      <c r="B135" s="486"/>
      <c r="C135" s="486"/>
      <c r="D135" s="486"/>
      <c r="E135" s="486" t="s">
        <v>492</v>
      </c>
      <c r="F135" s="589"/>
      <c r="G135" s="554"/>
      <c r="H135" s="554"/>
      <c r="I135" s="554"/>
      <c r="J135" s="493">
        <v>2069</v>
      </c>
      <c r="K135" s="554"/>
      <c r="L135" s="554"/>
      <c r="M135" s="554"/>
      <c r="N135" s="554"/>
      <c r="O135" s="554"/>
      <c r="P135" s="495">
        <f>SUM(F135:O135)</f>
        <v>2069</v>
      </c>
    </row>
    <row r="136" spans="1:109" s="572" customFormat="1">
      <c r="A136" s="485" t="s">
        <v>82</v>
      </c>
      <c r="B136" s="486"/>
      <c r="C136" s="486"/>
      <c r="D136" s="580"/>
      <c r="E136" s="580" t="s">
        <v>502</v>
      </c>
      <c r="F136" s="591"/>
      <c r="G136" s="574"/>
      <c r="H136" s="574"/>
      <c r="I136" s="574"/>
      <c r="J136" s="510">
        <v>2069</v>
      </c>
      <c r="K136" s="574"/>
      <c r="L136" s="574"/>
      <c r="M136" s="574"/>
      <c r="N136" s="574"/>
      <c r="O136" s="574"/>
      <c r="P136" s="592">
        <f>SUM(F136:O136)</f>
        <v>2069</v>
      </c>
    </row>
    <row r="137" spans="1:109" s="572" customFormat="1">
      <c r="A137" s="485" t="s">
        <v>83</v>
      </c>
      <c r="B137" s="486"/>
      <c r="C137" s="486"/>
      <c r="D137" s="593" t="s">
        <v>461</v>
      </c>
      <c r="E137" s="486"/>
      <c r="F137" s="594">
        <v>1775</v>
      </c>
      <c r="G137" s="506">
        <v>480</v>
      </c>
      <c r="H137" s="554"/>
      <c r="I137" s="554"/>
      <c r="J137" s="493"/>
      <c r="K137" s="554"/>
      <c r="L137" s="554"/>
      <c r="M137" s="554"/>
      <c r="N137" s="554"/>
      <c r="O137" s="554"/>
      <c r="P137" s="507">
        <v>2255</v>
      </c>
    </row>
    <row r="138" spans="1:109" s="572" customFormat="1">
      <c r="A138" s="485" t="s">
        <v>84</v>
      </c>
      <c r="B138" s="575"/>
      <c r="C138" s="575"/>
      <c r="D138" s="593" t="s">
        <v>492</v>
      </c>
      <c r="E138" s="575"/>
      <c r="F138" s="595">
        <v>11335</v>
      </c>
      <c r="G138" s="596">
        <v>1900</v>
      </c>
      <c r="H138" s="596">
        <v>275</v>
      </c>
      <c r="I138" s="597"/>
      <c r="J138" s="597"/>
      <c r="K138" s="596">
        <v>510</v>
      </c>
      <c r="L138" s="597"/>
      <c r="M138" s="597"/>
      <c r="N138" s="597"/>
      <c r="O138" s="597"/>
      <c r="P138" s="532">
        <f>SUM(F138:O138)</f>
        <v>14020</v>
      </c>
      <c r="Q138" s="575"/>
    </row>
    <row r="139" spans="1:109" s="572" customFormat="1">
      <c r="A139" s="485" t="s">
        <v>85</v>
      </c>
      <c r="B139" s="575"/>
      <c r="C139" s="575"/>
      <c r="D139" s="488" t="s">
        <v>502</v>
      </c>
      <c r="E139" s="575"/>
      <c r="F139" s="595">
        <v>10460</v>
      </c>
      <c r="G139" s="596">
        <v>1521</v>
      </c>
      <c r="H139" s="596">
        <v>266</v>
      </c>
      <c r="I139" s="597"/>
      <c r="J139" s="597"/>
      <c r="K139" s="596">
        <v>539</v>
      </c>
      <c r="L139" s="597"/>
      <c r="M139" s="597"/>
      <c r="N139" s="597"/>
      <c r="O139" s="597"/>
      <c r="P139" s="532">
        <f>SUM(F139:O139)</f>
        <v>12786</v>
      </c>
      <c r="Q139" s="575"/>
    </row>
    <row r="140" spans="1:109" s="572" customFormat="1" ht="13.5" thickBot="1">
      <c r="A140" s="485" t="s">
        <v>87</v>
      </c>
      <c r="B140" s="575"/>
      <c r="C140" s="575"/>
      <c r="D140" s="604" t="s">
        <v>503</v>
      </c>
      <c r="E140" s="659"/>
      <c r="F140" s="645">
        <f>F139/F138</f>
        <v>0.92280546978385536</v>
      </c>
      <c r="G140" s="645">
        <f>G139/G138</f>
        <v>0.80052631578947364</v>
      </c>
      <c r="H140" s="645">
        <f>H139/H138</f>
        <v>0.96727272727272728</v>
      </c>
      <c r="I140" s="645"/>
      <c r="J140" s="645"/>
      <c r="K140" s="645">
        <f>K139/K138</f>
        <v>1.0568627450980392</v>
      </c>
      <c r="L140" s="645"/>
      <c r="M140" s="645"/>
      <c r="N140" s="645"/>
      <c r="O140" s="645"/>
      <c r="P140" s="645">
        <f>P139/P138</f>
        <v>0.91198288159771757</v>
      </c>
      <c r="Q140" s="575"/>
    </row>
    <row r="141" spans="1:109" s="572" customFormat="1" ht="13.5" thickTop="1">
      <c r="A141" s="485" t="s">
        <v>88</v>
      </c>
      <c r="B141" s="575"/>
      <c r="C141" s="575"/>
      <c r="D141" s="593" t="s">
        <v>8</v>
      </c>
      <c r="E141" s="575"/>
      <c r="F141" s="598"/>
      <c r="G141" s="598"/>
      <c r="H141" s="599"/>
      <c r="I141" s="599"/>
      <c r="J141" s="599"/>
      <c r="K141" s="599"/>
      <c r="L141" s="599"/>
      <c r="M141" s="599"/>
      <c r="N141" s="599"/>
      <c r="O141" s="600">
        <v>1000</v>
      </c>
      <c r="P141" s="507">
        <v>1000</v>
      </c>
      <c r="Q141" s="575"/>
    </row>
    <row r="142" spans="1:109" s="572" customFormat="1">
      <c r="A142" s="485" t="s">
        <v>89</v>
      </c>
      <c r="B142" s="575"/>
      <c r="C142" s="575"/>
      <c r="D142" s="593" t="s">
        <v>492</v>
      </c>
      <c r="E142" s="575"/>
      <c r="F142" s="595"/>
      <c r="G142" s="595"/>
      <c r="H142" s="601"/>
      <c r="I142" s="601"/>
      <c r="J142" s="601"/>
      <c r="K142" s="601"/>
      <c r="L142" s="601"/>
      <c r="M142" s="601"/>
      <c r="N142" s="601"/>
      <c r="O142" s="602">
        <v>0</v>
      </c>
      <c r="P142" s="532">
        <f>SUM(F142:O142)</f>
        <v>0</v>
      </c>
      <c r="Q142" s="575"/>
    </row>
    <row r="143" spans="1:109" s="572" customFormat="1">
      <c r="A143" s="485" t="s">
        <v>90</v>
      </c>
      <c r="B143" s="575"/>
      <c r="C143" s="575"/>
      <c r="D143" s="488" t="s">
        <v>502</v>
      </c>
      <c r="E143" s="575"/>
      <c r="F143" s="595"/>
      <c r="G143" s="595"/>
      <c r="H143" s="601"/>
      <c r="I143" s="601"/>
      <c r="J143" s="601"/>
      <c r="K143" s="601"/>
      <c r="L143" s="601"/>
      <c r="M143" s="601"/>
      <c r="N143" s="601"/>
      <c r="O143" s="602"/>
      <c r="P143" s="532"/>
      <c r="Q143" s="575"/>
    </row>
    <row r="144" spans="1:109" s="572" customFormat="1" ht="13.5" thickBot="1">
      <c r="A144" s="485" t="s">
        <v>91</v>
      </c>
      <c r="B144" s="603"/>
      <c r="C144" s="603"/>
      <c r="D144" s="604" t="s">
        <v>503</v>
      </c>
      <c r="E144" s="603"/>
      <c r="F144" s="605"/>
      <c r="G144" s="605"/>
      <c r="H144" s="606"/>
      <c r="I144" s="606"/>
      <c r="J144" s="606"/>
      <c r="K144" s="606"/>
      <c r="L144" s="606"/>
      <c r="M144" s="606"/>
      <c r="N144" s="606"/>
      <c r="O144" s="607"/>
      <c r="P144" s="608"/>
      <c r="Q144" s="575"/>
    </row>
    <row r="145" spans="1:17" s="572" customFormat="1" ht="13.5" thickTop="1">
      <c r="A145" s="485" t="s">
        <v>92</v>
      </c>
      <c r="B145" s="500" t="s">
        <v>418</v>
      </c>
      <c r="C145" s="500"/>
      <c r="D145" s="593"/>
      <c r="E145" s="575"/>
      <c r="F145" s="594">
        <f t="shared" ref="F145:P145" si="11">SUM(F7,F11,F15,F37,F89,F93,F109,F113,F117,F121,F137,F141)</f>
        <v>1775</v>
      </c>
      <c r="G145" s="594">
        <f t="shared" si="11"/>
        <v>480</v>
      </c>
      <c r="H145" s="594">
        <f t="shared" si="11"/>
        <v>29018</v>
      </c>
      <c r="I145" s="594">
        <f t="shared" si="11"/>
        <v>15900</v>
      </c>
      <c r="J145" s="594">
        <f t="shared" si="11"/>
        <v>119906</v>
      </c>
      <c r="K145" s="594">
        <f t="shared" si="11"/>
        <v>0</v>
      </c>
      <c r="L145" s="594">
        <f t="shared" si="11"/>
        <v>0</v>
      </c>
      <c r="M145" s="594">
        <f t="shared" si="11"/>
        <v>0</v>
      </c>
      <c r="N145" s="594"/>
      <c r="O145" s="594">
        <f t="shared" si="11"/>
        <v>6972</v>
      </c>
      <c r="P145" s="609">
        <f t="shared" si="11"/>
        <v>174051</v>
      </c>
      <c r="Q145" s="575"/>
    </row>
    <row r="146" spans="1:17" s="572" customFormat="1">
      <c r="A146" s="485" t="s">
        <v>93</v>
      </c>
      <c r="B146" s="500" t="s">
        <v>492</v>
      </c>
      <c r="C146" s="500"/>
      <c r="D146" s="488"/>
      <c r="E146" s="488"/>
      <c r="F146" s="586">
        <f t="shared" ref="F146:M146" si="12">SUM(F8,F12,F16,F38,F90,F94,F110,F114,F118,F122,F138,F142)</f>
        <v>11335</v>
      </c>
      <c r="G146" s="586">
        <f t="shared" si="12"/>
        <v>1900</v>
      </c>
      <c r="H146" s="586">
        <f t="shared" si="12"/>
        <v>33589</v>
      </c>
      <c r="I146" s="586">
        <f t="shared" si="12"/>
        <v>35048</v>
      </c>
      <c r="J146" s="586">
        <f t="shared" si="12"/>
        <v>126016</v>
      </c>
      <c r="K146" s="586">
        <f t="shared" si="12"/>
        <v>617</v>
      </c>
      <c r="L146" s="586">
        <f t="shared" si="12"/>
        <v>381</v>
      </c>
      <c r="M146" s="586">
        <f t="shared" si="12"/>
        <v>0</v>
      </c>
      <c r="N146" s="586"/>
      <c r="O146" s="586">
        <f>SUM(O8,O12,O16,O38,O90,O94,O110,O114,O118,O122,O138,O142)</f>
        <v>5972</v>
      </c>
      <c r="P146" s="610">
        <f>SUM(P8,P12,P16,P38,P90,P94,P110,P114,P118,P122,P138,P142)</f>
        <v>218848</v>
      </c>
      <c r="Q146" s="575"/>
    </row>
    <row r="147" spans="1:17" s="572" customFormat="1">
      <c r="A147" s="485" t="s">
        <v>94</v>
      </c>
      <c r="B147" s="500" t="s">
        <v>502</v>
      </c>
      <c r="C147" s="500"/>
      <c r="D147" s="488"/>
      <c r="E147" s="488"/>
      <c r="F147" s="586">
        <f>SUM(F9,F13,F17,F39,F91,F95,F111,F115,F119,F123,F139,F143)</f>
        <v>10580</v>
      </c>
      <c r="G147" s="586">
        <f t="shared" ref="G147:O147" si="13">SUM(G9,G13,G17,G39,G91,G95,G111,G115,G119,G123,G139,G143)</f>
        <v>1545</v>
      </c>
      <c r="H147" s="586">
        <f t="shared" si="13"/>
        <v>28590</v>
      </c>
      <c r="I147" s="586">
        <f t="shared" si="13"/>
        <v>28997</v>
      </c>
      <c r="J147" s="586">
        <f t="shared" si="13"/>
        <v>126016</v>
      </c>
      <c r="K147" s="586">
        <f t="shared" si="13"/>
        <v>646</v>
      </c>
      <c r="L147" s="586">
        <f t="shared" si="13"/>
        <v>381</v>
      </c>
      <c r="M147" s="586">
        <f t="shared" si="13"/>
        <v>0</v>
      </c>
      <c r="N147" s="586">
        <f t="shared" si="13"/>
        <v>13103</v>
      </c>
      <c r="O147" s="586">
        <f t="shared" si="13"/>
        <v>0</v>
      </c>
      <c r="P147" s="610">
        <f>SUM(P9,P13,P17,P39,P91,P95,P111,P115,P119,P123,P139,P143)</f>
        <v>209858</v>
      </c>
      <c r="Q147" s="839"/>
    </row>
    <row r="148" spans="1:17" s="572" customFormat="1" ht="13.5" thickBot="1">
      <c r="A148" s="485" t="s">
        <v>95</v>
      </c>
      <c r="B148" s="501" t="s">
        <v>503</v>
      </c>
      <c r="C148" s="501"/>
      <c r="D148" s="611"/>
      <c r="E148" s="611"/>
      <c r="F148" s="645">
        <f>F147/F146</f>
        <v>0.93339214821349803</v>
      </c>
      <c r="G148" s="645">
        <f t="shared" ref="G148:P148" si="14">G147/G146</f>
        <v>0.81315789473684208</v>
      </c>
      <c r="H148" s="645">
        <f t="shared" si="14"/>
        <v>0.85117151448390838</v>
      </c>
      <c r="I148" s="645">
        <f t="shared" si="14"/>
        <v>0.82735106140150649</v>
      </c>
      <c r="J148" s="645">
        <f t="shared" si="14"/>
        <v>1</v>
      </c>
      <c r="K148" s="645">
        <f t="shared" si="14"/>
        <v>1.047001620745543</v>
      </c>
      <c r="L148" s="645">
        <f t="shared" si="14"/>
        <v>1</v>
      </c>
      <c r="M148" s="645"/>
      <c r="N148" s="645"/>
      <c r="O148" s="645">
        <f t="shared" si="14"/>
        <v>0</v>
      </c>
      <c r="P148" s="645">
        <f t="shared" si="14"/>
        <v>0.95892126041818981</v>
      </c>
      <c r="Q148" s="575"/>
    </row>
    <row r="149" spans="1:17" s="572" customFormat="1">
      <c r="A149" s="485" t="s">
        <v>96</v>
      </c>
      <c r="B149" s="486"/>
      <c r="C149" s="550" t="s">
        <v>382</v>
      </c>
      <c r="D149" s="550"/>
      <c r="E149" s="612"/>
      <c r="F149" s="554"/>
      <c r="G149" s="554"/>
      <c r="H149" s="554"/>
      <c r="I149" s="554"/>
      <c r="J149" s="554"/>
      <c r="K149" s="554"/>
      <c r="L149" s="554"/>
      <c r="M149" s="554"/>
      <c r="N149" s="554"/>
      <c r="O149" s="554"/>
      <c r="P149" s="532"/>
    </row>
    <row r="150" spans="1:17" s="572" customFormat="1">
      <c r="A150" s="485" t="s">
        <v>97</v>
      </c>
      <c r="B150" s="486"/>
      <c r="C150" s="486"/>
      <c r="D150" s="496" t="s">
        <v>449</v>
      </c>
      <c r="E150" s="613"/>
      <c r="F150" s="510"/>
      <c r="G150" s="510"/>
      <c r="H150" s="510"/>
      <c r="I150" s="510"/>
      <c r="J150" s="510"/>
      <c r="K150" s="510"/>
      <c r="L150" s="510"/>
      <c r="M150" s="510"/>
      <c r="N150" s="510"/>
      <c r="O150" s="510"/>
      <c r="P150" s="533"/>
    </row>
    <row r="151" spans="1:17" s="572" customFormat="1">
      <c r="A151" s="485" t="s">
        <v>99</v>
      </c>
      <c r="B151" s="486"/>
      <c r="C151" s="486"/>
      <c r="D151" s="488"/>
      <c r="E151" s="614" t="s">
        <v>480</v>
      </c>
      <c r="F151" s="493"/>
      <c r="G151" s="493"/>
      <c r="H151" s="493"/>
      <c r="I151" s="493"/>
      <c r="J151" s="493"/>
      <c r="K151" s="493">
        <v>5731</v>
      </c>
      <c r="L151" s="493"/>
      <c r="M151" s="493"/>
      <c r="N151" s="493"/>
      <c r="O151" s="493"/>
      <c r="P151" s="492">
        <v>5731</v>
      </c>
    </row>
    <row r="152" spans="1:17" s="572" customFormat="1">
      <c r="A152" s="485" t="s">
        <v>100</v>
      </c>
      <c r="B152" s="486"/>
      <c r="C152" s="486"/>
      <c r="D152" s="486"/>
      <c r="E152" s="614" t="s">
        <v>492</v>
      </c>
      <c r="F152" s="493"/>
      <c r="G152" s="493"/>
      <c r="H152" s="493"/>
      <c r="I152" s="493"/>
      <c r="J152" s="493"/>
      <c r="K152" s="493">
        <v>0</v>
      </c>
      <c r="L152" s="493"/>
      <c r="M152" s="493">
        <v>3307</v>
      </c>
      <c r="N152" s="493"/>
      <c r="O152" s="493"/>
      <c r="P152" s="495">
        <f>SUM(F152:O152)</f>
        <v>3307</v>
      </c>
    </row>
    <row r="153" spans="1:17" s="572" customFormat="1">
      <c r="A153" s="485" t="s">
        <v>101</v>
      </c>
      <c r="B153" s="486"/>
      <c r="C153" s="486"/>
      <c r="D153" s="486"/>
      <c r="E153" s="660" t="s">
        <v>502</v>
      </c>
      <c r="F153" s="510"/>
      <c r="G153" s="510"/>
      <c r="H153" s="510"/>
      <c r="I153" s="510"/>
      <c r="J153" s="510"/>
      <c r="K153" s="510"/>
      <c r="L153" s="510"/>
      <c r="M153" s="510">
        <v>3307</v>
      </c>
      <c r="N153" s="510"/>
      <c r="O153" s="510"/>
      <c r="P153" s="655">
        <f>SUM(F153:O153)</f>
        <v>3307</v>
      </c>
    </row>
    <row r="154" spans="1:17" s="572" customFormat="1">
      <c r="A154" s="485" t="s">
        <v>103</v>
      </c>
      <c r="B154" s="486"/>
      <c r="C154" s="486"/>
      <c r="D154" s="486"/>
      <c r="E154" s="614" t="s">
        <v>481</v>
      </c>
      <c r="F154" s="493"/>
      <c r="G154" s="493"/>
      <c r="H154" s="493"/>
      <c r="I154" s="493"/>
      <c r="J154" s="493"/>
      <c r="K154" s="493">
        <v>2425</v>
      </c>
      <c r="L154" s="493"/>
      <c r="M154" s="493"/>
      <c r="N154" s="493"/>
      <c r="O154" s="493"/>
      <c r="P154" s="492">
        <v>2425</v>
      </c>
    </row>
    <row r="155" spans="1:17" s="572" customFormat="1">
      <c r="A155" s="485" t="s">
        <v>104</v>
      </c>
      <c r="B155" s="486"/>
      <c r="C155" s="486"/>
      <c r="D155" s="486"/>
      <c r="E155" s="614" t="s">
        <v>492</v>
      </c>
      <c r="F155" s="493"/>
      <c r="G155" s="493"/>
      <c r="H155" s="493"/>
      <c r="I155" s="493"/>
      <c r="J155" s="493"/>
      <c r="K155" s="493">
        <v>1640</v>
      </c>
      <c r="L155" s="493"/>
      <c r="M155" s="493">
        <v>785</v>
      </c>
      <c r="N155" s="493"/>
      <c r="O155" s="493"/>
      <c r="P155" s="495">
        <f>SUM(F155:O155)</f>
        <v>2425</v>
      </c>
    </row>
    <row r="156" spans="1:17" s="572" customFormat="1">
      <c r="A156" s="485" t="s">
        <v>105</v>
      </c>
      <c r="B156" s="486"/>
      <c r="C156" s="486"/>
      <c r="D156" s="486"/>
      <c r="E156" s="660" t="s">
        <v>502</v>
      </c>
      <c r="F156" s="510"/>
      <c r="G156" s="510"/>
      <c r="H156" s="510"/>
      <c r="I156" s="510"/>
      <c r="J156" s="510"/>
      <c r="K156" s="510"/>
      <c r="L156" s="510"/>
      <c r="M156" s="510">
        <v>785</v>
      </c>
      <c r="N156" s="510"/>
      <c r="O156" s="510"/>
      <c r="P156" s="655">
        <f>SUM(F156:O156)</f>
        <v>785</v>
      </c>
    </row>
    <row r="157" spans="1:17" s="572" customFormat="1">
      <c r="A157" s="485" t="s">
        <v>106</v>
      </c>
      <c r="B157" s="486"/>
      <c r="C157" s="486"/>
      <c r="D157" s="486"/>
      <c r="E157" s="614" t="s">
        <v>483</v>
      </c>
      <c r="F157" s="493"/>
      <c r="G157" s="493"/>
      <c r="H157" s="493"/>
      <c r="I157" s="493"/>
      <c r="J157" s="493"/>
      <c r="K157" s="493">
        <v>1350</v>
      </c>
      <c r="L157" s="493"/>
      <c r="M157" s="493"/>
      <c r="N157" s="493"/>
      <c r="O157" s="493"/>
      <c r="P157" s="492">
        <v>1350</v>
      </c>
    </row>
    <row r="158" spans="1:17" s="572" customFormat="1">
      <c r="A158" s="485" t="s">
        <v>107</v>
      </c>
      <c r="B158" s="486"/>
      <c r="C158" s="486"/>
      <c r="D158" s="486"/>
      <c r="E158" s="614" t="s">
        <v>492</v>
      </c>
      <c r="F158" s="493"/>
      <c r="G158" s="493"/>
      <c r="H158" s="493"/>
      <c r="I158" s="493"/>
      <c r="J158" s="493"/>
      <c r="K158" s="493">
        <v>2160</v>
      </c>
      <c r="L158" s="493"/>
      <c r="M158" s="493"/>
      <c r="N158" s="493"/>
      <c r="O158" s="493"/>
      <c r="P158" s="495">
        <f t="shared" ref="P158:P187" si="15">SUM(F158:O158)</f>
        <v>2160</v>
      </c>
    </row>
    <row r="159" spans="1:17" s="572" customFormat="1">
      <c r="A159" s="485" t="s">
        <v>108</v>
      </c>
      <c r="B159" s="486"/>
      <c r="C159" s="486"/>
      <c r="D159" s="486"/>
      <c r="E159" s="660" t="s">
        <v>502</v>
      </c>
      <c r="F159" s="510"/>
      <c r="G159" s="510"/>
      <c r="H159" s="510"/>
      <c r="I159" s="510"/>
      <c r="J159" s="510"/>
      <c r="K159" s="510">
        <v>10238</v>
      </c>
      <c r="L159" s="510"/>
      <c r="M159" s="510"/>
      <c r="N159" s="510"/>
      <c r="O159" s="510"/>
      <c r="P159" s="655">
        <f t="shared" si="15"/>
        <v>10238</v>
      </c>
    </row>
    <row r="160" spans="1:17" s="572" customFormat="1">
      <c r="A160" s="485" t="s">
        <v>109</v>
      </c>
      <c r="B160" s="486"/>
      <c r="C160" s="486"/>
      <c r="D160" s="486"/>
      <c r="E160" s="614" t="s">
        <v>21</v>
      </c>
      <c r="F160" s="493"/>
      <c r="G160" s="493"/>
      <c r="H160" s="493"/>
      <c r="I160" s="493"/>
      <c r="J160" s="493"/>
      <c r="K160" s="493">
        <v>4529</v>
      </c>
      <c r="L160" s="493"/>
      <c r="M160" s="493"/>
      <c r="N160" s="493"/>
      <c r="O160" s="493"/>
      <c r="P160" s="492">
        <f t="shared" si="15"/>
        <v>4529</v>
      </c>
    </row>
    <row r="161" spans="1:16" s="572" customFormat="1">
      <c r="A161" s="485" t="s">
        <v>110</v>
      </c>
      <c r="B161" s="486"/>
      <c r="C161" s="486"/>
      <c r="D161" s="486"/>
      <c r="E161" s="614" t="s">
        <v>492</v>
      </c>
      <c r="F161" s="493"/>
      <c r="G161" s="493"/>
      <c r="H161" s="493"/>
      <c r="I161" s="493"/>
      <c r="J161" s="493"/>
      <c r="K161" s="493">
        <v>5429</v>
      </c>
      <c r="L161" s="493"/>
      <c r="M161" s="493"/>
      <c r="N161" s="493"/>
      <c r="O161" s="493"/>
      <c r="P161" s="495">
        <f t="shared" si="15"/>
        <v>5429</v>
      </c>
    </row>
    <row r="162" spans="1:16" s="572" customFormat="1">
      <c r="A162" s="485" t="s">
        <v>112</v>
      </c>
      <c r="B162" s="486"/>
      <c r="C162" s="486"/>
      <c r="D162" s="486"/>
      <c r="E162" s="660" t="s">
        <v>502</v>
      </c>
      <c r="F162" s="510"/>
      <c r="G162" s="510"/>
      <c r="H162" s="510"/>
      <c r="I162" s="510"/>
      <c r="J162" s="510"/>
      <c r="K162" s="510">
        <v>4494</v>
      </c>
      <c r="L162" s="510"/>
      <c r="M162" s="510"/>
      <c r="N162" s="510"/>
      <c r="O162" s="510"/>
      <c r="P162" s="655">
        <f t="shared" si="15"/>
        <v>4494</v>
      </c>
    </row>
    <row r="163" spans="1:16" s="572" customFormat="1">
      <c r="A163" s="485" t="s">
        <v>113</v>
      </c>
      <c r="B163" s="486"/>
      <c r="C163" s="486"/>
      <c r="D163" s="486"/>
      <c r="E163" s="614" t="s">
        <v>500</v>
      </c>
      <c r="F163" s="493"/>
      <c r="G163" s="493"/>
      <c r="H163" s="493"/>
      <c r="I163" s="493"/>
      <c r="J163" s="493"/>
      <c r="K163" s="493">
        <v>0</v>
      </c>
      <c r="L163" s="493"/>
      <c r="M163" s="493"/>
      <c r="N163" s="493"/>
      <c r="O163" s="493"/>
      <c r="P163" s="495">
        <f t="shared" si="15"/>
        <v>0</v>
      </c>
    </row>
    <row r="164" spans="1:16" s="572" customFormat="1">
      <c r="A164" s="485" t="s">
        <v>114</v>
      </c>
      <c r="B164" s="486"/>
      <c r="C164" s="486"/>
      <c r="D164" s="486"/>
      <c r="E164" s="614" t="s">
        <v>492</v>
      </c>
      <c r="F164" s="493"/>
      <c r="G164" s="493"/>
      <c r="H164" s="493"/>
      <c r="I164" s="493"/>
      <c r="J164" s="493"/>
      <c r="K164" s="493">
        <v>1248</v>
      </c>
      <c r="L164" s="493"/>
      <c r="M164" s="493"/>
      <c r="N164" s="493"/>
      <c r="O164" s="493"/>
      <c r="P164" s="495">
        <f t="shared" si="15"/>
        <v>1248</v>
      </c>
    </row>
    <row r="165" spans="1:16" s="572" customFormat="1">
      <c r="A165" s="485" t="s">
        <v>116</v>
      </c>
      <c r="B165" s="486"/>
      <c r="C165" s="486"/>
      <c r="D165" s="486"/>
      <c r="E165" s="660" t="s">
        <v>502</v>
      </c>
      <c r="F165" s="510"/>
      <c r="G165" s="510"/>
      <c r="H165" s="510"/>
      <c r="I165" s="510"/>
      <c r="J165" s="510"/>
      <c r="K165" s="510"/>
      <c r="L165" s="510"/>
      <c r="M165" s="510"/>
      <c r="N165" s="510"/>
      <c r="O165" s="510"/>
      <c r="P165" s="655">
        <f t="shared" si="15"/>
        <v>0</v>
      </c>
    </row>
    <row r="166" spans="1:16" s="572" customFormat="1">
      <c r="A166" s="485" t="s">
        <v>117</v>
      </c>
      <c r="B166" s="486"/>
      <c r="C166" s="486"/>
      <c r="D166" s="486"/>
      <c r="E166" s="614" t="s">
        <v>26</v>
      </c>
      <c r="F166" s="493"/>
      <c r="G166" s="493"/>
      <c r="H166" s="493"/>
      <c r="I166" s="493"/>
      <c r="J166" s="493"/>
      <c r="K166" s="493">
        <v>0</v>
      </c>
      <c r="L166" s="493"/>
      <c r="M166" s="493"/>
      <c r="N166" s="493"/>
      <c r="O166" s="493"/>
      <c r="P166" s="492">
        <f t="shared" si="15"/>
        <v>0</v>
      </c>
    </row>
    <row r="167" spans="1:16" s="572" customFormat="1">
      <c r="A167" s="485" t="s">
        <v>118</v>
      </c>
      <c r="B167" s="486"/>
      <c r="C167" s="486"/>
      <c r="D167" s="486"/>
      <c r="E167" s="614" t="s">
        <v>492</v>
      </c>
      <c r="F167" s="493"/>
      <c r="G167" s="493"/>
      <c r="H167" s="493"/>
      <c r="I167" s="493"/>
      <c r="J167" s="493"/>
      <c r="K167" s="493">
        <v>1905</v>
      </c>
      <c r="L167" s="493"/>
      <c r="M167" s="493"/>
      <c r="N167" s="493"/>
      <c r="O167" s="493"/>
      <c r="P167" s="495">
        <f t="shared" si="15"/>
        <v>1905</v>
      </c>
    </row>
    <row r="168" spans="1:16" s="572" customFormat="1">
      <c r="A168" s="485" t="s">
        <v>119</v>
      </c>
      <c r="B168" s="486"/>
      <c r="C168" s="486"/>
      <c r="D168" s="486"/>
      <c r="E168" s="660" t="s">
        <v>502</v>
      </c>
      <c r="F168" s="510"/>
      <c r="G168" s="510"/>
      <c r="H168" s="510"/>
      <c r="I168" s="510"/>
      <c r="J168" s="510"/>
      <c r="K168" s="510"/>
      <c r="L168" s="510"/>
      <c r="M168" s="510"/>
      <c r="N168" s="510"/>
      <c r="O168" s="510"/>
      <c r="P168" s="655">
        <f t="shared" si="15"/>
        <v>0</v>
      </c>
    </row>
    <row r="169" spans="1:16" s="572" customFormat="1">
      <c r="A169" s="485" t="s">
        <v>120</v>
      </c>
      <c r="B169" s="486"/>
      <c r="C169" s="486"/>
      <c r="D169" s="486"/>
      <c r="E169" s="614" t="s">
        <v>29</v>
      </c>
      <c r="F169" s="493"/>
      <c r="G169" s="493"/>
      <c r="H169" s="493"/>
      <c r="I169" s="493"/>
      <c r="J169" s="493"/>
      <c r="K169" s="493">
        <v>0</v>
      </c>
      <c r="L169" s="493"/>
      <c r="M169" s="493"/>
      <c r="N169" s="493"/>
      <c r="O169" s="493"/>
      <c r="P169" s="492">
        <f t="shared" si="15"/>
        <v>0</v>
      </c>
    </row>
    <row r="170" spans="1:16" s="572" customFormat="1">
      <c r="A170" s="485" t="s">
        <v>121</v>
      </c>
      <c r="B170" s="486"/>
      <c r="C170" s="486"/>
      <c r="D170" s="486"/>
      <c r="E170" s="614" t="s">
        <v>31</v>
      </c>
      <c r="F170" s="493"/>
      <c r="G170" s="493"/>
      <c r="H170" s="493"/>
      <c r="I170" s="493"/>
      <c r="J170" s="493"/>
      <c r="K170" s="493">
        <v>5000</v>
      </c>
      <c r="L170" s="493"/>
      <c r="M170" s="493"/>
      <c r="N170" s="493"/>
      <c r="O170" s="493"/>
      <c r="P170" s="495">
        <f t="shared" si="15"/>
        <v>5000</v>
      </c>
    </row>
    <row r="171" spans="1:16" s="572" customFormat="1">
      <c r="A171" s="485" t="s">
        <v>122</v>
      </c>
      <c r="B171" s="486"/>
      <c r="C171" s="486"/>
      <c r="D171" s="486"/>
      <c r="E171" s="660" t="s">
        <v>502</v>
      </c>
      <c r="F171" s="510"/>
      <c r="G171" s="510"/>
      <c r="H171" s="510"/>
      <c r="I171" s="510"/>
      <c r="J171" s="510"/>
      <c r="K171" s="510"/>
      <c r="L171" s="510"/>
      <c r="M171" s="510"/>
      <c r="N171" s="510"/>
      <c r="O171" s="510"/>
      <c r="P171" s="655">
        <f t="shared" si="15"/>
        <v>0</v>
      </c>
    </row>
    <row r="172" spans="1:16" s="572" customFormat="1">
      <c r="A172" s="485" t="s">
        <v>123</v>
      </c>
      <c r="B172" s="486"/>
      <c r="C172" s="486"/>
      <c r="D172" s="486"/>
      <c r="E172" s="614" t="s">
        <v>45</v>
      </c>
      <c r="F172" s="493"/>
      <c r="G172" s="493"/>
      <c r="H172" s="493"/>
      <c r="I172" s="493"/>
      <c r="J172" s="493"/>
      <c r="K172" s="493">
        <v>0</v>
      </c>
      <c r="L172" s="493"/>
      <c r="M172" s="493"/>
      <c r="N172" s="493"/>
      <c r="O172" s="493"/>
      <c r="P172" s="492">
        <f t="shared" si="15"/>
        <v>0</v>
      </c>
    </row>
    <row r="173" spans="1:16" s="572" customFormat="1">
      <c r="A173" s="485" t="s">
        <v>124</v>
      </c>
      <c r="B173" s="486"/>
      <c r="C173" s="486"/>
      <c r="D173" s="486"/>
      <c r="E173" s="614" t="s">
        <v>47</v>
      </c>
      <c r="F173" s="493"/>
      <c r="G173" s="493"/>
      <c r="H173" s="493"/>
      <c r="I173" s="493"/>
      <c r="J173" s="493"/>
      <c r="K173" s="493">
        <v>21000</v>
      </c>
      <c r="L173" s="493"/>
      <c r="M173" s="493"/>
      <c r="N173" s="493"/>
      <c r="O173" s="493"/>
      <c r="P173" s="495">
        <f t="shared" si="15"/>
        <v>21000</v>
      </c>
    </row>
    <row r="174" spans="1:16" s="572" customFormat="1">
      <c r="A174" s="485" t="s">
        <v>125</v>
      </c>
      <c r="B174" s="486"/>
      <c r="C174" s="486"/>
      <c r="D174" s="486"/>
      <c r="E174" s="660" t="s">
        <v>502</v>
      </c>
      <c r="F174" s="510"/>
      <c r="G174" s="510"/>
      <c r="H174" s="510"/>
      <c r="I174" s="510"/>
      <c r="J174" s="510"/>
      <c r="K174" s="510">
        <v>10500</v>
      </c>
      <c r="L174" s="510"/>
      <c r="M174" s="510"/>
      <c r="N174" s="510"/>
      <c r="O174" s="510"/>
      <c r="P174" s="655">
        <f t="shared" si="15"/>
        <v>10500</v>
      </c>
    </row>
    <row r="175" spans="1:16" s="572" customFormat="1">
      <c r="A175" s="485" t="s">
        <v>126</v>
      </c>
      <c r="B175" s="486"/>
      <c r="C175" s="486"/>
      <c r="D175" s="486"/>
      <c r="E175" s="614" t="s">
        <v>49</v>
      </c>
      <c r="F175" s="493"/>
      <c r="G175" s="493"/>
      <c r="H175" s="493"/>
      <c r="I175" s="493"/>
      <c r="J175" s="493"/>
      <c r="K175" s="493">
        <v>0</v>
      </c>
      <c r="L175" s="493"/>
      <c r="M175" s="493"/>
      <c r="N175" s="493"/>
      <c r="O175" s="493"/>
      <c r="P175" s="495">
        <f t="shared" si="15"/>
        <v>0</v>
      </c>
    </row>
    <row r="176" spans="1:16" s="572" customFormat="1">
      <c r="A176" s="485" t="s">
        <v>127</v>
      </c>
      <c r="B176" s="486"/>
      <c r="C176" s="486"/>
      <c r="D176" s="486"/>
      <c r="E176" s="614" t="s">
        <v>492</v>
      </c>
      <c r="F176" s="493"/>
      <c r="G176" s="493"/>
      <c r="H176" s="493"/>
      <c r="I176" s="493"/>
      <c r="J176" s="493"/>
      <c r="K176" s="493">
        <v>9784</v>
      </c>
      <c r="L176" s="493"/>
      <c r="M176" s="493"/>
      <c r="N176" s="493"/>
      <c r="O176" s="493"/>
      <c r="P176" s="495">
        <f t="shared" si="15"/>
        <v>9784</v>
      </c>
    </row>
    <row r="177" spans="1:16" s="572" customFormat="1">
      <c r="A177" s="485" t="s">
        <v>128</v>
      </c>
      <c r="B177" s="486"/>
      <c r="C177" s="486"/>
      <c r="D177" s="486"/>
      <c r="E177" s="660" t="s">
        <v>502</v>
      </c>
      <c r="F177" s="510"/>
      <c r="G177" s="510"/>
      <c r="H177" s="510"/>
      <c r="I177" s="510"/>
      <c r="J177" s="510"/>
      <c r="K177" s="510"/>
      <c r="L177" s="510"/>
      <c r="M177" s="510"/>
      <c r="N177" s="510"/>
      <c r="O177" s="510"/>
      <c r="P177" s="655">
        <f t="shared" si="15"/>
        <v>0</v>
      </c>
    </row>
    <row r="178" spans="1:16" s="572" customFormat="1">
      <c r="A178" s="485" t="s">
        <v>129</v>
      </c>
      <c r="B178" s="486"/>
      <c r="C178" s="486"/>
      <c r="D178" s="486"/>
      <c r="E178" s="614" t="s">
        <v>54</v>
      </c>
      <c r="F178" s="493"/>
      <c r="G178" s="493"/>
      <c r="H178" s="493"/>
      <c r="I178" s="493"/>
      <c r="J178" s="493"/>
      <c r="K178" s="493"/>
      <c r="L178" s="493">
        <v>0</v>
      </c>
      <c r="M178" s="493"/>
      <c r="N178" s="493"/>
      <c r="O178" s="493"/>
      <c r="P178" s="495">
        <f t="shared" si="15"/>
        <v>0</v>
      </c>
    </row>
    <row r="179" spans="1:16" s="572" customFormat="1">
      <c r="A179" s="485" t="s">
        <v>130</v>
      </c>
      <c r="B179" s="486"/>
      <c r="C179" s="486"/>
      <c r="D179" s="486"/>
      <c r="E179" s="614" t="s">
        <v>492</v>
      </c>
      <c r="F179" s="493"/>
      <c r="G179" s="493"/>
      <c r="H179" s="493"/>
      <c r="I179" s="493"/>
      <c r="J179" s="493"/>
      <c r="K179" s="493"/>
      <c r="L179" s="493">
        <v>220</v>
      </c>
      <c r="M179" s="493"/>
      <c r="N179" s="493"/>
      <c r="O179" s="493"/>
      <c r="P179" s="495">
        <f t="shared" si="15"/>
        <v>220</v>
      </c>
    </row>
    <row r="180" spans="1:16" s="572" customFormat="1">
      <c r="A180" s="485" t="s">
        <v>131</v>
      </c>
      <c r="B180" s="486"/>
      <c r="C180" s="486"/>
      <c r="D180" s="486"/>
      <c r="E180" s="660" t="s">
        <v>502</v>
      </c>
      <c r="F180" s="510"/>
      <c r="G180" s="510"/>
      <c r="H180" s="510"/>
      <c r="I180" s="510"/>
      <c r="J180" s="510"/>
      <c r="K180" s="510"/>
      <c r="L180" s="510"/>
      <c r="M180" s="510"/>
      <c r="N180" s="510"/>
      <c r="O180" s="510"/>
      <c r="P180" s="655">
        <f t="shared" si="15"/>
        <v>0</v>
      </c>
    </row>
    <row r="181" spans="1:16" s="572" customFormat="1">
      <c r="A181" s="485" t="s">
        <v>132</v>
      </c>
      <c r="B181" s="486"/>
      <c r="C181" s="486"/>
      <c r="D181" s="486"/>
      <c r="E181" s="614" t="s">
        <v>57</v>
      </c>
      <c r="F181" s="493"/>
      <c r="G181" s="493"/>
      <c r="H181" s="493">
        <v>0</v>
      </c>
      <c r="I181" s="493"/>
      <c r="J181" s="493"/>
      <c r="K181" s="493"/>
      <c r="L181" s="493"/>
      <c r="M181" s="493"/>
      <c r="N181" s="493"/>
      <c r="O181" s="493"/>
      <c r="P181" s="495">
        <f t="shared" si="15"/>
        <v>0</v>
      </c>
    </row>
    <row r="182" spans="1:16" s="572" customFormat="1">
      <c r="A182" s="485" t="s">
        <v>133</v>
      </c>
      <c r="B182" s="486"/>
      <c r="C182" s="486"/>
      <c r="D182" s="486"/>
      <c r="E182" s="614" t="s">
        <v>492</v>
      </c>
      <c r="F182" s="493"/>
      <c r="G182" s="493"/>
      <c r="H182" s="493">
        <v>333</v>
      </c>
      <c r="I182" s="493"/>
      <c r="J182" s="493"/>
      <c r="K182" s="493"/>
      <c r="L182" s="493"/>
      <c r="M182" s="493"/>
      <c r="N182" s="493"/>
      <c r="O182" s="493"/>
      <c r="P182" s="495">
        <f t="shared" si="15"/>
        <v>333</v>
      </c>
    </row>
    <row r="183" spans="1:16" s="572" customFormat="1">
      <c r="A183" s="485" t="s">
        <v>134</v>
      </c>
      <c r="B183" s="486"/>
      <c r="C183" s="486"/>
      <c r="D183" s="486"/>
      <c r="E183" s="660" t="s">
        <v>502</v>
      </c>
      <c r="F183" s="510"/>
      <c r="G183" s="510"/>
      <c r="H183" s="510"/>
      <c r="I183" s="510"/>
      <c r="J183" s="510"/>
      <c r="K183" s="510"/>
      <c r="L183" s="510"/>
      <c r="M183" s="510"/>
      <c r="N183" s="510"/>
      <c r="O183" s="510"/>
      <c r="P183" s="655">
        <f t="shared" si="15"/>
        <v>0</v>
      </c>
    </row>
    <row r="184" spans="1:16" s="572" customFormat="1">
      <c r="A184" s="485" t="s">
        <v>135</v>
      </c>
      <c r="B184" s="486"/>
      <c r="C184" s="486"/>
      <c r="D184" s="486"/>
      <c r="E184" s="614" t="s">
        <v>60</v>
      </c>
      <c r="F184" s="493"/>
      <c r="G184" s="493"/>
      <c r="H184" s="493"/>
      <c r="I184" s="493"/>
      <c r="J184" s="493"/>
      <c r="K184" s="493">
        <v>0</v>
      </c>
      <c r="L184" s="493"/>
      <c r="M184" s="493"/>
      <c r="N184" s="493"/>
      <c r="O184" s="493"/>
      <c r="P184" s="495">
        <f t="shared" si="15"/>
        <v>0</v>
      </c>
    </row>
    <row r="185" spans="1:16" s="572" customFormat="1">
      <c r="A185" s="485" t="s">
        <v>136</v>
      </c>
      <c r="B185" s="486"/>
      <c r="C185" s="486"/>
      <c r="D185" s="486"/>
      <c r="E185" s="614" t="s">
        <v>492</v>
      </c>
      <c r="F185" s="493"/>
      <c r="G185" s="493"/>
      <c r="H185" s="493"/>
      <c r="I185" s="493"/>
      <c r="J185" s="493"/>
      <c r="K185" s="493">
        <v>2540</v>
      </c>
      <c r="L185" s="493"/>
      <c r="M185" s="493"/>
      <c r="N185" s="493"/>
      <c r="O185" s="493"/>
      <c r="P185" s="495">
        <f t="shared" si="15"/>
        <v>2540</v>
      </c>
    </row>
    <row r="186" spans="1:16" s="572" customFormat="1">
      <c r="A186" s="485" t="s">
        <v>137</v>
      </c>
      <c r="B186" s="486"/>
      <c r="C186" s="486"/>
      <c r="D186" s="486"/>
      <c r="E186" s="614" t="s">
        <v>502</v>
      </c>
      <c r="F186" s="493"/>
      <c r="G186" s="493"/>
      <c r="H186" s="493"/>
      <c r="I186" s="493"/>
      <c r="J186" s="493"/>
      <c r="K186" s="493">
        <v>2540</v>
      </c>
      <c r="L186" s="493"/>
      <c r="M186" s="493"/>
      <c r="N186" s="493"/>
      <c r="O186" s="493"/>
      <c r="P186" s="495">
        <f t="shared" si="15"/>
        <v>2540</v>
      </c>
    </row>
    <row r="187" spans="1:16" s="572" customFormat="1">
      <c r="A187" s="485" t="s">
        <v>138</v>
      </c>
      <c r="B187" s="486"/>
      <c r="C187" s="486"/>
      <c r="D187" s="615" t="s">
        <v>383</v>
      </c>
      <c r="E187" s="616"/>
      <c r="F187" s="561">
        <f t="shared" ref="F187:O187" si="16">SUM(F151,F154,F157,F160,F166,F163,F169,F172,F175,F178,F181,F184)</f>
        <v>0</v>
      </c>
      <c r="G187" s="561">
        <f t="shared" si="16"/>
        <v>0</v>
      </c>
      <c r="H187" s="561">
        <f t="shared" si="16"/>
        <v>0</v>
      </c>
      <c r="I187" s="561">
        <f t="shared" si="16"/>
        <v>0</v>
      </c>
      <c r="J187" s="561">
        <f t="shared" si="16"/>
        <v>0</v>
      </c>
      <c r="K187" s="561">
        <f t="shared" si="16"/>
        <v>14035</v>
      </c>
      <c r="L187" s="561">
        <f t="shared" si="16"/>
        <v>0</v>
      </c>
      <c r="M187" s="561">
        <f t="shared" si="16"/>
        <v>0</v>
      </c>
      <c r="N187" s="561"/>
      <c r="O187" s="561">
        <f t="shared" si="16"/>
        <v>0</v>
      </c>
      <c r="P187" s="538">
        <f t="shared" si="15"/>
        <v>14035</v>
      </c>
    </row>
    <row r="188" spans="1:16" s="572" customFormat="1">
      <c r="A188" s="485" t="s">
        <v>139</v>
      </c>
      <c r="B188" s="486"/>
      <c r="C188" s="486"/>
      <c r="D188" s="617" t="s">
        <v>492</v>
      </c>
      <c r="E188" s="614"/>
      <c r="F188" s="493">
        <f t="shared" ref="F188:O189" si="17">SUM(F152,F155,F158,F161,F167,F164,F170,F173,F176,F179,F182,F185)</f>
        <v>0</v>
      </c>
      <c r="G188" s="493">
        <f t="shared" si="17"/>
        <v>0</v>
      </c>
      <c r="H188" s="493">
        <f t="shared" si="17"/>
        <v>333</v>
      </c>
      <c r="I188" s="493">
        <f t="shared" si="17"/>
        <v>0</v>
      </c>
      <c r="J188" s="493">
        <f t="shared" si="17"/>
        <v>0</v>
      </c>
      <c r="K188" s="493">
        <f t="shared" si="17"/>
        <v>50706</v>
      </c>
      <c r="L188" s="493">
        <f t="shared" si="17"/>
        <v>220</v>
      </c>
      <c r="M188" s="493">
        <f t="shared" si="17"/>
        <v>4092</v>
      </c>
      <c r="N188" s="493"/>
      <c r="O188" s="493">
        <f t="shared" si="17"/>
        <v>0</v>
      </c>
      <c r="P188" s="495">
        <f>SUM(P152,P155,P158,P161,P167,P164,P170,P173,P176,P179,P182,P185)</f>
        <v>55351</v>
      </c>
    </row>
    <row r="189" spans="1:16" s="572" customFormat="1">
      <c r="A189" s="485" t="s">
        <v>140</v>
      </c>
      <c r="B189" s="486"/>
      <c r="C189" s="486"/>
      <c r="D189" s="488" t="s">
        <v>502</v>
      </c>
      <c r="E189" s="614"/>
      <c r="F189" s="493"/>
      <c r="G189" s="493"/>
      <c r="H189" s="493"/>
      <c r="I189" s="493"/>
      <c r="J189" s="493"/>
      <c r="K189" s="493">
        <f>SUM(K153,K156,K159,K162,K168,K165,K171,K174,K177,K180,K183,K186)</f>
        <v>27772</v>
      </c>
      <c r="L189" s="493">
        <f t="shared" si="17"/>
        <v>0</v>
      </c>
      <c r="M189" s="493">
        <f t="shared" si="17"/>
        <v>4092</v>
      </c>
      <c r="N189" s="493"/>
      <c r="O189" s="493"/>
      <c r="P189" s="495">
        <f>SUM(P153,P156,P159,P162,P168,P165,P171,P174,P177,P180,P183,P186)</f>
        <v>31864</v>
      </c>
    </row>
    <row r="190" spans="1:16" s="572" customFormat="1" ht="13.5" thickBot="1">
      <c r="A190" s="485" t="s">
        <v>141</v>
      </c>
      <c r="B190" s="486"/>
      <c r="C190" s="486"/>
      <c r="D190" s="604" t="s">
        <v>503</v>
      </c>
      <c r="E190" s="661"/>
      <c r="F190" s="646"/>
      <c r="G190" s="646"/>
      <c r="H190" s="646"/>
      <c r="I190" s="646"/>
      <c r="J190" s="646"/>
      <c r="K190" s="646">
        <f>K189/K188</f>
        <v>0.54770638583205145</v>
      </c>
      <c r="L190" s="646"/>
      <c r="M190" s="646">
        <f>M189/M188</f>
        <v>1</v>
      </c>
      <c r="N190" s="646"/>
      <c r="O190" s="646"/>
      <c r="P190" s="646">
        <f>P189/P188</f>
        <v>0.57567162291557517</v>
      </c>
    </row>
    <row r="191" spans="1:16" s="572" customFormat="1" ht="13.5" thickTop="1">
      <c r="A191" s="485" t="s">
        <v>142</v>
      </c>
      <c r="B191" s="486"/>
      <c r="C191" s="486"/>
      <c r="D191" s="617" t="s">
        <v>65</v>
      </c>
      <c r="E191" s="575"/>
      <c r="F191" s="493"/>
      <c r="G191" s="493"/>
      <c r="H191" s="493"/>
      <c r="I191" s="493"/>
      <c r="J191" s="493"/>
      <c r="K191" s="493"/>
      <c r="L191" s="493"/>
      <c r="M191" s="493"/>
      <c r="N191" s="493"/>
      <c r="O191" s="493">
        <v>43406</v>
      </c>
      <c r="P191" s="492">
        <f>SUM(I191:O191)</f>
        <v>43406</v>
      </c>
    </row>
    <row r="192" spans="1:16" s="572" customFormat="1">
      <c r="A192" s="485" t="s">
        <v>143</v>
      </c>
      <c r="B192" s="617"/>
      <c r="C192" s="617"/>
      <c r="D192" s="617" t="s">
        <v>492</v>
      </c>
      <c r="E192" s="618"/>
      <c r="F192" s="494"/>
      <c r="G192" s="494"/>
      <c r="H192" s="494"/>
      <c r="I192" s="494"/>
      <c r="J192" s="494"/>
      <c r="K192" s="494"/>
      <c r="L192" s="494"/>
      <c r="M192" s="494"/>
      <c r="N192" s="494"/>
      <c r="O192" s="493">
        <v>12704</v>
      </c>
      <c r="P192" s="495">
        <f>SUM(I192:O192)</f>
        <v>12704</v>
      </c>
    </row>
    <row r="193" spans="1:17" s="572" customFormat="1">
      <c r="A193" s="485" t="s">
        <v>145</v>
      </c>
      <c r="B193" s="617"/>
      <c r="C193" s="617"/>
      <c r="D193" s="488" t="s">
        <v>502</v>
      </c>
      <c r="E193" s="618"/>
      <c r="F193" s="494"/>
      <c r="G193" s="494"/>
      <c r="H193" s="494"/>
      <c r="I193" s="494"/>
      <c r="J193" s="494"/>
      <c r="K193" s="494"/>
      <c r="L193" s="494"/>
      <c r="M193" s="494"/>
      <c r="N193" s="494"/>
      <c r="O193" s="493"/>
      <c r="P193" s="495"/>
    </row>
    <row r="194" spans="1:17" s="572" customFormat="1">
      <c r="A194" s="485" t="s">
        <v>146</v>
      </c>
      <c r="B194" s="619"/>
      <c r="C194" s="619"/>
      <c r="D194" s="496" t="s">
        <v>503</v>
      </c>
      <c r="E194" s="620"/>
      <c r="F194" s="557"/>
      <c r="G194" s="557"/>
      <c r="H194" s="557"/>
      <c r="I194" s="557"/>
      <c r="J194" s="557"/>
      <c r="K194" s="557"/>
      <c r="L194" s="557"/>
      <c r="M194" s="557"/>
      <c r="N194" s="557"/>
      <c r="O194" s="510"/>
      <c r="P194" s="655"/>
    </row>
    <row r="195" spans="1:17" s="572" customFormat="1">
      <c r="A195" s="485" t="s">
        <v>147</v>
      </c>
      <c r="B195" s="550" t="s">
        <v>384</v>
      </c>
      <c r="C195" s="550"/>
      <c r="D195" s="575"/>
      <c r="E195" s="618"/>
      <c r="F195" s="493">
        <f t="shared" ref="F195:K197" si="18">SUM(F187,F191)</f>
        <v>0</v>
      </c>
      <c r="G195" s="493">
        <f t="shared" si="18"/>
        <v>0</v>
      </c>
      <c r="H195" s="493">
        <f t="shared" si="18"/>
        <v>0</v>
      </c>
      <c r="I195" s="493">
        <f t="shared" si="18"/>
        <v>0</v>
      </c>
      <c r="J195" s="493">
        <f t="shared" si="18"/>
        <v>0</v>
      </c>
      <c r="K195" s="493">
        <f t="shared" si="18"/>
        <v>14035</v>
      </c>
      <c r="L195" s="493"/>
      <c r="M195" s="493"/>
      <c r="N195" s="493"/>
      <c r="O195" s="493">
        <f t="shared" ref="O195:P197" si="19">SUM(O187,O191)</f>
        <v>43406</v>
      </c>
      <c r="P195" s="492">
        <f t="shared" si="19"/>
        <v>57441</v>
      </c>
    </row>
    <row r="196" spans="1:17" s="572" customFormat="1">
      <c r="A196" s="485" t="s">
        <v>148</v>
      </c>
      <c r="B196" s="550" t="s">
        <v>492</v>
      </c>
      <c r="C196" s="550"/>
      <c r="D196" s="550"/>
      <c r="E196" s="612"/>
      <c r="F196" s="494">
        <f t="shared" si="18"/>
        <v>0</v>
      </c>
      <c r="G196" s="494">
        <f t="shared" si="18"/>
        <v>0</v>
      </c>
      <c r="H196" s="494">
        <f t="shared" si="18"/>
        <v>333</v>
      </c>
      <c r="I196" s="494">
        <f t="shared" si="18"/>
        <v>0</v>
      </c>
      <c r="J196" s="494">
        <f t="shared" si="18"/>
        <v>0</v>
      </c>
      <c r="K196" s="494">
        <f t="shared" si="18"/>
        <v>50706</v>
      </c>
      <c r="L196" s="494">
        <f>SUM(L188,L192)</f>
        <v>220</v>
      </c>
      <c r="M196" s="494">
        <f>SUM(M188,M192)</f>
        <v>4092</v>
      </c>
      <c r="N196" s="494"/>
      <c r="O196" s="494">
        <f t="shared" si="19"/>
        <v>12704</v>
      </c>
      <c r="P196" s="495">
        <f t="shared" si="19"/>
        <v>68055</v>
      </c>
      <c r="Q196" s="575"/>
    </row>
    <row r="197" spans="1:17" s="572" customFormat="1">
      <c r="A197" s="485" t="s">
        <v>149</v>
      </c>
      <c r="B197" s="500" t="s">
        <v>502</v>
      </c>
      <c r="C197" s="550"/>
      <c r="D197" s="550"/>
      <c r="E197" s="612"/>
      <c r="F197" s="494"/>
      <c r="G197" s="494"/>
      <c r="H197" s="494">
        <f t="shared" si="18"/>
        <v>0</v>
      </c>
      <c r="I197" s="494"/>
      <c r="J197" s="494"/>
      <c r="K197" s="494">
        <f t="shared" si="18"/>
        <v>27772</v>
      </c>
      <c r="L197" s="494">
        <f>SUM(L189,L193)</f>
        <v>0</v>
      </c>
      <c r="M197" s="494">
        <f>SUM(M189,M193)</f>
        <v>4092</v>
      </c>
      <c r="N197" s="494"/>
      <c r="O197" s="494">
        <f t="shared" si="19"/>
        <v>0</v>
      </c>
      <c r="P197" s="495">
        <f t="shared" si="19"/>
        <v>31864</v>
      </c>
      <c r="Q197" s="575"/>
    </row>
    <row r="198" spans="1:17" s="572" customFormat="1" ht="13.5" thickBot="1">
      <c r="A198" s="485" t="s">
        <v>150</v>
      </c>
      <c r="B198" s="621" t="s">
        <v>503</v>
      </c>
      <c r="C198" s="622"/>
      <c r="D198" s="622"/>
      <c r="E198" s="623"/>
      <c r="F198" s="645"/>
      <c r="G198" s="645"/>
      <c r="H198" s="645">
        <f>H197/H196</f>
        <v>0</v>
      </c>
      <c r="I198" s="645"/>
      <c r="J198" s="645"/>
      <c r="K198" s="645">
        <f>K197/K196</f>
        <v>0.54770638583205145</v>
      </c>
      <c r="L198" s="645">
        <f>L197/L196</f>
        <v>0</v>
      </c>
      <c r="M198" s="645">
        <f>M197/M196</f>
        <v>1</v>
      </c>
      <c r="N198" s="645"/>
      <c r="O198" s="645">
        <f>O197/O196</f>
        <v>0</v>
      </c>
      <c r="P198" s="645">
        <f>P197/P196</f>
        <v>0.46820953640437879</v>
      </c>
      <c r="Q198" s="575"/>
    </row>
    <row r="199" spans="1:17" s="572" customFormat="1" ht="13.5" thickTop="1">
      <c r="A199" s="485" t="s">
        <v>151</v>
      </c>
      <c r="B199" s="489" t="s">
        <v>419</v>
      </c>
      <c r="C199" s="486"/>
      <c r="D199" s="486"/>
      <c r="E199" s="487"/>
      <c r="F199" s="493">
        <f t="shared" ref="F199:K201" si="20">SUM(F195,F145)</f>
        <v>1775</v>
      </c>
      <c r="G199" s="493">
        <f t="shared" si="20"/>
        <v>480</v>
      </c>
      <c r="H199" s="493">
        <f t="shared" si="20"/>
        <v>29018</v>
      </c>
      <c r="I199" s="493">
        <f t="shared" si="20"/>
        <v>15900</v>
      </c>
      <c r="J199" s="493">
        <f t="shared" si="20"/>
        <v>119906</v>
      </c>
      <c r="K199" s="493">
        <f t="shared" si="20"/>
        <v>14035</v>
      </c>
      <c r="L199" s="493"/>
      <c r="M199" s="493"/>
      <c r="N199" s="493"/>
      <c r="O199" s="493">
        <f>SUM(O195,O145)</f>
        <v>50378</v>
      </c>
      <c r="P199" s="492">
        <f>SUM(P195,P145)</f>
        <v>231492</v>
      </c>
    </row>
    <row r="200" spans="1:17" s="572" customFormat="1">
      <c r="A200" s="485" t="s">
        <v>152</v>
      </c>
      <c r="B200" s="489" t="s">
        <v>492</v>
      </c>
      <c r="C200" s="489"/>
      <c r="D200" s="489"/>
      <c r="E200" s="489"/>
      <c r="F200" s="494">
        <f>SUM(F196,F146)</f>
        <v>11335</v>
      </c>
      <c r="G200" s="494">
        <f t="shared" ref="G200:O200" si="21">SUM(G196,G146)</f>
        <v>1900</v>
      </c>
      <c r="H200" s="494">
        <f t="shared" si="21"/>
        <v>33922</v>
      </c>
      <c r="I200" s="494">
        <f t="shared" si="21"/>
        <v>35048</v>
      </c>
      <c r="J200" s="494">
        <f t="shared" si="21"/>
        <v>126016</v>
      </c>
      <c r="K200" s="494">
        <f t="shared" si="21"/>
        <v>51323</v>
      </c>
      <c r="L200" s="494">
        <f t="shared" si="21"/>
        <v>601</v>
      </c>
      <c r="M200" s="494">
        <f t="shared" si="21"/>
        <v>4092</v>
      </c>
      <c r="N200" s="494">
        <f t="shared" si="21"/>
        <v>0</v>
      </c>
      <c r="O200" s="494">
        <f t="shared" si="21"/>
        <v>18676</v>
      </c>
      <c r="P200" s="495">
        <f>SUM(P196,P146)</f>
        <v>286903</v>
      </c>
      <c r="Q200" s="839"/>
    </row>
    <row r="201" spans="1:17" s="572" customFormat="1">
      <c r="A201" s="485" t="s">
        <v>153</v>
      </c>
      <c r="B201" s="500" t="s">
        <v>502</v>
      </c>
      <c r="C201" s="489"/>
      <c r="D201" s="489"/>
      <c r="E201" s="489"/>
      <c r="F201" s="494">
        <f t="shared" si="20"/>
        <v>10580</v>
      </c>
      <c r="G201" s="494">
        <f t="shared" si="20"/>
        <v>1545</v>
      </c>
      <c r="H201" s="494">
        <f t="shared" si="20"/>
        <v>28590</v>
      </c>
      <c r="I201" s="494">
        <f t="shared" si="20"/>
        <v>28997</v>
      </c>
      <c r="J201" s="494">
        <f t="shared" si="20"/>
        <v>126016</v>
      </c>
      <c r="K201" s="494">
        <f t="shared" si="20"/>
        <v>28418</v>
      </c>
      <c r="L201" s="494">
        <f>SUM(L197,L147)</f>
        <v>381</v>
      </c>
      <c r="M201" s="494">
        <f>SUM(M197,M147)</f>
        <v>4092</v>
      </c>
      <c r="N201" s="494">
        <f>SUM(N197,N147)</f>
        <v>13103</v>
      </c>
      <c r="O201" s="494">
        <f>SUM(O197,O147)</f>
        <v>0</v>
      </c>
      <c r="P201" s="494">
        <f>SUM(P197,P147)</f>
        <v>241722</v>
      </c>
      <c r="Q201" s="575"/>
    </row>
    <row r="202" spans="1:17" s="572" customFormat="1" ht="13.5" thickBot="1">
      <c r="A202" s="485" t="s">
        <v>154</v>
      </c>
      <c r="B202" s="621" t="s">
        <v>503</v>
      </c>
      <c r="C202" s="624"/>
      <c r="D202" s="624"/>
      <c r="E202" s="624"/>
      <c r="F202" s="645">
        <f>F201/F200</f>
        <v>0.93339214821349803</v>
      </c>
      <c r="G202" s="645">
        <f t="shared" ref="G202:P202" si="22">G201/G200</f>
        <v>0.81315789473684208</v>
      </c>
      <c r="H202" s="645">
        <f t="shared" si="22"/>
        <v>0.84281587170567773</v>
      </c>
      <c r="I202" s="645">
        <f t="shared" si="22"/>
        <v>0.82735106140150649</v>
      </c>
      <c r="J202" s="645">
        <f t="shared" si="22"/>
        <v>1</v>
      </c>
      <c r="K202" s="645">
        <f t="shared" si="22"/>
        <v>0.55370886347251724</v>
      </c>
      <c r="L202" s="645">
        <f t="shared" si="22"/>
        <v>0.63394342762063227</v>
      </c>
      <c r="M202" s="645">
        <f t="shared" si="22"/>
        <v>1</v>
      </c>
      <c r="N202" s="645"/>
      <c r="O202" s="645">
        <f t="shared" si="22"/>
        <v>0</v>
      </c>
      <c r="P202" s="645">
        <f t="shared" si="22"/>
        <v>0.84252168851493359</v>
      </c>
      <c r="Q202" s="575"/>
    </row>
    <row r="203" spans="1:17" s="572" customFormat="1" ht="13.5" thickTop="1">
      <c r="A203" s="485" t="s">
        <v>155</v>
      </c>
      <c r="B203" s="489" t="s">
        <v>465</v>
      </c>
      <c r="C203" s="489"/>
      <c r="D203" s="489"/>
      <c r="E203" s="489"/>
      <c r="F203" s="494"/>
      <c r="G203" s="494"/>
      <c r="H203" s="494"/>
      <c r="I203" s="494"/>
      <c r="J203" s="494"/>
      <c r="K203" s="494"/>
      <c r="L203" s="494"/>
      <c r="M203" s="494"/>
      <c r="N203" s="494"/>
      <c r="O203" s="494"/>
      <c r="P203" s="495"/>
    </row>
    <row r="204" spans="1:17" s="572" customFormat="1">
      <c r="A204" s="485" t="s">
        <v>156</v>
      </c>
      <c r="B204" s="489"/>
      <c r="C204" s="490" t="s">
        <v>421</v>
      </c>
      <c r="D204" s="489"/>
      <c r="E204" s="489"/>
      <c r="F204" s="494"/>
      <c r="G204" s="494"/>
      <c r="H204" s="494"/>
      <c r="I204" s="494"/>
      <c r="J204" s="494"/>
      <c r="K204" s="494"/>
      <c r="L204" s="494"/>
      <c r="M204" s="494"/>
      <c r="N204" s="494"/>
      <c r="O204" s="494"/>
      <c r="P204" s="495"/>
    </row>
    <row r="205" spans="1:17" s="572" customFormat="1">
      <c r="A205" s="485" t="s">
        <v>157</v>
      </c>
      <c r="B205" s="489"/>
      <c r="C205" s="490"/>
      <c r="D205" s="486" t="s">
        <v>455</v>
      </c>
      <c r="E205" s="489"/>
      <c r="F205" s="494"/>
      <c r="G205" s="494"/>
      <c r="H205" s="493">
        <v>7600</v>
      </c>
      <c r="I205" s="493"/>
      <c r="J205" s="493"/>
      <c r="K205" s="493"/>
      <c r="L205" s="493"/>
      <c r="M205" s="493"/>
      <c r="N205" s="493"/>
      <c r="O205" s="493"/>
      <c r="P205" s="492">
        <v>7600</v>
      </c>
    </row>
    <row r="206" spans="1:17" s="572" customFormat="1">
      <c r="A206" s="485" t="s">
        <v>158</v>
      </c>
      <c r="B206" s="489"/>
      <c r="C206" s="490"/>
      <c r="D206" s="486" t="s">
        <v>492</v>
      </c>
      <c r="E206" s="489"/>
      <c r="F206" s="493"/>
      <c r="G206" s="493"/>
      <c r="H206" s="493">
        <v>7600</v>
      </c>
      <c r="I206" s="493"/>
      <c r="J206" s="493"/>
      <c r="K206" s="493"/>
      <c r="L206" s="493"/>
      <c r="M206" s="493"/>
      <c r="N206" s="493"/>
      <c r="O206" s="493"/>
      <c r="P206" s="495">
        <f>SUM(F206:O206)</f>
        <v>7600</v>
      </c>
    </row>
    <row r="207" spans="1:17" s="572" customFormat="1">
      <c r="A207" s="485" t="s">
        <v>159</v>
      </c>
      <c r="B207" s="489"/>
      <c r="C207" s="490"/>
      <c r="D207" s="488" t="s">
        <v>502</v>
      </c>
      <c r="E207" s="489"/>
      <c r="F207" s="493"/>
      <c r="G207" s="493"/>
      <c r="H207" s="493">
        <v>4620</v>
      </c>
      <c r="I207" s="493"/>
      <c r="J207" s="493"/>
      <c r="K207" s="493"/>
      <c r="L207" s="493"/>
      <c r="M207" s="493"/>
      <c r="N207" s="493"/>
      <c r="O207" s="493"/>
      <c r="P207" s="495">
        <f>SUM(F207:O207)</f>
        <v>4620</v>
      </c>
    </row>
    <row r="208" spans="1:17" s="572" customFormat="1">
      <c r="A208" s="485" t="s">
        <v>160</v>
      </c>
      <c r="B208" s="489"/>
      <c r="C208" s="490"/>
      <c r="D208" s="496" t="s">
        <v>503</v>
      </c>
      <c r="E208" s="509"/>
      <c r="F208" s="510"/>
      <c r="G208" s="510"/>
      <c r="H208" s="504">
        <f>H207/H206</f>
        <v>0.60789473684210527</v>
      </c>
      <c r="I208" s="510"/>
      <c r="J208" s="510"/>
      <c r="K208" s="510"/>
      <c r="L208" s="510"/>
      <c r="M208" s="510"/>
      <c r="N208" s="510"/>
      <c r="O208" s="510"/>
      <c r="P208" s="516">
        <f>P207/P206</f>
        <v>0.60789473684210527</v>
      </c>
    </row>
    <row r="209" spans="1:16" s="572" customFormat="1">
      <c r="A209" s="485" t="s">
        <v>161</v>
      </c>
      <c r="B209" s="489"/>
      <c r="C209" s="490"/>
      <c r="D209" s="486" t="s">
        <v>456</v>
      </c>
      <c r="E209" s="489"/>
      <c r="F209" s="493">
        <v>10033</v>
      </c>
      <c r="G209" s="493">
        <v>2709</v>
      </c>
      <c r="H209" s="493"/>
      <c r="I209" s="493"/>
      <c r="J209" s="493"/>
      <c r="K209" s="493"/>
      <c r="L209" s="493"/>
      <c r="M209" s="493"/>
      <c r="N209" s="493"/>
      <c r="O209" s="493">
        <v>569</v>
      </c>
      <c r="P209" s="492">
        <v>13311</v>
      </c>
    </row>
    <row r="210" spans="1:16" s="572" customFormat="1">
      <c r="A210" s="485" t="s">
        <v>162</v>
      </c>
      <c r="B210" s="489"/>
      <c r="C210" s="490"/>
      <c r="D210" s="486" t="s">
        <v>492</v>
      </c>
      <c r="E210" s="489"/>
      <c r="F210" s="493">
        <v>10033</v>
      </c>
      <c r="G210" s="493">
        <v>2709</v>
      </c>
      <c r="H210" s="493"/>
      <c r="I210" s="493"/>
      <c r="J210" s="493"/>
      <c r="K210" s="493"/>
      <c r="L210" s="493"/>
      <c r="M210" s="493"/>
      <c r="N210" s="493"/>
      <c r="O210" s="493">
        <v>0</v>
      </c>
      <c r="P210" s="495">
        <f>SUM(F210:O210)</f>
        <v>12742</v>
      </c>
    </row>
    <row r="211" spans="1:16" s="572" customFormat="1">
      <c r="A211" s="485" t="s">
        <v>163</v>
      </c>
      <c r="B211" s="489"/>
      <c r="C211" s="490"/>
      <c r="D211" s="488" t="s">
        <v>502</v>
      </c>
      <c r="E211" s="489"/>
      <c r="F211" s="493">
        <v>8529</v>
      </c>
      <c r="G211" s="493">
        <v>2303</v>
      </c>
      <c r="H211" s="493"/>
      <c r="I211" s="493"/>
      <c r="J211" s="493"/>
      <c r="K211" s="493"/>
      <c r="L211" s="493"/>
      <c r="M211" s="493"/>
      <c r="N211" s="493"/>
      <c r="O211" s="493"/>
      <c r="P211" s="495">
        <f>SUM(F211:O211)</f>
        <v>10832</v>
      </c>
    </row>
    <row r="212" spans="1:16" s="572" customFormat="1">
      <c r="A212" s="485" t="s">
        <v>164</v>
      </c>
      <c r="B212" s="489"/>
      <c r="C212" s="490"/>
      <c r="D212" s="496" t="s">
        <v>503</v>
      </c>
      <c r="E212" s="509"/>
      <c r="F212" s="504">
        <f>F211/F210</f>
        <v>0.85009468753114725</v>
      </c>
      <c r="G212" s="504">
        <f>G211/G210</f>
        <v>0.85012919896640826</v>
      </c>
      <c r="H212" s="504"/>
      <c r="I212" s="504"/>
      <c r="J212" s="504"/>
      <c r="K212" s="504"/>
      <c r="L212" s="504"/>
      <c r="M212" s="504"/>
      <c r="N212" s="504"/>
      <c r="O212" s="504"/>
      <c r="P212" s="512">
        <f>P211/P210</f>
        <v>0.8501020247998744</v>
      </c>
    </row>
    <row r="213" spans="1:16" s="572" customFormat="1">
      <c r="A213" s="485" t="s">
        <v>165</v>
      </c>
      <c r="B213" s="489"/>
      <c r="C213" s="490"/>
      <c r="D213" s="486" t="s">
        <v>452</v>
      </c>
      <c r="E213" s="489"/>
      <c r="F213" s="561">
        <v>92808</v>
      </c>
      <c r="G213" s="561">
        <v>25365</v>
      </c>
      <c r="H213" s="561">
        <v>25789</v>
      </c>
      <c r="I213" s="561"/>
      <c r="J213" s="561">
        <v>0</v>
      </c>
      <c r="K213" s="561">
        <v>2800</v>
      </c>
      <c r="L213" s="561"/>
      <c r="M213" s="561"/>
      <c r="N213" s="561"/>
      <c r="O213" s="561"/>
      <c r="P213" s="562">
        <v>146762</v>
      </c>
    </row>
    <row r="214" spans="1:16" s="572" customFormat="1">
      <c r="A214" s="485" t="s">
        <v>166</v>
      </c>
      <c r="B214" s="486"/>
      <c r="C214" s="486"/>
      <c r="D214" s="486" t="s">
        <v>492</v>
      </c>
      <c r="E214" s="487"/>
      <c r="F214" s="587">
        <v>95122</v>
      </c>
      <c r="G214" s="587">
        <v>25365</v>
      </c>
      <c r="H214" s="587">
        <v>25789</v>
      </c>
      <c r="I214" s="587"/>
      <c r="J214" s="587">
        <v>0</v>
      </c>
      <c r="K214" s="587">
        <v>2800</v>
      </c>
      <c r="L214" s="587"/>
      <c r="M214" s="587"/>
      <c r="N214" s="587"/>
      <c r="O214" s="587"/>
      <c r="P214" s="495">
        <f>SUM(F214:O214)</f>
        <v>149076</v>
      </c>
    </row>
    <row r="215" spans="1:16" s="572" customFormat="1">
      <c r="A215" s="485" t="s">
        <v>167</v>
      </c>
      <c r="B215" s="486"/>
      <c r="C215" s="486"/>
      <c r="D215" s="488" t="s">
        <v>502</v>
      </c>
      <c r="E215" s="487"/>
      <c r="F215" s="587">
        <v>95115</v>
      </c>
      <c r="G215" s="587">
        <v>23062</v>
      </c>
      <c r="H215" s="587">
        <v>26877</v>
      </c>
      <c r="I215" s="587"/>
      <c r="J215" s="587"/>
      <c r="K215" s="587">
        <v>1933</v>
      </c>
      <c r="L215" s="587"/>
      <c r="M215" s="587"/>
      <c r="N215" s="587"/>
      <c r="O215" s="587"/>
      <c r="P215" s="495">
        <f>SUM(F215:O215)</f>
        <v>146987</v>
      </c>
    </row>
    <row r="216" spans="1:16" s="572" customFormat="1">
      <c r="A216" s="485" t="s">
        <v>168</v>
      </c>
      <c r="B216" s="486"/>
      <c r="C216" s="486"/>
      <c r="D216" s="496" t="s">
        <v>503</v>
      </c>
      <c r="E216" s="505"/>
      <c r="F216" s="662">
        <f>F215/F214</f>
        <v>0.99992641029414853</v>
      </c>
      <c r="G216" s="662">
        <f>G215/G214</f>
        <v>0.90920559826532621</v>
      </c>
      <c r="H216" s="662">
        <f>H215/H214</f>
        <v>1.0421885299934079</v>
      </c>
      <c r="I216" s="662"/>
      <c r="J216" s="662"/>
      <c r="K216" s="662">
        <f>K215/K214</f>
        <v>0.69035714285714289</v>
      </c>
      <c r="L216" s="662"/>
      <c r="M216" s="662"/>
      <c r="N216" s="662"/>
      <c r="O216" s="662"/>
      <c r="P216" s="663">
        <f>P215/P214</f>
        <v>0.98598701333547989</v>
      </c>
    </row>
    <row r="217" spans="1:16" s="572" customFormat="1">
      <c r="A217" s="485" t="s">
        <v>169</v>
      </c>
      <c r="B217" s="486"/>
      <c r="C217" s="486"/>
      <c r="D217" s="486" t="s">
        <v>451</v>
      </c>
      <c r="E217" s="487"/>
      <c r="F217" s="664">
        <v>8919</v>
      </c>
      <c r="G217" s="664">
        <v>2340</v>
      </c>
      <c r="H217" s="664"/>
      <c r="I217" s="664"/>
      <c r="J217" s="664"/>
      <c r="K217" s="664"/>
      <c r="L217" s="664"/>
      <c r="M217" s="664"/>
      <c r="N217" s="664"/>
      <c r="O217" s="664"/>
      <c r="P217" s="562">
        <f>SUM(F217:O217)</f>
        <v>11259</v>
      </c>
    </row>
    <row r="218" spans="1:16" s="572" customFormat="1">
      <c r="A218" s="485" t="s">
        <v>170</v>
      </c>
      <c r="B218" s="486"/>
      <c r="C218" s="486"/>
      <c r="D218" s="486" t="s">
        <v>492</v>
      </c>
      <c r="E218" s="487"/>
      <c r="F218" s="587">
        <v>8919</v>
      </c>
      <c r="G218" s="587">
        <v>2340</v>
      </c>
      <c r="H218" s="587"/>
      <c r="I218" s="587"/>
      <c r="J218" s="587"/>
      <c r="K218" s="587"/>
      <c r="L218" s="587"/>
      <c r="M218" s="587"/>
      <c r="N218" s="587"/>
      <c r="O218" s="587"/>
      <c r="P218" s="495">
        <f>SUM(F218:O218)</f>
        <v>11259</v>
      </c>
    </row>
    <row r="219" spans="1:16" s="572" customFormat="1">
      <c r="A219" s="485" t="s">
        <v>171</v>
      </c>
      <c r="B219" s="486"/>
      <c r="C219" s="486"/>
      <c r="D219" s="488" t="s">
        <v>502</v>
      </c>
      <c r="E219" s="487"/>
      <c r="F219" s="587">
        <v>9321</v>
      </c>
      <c r="G219" s="587">
        <v>2492</v>
      </c>
      <c r="H219" s="587"/>
      <c r="I219" s="587"/>
      <c r="J219" s="587"/>
      <c r="K219" s="587"/>
      <c r="L219" s="587"/>
      <c r="M219" s="587"/>
      <c r="N219" s="587"/>
      <c r="O219" s="587"/>
      <c r="P219" s="495">
        <f>SUM(F219:O219)</f>
        <v>11813</v>
      </c>
    </row>
    <row r="220" spans="1:16" s="572" customFormat="1">
      <c r="A220" s="485" t="s">
        <v>172</v>
      </c>
      <c r="B220" s="486"/>
      <c r="C220" s="486"/>
      <c r="D220" s="496" t="s">
        <v>503</v>
      </c>
      <c r="E220" s="505"/>
      <c r="F220" s="662">
        <f>F219/F218</f>
        <v>1.0450723175243861</v>
      </c>
      <c r="G220" s="662">
        <f>G219/G218</f>
        <v>1.0649572649572649</v>
      </c>
      <c r="H220" s="665"/>
      <c r="I220" s="665"/>
      <c r="J220" s="665"/>
      <c r="K220" s="665"/>
      <c r="L220" s="665"/>
      <c r="M220" s="665"/>
      <c r="N220" s="665"/>
      <c r="O220" s="665"/>
      <c r="P220" s="663">
        <f>P219/P218</f>
        <v>1.0492050803801403</v>
      </c>
    </row>
    <row r="221" spans="1:16" s="572" customFormat="1">
      <c r="A221" s="485" t="s">
        <v>173</v>
      </c>
      <c r="B221" s="486"/>
      <c r="C221" s="486"/>
      <c r="D221" s="488" t="s">
        <v>371</v>
      </c>
      <c r="E221" s="508"/>
      <c r="F221" s="506"/>
      <c r="G221" s="506"/>
      <c r="H221" s="506"/>
      <c r="I221" s="506"/>
      <c r="J221" s="506"/>
      <c r="K221" s="506"/>
      <c r="L221" s="506"/>
      <c r="M221" s="506"/>
      <c r="N221" s="506"/>
      <c r="O221" s="506"/>
      <c r="P221" s="532"/>
    </row>
    <row r="222" spans="1:16" s="572" customFormat="1">
      <c r="A222" s="485" t="s">
        <v>174</v>
      </c>
      <c r="B222" s="486"/>
      <c r="C222" s="486"/>
      <c r="D222" s="488"/>
      <c r="E222" s="508" t="s">
        <v>428</v>
      </c>
      <c r="F222" s="506"/>
      <c r="G222" s="506"/>
      <c r="H222" s="493">
        <v>3221</v>
      </c>
      <c r="I222" s="506"/>
      <c r="J222" s="506"/>
      <c r="K222" s="506"/>
      <c r="L222" s="506"/>
      <c r="M222" s="506"/>
      <c r="N222" s="506"/>
      <c r="O222" s="506"/>
      <c r="P222" s="492">
        <v>3221</v>
      </c>
    </row>
    <row r="223" spans="1:16" s="572" customFormat="1">
      <c r="A223" s="485" t="s">
        <v>175</v>
      </c>
      <c r="B223" s="486"/>
      <c r="C223" s="486"/>
      <c r="D223" s="488"/>
      <c r="E223" s="508" t="s">
        <v>492</v>
      </c>
      <c r="F223" s="506"/>
      <c r="G223" s="506"/>
      <c r="H223" s="493">
        <v>3221</v>
      </c>
      <c r="I223" s="506"/>
      <c r="J223" s="506"/>
      <c r="K223" s="506"/>
      <c r="L223" s="506"/>
      <c r="M223" s="506"/>
      <c r="N223" s="506"/>
      <c r="O223" s="506"/>
      <c r="P223" s="495">
        <f>SUM(F223:O223)</f>
        <v>3221</v>
      </c>
    </row>
    <row r="224" spans="1:16" s="572" customFormat="1">
      <c r="A224" s="485" t="s">
        <v>176</v>
      </c>
      <c r="B224" s="486"/>
      <c r="C224" s="486"/>
      <c r="D224" s="488"/>
      <c r="E224" s="530" t="s">
        <v>502</v>
      </c>
      <c r="F224" s="545"/>
      <c r="G224" s="545"/>
      <c r="H224" s="510">
        <v>2792</v>
      </c>
      <c r="I224" s="545"/>
      <c r="J224" s="545"/>
      <c r="K224" s="545"/>
      <c r="L224" s="545"/>
      <c r="M224" s="545"/>
      <c r="N224" s="545"/>
      <c r="O224" s="545"/>
      <c r="P224" s="533"/>
    </row>
    <row r="225" spans="1:17" s="572" customFormat="1">
      <c r="A225" s="485" t="s">
        <v>177</v>
      </c>
      <c r="B225" s="486"/>
      <c r="C225" s="486"/>
      <c r="D225" s="488"/>
      <c r="E225" s="508" t="s">
        <v>453</v>
      </c>
      <c r="F225" s="506"/>
      <c r="G225" s="506"/>
      <c r="H225" s="493">
        <v>1829</v>
      </c>
      <c r="I225" s="506"/>
      <c r="J225" s="506"/>
      <c r="K225" s="506"/>
      <c r="L225" s="506"/>
      <c r="M225" s="506"/>
      <c r="N225" s="506"/>
      <c r="O225" s="506"/>
      <c r="P225" s="492">
        <v>1829</v>
      </c>
    </row>
    <row r="226" spans="1:17" s="572" customFormat="1">
      <c r="A226" s="485" t="s">
        <v>178</v>
      </c>
      <c r="B226" s="486"/>
      <c r="C226" s="486"/>
      <c r="D226" s="488"/>
      <c r="E226" s="508" t="s">
        <v>492</v>
      </c>
      <c r="F226" s="506"/>
      <c r="G226" s="506"/>
      <c r="H226" s="493">
        <v>1829</v>
      </c>
      <c r="I226" s="506"/>
      <c r="J226" s="506"/>
      <c r="K226" s="506"/>
      <c r="L226" s="506"/>
      <c r="M226" s="506"/>
      <c r="N226" s="506"/>
      <c r="O226" s="506"/>
      <c r="P226" s="495">
        <f>SUM(F226:O226)</f>
        <v>1829</v>
      </c>
    </row>
    <row r="227" spans="1:17" s="572" customFormat="1">
      <c r="A227" s="485" t="s">
        <v>179</v>
      </c>
      <c r="B227" s="486"/>
      <c r="C227" s="486"/>
      <c r="D227" s="488"/>
      <c r="E227" s="530" t="s">
        <v>502</v>
      </c>
      <c r="F227" s="545"/>
      <c r="G227" s="545"/>
      <c r="H227" s="510">
        <v>1829</v>
      </c>
      <c r="I227" s="545"/>
      <c r="J227" s="545"/>
      <c r="K227" s="545"/>
      <c r="L227" s="545"/>
      <c r="M227" s="545"/>
      <c r="N227" s="545"/>
      <c r="O227" s="545"/>
      <c r="P227" s="533"/>
    </row>
    <row r="228" spans="1:17" s="572" customFormat="1">
      <c r="A228" s="485" t="s">
        <v>180</v>
      </c>
      <c r="B228" s="486"/>
      <c r="C228" s="486"/>
      <c r="D228" s="488"/>
      <c r="E228" s="508" t="s">
        <v>420</v>
      </c>
      <c r="F228" s="493">
        <v>1338</v>
      </c>
      <c r="G228" s="493">
        <v>361</v>
      </c>
      <c r="H228" s="493"/>
      <c r="I228" s="506"/>
      <c r="J228" s="506"/>
      <c r="K228" s="506"/>
      <c r="L228" s="506"/>
      <c r="M228" s="506"/>
      <c r="N228" s="506"/>
      <c r="O228" s="506"/>
      <c r="P228" s="492">
        <v>1699</v>
      </c>
    </row>
    <row r="229" spans="1:17" s="572" customFormat="1">
      <c r="A229" s="485" t="s">
        <v>181</v>
      </c>
      <c r="B229" s="486"/>
      <c r="C229" s="486"/>
      <c r="D229" s="488"/>
      <c r="E229" s="508" t="s">
        <v>492</v>
      </c>
      <c r="F229" s="493">
        <v>1338</v>
      </c>
      <c r="G229" s="493">
        <v>361</v>
      </c>
      <c r="H229" s="493"/>
      <c r="I229" s="493"/>
      <c r="J229" s="493"/>
      <c r="K229" s="493"/>
      <c r="L229" s="493"/>
      <c r="M229" s="493"/>
      <c r="N229" s="493"/>
      <c r="O229" s="493"/>
      <c r="P229" s="495">
        <f>SUM(F229:O229)</f>
        <v>1699</v>
      </c>
    </row>
    <row r="230" spans="1:17" s="572" customFormat="1">
      <c r="A230" s="485" t="s">
        <v>182</v>
      </c>
      <c r="B230" s="486"/>
      <c r="C230" s="486"/>
      <c r="D230" s="488"/>
      <c r="E230" s="530" t="s">
        <v>502</v>
      </c>
      <c r="F230" s="510">
        <v>1341</v>
      </c>
      <c r="G230" s="510">
        <v>325</v>
      </c>
      <c r="H230" s="510"/>
      <c r="I230" s="510"/>
      <c r="J230" s="510"/>
      <c r="K230" s="510"/>
      <c r="L230" s="510"/>
      <c r="M230" s="510"/>
      <c r="N230" s="510"/>
      <c r="O230" s="510"/>
      <c r="P230" s="533"/>
    </row>
    <row r="231" spans="1:17" s="572" customFormat="1">
      <c r="A231" s="485" t="s">
        <v>183</v>
      </c>
      <c r="B231" s="486"/>
      <c r="C231" s="486"/>
      <c r="D231" s="486" t="s">
        <v>372</v>
      </c>
      <c r="E231" s="508"/>
      <c r="F231" s="493">
        <v>1338</v>
      </c>
      <c r="G231" s="493">
        <v>361</v>
      </c>
      <c r="H231" s="493">
        <v>5050</v>
      </c>
      <c r="I231" s="493"/>
      <c r="J231" s="493"/>
      <c r="K231" s="493"/>
      <c r="L231" s="493"/>
      <c r="M231" s="493"/>
      <c r="N231" s="493"/>
      <c r="O231" s="493"/>
      <c r="P231" s="492">
        <f>SUM(P228,P225,P222)</f>
        <v>6749</v>
      </c>
      <c r="Q231" s="575"/>
    </row>
    <row r="232" spans="1:17" s="572" customFormat="1">
      <c r="A232" s="485" t="s">
        <v>184</v>
      </c>
      <c r="B232" s="486"/>
      <c r="C232" s="486"/>
      <c r="D232" s="486" t="s">
        <v>492</v>
      </c>
      <c r="E232" s="491"/>
      <c r="F232" s="493">
        <f t="shared" ref="F232:O232" si="23">SUM(F229,F226,F223)</f>
        <v>1338</v>
      </c>
      <c r="G232" s="493">
        <f t="shared" si="23"/>
        <v>361</v>
      </c>
      <c r="H232" s="493">
        <f t="shared" si="23"/>
        <v>5050</v>
      </c>
      <c r="I232" s="493">
        <f t="shared" si="23"/>
        <v>0</v>
      </c>
      <c r="J232" s="493">
        <f t="shared" si="23"/>
        <v>0</v>
      </c>
      <c r="K232" s="493">
        <f t="shared" si="23"/>
        <v>0</v>
      </c>
      <c r="L232" s="493">
        <f t="shared" si="23"/>
        <v>0</v>
      </c>
      <c r="M232" s="493">
        <f t="shared" si="23"/>
        <v>0</v>
      </c>
      <c r="N232" s="493"/>
      <c r="O232" s="493">
        <f t="shared" si="23"/>
        <v>0</v>
      </c>
      <c r="P232" s="495">
        <f>SUM(P229,P226,P223)</f>
        <v>6749</v>
      </c>
      <c r="Q232" s="575"/>
    </row>
    <row r="233" spans="1:17" s="572" customFormat="1">
      <c r="A233" s="485" t="s">
        <v>185</v>
      </c>
      <c r="B233" s="486"/>
      <c r="C233" s="486"/>
      <c r="D233" s="488" t="s">
        <v>502</v>
      </c>
      <c r="E233" s="491"/>
      <c r="F233" s="493">
        <v>1341</v>
      </c>
      <c r="G233" s="493">
        <v>325</v>
      </c>
      <c r="H233" s="493">
        <v>4621</v>
      </c>
      <c r="I233" s="493"/>
      <c r="J233" s="493"/>
      <c r="K233" s="493">
        <v>157</v>
      </c>
      <c r="L233" s="493"/>
      <c r="M233" s="493"/>
      <c r="N233" s="493"/>
      <c r="O233" s="493"/>
      <c r="P233" s="495">
        <f>SUM(F233:O233)</f>
        <v>6444</v>
      </c>
      <c r="Q233" s="575"/>
    </row>
    <row r="234" spans="1:17" s="572" customFormat="1">
      <c r="A234" s="485" t="s">
        <v>186</v>
      </c>
      <c r="B234" s="486"/>
      <c r="C234" s="486"/>
      <c r="D234" s="496" t="s">
        <v>503</v>
      </c>
      <c r="E234" s="503"/>
      <c r="F234" s="504">
        <f>F233/F232</f>
        <v>1.0022421524663676</v>
      </c>
      <c r="G234" s="504">
        <f>G233/G232</f>
        <v>0.90027700831024926</v>
      </c>
      <c r="H234" s="504">
        <f>H233/H232</f>
        <v>0.91504950495049509</v>
      </c>
      <c r="I234" s="504"/>
      <c r="J234" s="504"/>
      <c r="K234" s="504"/>
      <c r="L234" s="504"/>
      <c r="M234" s="504"/>
      <c r="N234" s="504"/>
      <c r="O234" s="504"/>
      <c r="P234" s="512">
        <f>P233/P232</f>
        <v>0.9548081197214402</v>
      </c>
      <c r="Q234" s="575"/>
    </row>
    <row r="235" spans="1:17" s="572" customFormat="1">
      <c r="A235" s="485" t="s">
        <v>187</v>
      </c>
      <c r="B235" s="486"/>
      <c r="C235" s="486"/>
      <c r="D235" s="486" t="s">
        <v>454</v>
      </c>
      <c r="E235" s="491"/>
      <c r="F235" s="493">
        <v>5468</v>
      </c>
      <c r="G235" s="493">
        <v>1502</v>
      </c>
      <c r="H235" s="493">
        <v>300</v>
      </c>
      <c r="I235" s="493"/>
      <c r="J235" s="493"/>
      <c r="K235" s="493"/>
      <c r="L235" s="493"/>
      <c r="M235" s="493"/>
      <c r="N235" s="493"/>
      <c r="O235" s="493"/>
      <c r="P235" s="492">
        <f>SUM(F235:O235)</f>
        <v>7270</v>
      </c>
    </row>
    <row r="236" spans="1:17" s="572" customFormat="1">
      <c r="A236" s="485" t="s">
        <v>188</v>
      </c>
      <c r="B236" s="486"/>
      <c r="C236" s="486"/>
      <c r="D236" s="486" t="s">
        <v>492</v>
      </c>
      <c r="E236" s="491"/>
      <c r="F236" s="493">
        <v>5468</v>
      </c>
      <c r="G236" s="493">
        <v>1502</v>
      </c>
      <c r="H236" s="493">
        <v>300</v>
      </c>
      <c r="I236" s="493"/>
      <c r="J236" s="493"/>
      <c r="K236" s="493"/>
      <c r="L236" s="493"/>
      <c r="M236" s="493"/>
      <c r="N236" s="493"/>
      <c r="O236" s="493"/>
      <c r="P236" s="495">
        <f>SUM(F236:O236)</f>
        <v>7270</v>
      </c>
    </row>
    <row r="237" spans="1:17" s="572" customFormat="1">
      <c r="A237" s="485" t="s">
        <v>189</v>
      </c>
      <c r="B237" s="486"/>
      <c r="C237" s="486"/>
      <c r="D237" s="488" t="s">
        <v>502</v>
      </c>
      <c r="E237" s="491"/>
      <c r="F237" s="493">
        <v>5255</v>
      </c>
      <c r="G237" s="493">
        <v>1453</v>
      </c>
      <c r="H237" s="493">
        <v>389</v>
      </c>
      <c r="I237" s="493"/>
      <c r="J237" s="493"/>
      <c r="K237" s="493">
        <v>158</v>
      </c>
      <c r="L237" s="493"/>
      <c r="M237" s="493"/>
      <c r="N237" s="493"/>
      <c r="O237" s="493"/>
      <c r="P237" s="495">
        <f>SUM(F237:O237)</f>
        <v>7255</v>
      </c>
    </row>
    <row r="238" spans="1:17" s="572" customFormat="1" ht="13.5" thickBot="1">
      <c r="A238" s="485" t="s">
        <v>190</v>
      </c>
      <c r="B238" s="486"/>
      <c r="C238" s="486"/>
      <c r="D238" s="496" t="s">
        <v>503</v>
      </c>
      <c r="E238" s="491"/>
      <c r="F238" s="497">
        <f>F237/F236</f>
        <v>0.96104608632040966</v>
      </c>
      <c r="G238" s="497">
        <f>G237/G236</f>
        <v>0.96737683089214377</v>
      </c>
      <c r="H238" s="497">
        <f>H237/H236</f>
        <v>1.2966666666666666</v>
      </c>
      <c r="I238" s="497"/>
      <c r="J238" s="497"/>
      <c r="K238" s="497"/>
      <c r="L238" s="497"/>
      <c r="M238" s="497"/>
      <c r="N238" s="497"/>
      <c r="O238" s="497"/>
      <c r="P238" s="534">
        <f>P237/P236</f>
        <v>0.99793672627235208</v>
      </c>
    </row>
    <row r="239" spans="1:17" s="572" customFormat="1" ht="25.5" customHeight="1">
      <c r="A239" s="485" t="s">
        <v>191</v>
      </c>
      <c r="B239" s="1048" t="s">
        <v>466</v>
      </c>
      <c r="C239" s="1049"/>
      <c r="D239" s="1049"/>
      <c r="E239" s="1049"/>
      <c r="F239" s="498">
        <f t="shared" ref="F239:P239" si="24">SUM(F205,F209,F213,F217,F231,F235)</f>
        <v>118566</v>
      </c>
      <c r="G239" s="498">
        <f t="shared" si="24"/>
        <v>32277</v>
      </c>
      <c r="H239" s="498">
        <f t="shared" si="24"/>
        <v>38739</v>
      </c>
      <c r="I239" s="498">
        <f t="shared" si="24"/>
        <v>0</v>
      </c>
      <c r="J239" s="498">
        <f t="shared" si="24"/>
        <v>0</v>
      </c>
      <c r="K239" s="498">
        <f t="shared" si="24"/>
        <v>2800</v>
      </c>
      <c r="L239" s="498">
        <f t="shared" si="24"/>
        <v>0</v>
      </c>
      <c r="M239" s="498">
        <f t="shared" si="24"/>
        <v>0</v>
      </c>
      <c r="N239" s="498"/>
      <c r="O239" s="498">
        <f t="shared" si="24"/>
        <v>569</v>
      </c>
      <c r="P239" s="535">
        <f t="shared" si="24"/>
        <v>192951</v>
      </c>
      <c r="Q239" s="575"/>
    </row>
    <row r="240" spans="1:17" s="572" customFormat="1" ht="19.5" customHeight="1">
      <c r="A240" s="485" t="s">
        <v>794</v>
      </c>
      <c r="B240" s="1046" t="s">
        <v>492</v>
      </c>
      <c r="C240" s="1047"/>
      <c r="D240" s="1047"/>
      <c r="E240" s="1047"/>
      <c r="F240" s="499">
        <f t="shared" ref="F240:P240" si="25">SUM(F206,F210,F214,F218,F232,F236)</f>
        <v>120880</v>
      </c>
      <c r="G240" s="499">
        <f t="shared" si="25"/>
        <v>32277</v>
      </c>
      <c r="H240" s="499">
        <f t="shared" si="25"/>
        <v>38739</v>
      </c>
      <c r="I240" s="499">
        <f t="shared" si="25"/>
        <v>0</v>
      </c>
      <c r="J240" s="499">
        <f t="shared" si="25"/>
        <v>0</v>
      </c>
      <c r="K240" s="499">
        <f t="shared" si="25"/>
        <v>2800</v>
      </c>
      <c r="L240" s="499">
        <f t="shared" si="25"/>
        <v>0</v>
      </c>
      <c r="M240" s="499">
        <f t="shared" si="25"/>
        <v>0</v>
      </c>
      <c r="N240" s="499"/>
      <c r="O240" s="499">
        <f t="shared" si="25"/>
        <v>0</v>
      </c>
      <c r="P240" s="536">
        <f t="shared" si="25"/>
        <v>194696</v>
      </c>
      <c r="Q240" s="575"/>
    </row>
    <row r="241" spans="1:18" s="572" customFormat="1">
      <c r="A241" s="485" t="s">
        <v>192</v>
      </c>
      <c r="B241" s="500" t="s">
        <v>502</v>
      </c>
      <c r="C241" s="486"/>
      <c r="D241" s="486"/>
      <c r="E241" s="487"/>
      <c r="F241" s="499">
        <f>SUM(F207,F211,F215,F219,F233,F237)</f>
        <v>119561</v>
      </c>
      <c r="G241" s="499">
        <f t="shared" ref="G241:P241" si="26">SUM(G207,G211,G215,G219,G233,G237)</f>
        <v>29635</v>
      </c>
      <c r="H241" s="499">
        <f t="shared" si="26"/>
        <v>36507</v>
      </c>
      <c r="I241" s="499">
        <f t="shared" si="26"/>
        <v>0</v>
      </c>
      <c r="J241" s="499">
        <f t="shared" si="26"/>
        <v>0</v>
      </c>
      <c r="K241" s="499">
        <f t="shared" si="26"/>
        <v>2248</v>
      </c>
      <c r="L241" s="499">
        <f t="shared" si="26"/>
        <v>0</v>
      </c>
      <c r="M241" s="499">
        <f t="shared" si="26"/>
        <v>0</v>
      </c>
      <c r="N241" s="499"/>
      <c r="O241" s="499">
        <f t="shared" si="26"/>
        <v>0</v>
      </c>
      <c r="P241" s="517">
        <f t="shared" si="26"/>
        <v>187951</v>
      </c>
    </row>
    <row r="242" spans="1:18" s="572" customFormat="1" ht="13.5" thickBot="1">
      <c r="A242" s="485" t="s">
        <v>193</v>
      </c>
      <c r="B242" s="501" t="s">
        <v>503</v>
      </c>
      <c r="C242" s="486"/>
      <c r="D242" s="486"/>
      <c r="E242" s="487"/>
      <c r="F242" s="502">
        <f>F241/F240</f>
        <v>0.98908835208471213</v>
      </c>
      <c r="G242" s="502">
        <f>G241/G240</f>
        <v>0.91814604826966573</v>
      </c>
      <c r="H242" s="502">
        <f>H241/H240</f>
        <v>0.94238364438937505</v>
      </c>
      <c r="I242" s="502"/>
      <c r="J242" s="502"/>
      <c r="K242" s="502">
        <f>K241/K240</f>
        <v>0.80285714285714282</v>
      </c>
      <c r="L242" s="502"/>
      <c r="M242" s="502"/>
      <c r="N242" s="502"/>
      <c r="O242" s="502"/>
      <c r="P242" s="518">
        <f>P241/P240</f>
        <v>0.96535624768870443</v>
      </c>
    </row>
    <row r="243" spans="1:18" s="572" customFormat="1" ht="25.5" customHeight="1" thickBot="1">
      <c r="A243" s="485" t="s">
        <v>194</v>
      </c>
      <c r="B243" s="1040" t="s">
        <v>98</v>
      </c>
      <c r="C243" s="1041"/>
      <c r="D243" s="1041"/>
      <c r="E243" s="1041"/>
      <c r="F243" s="625">
        <v>62567</v>
      </c>
      <c r="G243" s="625">
        <v>17143</v>
      </c>
      <c r="H243" s="625">
        <v>29076</v>
      </c>
      <c r="I243" s="626">
        <v>0</v>
      </c>
      <c r="J243" s="626">
        <v>0</v>
      </c>
      <c r="K243" s="625">
        <v>429</v>
      </c>
      <c r="L243" s="626">
        <v>0</v>
      </c>
      <c r="M243" s="626">
        <v>0</v>
      </c>
      <c r="N243" s="626"/>
      <c r="O243" s="626">
        <v>0</v>
      </c>
      <c r="P243" s="627">
        <f>SUM(F243:O243)</f>
        <v>109215</v>
      </c>
      <c r="Q243" s="575"/>
    </row>
    <row r="244" spans="1:18" s="572" customFormat="1" ht="16.5" customHeight="1">
      <c r="A244" s="485" t="s">
        <v>195</v>
      </c>
      <c r="B244" s="1013" t="s">
        <v>492</v>
      </c>
      <c r="C244" s="1013"/>
      <c r="D244" s="1013"/>
      <c r="E244" s="1014"/>
      <c r="F244" s="628">
        <v>71378</v>
      </c>
      <c r="G244" s="628">
        <v>18236</v>
      </c>
      <c r="H244" s="628">
        <v>29451</v>
      </c>
      <c r="I244" s="629">
        <v>0</v>
      </c>
      <c r="J244" s="629">
        <v>0</v>
      </c>
      <c r="K244" s="628">
        <v>1029</v>
      </c>
      <c r="L244" s="629">
        <v>0</v>
      </c>
      <c r="M244" s="629">
        <v>0</v>
      </c>
      <c r="N244" s="629"/>
      <c r="O244" s="629">
        <v>0</v>
      </c>
      <c r="P244" s="630">
        <f>SUM(F244:O244)</f>
        <v>120094</v>
      </c>
      <c r="Q244" s="575"/>
    </row>
    <row r="245" spans="1:18" s="572" customFormat="1" ht="16.5" customHeight="1">
      <c r="A245" s="485" t="s">
        <v>196</v>
      </c>
      <c r="B245" s="1013" t="s">
        <v>502</v>
      </c>
      <c r="C245" s="1013"/>
      <c r="D245" s="1013"/>
      <c r="E245" s="1014"/>
      <c r="F245" s="631">
        <v>67356</v>
      </c>
      <c r="G245" s="631">
        <v>18157</v>
      </c>
      <c r="H245" s="631">
        <v>28693</v>
      </c>
      <c r="I245" s="632">
        <v>0</v>
      </c>
      <c r="J245" s="632">
        <v>0</v>
      </c>
      <c r="K245" s="631">
        <v>1012</v>
      </c>
      <c r="L245" s="632">
        <v>0</v>
      </c>
      <c r="M245" s="632">
        <v>0</v>
      </c>
      <c r="N245" s="632"/>
      <c r="O245" s="632">
        <v>0</v>
      </c>
      <c r="P245" s="630">
        <f>SUM(F245:O245)</f>
        <v>115218</v>
      </c>
      <c r="Q245" s="575"/>
    </row>
    <row r="246" spans="1:18" s="572" customFormat="1" ht="13.5" thickBot="1">
      <c r="A246" s="485" t="s">
        <v>197</v>
      </c>
      <c r="B246" s="1011" t="s">
        <v>503</v>
      </c>
      <c r="C246" s="1011"/>
      <c r="D246" s="1011"/>
      <c r="E246" s="1012"/>
      <c r="F246" s="529">
        <f>F245/F244</f>
        <v>0.94365210569082913</v>
      </c>
      <c r="G246" s="529">
        <f>G245/G244</f>
        <v>0.99566790962930463</v>
      </c>
      <c r="H246" s="529">
        <f>H245/H244</f>
        <v>0.97426233404638207</v>
      </c>
      <c r="I246" s="529">
        <v>0</v>
      </c>
      <c r="J246" s="529">
        <v>0</v>
      </c>
      <c r="K246" s="529">
        <f>K245/K244</f>
        <v>0.98347910592808552</v>
      </c>
      <c r="L246" s="529">
        <v>0</v>
      </c>
      <c r="M246" s="529">
        <v>0</v>
      </c>
      <c r="N246" s="529"/>
      <c r="O246" s="529">
        <v>0</v>
      </c>
      <c r="P246" s="529">
        <f>P245/P244</f>
        <v>0.95939847119756194</v>
      </c>
    </row>
    <row r="247" spans="1:18" s="572" customFormat="1" ht="26.25" customHeight="1" thickBot="1">
      <c r="A247" s="485" t="s">
        <v>198</v>
      </c>
      <c r="B247" s="1042" t="s">
        <v>102</v>
      </c>
      <c r="C247" s="1043"/>
      <c r="D247" s="1043"/>
      <c r="E247" s="1043"/>
      <c r="F247" s="633">
        <v>26310</v>
      </c>
      <c r="G247" s="633">
        <v>11252</v>
      </c>
      <c r="H247" s="633">
        <v>38445</v>
      </c>
      <c r="I247" s="633">
        <v>0</v>
      </c>
      <c r="J247" s="633">
        <v>0</v>
      </c>
      <c r="K247" s="633">
        <v>410</v>
      </c>
      <c r="L247" s="633">
        <v>0</v>
      </c>
      <c r="M247" s="633">
        <v>0</v>
      </c>
      <c r="N247" s="633"/>
      <c r="O247" s="633">
        <v>0</v>
      </c>
      <c r="P247" s="634">
        <f>SUM(F247:O247)</f>
        <v>76417</v>
      </c>
      <c r="Q247" s="575"/>
    </row>
    <row r="248" spans="1:18" s="572" customFormat="1" ht="19.5" customHeight="1">
      <c r="A248" s="485" t="s">
        <v>199</v>
      </c>
      <c r="B248" s="1024" t="s">
        <v>492</v>
      </c>
      <c r="C248" s="1024"/>
      <c r="D248" s="1024"/>
      <c r="E248" s="1025"/>
      <c r="F248" s="635">
        <v>62766</v>
      </c>
      <c r="G248" s="635">
        <v>18084</v>
      </c>
      <c r="H248" s="635">
        <v>40754</v>
      </c>
      <c r="I248" s="635">
        <v>0</v>
      </c>
      <c r="J248" s="635">
        <v>0</v>
      </c>
      <c r="K248" s="635">
        <v>3579</v>
      </c>
      <c r="L248" s="635">
        <v>0</v>
      </c>
      <c r="M248" s="635">
        <v>0</v>
      </c>
      <c r="N248" s="635"/>
      <c r="O248" s="635">
        <v>0</v>
      </c>
      <c r="P248" s="636">
        <f>SUM(F248:O248)</f>
        <v>125183</v>
      </c>
      <c r="Q248" s="575"/>
    </row>
    <row r="249" spans="1:18" s="572" customFormat="1" ht="18.75" customHeight="1" thickBot="1">
      <c r="A249" s="485" t="s">
        <v>200</v>
      </c>
      <c r="B249" s="1015" t="s">
        <v>502</v>
      </c>
      <c r="C249" s="1017"/>
      <c r="D249" s="1017"/>
      <c r="E249" s="1018"/>
      <c r="F249" s="637">
        <v>54609</v>
      </c>
      <c r="G249" s="637">
        <v>10913</v>
      </c>
      <c r="H249" s="637">
        <v>39412</v>
      </c>
      <c r="I249" s="637">
        <v>0</v>
      </c>
      <c r="J249" s="637">
        <v>0</v>
      </c>
      <c r="K249" s="637">
        <v>3496</v>
      </c>
      <c r="L249" s="637">
        <v>0</v>
      </c>
      <c r="M249" s="637">
        <v>0</v>
      </c>
      <c r="N249" s="637"/>
      <c r="O249" s="637">
        <v>0</v>
      </c>
      <c r="P249" s="638">
        <f>SUM(F249:O249)</f>
        <v>108430</v>
      </c>
      <c r="Q249" s="575"/>
    </row>
    <row r="250" spans="1:18" s="572" customFormat="1" ht="21" customHeight="1" thickBot="1">
      <c r="A250" s="485" t="s">
        <v>201</v>
      </c>
      <c r="B250" s="1026" t="s">
        <v>503</v>
      </c>
      <c r="C250" s="1026"/>
      <c r="D250" s="1026"/>
      <c r="E250" s="1027"/>
      <c r="F250" s="639">
        <f>(F249/F248)</f>
        <v>0.87004110505687793</v>
      </c>
      <c r="G250" s="639">
        <f>(G249/G248)</f>
        <v>0.60346162353461619</v>
      </c>
      <c r="H250" s="639">
        <f>(H249/H248)</f>
        <v>0.96707071698483582</v>
      </c>
      <c r="I250" s="640">
        <v>0</v>
      </c>
      <c r="J250" s="640">
        <v>0</v>
      </c>
      <c r="K250" s="639">
        <f>(K249/K248)</f>
        <v>0.97680916457110922</v>
      </c>
      <c r="L250" s="639">
        <v>0</v>
      </c>
      <c r="M250" s="639">
        <v>0</v>
      </c>
      <c r="N250" s="639"/>
      <c r="O250" s="639">
        <v>0</v>
      </c>
      <c r="P250" s="641">
        <f>(P249/P248)</f>
        <v>0.86617192430282064</v>
      </c>
    </row>
    <row r="251" spans="1:18" s="572" customFormat="1" ht="16.5" customHeight="1">
      <c r="A251" s="485" t="s">
        <v>202</v>
      </c>
      <c r="B251" s="1003" t="s">
        <v>385</v>
      </c>
      <c r="C251" s="1003"/>
      <c r="D251" s="1003"/>
      <c r="E251" s="1004"/>
      <c r="F251" s="520">
        <f t="shared" ref="F251:K252" si="27">SUM(F243,F247)</f>
        <v>88877</v>
      </c>
      <c r="G251" s="520">
        <f t="shared" si="27"/>
        <v>28395</v>
      </c>
      <c r="H251" s="520">
        <f t="shared" si="27"/>
        <v>67521</v>
      </c>
      <c r="I251" s="520">
        <f t="shared" si="27"/>
        <v>0</v>
      </c>
      <c r="J251" s="520">
        <f t="shared" si="27"/>
        <v>0</v>
      </c>
      <c r="K251" s="520">
        <f t="shared" si="27"/>
        <v>839</v>
      </c>
      <c r="L251" s="520"/>
      <c r="M251" s="520"/>
      <c r="N251" s="520"/>
      <c r="O251" s="520">
        <f>SUM(O243,O247)</f>
        <v>0</v>
      </c>
      <c r="P251" s="537">
        <f>SUM(P243,P247)</f>
        <v>185632</v>
      </c>
    </row>
    <row r="252" spans="1:18" s="572" customFormat="1" ht="16.5" customHeight="1">
      <c r="A252" s="485" t="s">
        <v>203</v>
      </c>
      <c r="B252" s="1005" t="s">
        <v>492</v>
      </c>
      <c r="C252" s="1005"/>
      <c r="D252" s="1005"/>
      <c r="E252" s="1006"/>
      <c r="F252" s="521">
        <f t="shared" si="27"/>
        <v>134144</v>
      </c>
      <c r="G252" s="521">
        <f t="shared" si="27"/>
        <v>36320</v>
      </c>
      <c r="H252" s="521">
        <f t="shared" si="27"/>
        <v>70205</v>
      </c>
      <c r="I252" s="521">
        <f t="shared" si="27"/>
        <v>0</v>
      </c>
      <c r="J252" s="521">
        <f t="shared" si="27"/>
        <v>0</v>
      </c>
      <c r="K252" s="521">
        <f t="shared" si="27"/>
        <v>4608</v>
      </c>
      <c r="L252" s="521"/>
      <c r="M252" s="521"/>
      <c r="N252" s="521"/>
      <c r="O252" s="521">
        <f>SUM(O244,O248)</f>
        <v>0</v>
      </c>
      <c r="P252" s="538">
        <f>SUM(P244,P248)</f>
        <v>245277</v>
      </c>
    </row>
    <row r="253" spans="1:18" s="572" customFormat="1" ht="16.5" customHeight="1">
      <c r="A253" s="485" t="s">
        <v>204</v>
      </c>
      <c r="B253" s="1028" t="s">
        <v>502</v>
      </c>
      <c r="C253" s="1028"/>
      <c r="D253" s="1028"/>
      <c r="E253" s="1029"/>
      <c r="F253" s="523">
        <f>SUM(F245,F249)</f>
        <v>121965</v>
      </c>
      <c r="G253" s="523">
        <f t="shared" ref="G253:P253" si="28">SUM(G245,G249)</f>
        <v>29070</v>
      </c>
      <c r="H253" s="523">
        <f t="shared" si="28"/>
        <v>68105</v>
      </c>
      <c r="I253" s="523">
        <f t="shared" si="28"/>
        <v>0</v>
      </c>
      <c r="J253" s="523">
        <f t="shared" si="28"/>
        <v>0</v>
      </c>
      <c r="K253" s="523">
        <f t="shared" si="28"/>
        <v>4508</v>
      </c>
      <c r="L253" s="523">
        <f t="shared" si="28"/>
        <v>0</v>
      </c>
      <c r="M253" s="523">
        <f t="shared" si="28"/>
        <v>0</v>
      </c>
      <c r="N253" s="523"/>
      <c r="O253" s="523">
        <f t="shared" si="28"/>
        <v>0</v>
      </c>
      <c r="P253" s="522">
        <f t="shared" si="28"/>
        <v>223648</v>
      </c>
    </row>
    <row r="254" spans="1:18" s="322" customFormat="1" ht="16.5" customHeight="1" thickBot="1">
      <c r="A254" s="485" t="s">
        <v>205</v>
      </c>
      <c r="B254" s="1015" t="s">
        <v>503</v>
      </c>
      <c r="C254" s="1015"/>
      <c r="D254" s="1015"/>
      <c r="E254" s="1016"/>
      <c r="F254" s="525">
        <f>F253/F252</f>
        <v>0.90920950620229013</v>
      </c>
      <c r="G254" s="525">
        <f>G253/G252</f>
        <v>0.80038546255506604</v>
      </c>
      <c r="H254" s="525">
        <f>H253/H252</f>
        <v>0.97008760059824795</v>
      </c>
      <c r="I254" s="525"/>
      <c r="J254" s="525"/>
      <c r="K254" s="525">
        <f>K253/K252</f>
        <v>0.97829861111111116</v>
      </c>
      <c r="L254" s="525"/>
      <c r="M254" s="525"/>
      <c r="N254" s="525"/>
      <c r="O254" s="525"/>
      <c r="P254" s="524">
        <f>P253/P252</f>
        <v>0.91181806692025746</v>
      </c>
    </row>
    <row r="255" spans="1:18" s="322" customFormat="1" ht="16.5" customHeight="1">
      <c r="A255" s="485" t="s">
        <v>206</v>
      </c>
      <c r="B255" s="1030" t="s">
        <v>366</v>
      </c>
      <c r="C255" s="1030"/>
      <c r="D255" s="1030"/>
      <c r="E255" s="1031"/>
      <c r="F255" s="510">
        <f t="shared" ref="F255:K255" si="29">SUM(F251,F199,F239)</f>
        <v>209218</v>
      </c>
      <c r="G255" s="510">
        <f t="shared" si="29"/>
        <v>61152</v>
      </c>
      <c r="H255" s="510">
        <f t="shared" si="29"/>
        <v>135278</v>
      </c>
      <c r="I255" s="510">
        <f t="shared" si="29"/>
        <v>15900</v>
      </c>
      <c r="J255" s="510">
        <f t="shared" si="29"/>
        <v>119906</v>
      </c>
      <c r="K255" s="510">
        <f t="shared" si="29"/>
        <v>17674</v>
      </c>
      <c r="L255" s="510"/>
      <c r="M255" s="510"/>
      <c r="N255" s="510"/>
      <c r="O255" s="510">
        <f t="shared" ref="O255:P257" si="30">SUM(O251,O199,O239)</f>
        <v>50947</v>
      </c>
      <c r="P255" s="511">
        <f t="shared" si="30"/>
        <v>610075</v>
      </c>
      <c r="Q255" s="323"/>
    </row>
    <row r="256" spans="1:18" s="322" customFormat="1" ht="16.5" customHeight="1">
      <c r="A256" s="485" t="s">
        <v>207</v>
      </c>
      <c r="B256" s="1005" t="s">
        <v>492</v>
      </c>
      <c r="C256" s="1005"/>
      <c r="D256" s="1005"/>
      <c r="E256" s="1006"/>
      <c r="F256" s="523">
        <f>SUM(F200,F240,F252)</f>
        <v>266359</v>
      </c>
      <c r="G256" s="523">
        <f t="shared" ref="G256:O256" si="31">SUM(G200,G240,G252)</f>
        <v>70497</v>
      </c>
      <c r="H256" s="523">
        <f t="shared" si="31"/>
        <v>142866</v>
      </c>
      <c r="I256" s="523">
        <f t="shared" si="31"/>
        <v>35048</v>
      </c>
      <c r="J256" s="523">
        <f t="shared" si="31"/>
        <v>126016</v>
      </c>
      <c r="K256" s="523">
        <f t="shared" si="31"/>
        <v>58731</v>
      </c>
      <c r="L256" s="523">
        <f t="shared" si="31"/>
        <v>601</v>
      </c>
      <c r="M256" s="523">
        <f t="shared" si="31"/>
        <v>4092</v>
      </c>
      <c r="N256" s="523">
        <f t="shared" si="31"/>
        <v>0</v>
      </c>
      <c r="O256" s="523">
        <f t="shared" si="31"/>
        <v>18676</v>
      </c>
      <c r="P256" s="531">
        <f t="shared" si="30"/>
        <v>726876</v>
      </c>
      <c r="Q256" s="323"/>
      <c r="R256" s="842"/>
    </row>
    <row r="257" spans="1:18" s="322" customFormat="1" ht="16.5" customHeight="1">
      <c r="A257" s="485" t="s">
        <v>208</v>
      </c>
      <c r="B257" s="1034" t="s">
        <v>502</v>
      </c>
      <c r="C257" s="1034"/>
      <c r="D257" s="1034"/>
      <c r="E257" s="1035"/>
      <c r="F257" s="523">
        <f>SUM(F201,F241,F253)</f>
        <v>252106</v>
      </c>
      <c r="G257" s="523">
        <f t="shared" ref="G257:O257" si="32">SUM(G201,G241,G253)</f>
        <v>60250</v>
      </c>
      <c r="H257" s="523">
        <f t="shared" si="32"/>
        <v>133202</v>
      </c>
      <c r="I257" s="523">
        <f t="shared" si="32"/>
        <v>28997</v>
      </c>
      <c r="J257" s="523">
        <f t="shared" si="32"/>
        <v>126016</v>
      </c>
      <c r="K257" s="523">
        <f t="shared" si="32"/>
        <v>35174</v>
      </c>
      <c r="L257" s="523">
        <f t="shared" si="32"/>
        <v>381</v>
      </c>
      <c r="M257" s="523">
        <f t="shared" si="32"/>
        <v>4092</v>
      </c>
      <c r="N257" s="523">
        <f t="shared" si="32"/>
        <v>13103</v>
      </c>
      <c r="O257" s="523">
        <f t="shared" si="32"/>
        <v>0</v>
      </c>
      <c r="P257" s="531">
        <f t="shared" si="30"/>
        <v>653321</v>
      </c>
      <c r="Q257" s="323"/>
      <c r="R257" s="842"/>
    </row>
    <row r="258" spans="1:18" s="322" customFormat="1" ht="16.5" customHeight="1" thickBot="1">
      <c r="A258" s="485" t="s">
        <v>209</v>
      </c>
      <c r="B258" s="1015" t="s">
        <v>503</v>
      </c>
      <c r="C258" s="1015"/>
      <c r="D258" s="1015"/>
      <c r="E258" s="1016"/>
      <c r="F258" s="529">
        <f>F257/F256</f>
        <v>0.94648951227478706</v>
      </c>
      <c r="G258" s="529">
        <f t="shared" ref="G258:P258" si="33">G257/G256</f>
        <v>0.85464629700554628</v>
      </c>
      <c r="H258" s="529">
        <f t="shared" si="33"/>
        <v>0.93235619391597724</v>
      </c>
      <c r="I258" s="529">
        <f t="shared" si="33"/>
        <v>0.82735106140150649</v>
      </c>
      <c r="J258" s="529">
        <f t="shared" si="33"/>
        <v>1</v>
      </c>
      <c r="K258" s="529">
        <f t="shared" si="33"/>
        <v>0.59890006980981081</v>
      </c>
      <c r="L258" s="529">
        <f t="shared" si="33"/>
        <v>0.63394342762063227</v>
      </c>
      <c r="M258" s="529">
        <f t="shared" si="33"/>
        <v>1</v>
      </c>
      <c r="N258" s="529"/>
      <c r="O258" s="529">
        <f t="shared" si="33"/>
        <v>0</v>
      </c>
      <c r="P258" s="529">
        <f t="shared" si="33"/>
        <v>0.89880667404068915</v>
      </c>
      <c r="Q258" s="323"/>
    </row>
    <row r="259" spans="1:18" ht="29.25" customHeight="1">
      <c r="A259" s="485" t="s">
        <v>210</v>
      </c>
      <c r="B259" s="1032" t="s">
        <v>111</v>
      </c>
      <c r="C259" s="1033"/>
      <c r="D259" s="1033"/>
      <c r="E259" s="1033"/>
      <c r="F259" s="642">
        <v>0</v>
      </c>
      <c r="G259" s="642">
        <v>0</v>
      </c>
      <c r="H259" s="642">
        <v>316</v>
      </c>
      <c r="I259" s="643">
        <v>0</v>
      </c>
      <c r="J259" s="642">
        <v>3000</v>
      </c>
      <c r="K259" s="642">
        <v>0</v>
      </c>
      <c r="L259" s="642">
        <v>0</v>
      </c>
      <c r="M259" s="642">
        <v>0</v>
      </c>
      <c r="N259" s="642"/>
      <c r="O259" s="643">
        <v>0</v>
      </c>
      <c r="P259" s="644">
        <f>SUM(F259:O259)</f>
        <v>3316</v>
      </c>
      <c r="Q259" s="78"/>
    </row>
    <row r="260" spans="1:18" ht="16.5" customHeight="1">
      <c r="A260" s="485" t="s">
        <v>211</v>
      </c>
      <c r="B260" s="1013" t="s">
        <v>492</v>
      </c>
      <c r="C260" s="1013"/>
      <c r="D260" s="1013"/>
      <c r="E260" s="1014"/>
      <c r="F260" s="157">
        <v>0</v>
      </c>
      <c r="G260" s="157">
        <v>0</v>
      </c>
      <c r="H260" s="157">
        <v>521</v>
      </c>
      <c r="I260" s="526">
        <v>0</v>
      </c>
      <c r="J260" s="157">
        <v>3000</v>
      </c>
      <c r="K260" s="157">
        <v>0</v>
      </c>
      <c r="L260" s="157">
        <v>0</v>
      </c>
      <c r="M260" s="157">
        <v>0</v>
      </c>
      <c r="N260" s="157"/>
      <c r="O260" s="526">
        <v>0</v>
      </c>
      <c r="P260" s="539">
        <f>SUM(F260:O260)</f>
        <v>3521</v>
      </c>
      <c r="Q260" s="78"/>
    </row>
    <row r="261" spans="1:18" ht="16.5" customHeight="1">
      <c r="A261" s="485" t="s">
        <v>212</v>
      </c>
      <c r="B261" s="1021" t="s">
        <v>502</v>
      </c>
      <c r="C261" s="1022"/>
      <c r="D261" s="1022"/>
      <c r="E261" s="1022"/>
      <c r="F261" s="527">
        <v>0</v>
      </c>
      <c r="G261" s="527">
        <v>0</v>
      </c>
      <c r="H261" s="527">
        <v>405</v>
      </c>
      <c r="I261" s="528">
        <v>0</v>
      </c>
      <c r="J261" s="527">
        <v>3000</v>
      </c>
      <c r="K261" s="527">
        <v>0</v>
      </c>
      <c r="L261" s="527">
        <v>0</v>
      </c>
      <c r="M261" s="527">
        <v>0</v>
      </c>
      <c r="N261" s="527"/>
      <c r="O261" s="528">
        <v>0</v>
      </c>
      <c r="P261" s="540">
        <f>SUM(F261:O261)</f>
        <v>3405</v>
      </c>
      <c r="Q261" s="78"/>
    </row>
    <row r="262" spans="1:18" ht="13.5" thickBot="1">
      <c r="A262" s="485" t="s">
        <v>213</v>
      </c>
      <c r="B262" s="1014" t="s">
        <v>503</v>
      </c>
      <c r="C262" s="1023"/>
      <c r="D262" s="1023"/>
      <c r="E262" s="1023"/>
      <c r="F262" s="529"/>
      <c r="G262" s="529"/>
      <c r="H262" s="529">
        <f>H261/H260</f>
        <v>0.77735124760076779</v>
      </c>
      <c r="I262" s="529"/>
      <c r="J262" s="529">
        <f>J261/J260</f>
        <v>1</v>
      </c>
      <c r="K262" s="529"/>
      <c r="L262" s="529"/>
      <c r="M262" s="529"/>
      <c r="N262" s="529"/>
      <c r="O262" s="529"/>
      <c r="P262" s="541">
        <f>P261/P260</f>
        <v>0.96705481397330306</v>
      </c>
    </row>
    <row r="263" spans="1:18" ht="37.5" customHeight="1">
      <c r="A263" s="485" t="s">
        <v>214</v>
      </c>
      <c r="B263" s="1032" t="s">
        <v>115</v>
      </c>
      <c r="C263" s="1033"/>
      <c r="D263" s="1033"/>
      <c r="E263" s="1033"/>
      <c r="F263" s="149">
        <v>0</v>
      </c>
      <c r="G263" s="148">
        <v>0</v>
      </c>
      <c r="H263" s="148">
        <v>2603</v>
      </c>
      <c r="I263" s="303"/>
      <c r="J263" s="303"/>
      <c r="K263" s="148">
        <v>260189</v>
      </c>
      <c r="L263" s="148"/>
      <c r="M263" s="148"/>
      <c r="N263" s="148"/>
      <c r="O263" s="303"/>
      <c r="P263" s="542">
        <f>SUM(F263:O263)</f>
        <v>262792</v>
      </c>
      <c r="Q263" s="78"/>
    </row>
    <row r="264" spans="1:18" ht="22.5" customHeight="1">
      <c r="A264" s="485" t="s">
        <v>795</v>
      </c>
      <c r="B264" s="1014" t="s">
        <v>492</v>
      </c>
      <c r="C264" s="1023"/>
      <c r="D264" s="1023"/>
      <c r="E264" s="1023"/>
      <c r="F264" s="157">
        <v>407</v>
      </c>
      <c r="G264" s="514">
        <v>99</v>
      </c>
      <c r="H264" s="514">
        <v>4953</v>
      </c>
      <c r="I264" s="515"/>
      <c r="J264" s="515"/>
      <c r="K264" s="514">
        <v>331453</v>
      </c>
      <c r="L264" s="514"/>
      <c r="M264" s="514">
        <v>54451</v>
      </c>
      <c r="N264" s="514"/>
      <c r="O264" s="515"/>
      <c r="P264" s="543">
        <f>SUM(F264:O264)</f>
        <v>391363</v>
      </c>
      <c r="Q264" s="78"/>
    </row>
    <row r="265" spans="1:18" ht="19.5" customHeight="1">
      <c r="A265" s="485" t="s">
        <v>796</v>
      </c>
      <c r="B265" s="1009" t="s">
        <v>502</v>
      </c>
      <c r="C265" s="1009"/>
      <c r="D265" s="1009"/>
      <c r="E265" s="1010"/>
      <c r="F265" s="157">
        <v>407</v>
      </c>
      <c r="G265" s="514">
        <v>99</v>
      </c>
      <c r="H265" s="514">
        <v>4929</v>
      </c>
      <c r="I265" s="515"/>
      <c r="J265" s="515"/>
      <c r="K265" s="514">
        <v>297840</v>
      </c>
      <c r="L265" s="514"/>
      <c r="M265" s="514">
        <v>28139</v>
      </c>
      <c r="N265" s="514"/>
      <c r="O265" s="515"/>
      <c r="P265" s="543">
        <f>SUM(F265:O265)</f>
        <v>331414</v>
      </c>
      <c r="Q265" s="843"/>
    </row>
    <row r="266" spans="1:18" ht="18" customHeight="1" thickBot="1">
      <c r="A266" s="485" t="s">
        <v>797</v>
      </c>
      <c r="B266" s="1019" t="s">
        <v>503</v>
      </c>
      <c r="C266" s="1019"/>
      <c r="D266" s="1019"/>
      <c r="E266" s="1020"/>
      <c r="F266" s="513">
        <f>F265/F264</f>
        <v>1</v>
      </c>
      <c r="G266" s="513">
        <f t="shared" ref="G266:P266" si="34">G265/G264</f>
        <v>1</v>
      </c>
      <c r="H266" s="513">
        <f t="shared" si="34"/>
        <v>0.99515445184736528</v>
      </c>
      <c r="I266" s="513"/>
      <c r="J266" s="513"/>
      <c r="K266" s="513">
        <f t="shared" si="34"/>
        <v>0.89858894021173441</v>
      </c>
      <c r="L266" s="513"/>
      <c r="M266" s="513">
        <f t="shared" si="34"/>
        <v>0.51677655139483203</v>
      </c>
      <c r="N266" s="513"/>
      <c r="O266" s="513"/>
      <c r="P266" s="519">
        <f t="shared" si="34"/>
        <v>0.84681995998599768</v>
      </c>
    </row>
    <row r="267" spans="1:18" ht="18" customHeight="1">
      <c r="A267" s="122"/>
      <c r="B267" s="308"/>
      <c r="C267" s="308"/>
      <c r="D267" s="308"/>
      <c r="E267" s="308"/>
      <c r="F267" s="546"/>
      <c r="G267" s="547"/>
      <c r="H267" s="547"/>
      <c r="I267" s="548"/>
      <c r="J267" s="548"/>
      <c r="K267" s="547"/>
      <c r="L267" s="547"/>
      <c r="M267" s="547"/>
      <c r="N267" s="547"/>
      <c r="O267" s="548"/>
      <c r="P267" s="304"/>
    </row>
    <row r="268" spans="1:18">
      <c r="F268" s="831"/>
      <c r="G268" s="831"/>
      <c r="H268" s="831"/>
      <c r="I268" s="831"/>
      <c r="J268" s="831"/>
      <c r="K268" s="831"/>
      <c r="L268" s="831"/>
      <c r="M268" s="831"/>
      <c r="N268" s="831"/>
      <c r="O268" s="831"/>
      <c r="P268" s="831"/>
    </row>
    <row r="269" spans="1:18">
      <c r="F269" s="831"/>
      <c r="G269" s="831"/>
      <c r="H269" s="831"/>
      <c r="I269" s="831"/>
      <c r="J269" s="831"/>
      <c r="K269" s="831"/>
      <c r="L269" s="831"/>
      <c r="M269" s="831"/>
      <c r="N269" s="831"/>
      <c r="O269" s="831"/>
      <c r="P269" s="831"/>
    </row>
    <row r="270" spans="1:18">
      <c r="F270" s="831"/>
      <c r="G270" s="831"/>
      <c r="H270" s="831"/>
      <c r="I270" s="831"/>
      <c r="J270" s="831"/>
      <c r="K270" s="831"/>
      <c r="L270" s="831"/>
      <c r="M270" s="831"/>
      <c r="N270" s="831"/>
      <c r="O270" s="831"/>
      <c r="P270" s="831"/>
    </row>
    <row r="273" spans="6:6" ht="13.5" thickBot="1"/>
    <row r="274" spans="6:6" ht="13.5" thickBot="1">
      <c r="F274" s="549"/>
    </row>
  </sheetData>
  <mergeCells count="40">
    <mergeCell ref="B264:E264"/>
    <mergeCell ref="I3:I4"/>
    <mergeCell ref="B243:E243"/>
    <mergeCell ref="B247:E247"/>
    <mergeCell ref="E3:E4"/>
    <mergeCell ref="B263:E263"/>
    <mergeCell ref="B240:E240"/>
    <mergeCell ref="B260:E260"/>
    <mergeCell ref="B239:E239"/>
    <mergeCell ref="B244:E244"/>
    <mergeCell ref="J1:P1"/>
    <mergeCell ref="B2:P2"/>
    <mergeCell ref="M3:M4"/>
    <mergeCell ref="F3:F4"/>
    <mergeCell ref="G3:G4"/>
    <mergeCell ref="H3:H4"/>
    <mergeCell ref="P3:P4"/>
    <mergeCell ref="O3:O4"/>
    <mergeCell ref="K3:K4"/>
    <mergeCell ref="L3:L4"/>
    <mergeCell ref="B266:E266"/>
    <mergeCell ref="B261:E261"/>
    <mergeCell ref="B262:E262"/>
    <mergeCell ref="B248:E248"/>
    <mergeCell ref="B250:E250"/>
    <mergeCell ref="B253:E253"/>
    <mergeCell ref="B254:E254"/>
    <mergeCell ref="B255:E255"/>
    <mergeCell ref="B259:E259"/>
    <mergeCell ref="B257:E257"/>
    <mergeCell ref="B251:E251"/>
    <mergeCell ref="B252:E252"/>
    <mergeCell ref="N3:N4"/>
    <mergeCell ref="B265:E265"/>
    <mergeCell ref="B246:E246"/>
    <mergeCell ref="J3:J4"/>
    <mergeCell ref="B245:E245"/>
    <mergeCell ref="B258:E258"/>
    <mergeCell ref="B256:E256"/>
    <mergeCell ref="B249:E249"/>
  </mergeCells>
  <phoneticPr fontId="3" type="noConversion"/>
  <printOptions horizontalCentered="1" verticalCentered="1"/>
  <pageMargins left="0.59055118110236227" right="0.19685039370078741" top="0" bottom="0" header="0" footer="0"/>
  <pageSetup paperSize="8" scale="80" orientation="portrait" r:id="rId1"/>
  <headerFooter alignWithMargins="0"/>
  <rowBreaks count="2" manualBreakCount="2">
    <brk id="118" max="15" man="1"/>
    <brk id="190" max="15" man="1"/>
  </rowBreaks>
  <ignoredErrors>
    <ignoredError sqref="P262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H42"/>
  <sheetViews>
    <sheetView workbookViewId="0">
      <selection activeCell="A3" sqref="A3:F3"/>
    </sheetView>
  </sheetViews>
  <sheetFormatPr defaultColWidth="8.7109375" defaultRowHeight="12.75" customHeight="1"/>
  <cols>
    <col min="1" max="1" width="47.140625" style="1" customWidth="1"/>
    <col min="2" max="2" width="0" style="1" hidden="1" customWidth="1"/>
    <col min="3" max="5" width="8.7109375" style="1" customWidth="1"/>
    <col min="6" max="6" width="10.5703125" style="1" customWidth="1"/>
    <col min="7" max="16384" width="8.7109375" style="1"/>
  </cols>
  <sheetData>
    <row r="1" spans="1:8" ht="12.75" customHeight="1">
      <c r="A1"/>
      <c r="B1" t="s">
        <v>401</v>
      </c>
      <c r="C1"/>
      <c r="D1"/>
      <c r="E1"/>
      <c r="F1"/>
    </row>
    <row r="2" spans="1:8" ht="12.75" customHeight="1">
      <c r="A2" s="72"/>
      <c r="B2" s="72"/>
      <c r="C2" s="72"/>
      <c r="D2" s="72"/>
      <c r="E2" s="72"/>
      <c r="F2"/>
    </row>
    <row r="3" spans="1:8" ht="12.75" customHeight="1">
      <c r="A3" s="955" t="s">
        <v>804</v>
      </c>
      <c r="B3" s="955"/>
      <c r="C3" s="955"/>
      <c r="D3" s="955"/>
      <c r="E3" s="955"/>
      <c r="F3" s="955"/>
    </row>
    <row r="4" spans="1:8" ht="12.75" customHeight="1">
      <c r="A4" s="72"/>
      <c r="B4" s="72"/>
      <c r="C4" s="72"/>
      <c r="D4" s="72"/>
      <c r="E4" s="72"/>
      <c r="F4"/>
    </row>
    <row r="5" spans="1:8" ht="12.75" customHeight="1">
      <c r="A5" s="1051" t="s">
        <v>402</v>
      </c>
      <c r="B5" s="1052"/>
      <c r="C5" s="1052"/>
      <c r="D5" s="1052"/>
      <c r="E5" s="1052"/>
      <c r="F5" s="1052"/>
    </row>
    <row r="6" spans="1:8" ht="12.75" customHeight="1">
      <c r="A6" s="79"/>
      <c r="B6" s="79"/>
      <c r="C6" s="79"/>
      <c r="D6" s="79"/>
      <c r="E6" s="79"/>
      <c r="F6"/>
    </row>
    <row r="7" spans="1:8" ht="12.75" customHeight="1">
      <c r="A7" s="79"/>
      <c r="B7" s="79"/>
      <c r="C7" s="79"/>
      <c r="D7" s="79"/>
      <c r="E7" s="79"/>
      <c r="F7"/>
    </row>
    <row r="8" spans="1:8" ht="12.75" customHeight="1">
      <c r="A8" s="79"/>
      <c r="B8" s="79"/>
      <c r="C8"/>
      <c r="D8" s="79"/>
      <c r="E8" s="79"/>
      <c r="F8" s="130" t="s">
        <v>297</v>
      </c>
    </row>
    <row r="9" spans="1:8" ht="12.75" customHeight="1">
      <c r="A9" s="71" t="s">
        <v>403</v>
      </c>
      <c r="B9" s="80"/>
      <c r="C9" s="80">
        <v>2015</v>
      </c>
      <c r="D9" s="80">
        <v>2016</v>
      </c>
      <c r="E9" s="80">
        <v>2017</v>
      </c>
      <c r="F9" s="71" t="s">
        <v>362</v>
      </c>
      <c r="H9" s="2"/>
    </row>
    <row r="10" spans="1:8" ht="12.75" customHeight="1">
      <c r="A10" s="82" t="s">
        <v>426</v>
      </c>
      <c r="B10" s="78"/>
      <c r="C10" s="667">
        <v>500</v>
      </c>
      <c r="D10" s="667">
        <v>500</v>
      </c>
      <c r="E10" s="668"/>
      <c r="F10" s="667">
        <f>SUM(C10:E10)</f>
        <v>1000</v>
      </c>
    </row>
    <row r="11" spans="1:8" ht="12.75" customHeight="1">
      <c r="A11" s="76" t="s">
        <v>774</v>
      </c>
      <c r="B11" s="81"/>
      <c r="C11" s="667">
        <v>958</v>
      </c>
      <c r="D11" s="667">
        <v>958</v>
      </c>
      <c r="E11" s="667">
        <v>958</v>
      </c>
      <c r="F11" s="667">
        <f t="shared" ref="F11:F20" si="0">SUM(C11:E11)</f>
        <v>2874</v>
      </c>
    </row>
    <row r="12" spans="1:8" ht="12.75" customHeight="1">
      <c r="A12" s="76" t="s">
        <v>775</v>
      </c>
      <c r="B12" s="81"/>
      <c r="C12" s="667">
        <v>1338</v>
      </c>
      <c r="D12" s="667">
        <v>1338</v>
      </c>
      <c r="E12" s="667">
        <v>1338</v>
      </c>
      <c r="F12" s="667">
        <f t="shared" si="0"/>
        <v>4014</v>
      </c>
    </row>
    <row r="13" spans="1:8" ht="12.75" customHeight="1">
      <c r="A13" s="76" t="s">
        <v>776</v>
      </c>
      <c r="B13" s="81"/>
      <c r="C13" s="667">
        <v>8</v>
      </c>
      <c r="D13" s="667">
        <v>8</v>
      </c>
      <c r="E13" s="667">
        <v>8</v>
      </c>
      <c r="F13" s="667">
        <f t="shared" si="0"/>
        <v>24</v>
      </c>
    </row>
    <row r="14" spans="1:8" ht="12.75" customHeight="1">
      <c r="A14" s="669" t="s">
        <v>777</v>
      </c>
      <c r="B14" s="81"/>
      <c r="C14" s="667">
        <v>1603</v>
      </c>
      <c r="D14" s="667">
        <v>1603</v>
      </c>
      <c r="E14" s="667">
        <v>1603</v>
      </c>
      <c r="F14" s="667">
        <f t="shared" si="0"/>
        <v>4809</v>
      </c>
    </row>
    <row r="15" spans="1:8" ht="12.75" customHeight="1">
      <c r="A15" s="76" t="s">
        <v>778</v>
      </c>
      <c r="B15" s="81"/>
      <c r="C15" s="667">
        <v>1829</v>
      </c>
      <c r="D15" s="667">
        <v>1829</v>
      </c>
      <c r="E15" s="667">
        <v>1829</v>
      </c>
      <c r="F15" s="667">
        <f t="shared" si="0"/>
        <v>5487</v>
      </c>
    </row>
    <row r="16" spans="1:8" ht="12.75" customHeight="1">
      <c r="A16" s="669" t="s">
        <v>779</v>
      </c>
      <c r="B16" s="81"/>
      <c r="C16" s="667">
        <v>250</v>
      </c>
      <c r="D16" s="667">
        <v>250</v>
      </c>
      <c r="E16" s="667">
        <v>250</v>
      </c>
      <c r="F16" s="667">
        <f t="shared" si="0"/>
        <v>750</v>
      </c>
    </row>
    <row r="17" spans="1:6" ht="12.75" customHeight="1">
      <c r="A17" s="76" t="s">
        <v>447</v>
      </c>
      <c r="B17" s="81"/>
      <c r="C17" s="667">
        <v>60</v>
      </c>
      <c r="D17" s="667">
        <v>60</v>
      </c>
      <c r="E17" s="667">
        <v>60</v>
      </c>
      <c r="F17" s="667">
        <f t="shared" si="0"/>
        <v>180</v>
      </c>
    </row>
    <row r="18" spans="1:6" ht="12.75" customHeight="1">
      <c r="A18" s="76" t="s">
        <v>780</v>
      </c>
      <c r="B18" s="81"/>
      <c r="C18" s="667">
        <v>42</v>
      </c>
      <c r="D18" s="667">
        <v>42</v>
      </c>
      <c r="E18" s="667">
        <v>42</v>
      </c>
      <c r="F18" s="667">
        <f t="shared" si="0"/>
        <v>126</v>
      </c>
    </row>
    <row r="19" spans="1:6" ht="12.75" customHeight="1">
      <c r="A19" s="76" t="s">
        <v>781</v>
      </c>
      <c r="B19" s="81"/>
      <c r="C19" s="667">
        <v>4500</v>
      </c>
      <c r="D19" s="667">
        <v>4500</v>
      </c>
      <c r="E19" s="667">
        <v>4500</v>
      </c>
      <c r="F19" s="667">
        <f t="shared" si="0"/>
        <v>13500</v>
      </c>
    </row>
    <row r="20" spans="1:6" ht="12.75" customHeight="1">
      <c r="A20" s="76" t="s">
        <v>782</v>
      </c>
      <c r="B20" s="670"/>
      <c r="C20" s="667">
        <v>164</v>
      </c>
      <c r="D20" s="667">
        <v>164</v>
      </c>
      <c r="E20" s="667">
        <v>164</v>
      </c>
      <c r="F20" s="667">
        <f t="shared" si="0"/>
        <v>492</v>
      </c>
    </row>
    <row r="21" spans="1:6" ht="12.75" customHeight="1">
      <c r="A21" s="83" t="s">
        <v>404</v>
      </c>
      <c r="B21" s="71"/>
      <c r="C21" s="671">
        <f>SUM(C10:C19)</f>
        <v>11088</v>
      </c>
      <c r="D21" s="671">
        <f>SUM(D10:D19)</f>
        <v>11088</v>
      </c>
      <c r="E21" s="671">
        <f>SUM(E10:E19)</f>
        <v>10588</v>
      </c>
      <c r="F21" s="671">
        <f>SUM(F10:F20)</f>
        <v>33256</v>
      </c>
    </row>
    <row r="22" spans="1:6" ht="12.75" customHeight="1">
      <c r="A22" s="295"/>
      <c r="B22" s="78"/>
      <c r="C22" s="672"/>
      <c r="D22" s="672"/>
      <c r="E22" s="672"/>
      <c r="F22" s="672"/>
    </row>
    <row r="23" spans="1:6" ht="12.75" customHeight="1">
      <c r="A23" s="84"/>
      <c r="B23"/>
      <c r="C23"/>
      <c r="D23"/>
      <c r="E23"/>
      <c r="F23"/>
    </row>
    <row r="24" spans="1:6" ht="12.75" customHeight="1">
      <c r="A24"/>
      <c r="B24"/>
      <c r="C24"/>
      <c r="D24"/>
      <c r="E24"/>
      <c r="F24"/>
    </row>
    <row r="25" spans="1:6" ht="12" customHeight="1">
      <c r="A25" s="1053" t="s">
        <v>474</v>
      </c>
      <c r="B25" s="1053"/>
      <c r="C25" s="1053"/>
      <c r="D25" s="72"/>
      <c r="E25" s="72"/>
      <c r="F25"/>
    </row>
    <row r="26" spans="1:6" ht="12.75" customHeight="1">
      <c r="A26"/>
      <c r="B26"/>
      <c r="C26"/>
      <c r="D26"/>
      <c r="E26"/>
      <c r="F26"/>
    </row>
    <row r="27" spans="1:6" ht="12.75" customHeight="1">
      <c r="A27" t="s">
        <v>405</v>
      </c>
      <c r="B27"/>
      <c r="C27"/>
      <c r="D27"/>
      <c r="E27"/>
      <c r="F27"/>
    </row>
    <row r="28" spans="1:6" ht="12.75" customHeight="1">
      <c r="A28" t="s">
        <v>406</v>
      </c>
      <c r="B28" s="70">
        <v>1605</v>
      </c>
      <c r="C28" s="70"/>
      <c r="D28" s="70"/>
      <c r="E28" s="70"/>
      <c r="F28" s="97">
        <v>989</v>
      </c>
    </row>
    <row r="29" spans="1:6" ht="12.75" customHeight="1">
      <c r="A29" s="84" t="s">
        <v>783</v>
      </c>
      <c r="B29" s="70"/>
      <c r="C29" s="70"/>
      <c r="D29" s="70"/>
      <c r="E29" s="70"/>
      <c r="F29" s="97">
        <v>885</v>
      </c>
    </row>
    <row r="30" spans="1:6" ht="12.75" customHeight="1">
      <c r="A30" s="84"/>
      <c r="B30" s="70"/>
      <c r="C30" s="70"/>
      <c r="D30" s="70"/>
      <c r="E30" s="70"/>
      <c r="F30" s="97"/>
    </row>
    <row r="31" spans="1:6" ht="12.75" customHeight="1">
      <c r="A31" t="s">
        <v>407</v>
      </c>
      <c r="B31"/>
      <c r="C31"/>
      <c r="D31"/>
      <c r="E31"/>
      <c r="F31" s="97">
        <v>700</v>
      </c>
    </row>
    <row r="32" spans="1:6" ht="12.75" customHeight="1">
      <c r="A32" s="125" t="s">
        <v>473</v>
      </c>
      <c r="B32"/>
      <c r="C32" s="330"/>
      <c r="D32" s="330"/>
      <c r="E32" s="330"/>
      <c r="F32" s="673" t="s">
        <v>784</v>
      </c>
    </row>
    <row r="33" spans="1:6" ht="12.75" customHeight="1">
      <c r="A33"/>
      <c r="B33"/>
      <c r="C33"/>
      <c r="D33"/>
      <c r="E33"/>
      <c r="F33"/>
    </row>
    <row r="34" spans="1:6" ht="12.75" customHeight="1">
      <c r="A34" s="125" t="s">
        <v>472</v>
      </c>
      <c r="B34"/>
      <c r="C34"/>
      <c r="D34"/>
      <c r="E34"/>
      <c r="F34"/>
    </row>
    <row r="35" spans="1:6" ht="12.75" customHeight="1">
      <c r="A35"/>
      <c r="B35"/>
      <c r="C35"/>
      <c r="D35"/>
      <c r="E35"/>
      <c r="F35" s="97"/>
    </row>
    <row r="36" spans="1:6" ht="12.75" customHeight="1">
      <c r="A36" t="s">
        <v>470</v>
      </c>
      <c r="B36"/>
      <c r="C36"/>
      <c r="D36"/>
      <c r="E36"/>
      <c r="F36" s="97" t="s">
        <v>408</v>
      </c>
    </row>
    <row r="37" spans="1:6" ht="12.75" customHeight="1">
      <c r="A37" t="s">
        <v>471</v>
      </c>
      <c r="B37"/>
      <c r="C37"/>
      <c r="D37"/>
      <c r="E37"/>
      <c r="F37" s="97"/>
    </row>
    <row r="38" spans="1:6" ht="12.75" customHeight="1">
      <c r="A38"/>
      <c r="B38"/>
      <c r="C38"/>
      <c r="D38"/>
      <c r="E38"/>
      <c r="F38" s="97"/>
    </row>
    <row r="39" spans="1:6" ht="12.75" customHeight="1">
      <c r="A39"/>
      <c r="B39"/>
      <c r="C39"/>
      <c r="D39"/>
      <c r="E39"/>
      <c r="F39" s="97"/>
    </row>
    <row r="40" spans="1:6" ht="12.75" customHeight="1">
      <c r="A40" s="1050" t="s">
        <v>468</v>
      </c>
      <c r="F40" s="98" t="s">
        <v>429</v>
      </c>
    </row>
    <row r="41" spans="1:6" ht="12.75" customHeight="1">
      <c r="A41" s="1050"/>
      <c r="F41" s="98"/>
    </row>
    <row r="42" spans="1:6" ht="12.75" customHeight="1">
      <c r="A42" s="96" t="s">
        <v>469</v>
      </c>
    </row>
  </sheetData>
  <sheetProtection selectLockedCells="1" selectUnlockedCells="1"/>
  <mergeCells count="4">
    <mergeCell ref="A40:A41"/>
    <mergeCell ref="A3:F3"/>
    <mergeCell ref="A5:F5"/>
    <mergeCell ref="A25:C25"/>
  </mergeCells>
  <phoneticPr fontId="3" type="noConversion"/>
  <pageMargins left="0.75" right="0.75" top="1" bottom="1" header="0.51180555555555551" footer="0.51180555555555551"/>
  <pageSetup paperSize="9" firstPageNumber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3:L28"/>
  <sheetViews>
    <sheetView workbookViewId="0">
      <selection activeCell="F26" sqref="F26"/>
    </sheetView>
  </sheetViews>
  <sheetFormatPr defaultColWidth="8.7109375" defaultRowHeight="12.75" customHeight="1"/>
  <cols>
    <col min="1" max="1" width="3.85546875" style="1" customWidth="1"/>
    <col min="2" max="2" width="4" style="1" customWidth="1"/>
    <col min="3" max="3" width="5.85546875" style="1" customWidth="1"/>
    <col min="4" max="4" width="22" style="1" customWidth="1"/>
    <col min="5" max="5" width="10.42578125" style="1" customWidth="1"/>
    <col min="6" max="6" width="11.85546875" style="1" customWidth="1"/>
    <col min="7" max="7" width="11" style="1" customWidth="1"/>
    <col min="8" max="8" width="11.140625" style="1" customWidth="1"/>
    <col min="9" max="10" width="9.7109375" style="1" customWidth="1"/>
    <col min="11" max="11" width="10.85546875" style="1" customWidth="1"/>
    <col min="12" max="16384" width="8.7109375" style="1"/>
  </cols>
  <sheetData>
    <row r="3" spans="1:12" ht="12.75" customHeight="1">
      <c r="E3" s="69"/>
      <c r="G3" s="954" t="s">
        <v>805</v>
      </c>
      <c r="H3" s="955"/>
      <c r="I3" s="955"/>
      <c r="J3" s="955"/>
      <c r="K3" s="934"/>
      <c r="L3" s="935"/>
    </row>
    <row r="7" spans="1:12" ht="12.75" customHeight="1">
      <c r="A7" s="984" t="s">
        <v>52</v>
      </c>
      <c r="B7" s="984"/>
      <c r="C7" s="984"/>
      <c r="D7" s="984"/>
      <c r="E7" s="984"/>
      <c r="F7" s="984"/>
      <c r="G7" s="984"/>
      <c r="H7" s="984"/>
      <c r="I7" s="1052"/>
      <c r="J7" s="1052"/>
      <c r="K7" s="935"/>
    </row>
    <row r="8" spans="1:12" ht="12.75" customHeight="1">
      <c r="J8" s="3"/>
    </row>
    <row r="9" spans="1:12" ht="12.75" customHeight="1">
      <c r="A9" s="44" t="s">
        <v>363</v>
      </c>
      <c r="B9" s="48" t="s">
        <v>367</v>
      </c>
      <c r="C9" s="44" t="s">
        <v>363</v>
      </c>
      <c r="D9" s="48" t="s">
        <v>367</v>
      </c>
      <c r="E9" s="59" t="s">
        <v>53</v>
      </c>
      <c r="F9" s="45" t="s">
        <v>785</v>
      </c>
      <c r="G9" s="45" t="s">
        <v>785</v>
      </c>
      <c r="H9" s="1064" t="s">
        <v>387</v>
      </c>
      <c r="I9" s="1064"/>
      <c r="J9" s="45" t="s">
        <v>388</v>
      </c>
      <c r="K9" s="158" t="s">
        <v>496</v>
      </c>
      <c r="L9" s="161" t="s">
        <v>785</v>
      </c>
    </row>
    <row r="10" spans="1:12" ht="12.75" customHeight="1">
      <c r="A10" s="16"/>
      <c r="B10" s="31" t="s">
        <v>368</v>
      </c>
      <c r="C10" s="16"/>
      <c r="D10" s="31" t="s">
        <v>368</v>
      </c>
      <c r="E10" s="60" t="s">
        <v>389</v>
      </c>
      <c r="F10" s="61" t="s">
        <v>467</v>
      </c>
      <c r="G10" s="61" t="s">
        <v>390</v>
      </c>
      <c r="H10" s="61" t="s">
        <v>391</v>
      </c>
      <c r="I10" s="61" t="s">
        <v>392</v>
      </c>
      <c r="J10" s="61" t="s">
        <v>425</v>
      </c>
      <c r="K10" s="159" t="s">
        <v>425</v>
      </c>
      <c r="L10" s="163" t="s">
        <v>502</v>
      </c>
    </row>
    <row r="11" spans="1:12" ht="12.75" customHeight="1">
      <c r="A11" s="1054" t="s">
        <v>393</v>
      </c>
      <c r="B11" s="1054"/>
      <c r="C11" s="62" t="s">
        <v>386</v>
      </c>
      <c r="D11" s="17"/>
      <c r="E11" s="131" t="s">
        <v>394</v>
      </c>
      <c r="F11" s="43" t="s">
        <v>394</v>
      </c>
      <c r="G11" s="43" t="s">
        <v>394</v>
      </c>
      <c r="H11" s="43" t="s">
        <v>394</v>
      </c>
      <c r="I11" s="43" t="s">
        <v>394</v>
      </c>
      <c r="J11" s="43" t="s">
        <v>395</v>
      </c>
      <c r="K11" s="160" t="s">
        <v>395</v>
      </c>
      <c r="L11" s="162" t="s">
        <v>505</v>
      </c>
    </row>
    <row r="12" spans="1:12" ht="12.75" customHeight="1">
      <c r="A12" s="132" t="s">
        <v>318</v>
      </c>
      <c r="B12" s="46"/>
      <c r="C12" s="617" t="s">
        <v>485</v>
      </c>
      <c r="D12" s="617"/>
      <c r="E12" s="683"/>
      <c r="F12" s="684"/>
      <c r="G12" s="685"/>
      <c r="H12" s="684"/>
      <c r="I12" s="684"/>
      <c r="J12" s="686"/>
      <c r="K12" s="687"/>
      <c r="L12" s="561"/>
    </row>
    <row r="13" spans="1:12" ht="24.75" customHeight="1">
      <c r="A13" s="133"/>
      <c r="B13" s="134"/>
      <c r="C13" s="619" t="s">
        <v>423</v>
      </c>
      <c r="D13" s="619"/>
      <c r="E13" s="688">
        <v>6</v>
      </c>
      <c r="F13" s="689">
        <v>0</v>
      </c>
      <c r="G13" s="690">
        <v>6</v>
      </c>
      <c r="H13" s="689"/>
      <c r="I13" s="689">
        <v>6</v>
      </c>
      <c r="J13" s="689">
        <v>2255</v>
      </c>
      <c r="K13" s="690">
        <v>13235</v>
      </c>
      <c r="L13" s="682">
        <v>12125</v>
      </c>
    </row>
    <row r="14" spans="1:12" ht="20.25" customHeight="1">
      <c r="A14" s="135" t="s">
        <v>321</v>
      </c>
      <c r="B14" s="63"/>
      <c r="C14" s="674" t="s">
        <v>464</v>
      </c>
      <c r="D14" s="617"/>
      <c r="E14" s="675">
        <v>30</v>
      </c>
      <c r="F14" s="675">
        <v>1</v>
      </c>
      <c r="G14" s="676">
        <v>31</v>
      </c>
      <c r="H14" s="675">
        <v>28</v>
      </c>
      <c r="I14" s="675">
        <v>3</v>
      </c>
      <c r="J14" s="675">
        <v>150843</v>
      </c>
      <c r="K14" s="676">
        <v>153157</v>
      </c>
      <c r="L14" s="677">
        <v>151293</v>
      </c>
    </row>
    <row r="15" spans="1:12" ht="24.75" customHeight="1">
      <c r="A15" s="135"/>
      <c r="B15" s="64"/>
      <c r="C15" s="1061" t="s">
        <v>666</v>
      </c>
      <c r="D15" s="1062"/>
      <c r="E15" s="675"/>
      <c r="F15" s="675"/>
      <c r="G15" s="675"/>
      <c r="H15" s="675"/>
      <c r="I15" s="675"/>
      <c r="J15" s="675"/>
      <c r="K15" s="676"/>
      <c r="L15" s="678"/>
    </row>
    <row r="16" spans="1:12" ht="12.75" customHeight="1">
      <c r="A16" s="135"/>
      <c r="B16" s="63"/>
      <c r="C16" s="1063"/>
      <c r="D16" s="1062"/>
      <c r="E16" s="675"/>
      <c r="F16" s="675"/>
      <c r="G16" s="675"/>
      <c r="H16" s="675"/>
      <c r="I16" s="675"/>
      <c r="J16" s="675"/>
      <c r="K16" s="676"/>
      <c r="L16" s="678"/>
    </row>
    <row r="17" spans="1:12" ht="12.75" customHeight="1">
      <c r="A17" s="136" t="s">
        <v>322</v>
      </c>
      <c r="B17" s="65"/>
      <c r="C17" s="679" t="s">
        <v>396</v>
      </c>
      <c r="D17" s="680"/>
      <c r="E17" s="681"/>
      <c r="F17" s="681"/>
      <c r="G17" s="681"/>
      <c r="H17" s="681"/>
      <c r="I17" s="675"/>
      <c r="J17" s="675"/>
      <c r="K17" s="676"/>
      <c r="L17" s="682"/>
    </row>
    <row r="18" spans="1:12" ht="12.75" customHeight="1">
      <c r="A18" s="135"/>
      <c r="B18" s="63" t="s">
        <v>318</v>
      </c>
      <c r="C18" s="67" t="s">
        <v>424</v>
      </c>
      <c r="D18" s="49"/>
      <c r="E18" s="371">
        <v>31</v>
      </c>
      <c r="F18" s="372">
        <v>0</v>
      </c>
      <c r="G18" s="372">
        <v>31</v>
      </c>
      <c r="H18" s="372">
        <v>25</v>
      </c>
      <c r="I18" s="372">
        <v>6</v>
      </c>
      <c r="J18" s="1055">
        <v>79710</v>
      </c>
      <c r="K18" s="1057">
        <v>89614</v>
      </c>
      <c r="L18" s="1059">
        <v>85513</v>
      </c>
    </row>
    <row r="19" spans="1:12" ht="12.75" customHeight="1">
      <c r="A19" s="64"/>
      <c r="B19" s="63"/>
      <c r="C19" s="67" t="s">
        <v>423</v>
      </c>
      <c r="D19" s="49"/>
      <c r="E19" s="373">
        <v>10</v>
      </c>
      <c r="F19" s="374">
        <v>0</v>
      </c>
      <c r="G19" s="375">
        <v>10</v>
      </c>
      <c r="H19" s="374"/>
      <c r="I19" s="374">
        <v>10</v>
      </c>
      <c r="J19" s="1056"/>
      <c r="K19" s="1058"/>
      <c r="L19" s="1060"/>
    </row>
    <row r="20" spans="1:12" ht="12.75" customHeight="1">
      <c r="A20" s="9"/>
      <c r="B20" s="66" t="s">
        <v>321</v>
      </c>
      <c r="C20" s="413" t="s">
        <v>430</v>
      </c>
      <c r="D20" s="414"/>
      <c r="E20" s="415">
        <v>11</v>
      </c>
      <c r="F20" s="416">
        <v>0</v>
      </c>
      <c r="G20" s="417">
        <v>11</v>
      </c>
      <c r="H20" s="416">
        <v>7</v>
      </c>
      <c r="I20" s="416">
        <v>4</v>
      </c>
      <c r="J20" s="416">
        <v>37562</v>
      </c>
      <c r="K20" s="415">
        <v>80850</v>
      </c>
      <c r="L20" s="418">
        <v>65522</v>
      </c>
    </row>
    <row r="21" spans="1:12" ht="12.75" customHeight="1">
      <c r="A21" s="9"/>
      <c r="B21" s="68"/>
      <c r="C21" s="419" t="s">
        <v>423</v>
      </c>
      <c r="D21" s="420"/>
      <c r="E21" s="421">
        <v>58</v>
      </c>
      <c r="F21" s="422">
        <v>0</v>
      </c>
      <c r="G21" s="423">
        <v>58</v>
      </c>
      <c r="H21" s="422"/>
      <c r="I21" s="422">
        <v>58</v>
      </c>
      <c r="J21" s="424"/>
      <c r="K21" s="425"/>
      <c r="L21" s="426"/>
    </row>
    <row r="22" spans="1:12" ht="12.75" customHeight="1">
      <c r="A22" s="54"/>
      <c r="B22" s="54"/>
      <c r="C22" s="10" t="s">
        <v>362</v>
      </c>
      <c r="D22" s="10"/>
      <c r="E22" s="192">
        <f t="shared" ref="E22:L22" si="0">SUM(E12:E21)</f>
        <v>146</v>
      </c>
      <c r="F22" s="192">
        <f t="shared" si="0"/>
        <v>1</v>
      </c>
      <c r="G22" s="192">
        <f t="shared" si="0"/>
        <v>147</v>
      </c>
      <c r="H22" s="192">
        <f t="shared" si="0"/>
        <v>60</v>
      </c>
      <c r="I22" s="192">
        <f t="shared" si="0"/>
        <v>87</v>
      </c>
      <c r="J22" s="192">
        <f t="shared" si="0"/>
        <v>270370</v>
      </c>
      <c r="K22" s="193">
        <f t="shared" si="0"/>
        <v>336856</v>
      </c>
      <c r="L22" s="691">
        <f t="shared" si="0"/>
        <v>314453</v>
      </c>
    </row>
    <row r="23" spans="1:12" ht="12.75" customHeight="1">
      <c r="A23" s="13"/>
      <c r="B23" s="13"/>
    </row>
    <row r="24" spans="1:12" ht="12.75" customHeight="1">
      <c r="A24" s="13"/>
      <c r="B24" s="13"/>
    </row>
    <row r="25" spans="1:12" ht="12.75" customHeight="1">
      <c r="A25" s="13"/>
      <c r="B25" s="13"/>
      <c r="D25" s="12"/>
      <c r="E25" s="12"/>
      <c r="F25" s="12"/>
      <c r="G25" s="12"/>
      <c r="H25" s="12"/>
      <c r="I25" s="12"/>
    </row>
    <row r="26" spans="1:12" ht="12.75" customHeight="1">
      <c r="A26" s="13"/>
      <c r="B26" s="13"/>
      <c r="D26" s="12"/>
      <c r="E26" s="12"/>
      <c r="F26" s="12"/>
      <c r="G26" s="12"/>
      <c r="H26" s="12"/>
      <c r="I26" s="12"/>
    </row>
    <row r="27" spans="1:12" ht="12.75" customHeight="1">
      <c r="D27" s="12"/>
      <c r="E27" s="12"/>
      <c r="F27" s="12"/>
      <c r="G27" s="12"/>
      <c r="H27" s="12"/>
      <c r="I27" s="12"/>
    </row>
    <row r="28" spans="1:12" ht="12.75" customHeight="1">
      <c r="D28" s="12"/>
      <c r="E28" s="12"/>
      <c r="F28" s="12"/>
      <c r="G28" s="12"/>
      <c r="H28" s="12"/>
      <c r="I28" s="12"/>
    </row>
  </sheetData>
  <sheetProtection selectLockedCells="1" selectUnlockedCells="1"/>
  <mergeCells count="8">
    <mergeCell ref="A11:B11"/>
    <mergeCell ref="A7:K7"/>
    <mergeCell ref="J18:J19"/>
    <mergeCell ref="K18:K19"/>
    <mergeCell ref="L18:L19"/>
    <mergeCell ref="G3:L3"/>
    <mergeCell ref="C15:D16"/>
    <mergeCell ref="H9:I9"/>
  </mergeCells>
  <phoneticPr fontId="3" type="noConversion"/>
  <pageMargins left="0.47244094488188981" right="0.19685039370078741" top="0.19685039370078741" bottom="0.19685039370078741" header="0" footer="0"/>
  <pageSetup paperSize="9" scale="120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Y95"/>
  <sheetViews>
    <sheetView workbookViewId="0">
      <selection activeCell="I2" sqref="I2:P2"/>
    </sheetView>
  </sheetViews>
  <sheetFormatPr defaultColWidth="8.7109375" defaultRowHeight="12.75" customHeight="1"/>
  <cols>
    <col min="1" max="1" width="3.42578125" style="1" customWidth="1"/>
    <col min="2" max="2" width="47.140625" style="1" customWidth="1"/>
    <col min="3" max="4" width="9.7109375" style="704" bestFit="1" customWidth="1"/>
    <col min="5" max="5" width="7.5703125" style="704" customWidth="1"/>
    <col min="6" max="6" width="8.28515625" style="704" customWidth="1"/>
    <col min="7" max="7" width="8.28515625" style="1" customWidth="1"/>
    <col min="8" max="8" width="8.5703125" style="1" customWidth="1"/>
    <col min="9" max="9" width="8.7109375" style="1" customWidth="1"/>
    <col min="10" max="10" width="8.42578125" style="1" customWidth="1"/>
    <col min="11" max="11" width="9.28515625" style="1" customWidth="1"/>
    <col min="12" max="12" width="8.7109375" style="13"/>
    <col min="13" max="14" width="9.140625" style="13" bestFit="1" customWidth="1"/>
    <col min="15" max="16" width="9.7109375" style="13" bestFit="1" customWidth="1"/>
    <col min="17" max="25" width="8.7109375" style="13"/>
    <col min="26" max="16384" width="8.7109375" style="1"/>
  </cols>
  <sheetData>
    <row r="1" spans="1:22" ht="12.75" customHeight="1">
      <c r="A1" s="194"/>
      <c r="B1" s="194"/>
      <c r="C1" s="694"/>
      <c r="D1" s="694"/>
      <c r="E1" s="694"/>
      <c r="F1" s="694"/>
      <c r="G1" s="194"/>
      <c r="H1" s="195"/>
      <c r="I1" s="195"/>
      <c r="J1" s="195"/>
      <c r="K1" s="195"/>
      <c r="L1" s="196"/>
      <c r="M1" s="196"/>
      <c r="N1" s="196"/>
      <c r="O1" s="196"/>
      <c r="P1" s="196"/>
    </row>
    <row r="2" spans="1:22" ht="12.75" customHeight="1">
      <c r="A2" s="194"/>
      <c r="B2" s="194"/>
      <c r="C2" s="694"/>
      <c r="D2" s="694"/>
      <c r="E2" s="694"/>
      <c r="F2" s="694"/>
      <c r="G2" s="194"/>
      <c r="H2" s="194"/>
      <c r="I2" s="1067" t="s">
        <v>806</v>
      </c>
      <c r="J2" s="1067"/>
      <c r="K2" s="1067"/>
      <c r="L2" s="1068"/>
      <c r="M2" s="1068"/>
      <c r="N2" s="1068"/>
      <c r="O2" s="1068"/>
      <c r="P2" s="1068"/>
    </row>
    <row r="3" spans="1:22" ht="12.75" customHeight="1">
      <c r="A3" s="194"/>
      <c r="B3" s="194"/>
      <c r="C3" s="694"/>
      <c r="D3" s="694"/>
      <c r="E3" s="694"/>
      <c r="F3" s="694"/>
      <c r="G3" s="194"/>
      <c r="H3" s="194"/>
      <c r="I3" s="194"/>
      <c r="J3" s="194"/>
      <c r="K3" s="194"/>
      <c r="L3" s="196"/>
      <c r="M3" s="196"/>
      <c r="N3" s="196"/>
      <c r="O3" s="196"/>
      <c r="P3" s="196"/>
    </row>
    <row r="4" spans="1:22" ht="12.75" customHeight="1">
      <c r="A4" s="1069" t="s">
        <v>215</v>
      </c>
      <c r="B4" s="1069"/>
      <c r="C4" s="1069"/>
      <c r="D4" s="1069"/>
      <c r="E4" s="1069"/>
      <c r="F4" s="1069"/>
      <c r="G4" s="1069"/>
      <c r="H4" s="1069"/>
      <c r="I4" s="1069"/>
      <c r="J4" s="1069"/>
      <c r="K4" s="1069"/>
      <c r="L4" s="1068"/>
      <c r="M4" s="1068"/>
      <c r="N4" s="1068"/>
      <c r="O4" s="1068"/>
      <c r="P4" s="1068"/>
    </row>
    <row r="5" spans="1:22" ht="13.5" customHeight="1">
      <c r="A5" s="194"/>
      <c r="B5" s="194"/>
      <c r="C5" s="1079"/>
      <c r="D5" s="1080"/>
      <c r="E5" s="1079"/>
      <c r="F5" s="1080"/>
      <c r="G5" s="1081"/>
      <c r="H5" s="1082"/>
      <c r="I5" s="194"/>
      <c r="J5" s="194"/>
      <c r="K5" s="194"/>
      <c r="L5" s="194"/>
      <c r="M5" s="194"/>
      <c r="N5" s="194"/>
      <c r="O5" s="194"/>
      <c r="P5" s="194" t="s">
        <v>297</v>
      </c>
    </row>
    <row r="6" spans="1:22" ht="42" customHeight="1">
      <c r="A6" s="197"/>
      <c r="B6" s="198"/>
      <c r="C6" s="1073" t="s">
        <v>417</v>
      </c>
      <c r="D6" s="1074"/>
      <c r="E6" s="1073" t="s">
        <v>494</v>
      </c>
      <c r="F6" s="1074"/>
      <c r="G6" s="1075" t="s">
        <v>424</v>
      </c>
      <c r="H6" s="1076"/>
      <c r="I6" s="1077" t="s">
        <v>441</v>
      </c>
      <c r="J6" s="1078"/>
      <c r="K6" s="1065" t="s">
        <v>300</v>
      </c>
      <c r="L6" s="1072"/>
      <c r="M6" s="1070" t="s">
        <v>495</v>
      </c>
      <c r="N6" s="1071"/>
      <c r="O6" s="1065" t="s">
        <v>362</v>
      </c>
      <c r="P6" s="1066"/>
    </row>
    <row r="7" spans="1:22" ht="13.5" customHeight="1">
      <c r="A7" s="199"/>
      <c r="B7" s="200" t="s">
        <v>298</v>
      </c>
      <c r="C7" s="695" t="s">
        <v>582</v>
      </c>
      <c r="D7" s="696" t="s">
        <v>583</v>
      </c>
      <c r="E7" s="705" t="s">
        <v>582</v>
      </c>
      <c r="F7" s="706" t="s">
        <v>583</v>
      </c>
      <c r="G7" s="376" t="s">
        <v>582</v>
      </c>
      <c r="H7" s="377" t="s">
        <v>583</v>
      </c>
      <c r="I7" s="391" t="s">
        <v>582</v>
      </c>
      <c r="J7" s="392" t="s">
        <v>583</v>
      </c>
      <c r="K7" s="201" t="s">
        <v>582</v>
      </c>
      <c r="L7" s="202" t="s">
        <v>583</v>
      </c>
      <c r="M7" s="203" t="s">
        <v>582</v>
      </c>
      <c r="N7" s="204" t="s">
        <v>583</v>
      </c>
      <c r="O7" s="205" t="s">
        <v>582</v>
      </c>
      <c r="P7" s="202" t="s">
        <v>583</v>
      </c>
    </row>
    <row r="8" spans="1:22" ht="12.75" customHeight="1">
      <c r="A8" s="199" t="s">
        <v>318</v>
      </c>
      <c r="B8" s="206" t="s">
        <v>510</v>
      </c>
      <c r="C8" s="697"/>
      <c r="D8" s="698"/>
      <c r="E8" s="707"/>
      <c r="F8" s="708"/>
      <c r="G8" s="378"/>
      <c r="H8" s="379"/>
      <c r="I8" s="393"/>
      <c r="J8" s="394"/>
      <c r="K8" s="209"/>
      <c r="L8" s="210"/>
      <c r="M8" s="211"/>
      <c r="N8" s="212"/>
      <c r="O8" s="213"/>
      <c r="P8" s="210"/>
      <c r="Q8" s="57"/>
      <c r="R8" s="57"/>
      <c r="S8" s="57"/>
      <c r="T8" s="57"/>
      <c r="U8" s="57"/>
      <c r="V8" s="57"/>
    </row>
    <row r="9" spans="1:22" ht="12.75" customHeight="1">
      <c r="A9" s="199" t="s">
        <v>321</v>
      </c>
      <c r="B9" s="214" t="s">
        <v>511</v>
      </c>
      <c r="C9" s="699">
        <v>32629</v>
      </c>
      <c r="D9" s="700">
        <v>34012</v>
      </c>
      <c r="E9" s="700">
        <v>0</v>
      </c>
      <c r="F9" s="700">
        <v>0</v>
      </c>
      <c r="G9" s="380">
        <v>0</v>
      </c>
      <c r="H9" s="381">
        <v>0</v>
      </c>
      <c r="I9" s="395">
        <v>200</v>
      </c>
      <c r="J9" s="396">
        <v>133</v>
      </c>
      <c r="K9" s="215">
        <v>0</v>
      </c>
      <c r="L9" s="216">
        <v>0</v>
      </c>
      <c r="M9" s="217">
        <v>0</v>
      </c>
      <c r="N9" s="218">
        <v>0</v>
      </c>
      <c r="O9" s="213">
        <f>SUM(C9,E9,G9,I9,K9,M9)</f>
        <v>32829</v>
      </c>
      <c r="P9" s="210">
        <f>SUM(D9,F9,H9,J9,L9,N9)</f>
        <v>34145</v>
      </c>
      <c r="Q9" s="57"/>
      <c r="R9" s="57"/>
      <c r="S9" s="57"/>
      <c r="T9" s="57"/>
      <c r="U9" s="57"/>
      <c r="V9" s="57"/>
    </row>
    <row r="10" spans="1:22" ht="12.75" customHeight="1">
      <c r="A10" s="199" t="s">
        <v>322</v>
      </c>
      <c r="B10" s="206" t="s">
        <v>512</v>
      </c>
      <c r="C10" s="701">
        <v>32629</v>
      </c>
      <c r="D10" s="702">
        <v>34012</v>
      </c>
      <c r="E10" s="702">
        <v>0</v>
      </c>
      <c r="F10" s="702">
        <v>0</v>
      </c>
      <c r="G10" s="382">
        <v>0</v>
      </c>
      <c r="H10" s="383">
        <v>0</v>
      </c>
      <c r="I10" s="397">
        <f>I9</f>
        <v>200</v>
      </c>
      <c r="J10" s="397">
        <f>J9</f>
        <v>133</v>
      </c>
      <c r="K10" s="219">
        <v>0</v>
      </c>
      <c r="L10" s="220">
        <v>0</v>
      </c>
      <c r="M10" s="221">
        <v>0</v>
      </c>
      <c r="N10" s="222">
        <v>0</v>
      </c>
      <c r="O10" s="223">
        <f t="shared" ref="O10:O85" si="0">SUM(C10,E10,G10,I10,K10,M10)</f>
        <v>32829</v>
      </c>
      <c r="P10" s="224">
        <f t="shared" ref="P10:P85" si="1">SUM(D10,F10,H10,J10,L10,N10)</f>
        <v>34145</v>
      </c>
      <c r="Q10" s="57"/>
      <c r="R10" s="57"/>
      <c r="S10" s="57"/>
      <c r="T10" s="57"/>
      <c r="U10" s="57"/>
      <c r="V10" s="57"/>
    </row>
    <row r="11" spans="1:22" ht="12.75" customHeight="1">
      <c r="A11" s="199" t="s">
        <v>323</v>
      </c>
      <c r="B11" s="214" t="s">
        <v>513</v>
      </c>
      <c r="C11" s="700">
        <v>1902055</v>
      </c>
      <c r="D11" s="700">
        <v>1881492</v>
      </c>
      <c r="E11" s="700">
        <v>0</v>
      </c>
      <c r="F11" s="700">
        <v>0</v>
      </c>
      <c r="G11" s="380">
        <v>0</v>
      </c>
      <c r="H11" s="381">
        <v>0</v>
      </c>
      <c r="I11" s="395">
        <v>0</v>
      </c>
      <c r="J11" s="396">
        <v>0</v>
      </c>
      <c r="K11" s="215">
        <v>0</v>
      </c>
      <c r="L11" s="216">
        <v>0</v>
      </c>
      <c r="M11" s="217">
        <v>0</v>
      </c>
      <c r="N11" s="218">
        <v>0</v>
      </c>
      <c r="O11" s="213">
        <f t="shared" si="0"/>
        <v>1902055</v>
      </c>
      <c r="P11" s="210">
        <f t="shared" si="1"/>
        <v>1881492</v>
      </c>
      <c r="Q11" s="57"/>
      <c r="R11" s="57"/>
      <c r="S11" s="57"/>
      <c r="T11" s="57"/>
      <c r="U11" s="57"/>
      <c r="V11" s="57"/>
    </row>
    <row r="12" spans="1:22" ht="12.75" customHeight="1">
      <c r="A12" s="199" t="s">
        <v>324</v>
      </c>
      <c r="B12" s="214" t="s">
        <v>514</v>
      </c>
      <c r="C12" s="700">
        <v>47118</v>
      </c>
      <c r="D12" s="700">
        <v>50117</v>
      </c>
      <c r="E12" s="700">
        <v>314</v>
      </c>
      <c r="F12" s="700">
        <v>204</v>
      </c>
      <c r="G12" s="380">
        <v>571</v>
      </c>
      <c r="H12" s="381">
        <v>349</v>
      </c>
      <c r="I12" s="395">
        <v>1460</v>
      </c>
      <c r="J12" s="396">
        <v>1205</v>
      </c>
      <c r="K12" s="215">
        <v>0</v>
      </c>
      <c r="L12" s="216">
        <v>0</v>
      </c>
      <c r="M12" s="217">
        <v>0</v>
      </c>
      <c r="N12" s="218">
        <v>54467</v>
      </c>
      <c r="O12" s="213">
        <f t="shared" si="0"/>
        <v>49463</v>
      </c>
      <c r="P12" s="210">
        <f t="shared" si="1"/>
        <v>106342</v>
      </c>
      <c r="Q12" s="57"/>
      <c r="R12" s="57"/>
      <c r="S12" s="57"/>
      <c r="T12" s="57"/>
      <c r="U12" s="57"/>
      <c r="V12" s="57"/>
    </row>
    <row r="13" spans="1:22" ht="12.75" customHeight="1">
      <c r="A13" s="199" t="s">
        <v>325</v>
      </c>
      <c r="B13" s="214" t="s">
        <v>515</v>
      </c>
      <c r="C13" s="700">
        <v>17516</v>
      </c>
      <c r="D13" s="700">
        <v>7708</v>
      </c>
      <c r="E13" s="700">
        <v>0</v>
      </c>
      <c r="F13" s="700">
        <v>382</v>
      </c>
      <c r="G13" s="380">
        <v>0</v>
      </c>
      <c r="H13" s="381">
        <v>0</v>
      </c>
      <c r="I13" s="395">
        <v>0</v>
      </c>
      <c r="J13" s="396">
        <v>0</v>
      </c>
      <c r="K13" s="215">
        <v>0</v>
      </c>
      <c r="L13" s="216">
        <v>0</v>
      </c>
      <c r="M13" s="217">
        <v>4010311</v>
      </c>
      <c r="N13" s="218">
        <v>4904842</v>
      </c>
      <c r="O13" s="213">
        <f t="shared" si="0"/>
        <v>4027827</v>
      </c>
      <c r="P13" s="210">
        <f t="shared" si="1"/>
        <v>4912932</v>
      </c>
      <c r="Q13" s="57"/>
      <c r="R13" s="57"/>
      <c r="S13" s="57"/>
      <c r="T13" s="57"/>
      <c r="U13" s="57"/>
      <c r="V13" s="57"/>
    </row>
    <row r="14" spans="1:22" ht="12.75" customHeight="1">
      <c r="A14" s="199" t="s">
        <v>326</v>
      </c>
      <c r="B14" s="214" t="s">
        <v>516</v>
      </c>
      <c r="C14" s="700">
        <v>406015</v>
      </c>
      <c r="D14" s="700">
        <v>406015</v>
      </c>
      <c r="E14" s="700">
        <v>0</v>
      </c>
      <c r="F14" s="700">
        <v>0</v>
      </c>
      <c r="G14" s="380">
        <v>0</v>
      </c>
      <c r="H14" s="381">
        <v>0</v>
      </c>
      <c r="I14" s="395">
        <v>0</v>
      </c>
      <c r="J14" s="396">
        <v>0</v>
      </c>
      <c r="K14" s="215">
        <v>0</v>
      </c>
      <c r="L14" s="216">
        <v>0</v>
      </c>
      <c r="M14" s="217">
        <v>0</v>
      </c>
      <c r="N14" s="218">
        <v>0</v>
      </c>
      <c r="O14" s="213">
        <f t="shared" si="0"/>
        <v>406015</v>
      </c>
      <c r="P14" s="210">
        <f t="shared" si="1"/>
        <v>406015</v>
      </c>
      <c r="Q14" s="57"/>
      <c r="R14" s="57"/>
      <c r="S14" s="57"/>
      <c r="T14" s="57"/>
      <c r="U14" s="57"/>
      <c r="V14" s="57"/>
    </row>
    <row r="15" spans="1:22" ht="12.75" customHeight="1">
      <c r="A15" s="199" t="s">
        <v>327</v>
      </c>
      <c r="B15" s="206" t="s">
        <v>517</v>
      </c>
      <c r="C15" s="702">
        <v>2372704</v>
      </c>
      <c r="D15" s="702">
        <v>2345332</v>
      </c>
      <c r="E15" s="702">
        <v>314</v>
      </c>
      <c r="F15" s="702">
        <v>586</v>
      </c>
      <c r="G15" s="382">
        <f>SUM(G11:G14)</f>
        <v>571</v>
      </c>
      <c r="H15" s="383">
        <f>SUM(H11:H14)</f>
        <v>349</v>
      </c>
      <c r="I15" s="397">
        <f>SUM(I11:I14)</f>
        <v>1460</v>
      </c>
      <c r="J15" s="397">
        <f>SUM(J11:J14)</f>
        <v>1205</v>
      </c>
      <c r="K15" s="219">
        <v>0</v>
      </c>
      <c r="L15" s="220">
        <v>0</v>
      </c>
      <c r="M15" s="221">
        <f>SUM(M11:M14)</f>
        <v>4010311</v>
      </c>
      <c r="N15" s="221">
        <f>SUM(N11:N14)</f>
        <v>4959309</v>
      </c>
      <c r="O15" s="223">
        <f t="shared" si="0"/>
        <v>6385360</v>
      </c>
      <c r="P15" s="224">
        <f t="shared" si="1"/>
        <v>7306781</v>
      </c>
      <c r="Q15" s="57"/>
      <c r="R15" s="57"/>
      <c r="S15" s="57"/>
      <c r="T15" s="57"/>
      <c r="U15" s="57"/>
      <c r="V15" s="57"/>
    </row>
    <row r="16" spans="1:22" ht="13.5" customHeight="1">
      <c r="A16" s="199" t="s">
        <v>328</v>
      </c>
      <c r="B16" s="214" t="s">
        <v>518</v>
      </c>
      <c r="C16" s="700">
        <v>6490</v>
      </c>
      <c r="D16" s="700">
        <v>6490</v>
      </c>
      <c r="E16" s="700">
        <v>0</v>
      </c>
      <c r="F16" s="700">
        <v>0</v>
      </c>
      <c r="G16" s="380">
        <v>0</v>
      </c>
      <c r="H16" s="381">
        <v>0</v>
      </c>
      <c r="I16" s="395">
        <v>0</v>
      </c>
      <c r="J16" s="396">
        <v>0</v>
      </c>
      <c r="K16" s="215">
        <v>0</v>
      </c>
      <c r="L16" s="216">
        <v>0</v>
      </c>
      <c r="M16" s="217">
        <v>0</v>
      </c>
      <c r="N16" s="218">
        <v>0</v>
      </c>
      <c r="O16" s="213">
        <f t="shared" si="0"/>
        <v>6490</v>
      </c>
      <c r="P16" s="210">
        <f t="shared" si="1"/>
        <v>6490</v>
      </c>
    </row>
    <row r="17" spans="1:16" ht="12.75" customHeight="1">
      <c r="A17" s="199" t="s">
        <v>329</v>
      </c>
      <c r="B17" s="206" t="s">
        <v>519</v>
      </c>
      <c r="C17" s="702">
        <v>6490</v>
      </c>
      <c r="D17" s="702">
        <v>6490</v>
      </c>
      <c r="E17" s="702">
        <v>0</v>
      </c>
      <c r="F17" s="702">
        <v>0</v>
      </c>
      <c r="G17" s="382">
        <v>0</v>
      </c>
      <c r="H17" s="383">
        <v>0</v>
      </c>
      <c r="I17" s="397">
        <v>0</v>
      </c>
      <c r="J17" s="398">
        <v>0</v>
      </c>
      <c r="K17" s="219">
        <v>0</v>
      </c>
      <c r="L17" s="220">
        <v>0</v>
      </c>
      <c r="M17" s="221">
        <v>0</v>
      </c>
      <c r="N17" s="222">
        <v>0</v>
      </c>
      <c r="O17" s="213">
        <f t="shared" si="0"/>
        <v>6490</v>
      </c>
      <c r="P17" s="210">
        <f t="shared" si="1"/>
        <v>6490</v>
      </c>
    </row>
    <row r="18" spans="1:16" ht="25.5" customHeight="1">
      <c r="A18" s="199" t="s">
        <v>376</v>
      </c>
      <c r="B18" s="214" t="s">
        <v>520</v>
      </c>
      <c r="C18" s="700">
        <v>873378</v>
      </c>
      <c r="D18" s="700">
        <v>821949</v>
      </c>
      <c r="E18" s="700">
        <v>0</v>
      </c>
      <c r="F18" s="700">
        <v>0</v>
      </c>
      <c r="G18" s="380">
        <v>0</v>
      </c>
      <c r="H18" s="381">
        <v>0</v>
      </c>
      <c r="I18" s="395">
        <v>0</v>
      </c>
      <c r="J18" s="396">
        <v>0</v>
      </c>
      <c r="K18" s="215">
        <v>0</v>
      </c>
      <c r="L18" s="216">
        <v>0</v>
      </c>
      <c r="M18" s="217">
        <v>0</v>
      </c>
      <c r="N18" s="218">
        <v>0</v>
      </c>
      <c r="O18" s="213">
        <f t="shared" si="0"/>
        <v>873378</v>
      </c>
      <c r="P18" s="210">
        <f t="shared" si="1"/>
        <v>821949</v>
      </c>
    </row>
    <row r="19" spans="1:16" ht="27" customHeight="1">
      <c r="A19" s="199" t="s">
        <v>330</v>
      </c>
      <c r="B19" s="206" t="s">
        <v>521</v>
      </c>
      <c r="C19" s="702">
        <v>873378</v>
      </c>
      <c r="D19" s="702">
        <v>821949</v>
      </c>
      <c r="E19" s="702">
        <v>0</v>
      </c>
      <c r="F19" s="702">
        <v>0</v>
      </c>
      <c r="G19" s="382">
        <v>0</v>
      </c>
      <c r="H19" s="383">
        <v>0</v>
      </c>
      <c r="I19" s="397">
        <v>0</v>
      </c>
      <c r="J19" s="398">
        <v>0</v>
      </c>
      <c r="K19" s="219">
        <v>0</v>
      </c>
      <c r="L19" s="220">
        <v>0</v>
      </c>
      <c r="M19" s="221">
        <v>0</v>
      </c>
      <c r="N19" s="222">
        <v>0</v>
      </c>
      <c r="O19" s="213">
        <f t="shared" si="0"/>
        <v>873378</v>
      </c>
      <c r="P19" s="210">
        <f t="shared" si="1"/>
        <v>821949</v>
      </c>
    </row>
    <row r="20" spans="1:16" ht="41.25" customHeight="1">
      <c r="A20" s="199" t="s">
        <v>331</v>
      </c>
      <c r="B20" s="206" t="s">
        <v>522</v>
      </c>
      <c r="C20" s="702">
        <v>3285201</v>
      </c>
      <c r="D20" s="702">
        <v>3207783</v>
      </c>
      <c r="E20" s="702">
        <v>314</v>
      </c>
      <c r="F20" s="702">
        <v>586</v>
      </c>
      <c r="G20" s="382">
        <f>G10+G15+G17+G19</f>
        <v>571</v>
      </c>
      <c r="H20" s="383">
        <f>H10+H15+H17+H19</f>
        <v>349</v>
      </c>
      <c r="I20" s="397">
        <f>I10+I15+I17+I19</f>
        <v>1660</v>
      </c>
      <c r="J20" s="397">
        <f>J10+J15+J17+J19</f>
        <v>1338</v>
      </c>
      <c r="K20" s="219">
        <v>0</v>
      </c>
      <c r="L20" s="220">
        <v>0</v>
      </c>
      <c r="M20" s="221">
        <f>M10+M15+M17+M19</f>
        <v>4010311</v>
      </c>
      <c r="N20" s="221">
        <f>N10+N15+N17+N19</f>
        <v>4959309</v>
      </c>
      <c r="O20" s="223">
        <f t="shared" si="0"/>
        <v>7298057</v>
      </c>
      <c r="P20" s="224">
        <f t="shared" si="1"/>
        <v>8169365</v>
      </c>
    </row>
    <row r="21" spans="1:16" ht="12.75" customHeight="1">
      <c r="A21" s="199" t="s">
        <v>332</v>
      </c>
      <c r="B21" s="214" t="s">
        <v>523</v>
      </c>
      <c r="C21" s="700">
        <v>0</v>
      </c>
      <c r="D21" s="700">
        <v>0</v>
      </c>
      <c r="E21" s="700">
        <v>0</v>
      </c>
      <c r="F21" s="700">
        <v>0</v>
      </c>
      <c r="G21" s="380">
        <v>57</v>
      </c>
      <c r="H21" s="381">
        <v>101</v>
      </c>
      <c r="I21" s="395">
        <v>1446</v>
      </c>
      <c r="J21" s="396">
        <v>1553</v>
      </c>
      <c r="K21" s="215">
        <v>0</v>
      </c>
      <c r="L21" s="216">
        <v>0</v>
      </c>
      <c r="M21" s="217">
        <v>0</v>
      </c>
      <c r="N21" s="218">
        <v>0</v>
      </c>
      <c r="O21" s="213">
        <f t="shared" si="0"/>
        <v>1503</v>
      </c>
      <c r="P21" s="210">
        <f t="shared" si="1"/>
        <v>1654</v>
      </c>
    </row>
    <row r="22" spans="1:16" ht="12.75" customHeight="1">
      <c r="A22" s="199" t="s">
        <v>334</v>
      </c>
      <c r="B22" s="206" t="s">
        <v>524</v>
      </c>
      <c r="C22" s="702">
        <v>0</v>
      </c>
      <c r="D22" s="702">
        <v>0</v>
      </c>
      <c r="E22" s="702">
        <v>0</v>
      </c>
      <c r="F22" s="702">
        <v>0</v>
      </c>
      <c r="G22" s="382">
        <f t="shared" ref="G22:J23" si="2">G21</f>
        <v>57</v>
      </c>
      <c r="H22" s="383">
        <f t="shared" si="2"/>
        <v>101</v>
      </c>
      <c r="I22" s="397">
        <f t="shared" si="2"/>
        <v>1446</v>
      </c>
      <c r="J22" s="397">
        <f t="shared" si="2"/>
        <v>1553</v>
      </c>
      <c r="K22" s="219">
        <v>0</v>
      </c>
      <c r="L22" s="220">
        <v>0</v>
      </c>
      <c r="M22" s="221">
        <f>SUM(M21)</f>
        <v>0</v>
      </c>
      <c r="N22" s="221">
        <f>SUM(N21)</f>
        <v>0</v>
      </c>
      <c r="O22" s="213">
        <f t="shared" si="0"/>
        <v>1503</v>
      </c>
      <c r="P22" s="210">
        <f t="shared" si="1"/>
        <v>1654</v>
      </c>
    </row>
    <row r="23" spans="1:16" ht="36.75" customHeight="1">
      <c r="A23" s="199" t="s">
        <v>337</v>
      </c>
      <c r="B23" s="206" t="s">
        <v>525</v>
      </c>
      <c r="C23" s="702">
        <v>0</v>
      </c>
      <c r="D23" s="702">
        <v>0</v>
      </c>
      <c r="E23" s="702">
        <v>0</v>
      </c>
      <c r="F23" s="702">
        <v>0</v>
      </c>
      <c r="G23" s="382">
        <f t="shared" si="2"/>
        <v>57</v>
      </c>
      <c r="H23" s="383">
        <f t="shared" si="2"/>
        <v>101</v>
      </c>
      <c r="I23" s="397">
        <f t="shared" si="2"/>
        <v>1446</v>
      </c>
      <c r="J23" s="397">
        <f t="shared" si="2"/>
        <v>1553</v>
      </c>
      <c r="K23" s="219">
        <v>0</v>
      </c>
      <c r="L23" s="220">
        <v>0</v>
      </c>
      <c r="M23" s="221">
        <f>M22</f>
        <v>0</v>
      </c>
      <c r="N23" s="221">
        <f>N22</f>
        <v>0</v>
      </c>
      <c r="O23" s="213">
        <f t="shared" si="0"/>
        <v>1503</v>
      </c>
      <c r="P23" s="210">
        <f t="shared" si="1"/>
        <v>1654</v>
      </c>
    </row>
    <row r="24" spans="1:16" ht="13.5" customHeight="1">
      <c r="A24" s="199" t="s">
        <v>338</v>
      </c>
      <c r="B24" s="309" t="s">
        <v>526</v>
      </c>
      <c r="C24" s="703">
        <v>0</v>
      </c>
      <c r="D24" s="703">
        <v>52827</v>
      </c>
      <c r="E24" s="703">
        <v>0</v>
      </c>
      <c r="F24" s="703">
        <v>0</v>
      </c>
      <c r="G24" s="384">
        <v>0</v>
      </c>
      <c r="H24" s="385">
        <v>0</v>
      </c>
      <c r="I24" s="399">
        <v>0</v>
      </c>
      <c r="J24" s="400">
        <v>0</v>
      </c>
      <c r="K24" s="312">
        <v>0</v>
      </c>
      <c r="L24" s="313">
        <v>0</v>
      </c>
      <c r="M24" s="314">
        <v>0</v>
      </c>
      <c r="N24" s="315">
        <v>0</v>
      </c>
      <c r="O24" s="223">
        <f t="shared" si="0"/>
        <v>0</v>
      </c>
      <c r="P24" s="224">
        <f t="shared" si="1"/>
        <v>52827</v>
      </c>
    </row>
    <row r="25" spans="1:16" ht="13.5" customHeight="1">
      <c r="A25" s="199" t="s">
        <v>339</v>
      </c>
      <c r="B25" s="214" t="s">
        <v>217</v>
      </c>
      <c r="C25" s="700">
        <v>46</v>
      </c>
      <c r="D25" s="700">
        <v>100</v>
      </c>
      <c r="E25" s="700">
        <v>169</v>
      </c>
      <c r="F25" s="700">
        <v>275</v>
      </c>
      <c r="G25" s="380">
        <v>180</v>
      </c>
      <c r="H25" s="381">
        <v>293</v>
      </c>
      <c r="I25" s="395">
        <v>651</v>
      </c>
      <c r="J25" s="396">
        <v>539</v>
      </c>
      <c r="K25" s="215">
        <v>51</v>
      </c>
      <c r="L25" s="216">
        <v>30</v>
      </c>
      <c r="M25" s="217">
        <v>17</v>
      </c>
      <c r="N25" s="218">
        <v>17</v>
      </c>
      <c r="O25" s="318">
        <f t="shared" si="0"/>
        <v>1114</v>
      </c>
      <c r="P25" s="319">
        <f t="shared" si="1"/>
        <v>1254</v>
      </c>
    </row>
    <row r="26" spans="1:16" ht="27" customHeight="1">
      <c r="A26" s="199" t="s">
        <v>340</v>
      </c>
      <c r="B26" s="309" t="s">
        <v>219</v>
      </c>
      <c r="C26" s="703">
        <v>46</v>
      </c>
      <c r="D26" s="703">
        <v>100</v>
      </c>
      <c r="E26" s="703">
        <v>169</v>
      </c>
      <c r="F26" s="703">
        <v>275</v>
      </c>
      <c r="G26" s="384">
        <f t="shared" ref="G26:N26" si="3">G25</f>
        <v>180</v>
      </c>
      <c r="H26" s="385">
        <f t="shared" si="3"/>
        <v>293</v>
      </c>
      <c r="I26" s="399">
        <f t="shared" si="3"/>
        <v>651</v>
      </c>
      <c r="J26" s="399">
        <f t="shared" si="3"/>
        <v>539</v>
      </c>
      <c r="K26" s="312">
        <f t="shared" si="3"/>
        <v>51</v>
      </c>
      <c r="L26" s="312">
        <f t="shared" si="3"/>
        <v>30</v>
      </c>
      <c r="M26" s="314">
        <f t="shared" si="3"/>
        <v>17</v>
      </c>
      <c r="N26" s="314">
        <f t="shared" si="3"/>
        <v>17</v>
      </c>
      <c r="O26" s="223">
        <f t="shared" si="0"/>
        <v>1114</v>
      </c>
      <c r="P26" s="224">
        <f t="shared" si="1"/>
        <v>1254</v>
      </c>
    </row>
    <row r="27" spans="1:16" ht="12.75" customHeight="1">
      <c r="A27" s="199" t="s">
        <v>341</v>
      </c>
      <c r="B27" s="311" t="s">
        <v>218</v>
      </c>
      <c r="C27" s="700"/>
      <c r="D27" s="700"/>
      <c r="E27" s="700"/>
      <c r="F27" s="700"/>
      <c r="G27" s="380">
        <v>1737</v>
      </c>
      <c r="H27" s="381">
        <v>5114</v>
      </c>
      <c r="I27" s="395">
        <v>4324</v>
      </c>
      <c r="J27" s="396">
        <v>16909</v>
      </c>
      <c r="K27" s="215">
        <v>79</v>
      </c>
      <c r="L27" s="216">
        <v>215</v>
      </c>
      <c r="M27" s="217">
        <v>1733</v>
      </c>
      <c r="N27" s="310">
        <v>13695</v>
      </c>
      <c r="O27" s="213"/>
      <c r="P27" s="210"/>
    </row>
    <row r="28" spans="1:16" ht="12.75" customHeight="1">
      <c r="A28" s="199" t="s">
        <v>342</v>
      </c>
      <c r="B28" s="309" t="s">
        <v>220</v>
      </c>
      <c r="C28" s="703">
        <v>126438</v>
      </c>
      <c r="D28" s="703">
        <v>109342</v>
      </c>
      <c r="E28" s="703">
        <v>2319</v>
      </c>
      <c r="F28" s="703">
        <v>5378</v>
      </c>
      <c r="G28" s="384">
        <f t="shared" ref="G28:N28" si="4">G27</f>
        <v>1737</v>
      </c>
      <c r="H28" s="385">
        <f t="shared" si="4"/>
        <v>5114</v>
      </c>
      <c r="I28" s="399">
        <f t="shared" si="4"/>
        <v>4324</v>
      </c>
      <c r="J28" s="399">
        <f t="shared" si="4"/>
        <v>16909</v>
      </c>
      <c r="K28" s="312">
        <f t="shared" si="4"/>
        <v>79</v>
      </c>
      <c r="L28" s="312">
        <f t="shared" si="4"/>
        <v>215</v>
      </c>
      <c r="M28" s="314">
        <f t="shared" si="4"/>
        <v>1733</v>
      </c>
      <c r="N28" s="314">
        <f t="shared" si="4"/>
        <v>13695</v>
      </c>
      <c r="O28" s="223">
        <f t="shared" si="0"/>
        <v>136630</v>
      </c>
      <c r="P28" s="224">
        <f t="shared" si="1"/>
        <v>150653</v>
      </c>
    </row>
    <row r="29" spans="1:16" ht="13.5" customHeight="1">
      <c r="A29" s="199" t="s">
        <v>343</v>
      </c>
      <c r="B29" s="309" t="s">
        <v>527</v>
      </c>
      <c r="C29" s="703">
        <v>9</v>
      </c>
      <c r="D29" s="703">
        <v>0</v>
      </c>
      <c r="E29" s="703">
        <v>0</v>
      </c>
      <c r="F29" s="703">
        <v>0</v>
      </c>
      <c r="G29" s="384">
        <v>0</v>
      </c>
      <c r="H29" s="385">
        <v>0</v>
      </c>
      <c r="I29" s="399">
        <v>0</v>
      </c>
      <c r="J29" s="400">
        <v>0</v>
      </c>
      <c r="K29" s="312">
        <v>0</v>
      </c>
      <c r="L29" s="313">
        <v>0</v>
      </c>
      <c r="M29" s="314">
        <v>0</v>
      </c>
      <c r="N29" s="315">
        <v>0</v>
      </c>
      <c r="O29" s="223">
        <f t="shared" si="0"/>
        <v>9</v>
      </c>
      <c r="P29" s="224">
        <f t="shared" si="1"/>
        <v>0</v>
      </c>
    </row>
    <row r="30" spans="1:16" ht="12.75" customHeight="1">
      <c r="A30" s="199" t="s">
        <v>344</v>
      </c>
      <c r="B30" s="309" t="s">
        <v>528</v>
      </c>
      <c r="C30" s="703">
        <v>0</v>
      </c>
      <c r="D30" s="703">
        <v>0</v>
      </c>
      <c r="E30" s="703">
        <v>0</v>
      </c>
      <c r="F30" s="703">
        <v>0</v>
      </c>
      <c r="G30" s="384">
        <v>0</v>
      </c>
      <c r="H30" s="385">
        <v>0</v>
      </c>
      <c r="I30" s="399">
        <v>0</v>
      </c>
      <c r="J30" s="400">
        <v>0</v>
      </c>
      <c r="K30" s="312">
        <v>0</v>
      </c>
      <c r="L30" s="313">
        <v>0</v>
      </c>
      <c r="M30" s="314">
        <v>0</v>
      </c>
      <c r="N30" s="315">
        <v>0</v>
      </c>
      <c r="O30" s="223">
        <f t="shared" si="0"/>
        <v>0</v>
      </c>
      <c r="P30" s="224">
        <f t="shared" si="1"/>
        <v>0</v>
      </c>
    </row>
    <row r="31" spans="1:16" ht="12.75" customHeight="1">
      <c r="A31" s="199" t="s">
        <v>346</v>
      </c>
      <c r="B31" s="206" t="s">
        <v>529</v>
      </c>
      <c r="C31" s="702">
        <v>126493</v>
      </c>
      <c r="D31" s="702">
        <v>162269</v>
      </c>
      <c r="E31" s="702">
        <v>2488</v>
      </c>
      <c r="F31" s="702">
        <v>5653</v>
      </c>
      <c r="G31" s="382">
        <f>G24+G26+G28+G29+G30</f>
        <v>1917</v>
      </c>
      <c r="H31" s="383">
        <f>H24+H26+H28+H29+H30</f>
        <v>5407</v>
      </c>
      <c r="I31" s="397">
        <f>I24+I26+I28+I29</f>
        <v>4975</v>
      </c>
      <c r="J31" s="397">
        <f>J24+J26+J28+J29</f>
        <v>17448</v>
      </c>
      <c r="K31" s="220">
        <f>K24+K26+K28</f>
        <v>130</v>
      </c>
      <c r="L31" s="220">
        <f>L24+L26+L28</f>
        <v>245</v>
      </c>
      <c r="M31" s="221">
        <f>M24+M26+M28+M29+M30</f>
        <v>1750</v>
      </c>
      <c r="N31" s="221">
        <f>N24+N26+N28+N29+N30</f>
        <v>13712</v>
      </c>
      <c r="O31" s="223">
        <f t="shared" si="0"/>
        <v>137753</v>
      </c>
      <c r="P31" s="224">
        <f t="shared" si="1"/>
        <v>204734</v>
      </c>
    </row>
    <row r="32" spans="1:16" ht="27" customHeight="1">
      <c r="A32" s="199" t="s">
        <v>397</v>
      </c>
      <c r="B32" s="214" t="s">
        <v>530</v>
      </c>
      <c r="C32" s="700">
        <v>0</v>
      </c>
      <c r="D32" s="700">
        <v>3500</v>
      </c>
      <c r="E32" s="700">
        <v>0</v>
      </c>
      <c r="F32" s="700">
        <v>0</v>
      </c>
      <c r="G32" s="380">
        <v>0</v>
      </c>
      <c r="H32" s="381">
        <v>0</v>
      </c>
      <c r="I32" s="395">
        <v>27</v>
      </c>
      <c r="J32" s="396">
        <v>0</v>
      </c>
      <c r="K32" s="215">
        <v>0</v>
      </c>
      <c r="L32" s="216">
        <v>49</v>
      </c>
      <c r="M32" s="217">
        <v>0</v>
      </c>
      <c r="N32" s="218">
        <v>0</v>
      </c>
      <c r="O32" s="213">
        <f t="shared" si="0"/>
        <v>27</v>
      </c>
      <c r="P32" s="210">
        <f t="shared" si="1"/>
        <v>3549</v>
      </c>
    </row>
    <row r="33" spans="1:16" ht="27" customHeight="1">
      <c r="A33" s="199" t="s">
        <v>398</v>
      </c>
      <c r="B33" s="214" t="s">
        <v>531</v>
      </c>
      <c r="C33" s="700">
        <v>33160</v>
      </c>
      <c r="D33" s="700">
        <v>36523</v>
      </c>
      <c r="E33" s="700"/>
      <c r="F33" s="700"/>
      <c r="G33" s="380">
        <v>0</v>
      </c>
      <c r="H33" s="381">
        <v>0</v>
      </c>
      <c r="I33" s="395">
        <v>0</v>
      </c>
      <c r="J33" s="396">
        <v>0</v>
      </c>
      <c r="K33" s="215">
        <v>0</v>
      </c>
      <c r="L33" s="216">
        <v>0</v>
      </c>
      <c r="M33" s="217">
        <v>0</v>
      </c>
      <c r="N33" s="218">
        <v>0</v>
      </c>
      <c r="O33" s="213">
        <f t="shared" si="0"/>
        <v>33160</v>
      </c>
      <c r="P33" s="210">
        <f t="shared" si="1"/>
        <v>36523</v>
      </c>
    </row>
    <row r="34" spans="1:16" ht="27" customHeight="1">
      <c r="A34" s="199" t="s">
        <v>399</v>
      </c>
      <c r="B34" s="214" t="s">
        <v>532</v>
      </c>
      <c r="C34" s="700">
        <v>1520</v>
      </c>
      <c r="D34" s="700">
        <v>447</v>
      </c>
      <c r="E34" s="700">
        <v>5461</v>
      </c>
      <c r="F34" s="700">
        <v>5924</v>
      </c>
      <c r="G34" s="380">
        <v>45</v>
      </c>
      <c r="H34" s="381">
        <v>45</v>
      </c>
      <c r="I34" s="395">
        <v>139</v>
      </c>
      <c r="J34" s="396">
        <v>224</v>
      </c>
      <c r="K34" s="215">
        <v>0</v>
      </c>
      <c r="L34" s="216">
        <v>0</v>
      </c>
      <c r="M34" s="217">
        <v>0</v>
      </c>
      <c r="N34" s="218">
        <v>0</v>
      </c>
      <c r="O34" s="213">
        <f t="shared" si="0"/>
        <v>7165</v>
      </c>
      <c r="P34" s="210">
        <f t="shared" si="1"/>
        <v>6640</v>
      </c>
    </row>
    <row r="35" spans="1:16" ht="27" customHeight="1">
      <c r="A35" s="199" t="s">
        <v>400</v>
      </c>
      <c r="B35" s="214" t="s">
        <v>228</v>
      </c>
      <c r="C35" s="700"/>
      <c r="D35" s="700"/>
      <c r="E35" s="700"/>
      <c r="F35" s="700"/>
      <c r="G35" s="380"/>
      <c r="H35" s="381"/>
      <c r="I35" s="395">
        <v>89</v>
      </c>
      <c r="J35" s="396">
        <v>42</v>
      </c>
      <c r="K35" s="215"/>
      <c r="L35" s="216"/>
      <c r="M35" s="217"/>
      <c r="N35" s="218"/>
      <c r="O35" s="213"/>
      <c r="P35" s="210"/>
    </row>
    <row r="36" spans="1:16" ht="27" customHeight="1">
      <c r="A36" s="199" t="s">
        <v>584</v>
      </c>
      <c r="B36" s="214" t="s">
        <v>225</v>
      </c>
      <c r="C36" s="700"/>
      <c r="D36" s="700"/>
      <c r="E36" s="700"/>
      <c r="F36" s="700"/>
      <c r="G36" s="380">
        <v>45</v>
      </c>
      <c r="H36" s="381">
        <v>45</v>
      </c>
      <c r="I36" s="395">
        <v>0</v>
      </c>
      <c r="J36" s="396">
        <v>0</v>
      </c>
      <c r="K36" s="215"/>
      <c r="L36" s="216"/>
      <c r="M36" s="217"/>
      <c r="N36" s="218"/>
      <c r="O36" s="213"/>
      <c r="P36" s="210"/>
    </row>
    <row r="37" spans="1:16" ht="27" customHeight="1">
      <c r="A37" s="199" t="s">
        <v>585</v>
      </c>
      <c r="B37" s="214" t="s">
        <v>229</v>
      </c>
      <c r="C37" s="700"/>
      <c r="D37" s="700"/>
      <c r="E37" s="700"/>
      <c r="F37" s="700"/>
      <c r="G37" s="380"/>
      <c r="H37" s="381"/>
      <c r="I37" s="395">
        <v>30</v>
      </c>
      <c r="J37" s="396">
        <v>48</v>
      </c>
      <c r="K37" s="215"/>
      <c r="L37" s="216"/>
      <c r="M37" s="217"/>
      <c r="N37" s="218"/>
      <c r="O37" s="213"/>
      <c r="P37" s="210"/>
    </row>
    <row r="38" spans="1:16" ht="27" customHeight="1">
      <c r="A38" s="199" t="s">
        <v>586</v>
      </c>
      <c r="B38" s="214" t="s">
        <v>230</v>
      </c>
      <c r="C38" s="700"/>
      <c r="D38" s="700"/>
      <c r="E38" s="700"/>
      <c r="F38" s="700"/>
      <c r="G38" s="380"/>
      <c r="H38" s="381"/>
      <c r="I38" s="395">
        <v>20</v>
      </c>
      <c r="J38" s="396">
        <v>134</v>
      </c>
      <c r="K38" s="215"/>
      <c r="L38" s="216"/>
      <c r="M38" s="217"/>
      <c r="N38" s="218"/>
      <c r="O38" s="213"/>
      <c r="P38" s="210"/>
    </row>
    <row r="39" spans="1:16" ht="27" customHeight="1">
      <c r="A39" s="199" t="s">
        <v>587</v>
      </c>
      <c r="B39" s="214" t="s">
        <v>533</v>
      </c>
      <c r="C39" s="700">
        <v>0</v>
      </c>
      <c r="D39" s="700">
        <v>0</v>
      </c>
      <c r="E39" s="700">
        <v>0</v>
      </c>
      <c r="F39" s="700">
        <v>0</v>
      </c>
      <c r="G39" s="380">
        <v>0</v>
      </c>
      <c r="H39" s="381">
        <v>0</v>
      </c>
      <c r="I39" s="395">
        <v>0</v>
      </c>
      <c r="J39" s="396">
        <v>0</v>
      </c>
      <c r="K39" s="215">
        <v>0</v>
      </c>
      <c r="L39" s="216">
        <v>0</v>
      </c>
      <c r="M39" s="217">
        <v>0</v>
      </c>
      <c r="N39" s="218">
        <v>0</v>
      </c>
      <c r="O39" s="213">
        <f t="shared" si="0"/>
        <v>0</v>
      </c>
      <c r="P39" s="210">
        <f t="shared" si="1"/>
        <v>0</v>
      </c>
    </row>
    <row r="40" spans="1:16" ht="27" customHeight="1">
      <c r="A40" s="199" t="s">
        <v>588</v>
      </c>
      <c r="B40" s="214" t="s">
        <v>534</v>
      </c>
      <c r="C40" s="700">
        <v>1243</v>
      </c>
      <c r="D40" s="700">
        <v>1412</v>
      </c>
      <c r="E40" s="700">
        <v>0</v>
      </c>
      <c r="F40" s="700">
        <v>0</v>
      </c>
      <c r="G40" s="380">
        <v>0</v>
      </c>
      <c r="H40" s="381">
        <v>0</v>
      </c>
      <c r="I40" s="395">
        <v>0</v>
      </c>
      <c r="J40" s="396">
        <v>0</v>
      </c>
      <c r="K40" s="215">
        <v>259</v>
      </c>
      <c r="L40" s="216">
        <v>0</v>
      </c>
      <c r="M40" s="217">
        <v>0</v>
      </c>
      <c r="N40" s="218">
        <v>0</v>
      </c>
      <c r="O40" s="213">
        <f t="shared" si="0"/>
        <v>1502</v>
      </c>
      <c r="P40" s="210">
        <f t="shared" si="1"/>
        <v>1412</v>
      </c>
    </row>
    <row r="41" spans="1:16" ht="27" customHeight="1">
      <c r="A41" s="199" t="s">
        <v>589</v>
      </c>
      <c r="B41" s="214" t="s">
        <v>535</v>
      </c>
      <c r="C41" s="700">
        <v>1243</v>
      </c>
      <c r="D41" s="700">
        <v>1412</v>
      </c>
      <c r="E41" s="700">
        <v>0</v>
      </c>
      <c r="F41" s="700">
        <v>0</v>
      </c>
      <c r="G41" s="380">
        <v>0</v>
      </c>
      <c r="H41" s="381">
        <v>0</v>
      </c>
      <c r="I41" s="395">
        <v>0</v>
      </c>
      <c r="J41" s="396">
        <v>0</v>
      </c>
      <c r="K41" s="215">
        <v>0</v>
      </c>
      <c r="L41" s="216">
        <v>0</v>
      </c>
      <c r="M41" s="217">
        <v>0</v>
      </c>
      <c r="N41" s="218">
        <v>0</v>
      </c>
      <c r="O41" s="213">
        <f t="shared" si="0"/>
        <v>1243</v>
      </c>
      <c r="P41" s="210">
        <f t="shared" si="1"/>
        <v>1412</v>
      </c>
    </row>
    <row r="42" spans="1:16" ht="27" customHeight="1">
      <c r="A42" s="199" t="s">
        <v>590</v>
      </c>
      <c r="B42" s="214" t="s">
        <v>536</v>
      </c>
      <c r="C42" s="700">
        <v>153</v>
      </c>
      <c r="D42" s="700">
        <v>104</v>
      </c>
      <c r="E42" s="700">
        <v>0</v>
      </c>
      <c r="F42" s="700">
        <v>0</v>
      </c>
      <c r="G42" s="380">
        <v>0</v>
      </c>
      <c r="H42" s="381">
        <v>0</v>
      </c>
      <c r="I42" s="395">
        <v>0</v>
      </c>
      <c r="J42" s="396">
        <v>0</v>
      </c>
      <c r="K42" s="215">
        <v>0</v>
      </c>
      <c r="L42" s="216">
        <v>0</v>
      </c>
      <c r="M42" s="217">
        <v>0</v>
      </c>
      <c r="N42" s="218">
        <v>0</v>
      </c>
      <c r="O42" s="213">
        <f t="shared" si="0"/>
        <v>153</v>
      </c>
      <c r="P42" s="210">
        <f t="shared" si="1"/>
        <v>104</v>
      </c>
    </row>
    <row r="43" spans="1:16" ht="27" customHeight="1">
      <c r="A43" s="199" t="s">
        <v>591</v>
      </c>
      <c r="B43" s="214" t="s">
        <v>537</v>
      </c>
      <c r="C43" s="700">
        <v>153</v>
      </c>
      <c r="D43" s="700">
        <v>104</v>
      </c>
      <c r="E43" s="700">
        <v>0</v>
      </c>
      <c r="F43" s="700">
        <v>0</v>
      </c>
      <c r="G43" s="380">
        <v>0</v>
      </c>
      <c r="H43" s="381">
        <v>0</v>
      </c>
      <c r="I43" s="395">
        <v>0</v>
      </c>
      <c r="J43" s="396">
        <v>0</v>
      </c>
      <c r="K43" s="215">
        <v>0</v>
      </c>
      <c r="L43" s="216">
        <v>0</v>
      </c>
      <c r="M43" s="217">
        <v>0</v>
      </c>
      <c r="N43" s="218">
        <v>0</v>
      </c>
      <c r="O43" s="213">
        <f t="shared" si="0"/>
        <v>153</v>
      </c>
      <c r="P43" s="210">
        <f t="shared" si="1"/>
        <v>104</v>
      </c>
    </row>
    <row r="44" spans="1:16" ht="27" customHeight="1">
      <c r="A44" s="199" t="s">
        <v>592</v>
      </c>
      <c r="B44" s="206" t="s">
        <v>538</v>
      </c>
      <c r="C44" s="702">
        <v>36076</v>
      </c>
      <c r="D44" s="702">
        <v>41986</v>
      </c>
      <c r="E44" s="702">
        <v>5461</v>
      </c>
      <c r="F44" s="702">
        <v>5461</v>
      </c>
      <c r="G44" s="382">
        <v>45</v>
      </c>
      <c r="H44" s="383">
        <v>45</v>
      </c>
      <c r="I44" s="397">
        <f>SUM(I35:I43)</f>
        <v>139</v>
      </c>
      <c r="J44" s="397">
        <f>SUM(J35:J43)</f>
        <v>224</v>
      </c>
      <c r="K44" s="219">
        <f>SUM(K32:K43)</f>
        <v>259</v>
      </c>
      <c r="L44" s="219">
        <f>SUM(L32:L43)</f>
        <v>49</v>
      </c>
      <c r="M44" s="221">
        <v>0</v>
      </c>
      <c r="N44" s="222">
        <v>0</v>
      </c>
      <c r="O44" s="223">
        <f t="shared" si="0"/>
        <v>41980</v>
      </c>
      <c r="P44" s="224">
        <f t="shared" si="1"/>
        <v>47765</v>
      </c>
    </row>
    <row r="45" spans="1:16" ht="27" customHeight="1">
      <c r="A45" s="199" t="s">
        <v>593</v>
      </c>
      <c r="B45" s="214" t="s">
        <v>539</v>
      </c>
      <c r="C45" s="700">
        <v>700</v>
      </c>
      <c r="D45" s="700">
        <v>0</v>
      </c>
      <c r="E45" s="700">
        <v>0</v>
      </c>
      <c r="F45" s="700">
        <v>0</v>
      </c>
      <c r="G45" s="380">
        <v>0</v>
      </c>
      <c r="H45" s="381">
        <v>0</v>
      </c>
      <c r="I45" s="395">
        <v>0</v>
      </c>
      <c r="J45" s="396">
        <v>0</v>
      </c>
      <c r="K45" s="215">
        <v>0</v>
      </c>
      <c r="L45" s="216">
        <v>0</v>
      </c>
      <c r="M45" s="217">
        <v>0</v>
      </c>
      <c r="N45" s="218">
        <v>0</v>
      </c>
      <c r="O45" s="213">
        <f t="shared" si="0"/>
        <v>700</v>
      </c>
      <c r="P45" s="210">
        <f t="shared" si="1"/>
        <v>0</v>
      </c>
    </row>
    <row r="46" spans="1:16" ht="27" customHeight="1">
      <c r="A46" s="199" t="s">
        <v>594</v>
      </c>
      <c r="B46" s="214" t="s">
        <v>540</v>
      </c>
      <c r="C46" s="700">
        <v>700</v>
      </c>
      <c r="D46" s="700">
        <v>0</v>
      </c>
      <c r="E46" s="700">
        <v>0</v>
      </c>
      <c r="F46" s="700">
        <v>0</v>
      </c>
      <c r="G46" s="380">
        <v>0</v>
      </c>
      <c r="H46" s="381">
        <v>0</v>
      </c>
      <c r="I46" s="395">
        <v>0</v>
      </c>
      <c r="J46" s="396">
        <v>0</v>
      </c>
      <c r="K46" s="215">
        <v>0</v>
      </c>
      <c r="L46" s="216">
        <v>0</v>
      </c>
      <c r="M46" s="217">
        <v>0</v>
      </c>
      <c r="N46" s="218">
        <v>0</v>
      </c>
      <c r="O46" s="213">
        <f t="shared" si="0"/>
        <v>700</v>
      </c>
      <c r="P46" s="210">
        <f t="shared" si="1"/>
        <v>0</v>
      </c>
    </row>
    <row r="47" spans="1:16" ht="27" customHeight="1">
      <c r="A47" s="199" t="s">
        <v>595</v>
      </c>
      <c r="B47" s="214" t="s">
        <v>541</v>
      </c>
      <c r="C47" s="700">
        <v>0</v>
      </c>
      <c r="D47" s="700">
        <v>0</v>
      </c>
      <c r="E47" s="700">
        <v>0</v>
      </c>
      <c r="F47" s="700">
        <v>0</v>
      </c>
      <c r="G47" s="380">
        <v>0</v>
      </c>
      <c r="H47" s="381">
        <v>0</v>
      </c>
      <c r="I47" s="395">
        <v>0</v>
      </c>
      <c r="J47" s="396">
        <v>0</v>
      </c>
      <c r="K47" s="215">
        <v>0</v>
      </c>
      <c r="L47" s="216">
        <v>0</v>
      </c>
      <c r="M47" s="217">
        <v>0</v>
      </c>
      <c r="N47" s="218">
        <v>0</v>
      </c>
      <c r="O47" s="213">
        <f t="shared" si="0"/>
        <v>0</v>
      </c>
      <c r="P47" s="210">
        <f t="shared" si="1"/>
        <v>0</v>
      </c>
    </row>
    <row r="48" spans="1:16" ht="27" customHeight="1">
      <c r="A48" s="199" t="s">
        <v>596</v>
      </c>
      <c r="B48" s="214" t="s">
        <v>542</v>
      </c>
      <c r="C48" s="700">
        <v>0</v>
      </c>
      <c r="D48" s="700">
        <v>0</v>
      </c>
      <c r="E48" s="700">
        <v>0</v>
      </c>
      <c r="F48" s="700">
        <v>0</v>
      </c>
      <c r="G48" s="380">
        <v>0</v>
      </c>
      <c r="H48" s="381">
        <v>0</v>
      </c>
      <c r="I48" s="395">
        <v>0</v>
      </c>
      <c r="J48" s="396">
        <v>0</v>
      </c>
      <c r="K48" s="215">
        <v>0</v>
      </c>
      <c r="L48" s="216">
        <v>0</v>
      </c>
      <c r="M48" s="217">
        <v>0</v>
      </c>
      <c r="N48" s="218">
        <v>0</v>
      </c>
      <c r="O48" s="213">
        <f t="shared" si="0"/>
        <v>0</v>
      </c>
      <c r="P48" s="210">
        <f t="shared" si="1"/>
        <v>0</v>
      </c>
    </row>
    <row r="49" spans="1:16" ht="27" customHeight="1">
      <c r="A49" s="199" t="s">
        <v>597</v>
      </c>
      <c r="B49" s="214" t="s">
        <v>543</v>
      </c>
      <c r="C49" s="700">
        <v>19</v>
      </c>
      <c r="D49" s="700">
        <v>805</v>
      </c>
      <c r="E49" s="700">
        <v>69</v>
      </c>
      <c r="F49" s="700">
        <v>0</v>
      </c>
      <c r="G49" s="380">
        <v>472</v>
      </c>
      <c r="H49" s="381">
        <v>948</v>
      </c>
      <c r="I49" s="395">
        <v>0</v>
      </c>
      <c r="J49" s="396">
        <v>0</v>
      </c>
      <c r="K49" s="215">
        <v>0</v>
      </c>
      <c r="L49" s="216">
        <v>0</v>
      </c>
      <c r="M49" s="217">
        <v>9643</v>
      </c>
      <c r="N49" s="218">
        <v>0</v>
      </c>
      <c r="O49" s="213">
        <f t="shared" si="0"/>
        <v>10203</v>
      </c>
      <c r="P49" s="210">
        <f t="shared" si="1"/>
        <v>1753</v>
      </c>
    </row>
    <row r="50" spans="1:16" ht="27" customHeight="1">
      <c r="A50" s="199" t="s">
        <v>598</v>
      </c>
      <c r="B50" s="214" t="s">
        <v>221</v>
      </c>
      <c r="C50" s="700"/>
      <c r="D50" s="700"/>
      <c r="E50" s="700"/>
      <c r="F50" s="700"/>
      <c r="G50" s="380"/>
      <c r="H50" s="381"/>
      <c r="I50" s="395"/>
      <c r="J50" s="396"/>
      <c r="K50" s="215"/>
      <c r="L50" s="216"/>
      <c r="M50" s="217">
        <v>9643</v>
      </c>
      <c r="N50" s="218">
        <v>0</v>
      </c>
      <c r="O50" s="213"/>
      <c r="P50" s="210"/>
    </row>
    <row r="51" spans="1:16" ht="27" customHeight="1">
      <c r="A51" s="199" t="s">
        <v>599</v>
      </c>
      <c r="B51" s="214" t="s">
        <v>226</v>
      </c>
      <c r="C51" s="700"/>
      <c r="D51" s="700"/>
      <c r="E51" s="700"/>
      <c r="F51" s="700"/>
      <c r="G51" s="380">
        <v>472</v>
      </c>
      <c r="H51" s="381">
        <v>948</v>
      </c>
      <c r="I51" s="395"/>
      <c r="J51" s="396"/>
      <c r="K51" s="215"/>
      <c r="L51" s="216"/>
      <c r="M51" s="217"/>
      <c r="N51" s="218"/>
      <c r="O51" s="213"/>
      <c r="P51" s="210"/>
    </row>
    <row r="52" spans="1:16" ht="27" customHeight="1">
      <c r="A52" s="199" t="s">
        <v>600</v>
      </c>
      <c r="B52" s="214" t="s">
        <v>544</v>
      </c>
      <c r="C52" s="700">
        <v>989</v>
      </c>
      <c r="D52" s="700">
        <v>901</v>
      </c>
      <c r="E52" s="700">
        <v>0</v>
      </c>
      <c r="F52" s="700">
        <v>0</v>
      </c>
      <c r="G52" s="380">
        <v>0</v>
      </c>
      <c r="H52" s="381">
        <v>0</v>
      </c>
      <c r="I52" s="395">
        <v>0</v>
      </c>
      <c r="J52" s="396">
        <v>0</v>
      </c>
      <c r="K52" s="215">
        <v>0</v>
      </c>
      <c r="L52" s="216">
        <v>0</v>
      </c>
      <c r="M52" s="217">
        <v>0</v>
      </c>
      <c r="N52" s="218">
        <v>0</v>
      </c>
      <c r="O52" s="213">
        <f t="shared" si="0"/>
        <v>989</v>
      </c>
      <c r="P52" s="210">
        <f t="shared" si="1"/>
        <v>901</v>
      </c>
    </row>
    <row r="53" spans="1:16" ht="42" customHeight="1">
      <c r="A53" s="199" t="s">
        <v>601</v>
      </c>
      <c r="B53" s="206" t="s">
        <v>545</v>
      </c>
      <c r="C53" s="702">
        <v>1708</v>
      </c>
      <c r="D53" s="702">
        <v>1706</v>
      </c>
      <c r="E53" s="702">
        <v>69</v>
      </c>
      <c r="F53" s="702">
        <v>0</v>
      </c>
      <c r="G53" s="382">
        <v>472</v>
      </c>
      <c r="H53" s="383">
        <v>948</v>
      </c>
      <c r="I53" s="397">
        <v>0</v>
      </c>
      <c r="J53" s="398">
        <v>0</v>
      </c>
      <c r="K53" s="219">
        <v>0</v>
      </c>
      <c r="L53" s="220">
        <v>0</v>
      </c>
      <c r="M53" s="221">
        <v>9643</v>
      </c>
      <c r="N53" s="222">
        <v>0</v>
      </c>
      <c r="O53" s="223">
        <f t="shared" si="0"/>
        <v>11892</v>
      </c>
      <c r="P53" s="224">
        <f t="shared" si="1"/>
        <v>2654</v>
      </c>
    </row>
    <row r="54" spans="1:16" ht="12.75" customHeight="1">
      <c r="A54" s="199" t="s">
        <v>602</v>
      </c>
      <c r="B54" s="311" t="s">
        <v>222</v>
      </c>
      <c r="C54" s="702"/>
      <c r="D54" s="702"/>
      <c r="E54" s="702"/>
      <c r="F54" s="702">
        <v>624</v>
      </c>
      <c r="G54" s="386">
        <v>0</v>
      </c>
      <c r="H54" s="387">
        <v>330</v>
      </c>
      <c r="I54" s="401">
        <v>0</v>
      </c>
      <c r="J54" s="402">
        <v>84</v>
      </c>
      <c r="K54" s="219"/>
      <c r="L54" s="220"/>
      <c r="M54" s="316">
        <v>0</v>
      </c>
      <c r="N54" s="317">
        <v>20</v>
      </c>
      <c r="O54" s="223"/>
      <c r="P54" s="224"/>
    </row>
    <row r="55" spans="1:16" ht="12.75" customHeight="1">
      <c r="A55" s="199" t="s">
        <v>603</v>
      </c>
      <c r="B55" s="311" t="s">
        <v>223</v>
      </c>
      <c r="C55" s="702"/>
      <c r="D55" s="702"/>
      <c r="E55" s="702"/>
      <c r="F55" s="702"/>
      <c r="G55" s="386">
        <v>0</v>
      </c>
      <c r="H55" s="387">
        <v>330</v>
      </c>
      <c r="I55" s="401">
        <v>0</v>
      </c>
      <c r="J55" s="402">
        <v>84</v>
      </c>
      <c r="K55" s="219"/>
      <c r="L55" s="220"/>
      <c r="M55" s="316">
        <v>0</v>
      </c>
      <c r="N55" s="317">
        <v>20</v>
      </c>
      <c r="O55" s="223"/>
      <c r="P55" s="224"/>
    </row>
    <row r="56" spans="1:16" ht="12.75" customHeight="1">
      <c r="A56" s="199" t="s">
        <v>604</v>
      </c>
      <c r="B56" s="214" t="s">
        <v>546</v>
      </c>
      <c r="C56" s="700">
        <v>0</v>
      </c>
      <c r="D56" s="700">
        <v>0</v>
      </c>
      <c r="E56" s="700">
        <v>7355</v>
      </c>
      <c r="F56" s="700">
        <v>130</v>
      </c>
      <c r="G56" s="380">
        <v>4140</v>
      </c>
      <c r="H56" s="381">
        <v>0</v>
      </c>
      <c r="I56" s="395">
        <v>1241</v>
      </c>
      <c r="J56" s="396">
        <v>0</v>
      </c>
      <c r="K56" s="215">
        <v>0</v>
      </c>
      <c r="L56" s="216">
        <v>0</v>
      </c>
      <c r="M56" s="217">
        <v>0</v>
      </c>
      <c r="N56" s="218">
        <v>0</v>
      </c>
      <c r="O56" s="213">
        <f t="shared" si="0"/>
        <v>12736</v>
      </c>
      <c r="P56" s="210">
        <f t="shared" si="1"/>
        <v>130</v>
      </c>
    </row>
    <row r="57" spans="1:16" ht="12.75" customHeight="1">
      <c r="A57" s="199" t="s">
        <v>605</v>
      </c>
      <c r="B57" s="206" t="s">
        <v>547</v>
      </c>
      <c r="C57" s="702">
        <v>0</v>
      </c>
      <c r="D57" s="702">
        <v>200</v>
      </c>
      <c r="E57" s="702">
        <v>7355</v>
      </c>
      <c r="F57" s="702">
        <v>754</v>
      </c>
      <c r="G57" s="382">
        <f>G54+G56</f>
        <v>4140</v>
      </c>
      <c r="H57" s="383">
        <f>H54+H56</f>
        <v>330</v>
      </c>
      <c r="I57" s="397">
        <f>SUM(I54:I56)</f>
        <v>1241</v>
      </c>
      <c r="J57" s="398">
        <f>J54</f>
        <v>84</v>
      </c>
      <c r="K57" s="219">
        <v>0</v>
      </c>
      <c r="L57" s="220">
        <v>0</v>
      </c>
      <c r="M57" s="221">
        <v>0</v>
      </c>
      <c r="N57" s="222">
        <v>20</v>
      </c>
      <c r="O57" s="223">
        <f t="shared" si="0"/>
        <v>12736</v>
      </c>
      <c r="P57" s="224">
        <f t="shared" si="1"/>
        <v>1388</v>
      </c>
    </row>
    <row r="58" spans="1:16" ht="12.75" customHeight="1">
      <c r="A58" s="199" t="s">
        <v>606</v>
      </c>
      <c r="B58" s="206" t="s">
        <v>548</v>
      </c>
      <c r="C58" s="702">
        <v>37784</v>
      </c>
      <c r="D58" s="702">
        <v>43892</v>
      </c>
      <c r="E58" s="702">
        <v>12885</v>
      </c>
      <c r="F58" s="702">
        <v>6678</v>
      </c>
      <c r="G58" s="382">
        <f t="shared" ref="G58:N58" si="5">G44+G53+G57</f>
        <v>4657</v>
      </c>
      <c r="H58" s="383">
        <f t="shared" si="5"/>
        <v>1323</v>
      </c>
      <c r="I58" s="397">
        <f t="shared" si="5"/>
        <v>1380</v>
      </c>
      <c r="J58" s="397">
        <f t="shared" si="5"/>
        <v>308</v>
      </c>
      <c r="K58" s="219">
        <f t="shared" si="5"/>
        <v>259</v>
      </c>
      <c r="L58" s="219">
        <f t="shared" si="5"/>
        <v>49</v>
      </c>
      <c r="M58" s="221">
        <f t="shared" si="5"/>
        <v>9643</v>
      </c>
      <c r="N58" s="221">
        <f t="shared" si="5"/>
        <v>20</v>
      </c>
      <c r="O58" s="223">
        <f t="shared" si="0"/>
        <v>66608</v>
      </c>
      <c r="P58" s="224">
        <f t="shared" si="1"/>
        <v>52270</v>
      </c>
    </row>
    <row r="59" spans="1:16" ht="12.75" customHeight="1">
      <c r="A59" s="199" t="s">
        <v>607</v>
      </c>
      <c r="B59" s="311" t="s">
        <v>227</v>
      </c>
      <c r="C59" s="702"/>
      <c r="D59" s="702"/>
      <c r="E59" s="702"/>
      <c r="F59" s="702">
        <v>520</v>
      </c>
      <c r="G59" s="386">
        <v>0</v>
      </c>
      <c r="H59" s="387">
        <v>455</v>
      </c>
      <c r="I59" s="401">
        <v>0</v>
      </c>
      <c r="J59" s="402">
        <v>319</v>
      </c>
      <c r="K59" s="219"/>
      <c r="L59" s="320"/>
      <c r="M59" s="221"/>
      <c r="N59" s="320"/>
      <c r="O59" s="223"/>
      <c r="P59" s="224"/>
    </row>
    <row r="60" spans="1:16" ht="36" customHeight="1">
      <c r="A60" s="199" t="s">
        <v>608</v>
      </c>
      <c r="B60" s="206" t="s">
        <v>549</v>
      </c>
      <c r="C60" s="702">
        <v>739</v>
      </c>
      <c r="D60" s="702">
        <v>23</v>
      </c>
      <c r="E60" s="702">
        <v>130</v>
      </c>
      <c r="F60" s="702">
        <v>520</v>
      </c>
      <c r="G60" s="382">
        <f>G59</f>
        <v>0</v>
      </c>
      <c r="H60" s="383">
        <f>H59</f>
        <v>455</v>
      </c>
      <c r="I60" s="397">
        <f>I59</f>
        <v>0</v>
      </c>
      <c r="J60" s="397">
        <f>J59</f>
        <v>319</v>
      </c>
      <c r="K60" s="219">
        <v>0</v>
      </c>
      <c r="L60" s="220">
        <v>0</v>
      </c>
      <c r="M60" s="221">
        <v>9643</v>
      </c>
      <c r="N60" s="222">
        <v>20</v>
      </c>
      <c r="O60" s="223">
        <f t="shared" si="0"/>
        <v>10512</v>
      </c>
      <c r="P60" s="224">
        <f t="shared" si="1"/>
        <v>1337</v>
      </c>
    </row>
    <row r="61" spans="1:16" ht="12.75" customHeight="1">
      <c r="A61" s="199" t="s">
        <v>609</v>
      </c>
      <c r="B61" s="214" t="s">
        <v>550</v>
      </c>
      <c r="C61" s="700">
        <v>0</v>
      </c>
      <c r="D61" s="700">
        <v>319</v>
      </c>
      <c r="E61" s="700">
        <v>13</v>
      </c>
      <c r="F61" s="700">
        <v>52</v>
      </c>
      <c r="G61" s="380">
        <v>200</v>
      </c>
      <c r="H61" s="381">
        <v>179</v>
      </c>
      <c r="I61" s="395">
        <v>15</v>
      </c>
      <c r="J61" s="396">
        <v>29</v>
      </c>
      <c r="K61" s="215">
        <v>0</v>
      </c>
      <c r="L61" s="216">
        <v>0</v>
      </c>
      <c r="M61" s="217">
        <v>0</v>
      </c>
      <c r="N61" s="218">
        <v>0</v>
      </c>
      <c r="O61" s="213">
        <f t="shared" si="0"/>
        <v>228</v>
      </c>
      <c r="P61" s="210">
        <f t="shared" si="1"/>
        <v>579</v>
      </c>
    </row>
    <row r="62" spans="1:16" ht="12.75" customHeight="1">
      <c r="A62" s="199" t="s">
        <v>610</v>
      </c>
      <c r="B62" s="206" t="s">
        <v>551</v>
      </c>
      <c r="C62" s="702">
        <v>0</v>
      </c>
      <c r="D62" s="702">
        <v>319</v>
      </c>
      <c r="E62" s="702">
        <v>13</v>
      </c>
      <c r="F62" s="702">
        <v>52</v>
      </c>
      <c r="G62" s="382">
        <f>G61</f>
        <v>200</v>
      </c>
      <c r="H62" s="383">
        <f>H61</f>
        <v>179</v>
      </c>
      <c r="I62" s="397">
        <f>I61</f>
        <v>15</v>
      </c>
      <c r="J62" s="397">
        <f>J61</f>
        <v>29</v>
      </c>
      <c r="K62" s="219">
        <v>0</v>
      </c>
      <c r="L62" s="220">
        <v>0</v>
      </c>
      <c r="M62" s="221">
        <v>0</v>
      </c>
      <c r="N62" s="222">
        <v>0</v>
      </c>
      <c r="O62" s="223">
        <f t="shared" si="0"/>
        <v>228</v>
      </c>
      <c r="P62" s="224">
        <f t="shared" si="1"/>
        <v>579</v>
      </c>
    </row>
    <row r="63" spans="1:16" ht="12.75" customHeight="1">
      <c r="A63" s="199" t="s">
        <v>611</v>
      </c>
      <c r="B63" s="206" t="s">
        <v>552</v>
      </c>
      <c r="C63" s="702">
        <v>3450217</v>
      </c>
      <c r="D63" s="702">
        <v>3414286</v>
      </c>
      <c r="E63" s="702">
        <v>15830</v>
      </c>
      <c r="F63" s="702">
        <v>13489</v>
      </c>
      <c r="G63" s="382">
        <f t="shared" ref="G63:L63" si="6">G20+G23+G31+G58+G60+G62</f>
        <v>7402</v>
      </c>
      <c r="H63" s="383">
        <f t="shared" si="6"/>
        <v>7814</v>
      </c>
      <c r="I63" s="397">
        <f t="shared" si="6"/>
        <v>9476</v>
      </c>
      <c r="J63" s="397">
        <f t="shared" si="6"/>
        <v>20995</v>
      </c>
      <c r="K63" s="219">
        <f t="shared" si="6"/>
        <v>389</v>
      </c>
      <c r="L63" s="219">
        <f t="shared" si="6"/>
        <v>294</v>
      </c>
      <c r="M63" s="221">
        <f>M20+M23+M31+M58</f>
        <v>4021704</v>
      </c>
      <c r="N63" s="221">
        <f>N20+N23+N31+N58</f>
        <v>4973041</v>
      </c>
      <c r="O63" s="223">
        <f t="shared" si="0"/>
        <v>7505018</v>
      </c>
      <c r="P63" s="224">
        <f t="shared" si="1"/>
        <v>8429919</v>
      </c>
    </row>
    <row r="64" spans="1:16" ht="12.75" customHeight="1">
      <c r="A64" s="199" t="s">
        <v>612</v>
      </c>
      <c r="B64" s="206" t="s">
        <v>553</v>
      </c>
      <c r="C64" s="698"/>
      <c r="D64" s="698"/>
      <c r="E64" s="698"/>
      <c r="F64" s="698"/>
      <c r="G64" s="388"/>
      <c r="H64" s="389"/>
      <c r="I64" s="403"/>
      <c r="J64" s="404"/>
      <c r="K64" s="207"/>
      <c r="L64" s="208"/>
      <c r="M64" s="225"/>
      <c r="N64" s="226"/>
      <c r="O64" s="213">
        <f t="shared" si="0"/>
        <v>0</v>
      </c>
      <c r="P64" s="210">
        <f t="shared" si="1"/>
        <v>0</v>
      </c>
    </row>
    <row r="65" spans="1:16" ht="12.75" customHeight="1">
      <c r="A65" s="199" t="s">
        <v>613</v>
      </c>
      <c r="B65" s="214" t="s">
        <v>554</v>
      </c>
      <c r="C65" s="700">
        <v>3685623</v>
      </c>
      <c r="D65" s="700">
        <v>3685623</v>
      </c>
      <c r="E65" s="700">
        <v>6489</v>
      </c>
      <c r="F65" s="700">
        <v>6489</v>
      </c>
      <c r="G65" s="380">
        <v>700</v>
      </c>
      <c r="H65" s="381">
        <v>700</v>
      </c>
      <c r="I65" s="395">
        <v>2988</v>
      </c>
      <c r="J65" s="396">
        <v>2988</v>
      </c>
      <c r="K65" s="215">
        <v>0</v>
      </c>
      <c r="L65" s="216">
        <v>0</v>
      </c>
      <c r="M65" s="217">
        <v>2399855</v>
      </c>
      <c r="N65" s="218">
        <v>2399855</v>
      </c>
      <c r="O65" s="213">
        <f t="shared" si="0"/>
        <v>6095655</v>
      </c>
      <c r="P65" s="210">
        <f t="shared" si="1"/>
        <v>6095655</v>
      </c>
    </row>
    <row r="66" spans="1:16" ht="12.75" customHeight="1">
      <c r="A66" s="199"/>
      <c r="B66" s="692" t="s">
        <v>786</v>
      </c>
      <c r="C66" s="700">
        <v>14601</v>
      </c>
      <c r="D66" s="700">
        <v>14601</v>
      </c>
      <c r="E66" s="700"/>
      <c r="F66" s="700"/>
      <c r="G66" s="380"/>
      <c r="H66" s="381"/>
      <c r="I66" s="395"/>
      <c r="J66" s="396"/>
      <c r="K66" s="215"/>
      <c r="L66" s="216"/>
      <c r="M66" s="217"/>
      <c r="N66" s="218"/>
      <c r="O66" s="213"/>
      <c r="P66" s="210"/>
    </row>
    <row r="67" spans="1:16" ht="12.75" customHeight="1">
      <c r="A67" s="199" t="s">
        <v>614</v>
      </c>
      <c r="B67" s="214" t="s">
        <v>555</v>
      </c>
      <c r="C67" s="700">
        <v>169151</v>
      </c>
      <c r="D67" s="700">
        <v>166918</v>
      </c>
      <c r="E67" s="700">
        <v>1414</v>
      </c>
      <c r="F67" s="700">
        <v>2185</v>
      </c>
      <c r="G67" s="380">
        <v>1591</v>
      </c>
      <c r="H67" s="381">
        <v>2237</v>
      </c>
      <c r="I67" s="395">
        <v>8234</v>
      </c>
      <c r="J67" s="396">
        <v>12121</v>
      </c>
      <c r="K67" s="215">
        <v>3959</v>
      </c>
      <c r="L67" s="216">
        <v>3959</v>
      </c>
      <c r="M67" s="217">
        <v>-22074</v>
      </c>
      <c r="N67" s="218">
        <v>684902</v>
      </c>
      <c r="O67" s="213">
        <f t="shared" si="0"/>
        <v>162275</v>
      </c>
      <c r="P67" s="210">
        <f t="shared" si="1"/>
        <v>872322</v>
      </c>
    </row>
    <row r="68" spans="1:16" ht="12.75" customHeight="1">
      <c r="A68" s="199" t="s">
        <v>615</v>
      </c>
      <c r="B68" s="214" t="s">
        <v>556</v>
      </c>
      <c r="C68" s="700">
        <v>-1750444</v>
      </c>
      <c r="D68" s="700">
        <v>-1406264</v>
      </c>
      <c r="E68" s="700">
        <v>4638</v>
      </c>
      <c r="F68" s="700">
        <v>6851</v>
      </c>
      <c r="G68" s="380">
        <v>3124</v>
      </c>
      <c r="H68" s="381">
        <v>4185</v>
      </c>
      <c r="I68" s="395">
        <v>336</v>
      </c>
      <c r="J68" s="396">
        <v>-6453</v>
      </c>
      <c r="K68" s="215">
        <v>66</v>
      </c>
      <c r="L68" s="216">
        <v>-3571</v>
      </c>
      <c r="M68" s="217">
        <v>-733165</v>
      </c>
      <c r="N68" s="218">
        <v>1601803</v>
      </c>
      <c r="O68" s="213">
        <f t="shared" si="0"/>
        <v>-2475445</v>
      </c>
      <c r="P68" s="210">
        <f t="shared" si="1"/>
        <v>196551</v>
      </c>
    </row>
    <row r="69" spans="1:16" ht="12.75" customHeight="1">
      <c r="A69" s="199" t="s">
        <v>616</v>
      </c>
      <c r="B69" s="214" t="s">
        <v>557</v>
      </c>
      <c r="C69" s="700">
        <v>406015</v>
      </c>
      <c r="D69" s="700">
        <v>406015</v>
      </c>
      <c r="E69" s="700"/>
      <c r="F69" s="700"/>
      <c r="G69" s="380">
        <v>0</v>
      </c>
      <c r="H69" s="381">
        <v>0</v>
      </c>
      <c r="I69" s="395">
        <v>0</v>
      </c>
      <c r="J69" s="396">
        <v>0</v>
      </c>
      <c r="K69" s="215">
        <v>0</v>
      </c>
      <c r="L69" s="216">
        <v>0</v>
      </c>
      <c r="M69" s="217">
        <v>0</v>
      </c>
      <c r="N69" s="218">
        <v>0</v>
      </c>
      <c r="O69" s="213">
        <f t="shared" si="0"/>
        <v>406015</v>
      </c>
      <c r="P69" s="210">
        <f t="shared" si="1"/>
        <v>406015</v>
      </c>
    </row>
    <row r="70" spans="1:16" ht="12.75" customHeight="1">
      <c r="A70" s="199" t="s">
        <v>617</v>
      </c>
      <c r="B70" s="214" t="s">
        <v>558</v>
      </c>
      <c r="C70" s="700">
        <v>549933</v>
      </c>
      <c r="D70" s="700">
        <v>-40552</v>
      </c>
      <c r="E70" s="700">
        <v>2213</v>
      </c>
      <c r="F70" s="700">
        <v>-13116</v>
      </c>
      <c r="G70" s="380">
        <v>1061</v>
      </c>
      <c r="H70" s="381">
        <v>-7745</v>
      </c>
      <c r="I70" s="395">
        <v>-6788</v>
      </c>
      <c r="J70" s="396">
        <v>3986</v>
      </c>
      <c r="K70" s="215">
        <v>-3636</v>
      </c>
      <c r="L70" s="216">
        <v>-94</v>
      </c>
      <c r="M70" s="217">
        <v>2334968</v>
      </c>
      <c r="N70" s="218">
        <v>276881</v>
      </c>
      <c r="O70" s="213">
        <f t="shared" si="0"/>
        <v>2877751</v>
      </c>
      <c r="P70" s="210">
        <f t="shared" si="1"/>
        <v>219360</v>
      </c>
    </row>
    <row r="71" spans="1:16" ht="12.75" customHeight="1">
      <c r="A71" s="199" t="s">
        <v>618</v>
      </c>
      <c r="B71" s="206" t="s">
        <v>559</v>
      </c>
      <c r="C71" s="702">
        <v>2869126</v>
      </c>
      <c r="D71" s="702">
        <v>2826341</v>
      </c>
      <c r="E71" s="702">
        <v>14754</v>
      </c>
      <c r="F71" s="702">
        <v>2409</v>
      </c>
      <c r="G71" s="382">
        <f t="shared" ref="G71:N71" si="7">SUM(G65:G70)</f>
        <v>6476</v>
      </c>
      <c r="H71" s="383">
        <f t="shared" si="7"/>
        <v>-623</v>
      </c>
      <c r="I71" s="397">
        <f t="shared" si="7"/>
        <v>4770</v>
      </c>
      <c r="J71" s="397">
        <f t="shared" si="7"/>
        <v>12642</v>
      </c>
      <c r="K71" s="219">
        <f t="shared" si="7"/>
        <v>389</v>
      </c>
      <c r="L71" s="219">
        <f t="shared" si="7"/>
        <v>294</v>
      </c>
      <c r="M71" s="221">
        <f t="shared" si="7"/>
        <v>3979584</v>
      </c>
      <c r="N71" s="221">
        <f t="shared" si="7"/>
        <v>4963441</v>
      </c>
      <c r="O71" s="223">
        <f t="shared" si="0"/>
        <v>6875099</v>
      </c>
      <c r="P71" s="224">
        <f t="shared" si="1"/>
        <v>7804504</v>
      </c>
    </row>
    <row r="72" spans="1:16" ht="27.75" customHeight="1">
      <c r="A72" s="199" t="s">
        <v>619</v>
      </c>
      <c r="B72" s="214" t="s">
        <v>560</v>
      </c>
      <c r="C72" s="700">
        <v>0</v>
      </c>
      <c r="D72" s="700">
        <v>416</v>
      </c>
      <c r="E72" s="700">
        <v>0</v>
      </c>
      <c r="F72" s="700">
        <v>162</v>
      </c>
      <c r="G72" s="380">
        <v>0</v>
      </c>
      <c r="H72" s="381">
        <v>433</v>
      </c>
      <c r="I72" s="395">
        <v>0</v>
      </c>
      <c r="J72" s="396">
        <v>745</v>
      </c>
      <c r="K72" s="215">
        <v>0</v>
      </c>
      <c r="L72" s="216">
        <v>0</v>
      </c>
      <c r="M72" s="217">
        <v>0</v>
      </c>
      <c r="N72" s="218">
        <v>0</v>
      </c>
      <c r="O72" s="213">
        <f t="shared" si="0"/>
        <v>0</v>
      </c>
      <c r="P72" s="210">
        <f t="shared" si="1"/>
        <v>1756</v>
      </c>
    </row>
    <row r="73" spans="1:16" ht="26.25" customHeight="1">
      <c r="A73" s="199" t="s">
        <v>620</v>
      </c>
      <c r="B73" s="214" t="s">
        <v>561</v>
      </c>
      <c r="C73" s="700">
        <v>0</v>
      </c>
      <c r="D73" s="700">
        <v>0</v>
      </c>
      <c r="E73" s="700">
        <v>0</v>
      </c>
      <c r="F73" s="700">
        <v>0</v>
      </c>
      <c r="G73" s="380">
        <v>0</v>
      </c>
      <c r="H73" s="381">
        <v>0</v>
      </c>
      <c r="I73" s="395">
        <v>0</v>
      </c>
      <c r="J73" s="396">
        <v>0</v>
      </c>
      <c r="K73" s="215">
        <v>0</v>
      </c>
      <c r="L73" s="216">
        <v>0</v>
      </c>
      <c r="M73" s="217">
        <v>0</v>
      </c>
      <c r="N73" s="218">
        <v>0</v>
      </c>
      <c r="O73" s="213">
        <f t="shared" si="0"/>
        <v>0</v>
      </c>
      <c r="P73" s="210">
        <f t="shared" si="1"/>
        <v>0</v>
      </c>
    </row>
    <row r="74" spans="1:16" ht="24.75" customHeight="1">
      <c r="A74" s="199" t="s">
        <v>621</v>
      </c>
      <c r="B74" s="214" t="s">
        <v>562</v>
      </c>
      <c r="C74" s="700">
        <v>0</v>
      </c>
      <c r="D74" s="700">
        <v>0</v>
      </c>
      <c r="E74" s="700">
        <v>0</v>
      </c>
      <c r="F74" s="700">
        <v>0</v>
      </c>
      <c r="G74" s="380">
        <v>0</v>
      </c>
      <c r="H74" s="381">
        <v>0</v>
      </c>
      <c r="I74" s="395">
        <v>0</v>
      </c>
      <c r="J74" s="396">
        <v>0</v>
      </c>
      <c r="K74" s="215">
        <v>0</v>
      </c>
      <c r="L74" s="216">
        <v>0</v>
      </c>
      <c r="M74" s="217">
        <v>32579</v>
      </c>
      <c r="N74" s="218">
        <v>114</v>
      </c>
      <c r="O74" s="213">
        <f t="shared" si="0"/>
        <v>32579</v>
      </c>
      <c r="P74" s="210">
        <f t="shared" si="1"/>
        <v>114</v>
      </c>
    </row>
    <row r="75" spans="1:16" ht="26.25" customHeight="1">
      <c r="A75" s="199" t="s">
        <v>622</v>
      </c>
      <c r="B75" s="214" t="s">
        <v>563</v>
      </c>
      <c r="C75" s="700">
        <v>0</v>
      </c>
      <c r="D75" s="700">
        <v>0</v>
      </c>
      <c r="E75" s="700">
        <v>0</v>
      </c>
      <c r="F75" s="700">
        <v>0</v>
      </c>
      <c r="G75" s="380">
        <v>0</v>
      </c>
      <c r="H75" s="381">
        <v>0</v>
      </c>
      <c r="I75" s="395">
        <v>0</v>
      </c>
      <c r="J75" s="396">
        <v>0</v>
      </c>
      <c r="K75" s="215">
        <v>0</v>
      </c>
      <c r="L75" s="216">
        <v>0</v>
      </c>
      <c r="M75" s="217">
        <v>8093</v>
      </c>
      <c r="N75" s="218">
        <v>5672</v>
      </c>
      <c r="O75" s="213">
        <f t="shared" si="0"/>
        <v>8093</v>
      </c>
      <c r="P75" s="210">
        <f t="shared" si="1"/>
        <v>5672</v>
      </c>
    </row>
    <row r="76" spans="1:16" ht="12.75" customHeight="1">
      <c r="A76" s="199" t="s">
        <v>623</v>
      </c>
      <c r="B76" s="214" t="s">
        <v>564</v>
      </c>
      <c r="C76" s="700">
        <v>0</v>
      </c>
      <c r="D76" s="700">
        <v>0</v>
      </c>
      <c r="E76" s="700">
        <v>0</v>
      </c>
      <c r="F76" s="700">
        <v>0</v>
      </c>
      <c r="G76" s="380">
        <v>0</v>
      </c>
      <c r="H76" s="381">
        <v>0</v>
      </c>
      <c r="I76" s="395">
        <v>0</v>
      </c>
      <c r="J76" s="396">
        <v>0</v>
      </c>
      <c r="K76" s="215">
        <v>0</v>
      </c>
      <c r="L76" s="216">
        <v>0</v>
      </c>
      <c r="M76" s="217">
        <v>8093</v>
      </c>
      <c r="N76" s="218">
        <v>5672</v>
      </c>
      <c r="O76" s="213">
        <f t="shared" si="0"/>
        <v>8093</v>
      </c>
      <c r="P76" s="210">
        <f t="shared" si="1"/>
        <v>5672</v>
      </c>
    </row>
    <row r="77" spans="1:16" ht="27" customHeight="1">
      <c r="A77" s="199" t="s">
        <v>624</v>
      </c>
      <c r="B77" s="206" t="s">
        <v>565</v>
      </c>
      <c r="C77" s="702">
        <v>0</v>
      </c>
      <c r="D77" s="702">
        <v>416</v>
      </c>
      <c r="E77" s="702">
        <v>0</v>
      </c>
      <c r="F77" s="702">
        <v>162</v>
      </c>
      <c r="G77" s="382">
        <f>SUM(G72:G76)</f>
        <v>0</v>
      </c>
      <c r="H77" s="383">
        <f>SUM(H72:H76)</f>
        <v>433</v>
      </c>
      <c r="I77" s="397">
        <f>SUM(I72:I76)</f>
        <v>0</v>
      </c>
      <c r="J77" s="397">
        <f>SUM(J72:J76)</f>
        <v>745</v>
      </c>
      <c r="K77" s="219">
        <v>0</v>
      </c>
      <c r="L77" s="220">
        <v>0</v>
      </c>
      <c r="M77" s="221">
        <f>SUM(M72:M75)</f>
        <v>40672</v>
      </c>
      <c r="N77" s="221">
        <f>SUM(N72:N75)</f>
        <v>5786</v>
      </c>
      <c r="O77" s="223">
        <f t="shared" si="0"/>
        <v>40672</v>
      </c>
      <c r="P77" s="224">
        <f t="shared" si="1"/>
        <v>7542</v>
      </c>
    </row>
    <row r="78" spans="1:16" ht="26.25" customHeight="1">
      <c r="A78" s="199" t="s">
        <v>625</v>
      </c>
      <c r="B78" s="214" t="s">
        <v>566</v>
      </c>
      <c r="C78" s="700">
        <v>48</v>
      </c>
      <c r="D78" s="700">
        <v>55</v>
      </c>
      <c r="E78" s="700">
        <v>298</v>
      </c>
      <c r="F78" s="700">
        <v>667</v>
      </c>
      <c r="G78" s="380">
        <v>162</v>
      </c>
      <c r="H78" s="381">
        <v>225</v>
      </c>
      <c r="I78" s="395">
        <v>941</v>
      </c>
      <c r="J78" s="396">
        <v>353</v>
      </c>
      <c r="K78" s="215">
        <v>0</v>
      </c>
      <c r="L78" s="216">
        <v>0</v>
      </c>
      <c r="M78" s="217">
        <v>0</v>
      </c>
      <c r="N78" s="218">
        <v>0</v>
      </c>
      <c r="O78" s="213">
        <f t="shared" si="0"/>
        <v>1449</v>
      </c>
      <c r="P78" s="210">
        <f t="shared" si="1"/>
        <v>1300</v>
      </c>
    </row>
    <row r="79" spans="1:16" ht="26.25" customHeight="1">
      <c r="A79" s="199" t="s">
        <v>626</v>
      </c>
      <c r="B79" s="214" t="s">
        <v>567</v>
      </c>
      <c r="C79" s="700">
        <v>10000</v>
      </c>
      <c r="D79" s="700">
        <v>10000</v>
      </c>
      <c r="E79" s="700">
        <v>0</v>
      </c>
      <c r="F79" s="700">
        <v>0</v>
      </c>
      <c r="G79" s="380">
        <v>0</v>
      </c>
      <c r="H79" s="381">
        <v>0</v>
      </c>
      <c r="I79" s="395">
        <v>0</v>
      </c>
      <c r="J79" s="396">
        <v>0</v>
      </c>
      <c r="K79" s="215">
        <v>0</v>
      </c>
      <c r="L79" s="216">
        <v>0</v>
      </c>
      <c r="M79" s="217">
        <v>0</v>
      </c>
      <c r="N79" s="218">
        <v>0</v>
      </c>
      <c r="O79" s="213">
        <f t="shared" si="0"/>
        <v>10000</v>
      </c>
      <c r="P79" s="210">
        <f t="shared" si="1"/>
        <v>10000</v>
      </c>
    </row>
    <row r="80" spans="1:16" ht="26.25" customHeight="1">
      <c r="A80" s="199" t="s">
        <v>627</v>
      </c>
      <c r="B80" s="214" t="s">
        <v>568</v>
      </c>
      <c r="C80" s="700">
        <v>0</v>
      </c>
      <c r="D80" s="700">
        <v>0</v>
      </c>
      <c r="E80" s="700">
        <v>0</v>
      </c>
      <c r="F80" s="700">
        <v>0</v>
      </c>
      <c r="G80" s="380">
        <v>0</v>
      </c>
      <c r="H80" s="381">
        <v>0</v>
      </c>
      <c r="I80" s="395">
        <v>0</v>
      </c>
      <c r="J80" s="396">
        <v>0</v>
      </c>
      <c r="K80" s="215">
        <v>0</v>
      </c>
      <c r="L80" s="216">
        <v>0</v>
      </c>
      <c r="M80" s="217">
        <v>0</v>
      </c>
      <c r="N80" s="218">
        <v>0</v>
      </c>
      <c r="O80" s="213">
        <f t="shared" si="0"/>
        <v>0</v>
      </c>
      <c r="P80" s="210">
        <f t="shared" si="1"/>
        <v>0</v>
      </c>
    </row>
    <row r="81" spans="1:16" ht="26.25" customHeight="1">
      <c r="A81" s="199" t="s">
        <v>628</v>
      </c>
      <c r="B81" s="214" t="s">
        <v>569</v>
      </c>
      <c r="C81" s="700">
        <v>556480</v>
      </c>
      <c r="D81" s="700">
        <v>556480</v>
      </c>
      <c r="E81" s="700">
        <v>0</v>
      </c>
      <c r="F81" s="700">
        <v>0</v>
      </c>
      <c r="G81" s="380">
        <v>0</v>
      </c>
      <c r="H81" s="381">
        <v>0</v>
      </c>
      <c r="I81" s="395">
        <v>0</v>
      </c>
      <c r="J81" s="396">
        <v>0</v>
      </c>
      <c r="K81" s="215">
        <v>0</v>
      </c>
      <c r="L81" s="216">
        <v>0</v>
      </c>
      <c r="M81" s="217">
        <v>0</v>
      </c>
      <c r="N81" s="218">
        <v>0</v>
      </c>
      <c r="O81" s="213">
        <f t="shared" si="0"/>
        <v>556480</v>
      </c>
      <c r="P81" s="210">
        <f t="shared" si="1"/>
        <v>556480</v>
      </c>
    </row>
    <row r="82" spans="1:16" ht="26.25" customHeight="1">
      <c r="A82" s="199" t="s">
        <v>629</v>
      </c>
      <c r="B82" s="214" t="s">
        <v>570</v>
      </c>
      <c r="C82" s="700">
        <v>11051</v>
      </c>
      <c r="D82" s="700">
        <v>14047</v>
      </c>
      <c r="E82" s="700">
        <v>0</v>
      </c>
      <c r="F82" s="700">
        <v>0</v>
      </c>
      <c r="G82" s="380">
        <v>0</v>
      </c>
      <c r="H82" s="381">
        <v>0</v>
      </c>
      <c r="I82" s="395">
        <v>0</v>
      </c>
      <c r="J82" s="396">
        <v>0</v>
      </c>
      <c r="K82" s="215">
        <v>0</v>
      </c>
      <c r="L82" s="216">
        <v>0</v>
      </c>
      <c r="M82" s="217">
        <v>0</v>
      </c>
      <c r="N82" s="218">
        <v>0</v>
      </c>
      <c r="O82" s="213">
        <f t="shared" si="0"/>
        <v>11051</v>
      </c>
      <c r="P82" s="210">
        <f t="shared" si="1"/>
        <v>14047</v>
      </c>
    </row>
    <row r="83" spans="1:16" ht="26.25" customHeight="1">
      <c r="A83" s="199" t="s">
        <v>773</v>
      </c>
      <c r="B83" s="214" t="s">
        <v>571</v>
      </c>
      <c r="C83" s="700">
        <v>11051</v>
      </c>
      <c r="D83" s="700">
        <v>14047</v>
      </c>
      <c r="E83" s="700">
        <v>0</v>
      </c>
      <c r="F83" s="700">
        <v>0</v>
      </c>
      <c r="G83" s="380">
        <v>0</v>
      </c>
      <c r="H83" s="381">
        <v>0</v>
      </c>
      <c r="I83" s="395">
        <v>0</v>
      </c>
      <c r="J83" s="396">
        <v>0</v>
      </c>
      <c r="K83" s="215">
        <v>0</v>
      </c>
      <c r="L83" s="216">
        <v>0</v>
      </c>
      <c r="M83" s="217">
        <v>0</v>
      </c>
      <c r="N83" s="218">
        <v>0</v>
      </c>
      <c r="O83" s="213">
        <f t="shared" si="0"/>
        <v>11051</v>
      </c>
      <c r="P83" s="210">
        <f t="shared" si="1"/>
        <v>14047</v>
      </c>
    </row>
    <row r="84" spans="1:16" ht="26.25" customHeight="1">
      <c r="A84" s="199" t="s">
        <v>0</v>
      </c>
      <c r="B84" s="214" t="s">
        <v>572</v>
      </c>
      <c r="C84" s="700">
        <v>0</v>
      </c>
      <c r="D84" s="700">
        <v>0</v>
      </c>
      <c r="E84" s="700">
        <v>0</v>
      </c>
      <c r="F84" s="700">
        <v>0</v>
      </c>
      <c r="G84" s="380">
        <v>0</v>
      </c>
      <c r="H84" s="381">
        <v>0</v>
      </c>
      <c r="I84" s="395">
        <v>0</v>
      </c>
      <c r="J84" s="396">
        <v>0</v>
      </c>
      <c r="K84" s="215">
        <v>0</v>
      </c>
      <c r="L84" s="216">
        <v>0</v>
      </c>
      <c r="M84" s="217">
        <v>0</v>
      </c>
      <c r="N84" s="218">
        <v>0</v>
      </c>
      <c r="O84" s="213">
        <f t="shared" si="0"/>
        <v>0</v>
      </c>
      <c r="P84" s="210">
        <f t="shared" si="1"/>
        <v>0</v>
      </c>
    </row>
    <row r="85" spans="1:16" ht="12.75" customHeight="1">
      <c r="A85" s="199" t="s">
        <v>1</v>
      </c>
      <c r="B85" s="206" t="s">
        <v>573</v>
      </c>
      <c r="C85" s="702">
        <v>577579</v>
      </c>
      <c r="D85" s="702">
        <v>580582</v>
      </c>
      <c r="E85" s="702">
        <v>298</v>
      </c>
      <c r="F85" s="702">
        <v>667</v>
      </c>
      <c r="G85" s="382">
        <f>G78</f>
        <v>162</v>
      </c>
      <c r="H85" s="383">
        <f>H78</f>
        <v>225</v>
      </c>
      <c r="I85" s="397">
        <f>SUM(I78:I84)</f>
        <v>941</v>
      </c>
      <c r="J85" s="397">
        <f>SUM(J78:J84)</f>
        <v>353</v>
      </c>
      <c r="K85" s="219">
        <v>0</v>
      </c>
      <c r="L85" s="220">
        <v>0</v>
      </c>
      <c r="M85" s="221">
        <v>0</v>
      </c>
      <c r="N85" s="222">
        <v>0</v>
      </c>
      <c r="O85" s="223">
        <f t="shared" si="0"/>
        <v>578980</v>
      </c>
      <c r="P85" s="224">
        <f t="shared" si="1"/>
        <v>581827</v>
      </c>
    </row>
    <row r="86" spans="1:16" ht="12.75" customHeight="1">
      <c r="A86" s="199"/>
      <c r="B86" s="309" t="s">
        <v>787</v>
      </c>
      <c r="C86" s="702"/>
      <c r="D86" s="702">
        <v>29</v>
      </c>
      <c r="E86" s="702"/>
      <c r="F86" s="702"/>
      <c r="G86" s="382"/>
      <c r="H86" s="383"/>
      <c r="I86" s="397"/>
      <c r="J86" s="693"/>
      <c r="K86" s="219"/>
      <c r="L86" s="220"/>
      <c r="M86" s="221"/>
      <c r="N86" s="222"/>
      <c r="O86" s="223"/>
      <c r="P86" s="224"/>
    </row>
    <row r="87" spans="1:16" ht="27" customHeight="1">
      <c r="A87" s="199" t="s">
        <v>2</v>
      </c>
      <c r="B87" s="214" t="s">
        <v>574</v>
      </c>
      <c r="C87" s="700">
        <v>124</v>
      </c>
      <c r="D87" s="700">
        <v>1300</v>
      </c>
      <c r="E87" s="700">
        <v>0</v>
      </c>
      <c r="F87" s="700">
        <v>0</v>
      </c>
      <c r="G87" s="380">
        <v>0</v>
      </c>
      <c r="H87" s="381">
        <v>0</v>
      </c>
      <c r="I87" s="395">
        <v>0</v>
      </c>
      <c r="J87" s="396">
        <v>0</v>
      </c>
      <c r="K87" s="215">
        <v>0</v>
      </c>
      <c r="L87" s="216">
        <v>0</v>
      </c>
      <c r="M87" s="217">
        <v>0</v>
      </c>
      <c r="N87" s="218">
        <v>0</v>
      </c>
      <c r="O87" s="213">
        <f t="shared" ref="O87:O95" si="8">SUM(C87,E87,G87,I87,K87,M87)</f>
        <v>124</v>
      </c>
      <c r="P87" s="210">
        <f t="shared" ref="P87:P95" si="9">SUM(D87,F87,H87,J87,L87,N87)</f>
        <v>1300</v>
      </c>
    </row>
    <row r="88" spans="1:16" ht="27.75" customHeight="1">
      <c r="A88" s="199" t="s">
        <v>3</v>
      </c>
      <c r="B88" s="214" t="s">
        <v>224</v>
      </c>
      <c r="C88" s="700">
        <v>2553</v>
      </c>
      <c r="D88" s="700">
        <v>2553</v>
      </c>
      <c r="E88" s="700"/>
      <c r="F88" s="700"/>
      <c r="G88" s="380"/>
      <c r="H88" s="381"/>
      <c r="I88" s="395">
        <v>9</v>
      </c>
      <c r="J88" s="396">
        <v>9</v>
      </c>
      <c r="K88" s="215"/>
      <c r="L88" s="216"/>
      <c r="M88" s="217">
        <v>1448</v>
      </c>
      <c r="N88" s="218">
        <v>3814</v>
      </c>
      <c r="O88" s="213"/>
      <c r="P88" s="210"/>
    </row>
    <row r="89" spans="1:16" ht="27" customHeight="1">
      <c r="A89" s="199" t="s">
        <v>4</v>
      </c>
      <c r="B89" s="309" t="s">
        <v>575</v>
      </c>
      <c r="C89" s="703">
        <v>2677</v>
      </c>
      <c r="D89" s="703">
        <v>3859</v>
      </c>
      <c r="E89" s="703">
        <v>0</v>
      </c>
      <c r="F89" s="703">
        <v>0</v>
      </c>
      <c r="G89" s="384">
        <v>0</v>
      </c>
      <c r="H89" s="385">
        <v>0</v>
      </c>
      <c r="I89" s="399">
        <f>I88</f>
        <v>9</v>
      </c>
      <c r="J89" s="399">
        <f>J88</f>
        <v>9</v>
      </c>
      <c r="K89" s="312">
        <v>0</v>
      </c>
      <c r="L89" s="313">
        <v>0</v>
      </c>
      <c r="M89" s="314">
        <v>1448</v>
      </c>
      <c r="N89" s="315">
        <v>3814</v>
      </c>
      <c r="O89" s="223">
        <f t="shared" si="8"/>
        <v>4134</v>
      </c>
      <c r="P89" s="224">
        <f t="shared" si="9"/>
        <v>7682</v>
      </c>
    </row>
    <row r="90" spans="1:16" ht="12.75" customHeight="1">
      <c r="A90" s="199" t="s">
        <v>5</v>
      </c>
      <c r="B90" s="206" t="s">
        <v>576</v>
      </c>
      <c r="C90" s="702">
        <v>580256</v>
      </c>
      <c r="D90" s="702">
        <v>584857</v>
      </c>
      <c r="E90" s="702">
        <v>298</v>
      </c>
      <c r="F90" s="702">
        <v>829</v>
      </c>
      <c r="G90" s="382">
        <f>G77+G85+G89</f>
        <v>162</v>
      </c>
      <c r="H90" s="383">
        <f>H77+H85+H89</f>
        <v>658</v>
      </c>
      <c r="I90" s="397">
        <f>I77+I85+I89</f>
        <v>950</v>
      </c>
      <c r="J90" s="397">
        <f>J77+J85+J89</f>
        <v>1107</v>
      </c>
      <c r="K90" s="219">
        <v>0</v>
      </c>
      <c r="L90" s="220">
        <v>0</v>
      </c>
      <c r="M90" s="221">
        <f>M77+M85+M89</f>
        <v>42120</v>
      </c>
      <c r="N90" s="221">
        <f>N77+N85+N89</f>
        <v>9600</v>
      </c>
      <c r="O90" s="223">
        <f t="shared" si="8"/>
        <v>623786</v>
      </c>
      <c r="P90" s="224">
        <f t="shared" si="9"/>
        <v>597051</v>
      </c>
    </row>
    <row r="91" spans="1:16" ht="12.75" customHeight="1">
      <c r="A91" s="199" t="s">
        <v>6</v>
      </c>
      <c r="B91" s="206" t="s">
        <v>577</v>
      </c>
      <c r="C91" s="702"/>
      <c r="D91" s="702"/>
      <c r="E91" s="702">
        <v>0</v>
      </c>
      <c r="F91" s="702">
        <v>0</v>
      </c>
      <c r="G91" s="382">
        <v>0</v>
      </c>
      <c r="H91" s="383">
        <v>0</v>
      </c>
      <c r="I91" s="397">
        <v>0</v>
      </c>
      <c r="J91" s="397">
        <v>0</v>
      </c>
      <c r="K91" s="219">
        <v>0</v>
      </c>
      <c r="L91" s="220">
        <v>0</v>
      </c>
      <c r="M91" s="221">
        <v>0</v>
      </c>
      <c r="N91" s="222">
        <v>0</v>
      </c>
      <c r="O91" s="223">
        <f t="shared" si="8"/>
        <v>0</v>
      </c>
      <c r="P91" s="224">
        <f t="shared" si="9"/>
        <v>0</v>
      </c>
    </row>
    <row r="92" spans="1:16" ht="12.75" customHeight="1">
      <c r="A92" s="199" t="s">
        <v>7</v>
      </c>
      <c r="B92" s="206" t="s">
        <v>578</v>
      </c>
      <c r="C92" s="702">
        <v>0</v>
      </c>
      <c r="D92" s="702">
        <v>0</v>
      </c>
      <c r="E92" s="702">
        <v>0</v>
      </c>
      <c r="F92" s="702">
        <v>0</v>
      </c>
      <c r="G92" s="382">
        <v>0</v>
      </c>
      <c r="H92" s="383">
        <v>0</v>
      </c>
      <c r="I92" s="397">
        <v>0</v>
      </c>
      <c r="J92" s="398">
        <v>0</v>
      </c>
      <c r="K92" s="219">
        <v>0</v>
      </c>
      <c r="L92" s="220">
        <v>0</v>
      </c>
      <c r="M92" s="221">
        <v>0</v>
      </c>
      <c r="N92" s="222">
        <v>0</v>
      </c>
      <c r="O92" s="223">
        <f t="shared" si="8"/>
        <v>0</v>
      </c>
      <c r="P92" s="224">
        <f t="shared" si="9"/>
        <v>0</v>
      </c>
    </row>
    <row r="93" spans="1:16" ht="12.75" customHeight="1">
      <c r="A93" s="199" t="s">
        <v>9</v>
      </c>
      <c r="B93" s="214" t="s">
        <v>579</v>
      </c>
      <c r="C93" s="700">
        <v>835</v>
      </c>
      <c r="D93" s="700">
        <v>3088</v>
      </c>
      <c r="E93" s="700">
        <v>778</v>
      </c>
      <c r="F93" s="700">
        <v>10251</v>
      </c>
      <c r="G93" s="380">
        <v>764</v>
      </c>
      <c r="H93" s="381">
        <v>7779</v>
      </c>
      <c r="I93" s="395">
        <v>3756</v>
      </c>
      <c r="J93" s="396">
        <v>7246</v>
      </c>
      <c r="K93" s="215">
        <v>0</v>
      </c>
      <c r="L93" s="216">
        <v>0</v>
      </c>
      <c r="M93" s="217">
        <v>0</v>
      </c>
      <c r="N93" s="218">
        <v>0</v>
      </c>
      <c r="O93" s="213">
        <f t="shared" si="8"/>
        <v>6133</v>
      </c>
      <c r="P93" s="210">
        <f t="shared" si="9"/>
        <v>28364</v>
      </c>
    </row>
    <row r="94" spans="1:16" ht="12.75" customHeight="1">
      <c r="A94" s="199" t="s">
        <v>10</v>
      </c>
      <c r="B94" s="206" t="s">
        <v>580</v>
      </c>
      <c r="C94" s="702">
        <v>835</v>
      </c>
      <c r="D94" s="702">
        <v>3088</v>
      </c>
      <c r="E94" s="702">
        <v>778</v>
      </c>
      <c r="F94" s="702">
        <v>10251</v>
      </c>
      <c r="G94" s="382">
        <f>G93</f>
        <v>764</v>
      </c>
      <c r="H94" s="383">
        <f>H93</f>
        <v>7779</v>
      </c>
      <c r="I94" s="397">
        <f>I93</f>
        <v>3756</v>
      </c>
      <c r="J94" s="397">
        <f>J93</f>
        <v>7246</v>
      </c>
      <c r="K94" s="219">
        <v>0</v>
      </c>
      <c r="L94" s="220">
        <v>0</v>
      </c>
      <c r="M94" s="221">
        <v>0</v>
      </c>
      <c r="N94" s="222">
        <v>0</v>
      </c>
      <c r="O94" s="223">
        <f t="shared" si="8"/>
        <v>6133</v>
      </c>
      <c r="P94" s="224">
        <f t="shared" si="9"/>
        <v>28364</v>
      </c>
    </row>
    <row r="95" spans="1:16" ht="12.75" customHeight="1">
      <c r="A95" s="199" t="s">
        <v>11</v>
      </c>
      <c r="B95" s="206" t="s">
        <v>581</v>
      </c>
      <c r="C95" s="702">
        <v>3450217</v>
      </c>
      <c r="D95" s="702">
        <v>3414286</v>
      </c>
      <c r="E95" s="702">
        <v>15830</v>
      </c>
      <c r="F95" s="702">
        <v>13489</v>
      </c>
      <c r="G95" s="382">
        <f>G71+G90+G91+G92+G94</f>
        <v>7402</v>
      </c>
      <c r="H95" s="383">
        <f>H71+H90+H91+H92+H94</f>
        <v>7814</v>
      </c>
      <c r="I95" s="397">
        <f>I71+I90+I91+I92+I94</f>
        <v>9476</v>
      </c>
      <c r="J95" s="397">
        <f>J71+J90+J91+J92+J94</f>
        <v>20995</v>
      </c>
      <c r="K95" s="219">
        <f>K71+K90+K91+K92</f>
        <v>389</v>
      </c>
      <c r="L95" s="219">
        <f>L71+L90+L91+L92</f>
        <v>294</v>
      </c>
      <c r="M95" s="221">
        <f>M71+M90+M91+M92</f>
        <v>4021704</v>
      </c>
      <c r="N95" s="221">
        <f>N71+N90+N91+N92</f>
        <v>4973041</v>
      </c>
      <c r="O95" s="223">
        <f t="shared" si="8"/>
        <v>7505018</v>
      </c>
      <c r="P95" s="224">
        <f t="shared" si="9"/>
        <v>8429919</v>
      </c>
    </row>
  </sheetData>
  <sheetProtection selectLockedCells="1" selectUnlockedCells="1"/>
  <mergeCells count="12">
    <mergeCell ref="E5:F5"/>
    <mergeCell ref="G5:H5"/>
    <mergeCell ref="O6:P6"/>
    <mergeCell ref="I2:P2"/>
    <mergeCell ref="A4:P4"/>
    <mergeCell ref="M6:N6"/>
    <mergeCell ref="K6:L6"/>
    <mergeCell ref="C6:D6"/>
    <mergeCell ref="E6:F6"/>
    <mergeCell ref="G6:H6"/>
    <mergeCell ref="I6:J6"/>
    <mergeCell ref="C5:D5"/>
  </mergeCells>
  <phoneticPr fontId="3" type="noConversion"/>
  <pageMargins left="0.19685039370078741" right="0.19685039370078741" top="0.19685039370078741" bottom="0.19685039370078741" header="0" footer="0"/>
  <pageSetup paperSize="8" scale="80" firstPageNumber="0" orientation="portrait" r:id="rId1"/>
  <headerFooter alignWithMargins="0"/>
  <ignoredErrors>
    <ignoredError sqref="M15:N15 M77:N77 G15:H15 I44 I57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P47"/>
  <sheetViews>
    <sheetView view="pageBreakPreview" zoomScale="60" zoomScaleNormal="100" workbookViewId="0">
      <selection activeCell="K1" sqref="K1:O1"/>
    </sheetView>
  </sheetViews>
  <sheetFormatPr defaultColWidth="8.7109375" defaultRowHeight="12.75" customHeight="1"/>
  <cols>
    <col min="1" max="1" width="6.140625" style="1" customWidth="1"/>
    <col min="2" max="2" width="39" style="1" customWidth="1"/>
    <col min="3" max="3" width="11" style="704" customWidth="1"/>
    <col min="4" max="4" width="8.140625" style="704" customWidth="1"/>
    <col min="5" max="5" width="12.140625" style="704" customWidth="1"/>
    <col min="6" max="7" width="10" style="704" customWidth="1"/>
    <col min="8" max="8" width="10" style="1" customWidth="1"/>
    <col min="9" max="9" width="11.28515625" style="704" bestFit="1" customWidth="1"/>
    <col min="10" max="10" width="10" style="1" customWidth="1"/>
    <col min="11" max="12" width="9.5703125" style="704" customWidth="1"/>
    <col min="13" max="13" width="14" style="1" customWidth="1"/>
    <col min="14" max="14" width="14.28515625" style="704" customWidth="1"/>
    <col min="15" max="15" width="12.5703125" style="1" customWidth="1"/>
    <col min="16" max="16384" width="8.7109375" style="1"/>
  </cols>
  <sheetData>
    <row r="1" spans="1:16" ht="12.75" customHeight="1">
      <c r="A1"/>
      <c r="B1"/>
      <c r="C1" s="572"/>
      <c r="D1" s="572"/>
      <c r="E1" s="572"/>
      <c r="F1" s="572"/>
      <c r="G1" s="572"/>
      <c r="H1"/>
      <c r="I1" s="572"/>
      <c r="J1"/>
      <c r="K1" s="955" t="s">
        <v>807</v>
      </c>
      <c r="L1" s="955"/>
      <c r="M1" s="955"/>
      <c r="N1" s="955"/>
      <c r="O1" s="955"/>
    </row>
    <row r="2" spans="1:16" ht="12.75" customHeight="1">
      <c r="A2"/>
      <c r="B2"/>
      <c r="C2" s="572"/>
      <c r="D2" s="572"/>
      <c r="E2" s="572"/>
      <c r="F2" s="572"/>
      <c r="G2" s="572"/>
      <c r="H2"/>
      <c r="I2" s="572"/>
      <c r="J2"/>
      <c r="K2" s="572"/>
      <c r="L2" s="572"/>
      <c r="M2"/>
      <c r="N2" s="572"/>
      <c r="O2"/>
    </row>
    <row r="3" spans="1:16" ht="12.75" customHeight="1">
      <c r="A3" s="1087" t="s">
        <v>216</v>
      </c>
      <c r="B3" s="1087"/>
      <c r="C3" s="1087"/>
      <c r="D3" s="1087"/>
      <c r="E3" s="1087"/>
      <c r="F3" s="1087"/>
      <c r="G3" s="1087"/>
      <c r="H3" s="1087"/>
      <c r="I3" s="1087"/>
      <c r="J3" s="1087"/>
      <c r="K3" s="1087"/>
      <c r="L3" s="1087"/>
      <c r="M3" s="1087"/>
      <c r="N3" s="1087"/>
      <c r="O3" s="1087"/>
    </row>
    <row r="4" spans="1:16" ht="12.75" customHeight="1">
      <c r="A4" s="1087"/>
      <c r="B4" s="1087"/>
      <c r="C4" s="1087"/>
      <c r="D4" s="1087"/>
      <c r="E4" s="1087"/>
      <c r="F4" s="1087"/>
      <c r="G4" s="1087"/>
      <c r="H4" s="1087"/>
      <c r="I4" s="1087"/>
      <c r="J4" s="1087"/>
      <c r="K4" s="1087"/>
      <c r="L4" s="1087"/>
      <c r="M4" s="1087"/>
      <c r="N4" s="1087"/>
      <c r="O4" s="1087"/>
    </row>
    <row r="5" spans="1:16" ht="15.75" customHeight="1">
      <c r="A5" s="1088" t="s">
        <v>395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8"/>
      <c r="M5" s="1088"/>
      <c r="N5" s="1088"/>
      <c r="O5" s="1088"/>
    </row>
    <row r="6" spans="1:16" ht="79.5" customHeight="1">
      <c r="A6" s="168"/>
      <c r="B6" s="861" t="s">
        <v>298</v>
      </c>
      <c r="C6" s="1083" t="s">
        <v>630</v>
      </c>
      <c r="D6" s="1084"/>
      <c r="E6" s="868" t="s">
        <v>631</v>
      </c>
      <c r="F6" s="1085" t="s">
        <v>632</v>
      </c>
      <c r="G6" s="1086"/>
      <c r="H6" s="1086"/>
      <c r="I6" s="1086"/>
      <c r="J6" s="1084"/>
      <c r="K6" s="1083" t="s">
        <v>633</v>
      </c>
      <c r="L6" s="1086"/>
      <c r="M6" s="1084"/>
      <c r="N6" s="868" t="s">
        <v>634</v>
      </c>
      <c r="O6" s="872" t="s">
        <v>362</v>
      </c>
    </row>
    <row r="7" spans="1:16" ht="39.75" customHeight="1">
      <c r="A7" s="168"/>
      <c r="B7" s="862"/>
      <c r="C7" s="865" t="s">
        <v>661</v>
      </c>
      <c r="D7" s="858" t="s">
        <v>441</v>
      </c>
      <c r="E7" s="868" t="s">
        <v>661</v>
      </c>
      <c r="F7" s="855" t="s">
        <v>661</v>
      </c>
      <c r="G7" s="714" t="s">
        <v>494</v>
      </c>
      <c r="H7" s="410" t="s">
        <v>424</v>
      </c>
      <c r="I7" s="718" t="s">
        <v>495</v>
      </c>
      <c r="J7" s="858" t="s">
        <v>441</v>
      </c>
      <c r="K7" s="865" t="s">
        <v>661</v>
      </c>
      <c r="L7" s="714" t="s">
        <v>494</v>
      </c>
      <c r="M7" s="871" t="s">
        <v>495</v>
      </c>
      <c r="N7" s="876" t="s">
        <v>661</v>
      </c>
      <c r="O7" s="873"/>
    </row>
    <row r="8" spans="1:16" ht="12.75" customHeight="1">
      <c r="A8" s="171" t="s">
        <v>318</v>
      </c>
      <c r="B8" s="863" t="s">
        <v>635</v>
      </c>
      <c r="C8" s="866">
        <v>56017</v>
      </c>
      <c r="D8" s="859">
        <v>417</v>
      </c>
      <c r="E8" s="869">
        <v>2130591</v>
      </c>
      <c r="F8" s="856">
        <v>163033</v>
      </c>
      <c r="G8" s="715">
        <v>3038</v>
      </c>
      <c r="H8" s="408">
        <v>2393</v>
      </c>
      <c r="I8" s="715">
        <v>0</v>
      </c>
      <c r="J8" s="859">
        <v>4592</v>
      </c>
      <c r="K8" s="866">
        <v>17516</v>
      </c>
      <c r="L8" s="715"/>
      <c r="M8" s="859">
        <v>4010311</v>
      </c>
      <c r="N8" s="869">
        <v>1228281</v>
      </c>
      <c r="O8" s="874">
        <f>SUM(C8:N8)</f>
        <v>7616189</v>
      </c>
    </row>
    <row r="9" spans="1:16" ht="12.75" customHeight="1">
      <c r="A9" s="172" t="s">
        <v>321</v>
      </c>
      <c r="B9" s="864" t="s">
        <v>636</v>
      </c>
      <c r="C9" s="867">
        <v>10600</v>
      </c>
      <c r="D9" s="860">
        <v>0</v>
      </c>
      <c r="E9" s="870">
        <v>0</v>
      </c>
      <c r="F9" s="857">
        <v>0</v>
      </c>
      <c r="G9" s="716">
        <v>0</v>
      </c>
      <c r="H9" s="409">
        <v>0</v>
      </c>
      <c r="I9" s="716">
        <v>0</v>
      </c>
      <c r="J9" s="860">
        <v>0</v>
      </c>
      <c r="K9" s="867">
        <v>15346</v>
      </c>
      <c r="L9" s="716">
        <v>382</v>
      </c>
      <c r="M9" s="860">
        <v>894531</v>
      </c>
      <c r="N9" s="870">
        <v>0</v>
      </c>
      <c r="O9" s="875">
        <f t="shared" ref="O9:O33" si="0">SUM(C9:N9)</f>
        <v>920859</v>
      </c>
    </row>
    <row r="10" spans="1:16" ht="12.75" customHeight="1">
      <c r="A10" s="172" t="s">
        <v>322</v>
      </c>
      <c r="B10" s="864" t="s">
        <v>637</v>
      </c>
      <c r="C10" s="867">
        <v>0</v>
      </c>
      <c r="D10" s="860">
        <v>0</v>
      </c>
      <c r="E10" s="870">
        <v>0</v>
      </c>
      <c r="F10" s="857">
        <v>0</v>
      </c>
      <c r="G10" s="716">
        <v>0</v>
      </c>
      <c r="H10" s="409">
        <v>0</v>
      </c>
      <c r="I10" s="716"/>
      <c r="J10" s="860">
        <v>0</v>
      </c>
      <c r="K10" s="867">
        <v>0</v>
      </c>
      <c r="L10" s="716"/>
      <c r="M10" s="860">
        <v>0</v>
      </c>
      <c r="N10" s="870">
        <v>0</v>
      </c>
      <c r="O10" s="875">
        <f t="shared" si="0"/>
        <v>0</v>
      </c>
      <c r="P10" s="13"/>
    </row>
    <row r="11" spans="1:16" ht="12.75" customHeight="1">
      <c r="A11" s="321" t="s">
        <v>323</v>
      </c>
      <c r="B11" s="864" t="s">
        <v>638</v>
      </c>
      <c r="C11" s="867">
        <v>0</v>
      </c>
      <c r="D11" s="860">
        <v>0</v>
      </c>
      <c r="E11" s="870">
        <v>14536</v>
      </c>
      <c r="F11" s="857">
        <v>12826</v>
      </c>
      <c r="G11" s="716">
        <v>1265</v>
      </c>
      <c r="H11" s="409">
        <v>799</v>
      </c>
      <c r="I11" s="716">
        <v>59845</v>
      </c>
      <c r="J11" s="860">
        <v>2753</v>
      </c>
      <c r="K11" s="867">
        <v>0</v>
      </c>
      <c r="L11" s="716"/>
      <c r="M11" s="860"/>
      <c r="N11" s="870">
        <v>0</v>
      </c>
      <c r="O11" s="875">
        <f t="shared" si="0"/>
        <v>92024</v>
      </c>
      <c r="P11" s="13"/>
    </row>
    <row r="12" spans="1:16" ht="12.75" customHeight="1">
      <c r="A12" s="172" t="s">
        <v>324</v>
      </c>
      <c r="B12" s="864" t="s">
        <v>639</v>
      </c>
      <c r="C12" s="867">
        <v>0</v>
      </c>
      <c r="D12" s="860">
        <v>0</v>
      </c>
      <c r="E12" s="870">
        <v>0</v>
      </c>
      <c r="F12" s="857">
        <v>0</v>
      </c>
      <c r="G12" s="716">
        <v>0</v>
      </c>
      <c r="H12" s="409">
        <v>0</v>
      </c>
      <c r="I12" s="716"/>
      <c r="J12" s="860">
        <v>0</v>
      </c>
      <c r="K12" s="867">
        <v>0</v>
      </c>
      <c r="L12" s="716"/>
      <c r="M12" s="860">
        <v>0</v>
      </c>
      <c r="N12" s="870">
        <v>0</v>
      </c>
      <c r="O12" s="875">
        <f t="shared" si="0"/>
        <v>0</v>
      </c>
    </row>
    <row r="13" spans="1:16" ht="12.75" customHeight="1">
      <c r="A13" s="172" t="s">
        <v>325</v>
      </c>
      <c r="B13" s="864" t="s">
        <v>640</v>
      </c>
      <c r="C13" s="867">
        <v>0</v>
      </c>
      <c r="D13" s="860">
        <v>0</v>
      </c>
      <c r="E13" s="870">
        <v>0</v>
      </c>
      <c r="F13" s="857">
        <v>0</v>
      </c>
      <c r="G13" s="716">
        <v>0</v>
      </c>
      <c r="H13" s="409">
        <v>0</v>
      </c>
      <c r="I13" s="716"/>
      <c r="J13" s="860">
        <v>0</v>
      </c>
      <c r="K13" s="867">
        <v>0</v>
      </c>
      <c r="L13" s="716"/>
      <c r="M13" s="860">
        <v>0</v>
      </c>
      <c r="N13" s="870">
        <v>0</v>
      </c>
      <c r="O13" s="875">
        <f t="shared" si="0"/>
        <v>0</v>
      </c>
    </row>
    <row r="14" spans="1:16" ht="12.75" customHeight="1">
      <c r="A14" s="321" t="s">
        <v>326</v>
      </c>
      <c r="B14" s="864" t="s">
        <v>641</v>
      </c>
      <c r="C14" s="867"/>
      <c r="D14" s="860">
        <v>0</v>
      </c>
      <c r="E14" s="870">
        <v>0</v>
      </c>
      <c r="F14" s="857">
        <v>0</v>
      </c>
      <c r="G14" s="716">
        <v>0</v>
      </c>
      <c r="H14" s="409">
        <v>0</v>
      </c>
      <c r="I14" s="716"/>
      <c r="J14" s="860">
        <v>0</v>
      </c>
      <c r="K14" s="867">
        <v>0</v>
      </c>
      <c r="L14" s="716"/>
      <c r="M14" s="860">
        <v>0</v>
      </c>
      <c r="N14" s="870">
        <v>0</v>
      </c>
      <c r="O14" s="875">
        <f t="shared" si="0"/>
        <v>0</v>
      </c>
      <c r="P14" s="13"/>
    </row>
    <row r="15" spans="1:16" ht="12.75" customHeight="1">
      <c r="A15" s="179" t="s">
        <v>327</v>
      </c>
      <c r="B15" s="863" t="s">
        <v>642</v>
      </c>
      <c r="C15" s="866">
        <v>10600</v>
      </c>
      <c r="D15" s="859">
        <v>0</v>
      </c>
      <c r="E15" s="869">
        <v>14536</v>
      </c>
      <c r="F15" s="856">
        <v>12826</v>
      </c>
      <c r="G15" s="715">
        <v>1265</v>
      </c>
      <c r="H15" s="408">
        <f>SUM(H9:H14)</f>
        <v>799</v>
      </c>
      <c r="I15" s="715">
        <f>SUM(I11:I14)</f>
        <v>59845</v>
      </c>
      <c r="J15" s="859">
        <f>SUM(J9:J14)</f>
        <v>2753</v>
      </c>
      <c r="K15" s="866">
        <v>15346</v>
      </c>
      <c r="L15" s="715">
        <v>382</v>
      </c>
      <c r="M15" s="859">
        <f>SUM(M9:M14)</f>
        <v>894531</v>
      </c>
      <c r="N15" s="869">
        <v>1228281</v>
      </c>
      <c r="O15" s="874">
        <f t="shared" si="0"/>
        <v>2241164</v>
      </c>
      <c r="P15" s="13"/>
    </row>
    <row r="16" spans="1:16" ht="12.75" customHeight="1">
      <c r="A16" s="172" t="s">
        <v>328</v>
      </c>
      <c r="B16" s="864" t="s">
        <v>643</v>
      </c>
      <c r="C16" s="867">
        <v>0</v>
      </c>
      <c r="D16" s="860">
        <v>0</v>
      </c>
      <c r="E16" s="870">
        <v>0</v>
      </c>
      <c r="F16" s="857">
        <v>0</v>
      </c>
      <c r="G16" s="716">
        <v>0</v>
      </c>
      <c r="H16" s="409">
        <v>0</v>
      </c>
      <c r="I16" s="716"/>
      <c r="J16" s="860">
        <v>0</v>
      </c>
      <c r="K16" s="867">
        <v>0</v>
      </c>
      <c r="L16" s="716"/>
      <c r="M16" s="860">
        <v>0</v>
      </c>
      <c r="N16" s="870">
        <v>0</v>
      </c>
      <c r="O16" s="875">
        <f t="shared" si="0"/>
        <v>0</v>
      </c>
    </row>
    <row r="17" spans="1:16" ht="12.75" customHeight="1">
      <c r="A17" s="171" t="s">
        <v>329</v>
      </c>
      <c r="B17" s="864" t="s">
        <v>644</v>
      </c>
      <c r="C17" s="867"/>
      <c r="D17" s="860">
        <v>0</v>
      </c>
      <c r="E17" s="870">
        <v>0</v>
      </c>
      <c r="F17" s="857">
        <v>0</v>
      </c>
      <c r="G17" s="716">
        <v>0</v>
      </c>
      <c r="H17" s="409">
        <v>0</v>
      </c>
      <c r="I17" s="716"/>
      <c r="J17" s="860">
        <v>0</v>
      </c>
      <c r="K17" s="867">
        <v>0</v>
      </c>
      <c r="L17" s="716"/>
      <c r="M17" s="860">
        <v>0</v>
      </c>
      <c r="N17" s="870">
        <v>0</v>
      </c>
      <c r="O17" s="875">
        <f t="shared" si="0"/>
        <v>0</v>
      </c>
      <c r="P17" s="13"/>
    </row>
    <row r="18" spans="1:16" ht="12.75" customHeight="1">
      <c r="A18" s="172" t="s">
        <v>376</v>
      </c>
      <c r="B18" s="864" t="s">
        <v>645</v>
      </c>
      <c r="C18" s="867">
        <v>0</v>
      </c>
      <c r="D18" s="860">
        <v>0</v>
      </c>
      <c r="E18" s="870">
        <v>0</v>
      </c>
      <c r="F18" s="857">
        <v>0</v>
      </c>
      <c r="G18" s="716">
        <v>0</v>
      </c>
      <c r="H18" s="409">
        <v>0</v>
      </c>
      <c r="I18" s="716"/>
      <c r="J18" s="860">
        <v>0</v>
      </c>
      <c r="K18" s="867">
        <v>0</v>
      </c>
      <c r="L18" s="716"/>
      <c r="M18" s="860">
        <v>0</v>
      </c>
      <c r="N18" s="870">
        <v>0</v>
      </c>
      <c r="O18" s="875">
        <f t="shared" si="0"/>
        <v>0</v>
      </c>
    </row>
    <row r="19" spans="1:16" ht="12.75" customHeight="1">
      <c r="A19" s="172" t="s">
        <v>330</v>
      </c>
      <c r="B19" s="864" t="s">
        <v>646</v>
      </c>
      <c r="C19" s="867">
        <v>0</v>
      </c>
      <c r="D19" s="860">
        <v>0</v>
      </c>
      <c r="E19" s="870">
        <v>0</v>
      </c>
      <c r="F19" s="857">
        <v>0</v>
      </c>
      <c r="G19" s="716">
        <v>0</v>
      </c>
      <c r="H19" s="409">
        <v>0</v>
      </c>
      <c r="I19" s="716"/>
      <c r="J19" s="860">
        <v>0</v>
      </c>
      <c r="K19" s="867">
        <v>0</v>
      </c>
      <c r="L19" s="716"/>
      <c r="M19" s="860">
        <v>0</v>
      </c>
      <c r="N19" s="870">
        <v>0</v>
      </c>
      <c r="O19" s="875">
        <f t="shared" si="0"/>
        <v>0</v>
      </c>
      <c r="P19" s="13"/>
    </row>
    <row r="20" spans="1:16" ht="12.75" customHeight="1">
      <c r="A20" s="321" t="s">
        <v>331</v>
      </c>
      <c r="B20" s="864" t="s">
        <v>647</v>
      </c>
      <c r="C20" s="867">
        <v>0</v>
      </c>
      <c r="D20" s="860">
        <v>0</v>
      </c>
      <c r="E20" s="870">
        <v>0</v>
      </c>
      <c r="F20" s="857">
        <v>0</v>
      </c>
      <c r="G20" s="716">
        <v>0</v>
      </c>
      <c r="H20" s="409">
        <v>0</v>
      </c>
      <c r="I20" s="716"/>
      <c r="J20" s="860">
        <v>0</v>
      </c>
      <c r="K20" s="867">
        <v>25154</v>
      </c>
      <c r="L20" s="716"/>
      <c r="M20" s="860">
        <v>0</v>
      </c>
      <c r="N20" s="870">
        <v>1940</v>
      </c>
      <c r="O20" s="875">
        <f t="shared" si="0"/>
        <v>27094</v>
      </c>
      <c r="P20" s="13"/>
    </row>
    <row r="21" spans="1:16" ht="13.5" customHeight="1">
      <c r="A21" s="179" t="s">
        <v>332</v>
      </c>
      <c r="B21" s="863" t="s">
        <v>648</v>
      </c>
      <c r="C21" s="866"/>
      <c r="D21" s="859">
        <v>0</v>
      </c>
      <c r="E21" s="869">
        <v>0</v>
      </c>
      <c r="F21" s="856">
        <v>0</v>
      </c>
      <c r="G21" s="715">
        <v>0</v>
      </c>
      <c r="H21" s="408">
        <v>0</v>
      </c>
      <c r="I21" s="715"/>
      <c r="J21" s="859">
        <v>0</v>
      </c>
      <c r="K21" s="866">
        <v>25154</v>
      </c>
      <c r="L21" s="715">
        <v>382</v>
      </c>
      <c r="M21" s="859">
        <v>0</v>
      </c>
      <c r="N21" s="869">
        <v>1940</v>
      </c>
      <c r="O21" s="875">
        <f t="shared" si="0"/>
        <v>27476</v>
      </c>
    </row>
    <row r="22" spans="1:16" ht="13.5" customHeight="1">
      <c r="A22" s="179" t="s">
        <v>334</v>
      </c>
      <c r="B22" s="863" t="s">
        <v>649</v>
      </c>
      <c r="C22" s="866">
        <v>66617</v>
      </c>
      <c r="D22" s="859">
        <v>417</v>
      </c>
      <c r="E22" s="869">
        <v>2145127</v>
      </c>
      <c r="F22" s="856">
        <v>175859</v>
      </c>
      <c r="G22" s="715">
        <v>4303</v>
      </c>
      <c r="H22" s="408">
        <v>3192</v>
      </c>
      <c r="I22" s="715">
        <f>I8+I15-I21</f>
        <v>59845</v>
      </c>
      <c r="J22" s="859">
        <v>7345</v>
      </c>
      <c r="K22" s="866">
        <v>7708</v>
      </c>
      <c r="L22" s="715"/>
      <c r="M22" s="859">
        <f>M8+M15-M21</f>
        <v>4904842</v>
      </c>
      <c r="N22" s="869">
        <v>1226341</v>
      </c>
      <c r="O22" s="874">
        <f t="shared" si="0"/>
        <v>8601596</v>
      </c>
    </row>
    <row r="23" spans="1:16" ht="12.75" customHeight="1">
      <c r="A23" s="171" t="s">
        <v>337</v>
      </c>
      <c r="B23" s="863" t="s">
        <v>650</v>
      </c>
      <c r="C23" s="866">
        <v>23388</v>
      </c>
      <c r="D23" s="859">
        <v>217</v>
      </c>
      <c r="E23" s="869">
        <v>228536</v>
      </c>
      <c r="F23" s="856">
        <v>115915</v>
      </c>
      <c r="G23" s="715">
        <v>2724</v>
      </c>
      <c r="H23" s="408">
        <v>1822</v>
      </c>
      <c r="I23" s="715"/>
      <c r="J23" s="859">
        <v>3132</v>
      </c>
      <c r="K23" s="866">
        <v>0</v>
      </c>
      <c r="L23" s="715"/>
      <c r="M23" s="859">
        <v>0</v>
      </c>
      <c r="N23" s="869">
        <v>354903</v>
      </c>
      <c r="O23" s="874">
        <f t="shared" si="0"/>
        <v>730637</v>
      </c>
      <c r="P23" s="13"/>
    </row>
    <row r="24" spans="1:16" ht="12.75" customHeight="1">
      <c r="A24" s="172" t="s">
        <v>338</v>
      </c>
      <c r="B24" s="864" t="s">
        <v>651</v>
      </c>
      <c r="C24" s="867">
        <v>9217</v>
      </c>
      <c r="D24" s="860">
        <v>284</v>
      </c>
      <c r="E24" s="870">
        <v>35099</v>
      </c>
      <c r="F24" s="857">
        <v>9827</v>
      </c>
      <c r="G24" s="716">
        <v>2275</v>
      </c>
      <c r="H24" s="409">
        <v>1165</v>
      </c>
      <c r="I24" s="716">
        <v>5378</v>
      </c>
      <c r="J24" s="860">
        <v>3008</v>
      </c>
      <c r="K24" s="867">
        <v>0</v>
      </c>
      <c r="L24" s="716"/>
      <c r="M24" s="860">
        <v>0</v>
      </c>
      <c r="N24" s="870">
        <v>49489</v>
      </c>
      <c r="O24" s="875">
        <f t="shared" si="0"/>
        <v>115742</v>
      </c>
      <c r="P24" s="13"/>
    </row>
    <row r="25" spans="1:16" ht="12.75" customHeight="1">
      <c r="A25" s="172" t="s">
        <v>339</v>
      </c>
      <c r="B25" s="864" t="s">
        <v>652</v>
      </c>
      <c r="C25" s="867">
        <v>0</v>
      </c>
      <c r="D25" s="860">
        <v>217</v>
      </c>
      <c r="E25" s="870">
        <v>0</v>
      </c>
      <c r="F25" s="857">
        <v>0</v>
      </c>
      <c r="G25" s="716">
        <v>900</v>
      </c>
      <c r="H25" s="409">
        <v>144</v>
      </c>
      <c r="I25" s="716"/>
      <c r="J25" s="860">
        <v>0</v>
      </c>
      <c r="K25" s="867">
        <v>0</v>
      </c>
      <c r="L25" s="716"/>
      <c r="M25" s="860">
        <v>0</v>
      </c>
      <c r="N25" s="870">
        <v>0</v>
      </c>
      <c r="O25" s="875">
        <f t="shared" si="0"/>
        <v>1261</v>
      </c>
      <c r="P25" s="13"/>
    </row>
    <row r="26" spans="1:16" ht="12.75" customHeight="1">
      <c r="A26" s="171" t="s">
        <v>340</v>
      </c>
      <c r="B26" s="863" t="s">
        <v>653</v>
      </c>
      <c r="C26" s="866">
        <v>32605</v>
      </c>
      <c r="D26" s="859">
        <v>284</v>
      </c>
      <c r="E26" s="869">
        <v>263635</v>
      </c>
      <c r="F26" s="856">
        <v>125742</v>
      </c>
      <c r="G26" s="715">
        <v>4099</v>
      </c>
      <c r="H26" s="408">
        <f>H23+H24-H25</f>
        <v>2843</v>
      </c>
      <c r="I26" s="715">
        <v>5378</v>
      </c>
      <c r="J26" s="859">
        <v>6140</v>
      </c>
      <c r="K26" s="866">
        <v>0</v>
      </c>
      <c r="L26" s="715"/>
      <c r="M26" s="859">
        <v>0</v>
      </c>
      <c r="N26" s="869">
        <v>404392</v>
      </c>
      <c r="O26" s="874">
        <f t="shared" si="0"/>
        <v>845118</v>
      </c>
    </row>
    <row r="27" spans="1:16" ht="12.75" customHeight="1">
      <c r="A27" s="172" t="s">
        <v>341</v>
      </c>
      <c r="B27" s="863" t="s">
        <v>654</v>
      </c>
      <c r="C27" s="866">
        <v>0</v>
      </c>
      <c r="D27" s="859">
        <v>0</v>
      </c>
      <c r="E27" s="869">
        <v>0</v>
      </c>
      <c r="F27" s="856">
        <v>0</v>
      </c>
      <c r="G27" s="715">
        <v>0</v>
      </c>
      <c r="H27" s="408">
        <v>0</v>
      </c>
      <c r="I27" s="715"/>
      <c r="J27" s="859">
        <v>0</v>
      </c>
      <c r="K27" s="866">
        <v>0</v>
      </c>
      <c r="L27" s="715"/>
      <c r="M27" s="859">
        <v>0</v>
      </c>
      <c r="N27" s="869">
        <v>0</v>
      </c>
      <c r="O27" s="874">
        <f t="shared" si="0"/>
        <v>0</v>
      </c>
    </row>
    <row r="28" spans="1:16" ht="13.5" customHeight="1">
      <c r="A28" s="172" t="s">
        <v>342</v>
      </c>
      <c r="B28" s="864" t="s">
        <v>655</v>
      </c>
      <c r="C28" s="867">
        <v>0</v>
      </c>
      <c r="D28" s="860">
        <v>0</v>
      </c>
      <c r="E28" s="870">
        <v>0</v>
      </c>
      <c r="F28" s="857">
        <v>0</v>
      </c>
      <c r="G28" s="716">
        <v>0</v>
      </c>
      <c r="H28" s="409">
        <v>0</v>
      </c>
      <c r="I28" s="716"/>
      <c r="J28" s="860">
        <v>0</v>
      </c>
      <c r="K28" s="867">
        <v>0</v>
      </c>
      <c r="L28" s="716"/>
      <c r="M28" s="860">
        <v>0</v>
      </c>
      <c r="N28" s="870">
        <v>0</v>
      </c>
      <c r="O28" s="875">
        <f t="shared" si="0"/>
        <v>0</v>
      </c>
    </row>
    <row r="29" spans="1:16" ht="12.75" customHeight="1">
      <c r="A29" s="171" t="s">
        <v>343</v>
      </c>
      <c r="B29" s="864" t="s">
        <v>656</v>
      </c>
      <c r="C29" s="867">
        <v>0</v>
      </c>
      <c r="D29" s="860">
        <v>0</v>
      </c>
      <c r="E29" s="870">
        <v>0</v>
      </c>
      <c r="F29" s="857">
        <v>0</v>
      </c>
      <c r="G29" s="716">
        <v>0</v>
      </c>
      <c r="H29" s="409">
        <v>0</v>
      </c>
      <c r="I29" s="716"/>
      <c r="J29" s="860">
        <v>0</v>
      </c>
      <c r="K29" s="867">
        <v>0</v>
      </c>
      <c r="L29" s="716"/>
      <c r="M29" s="860">
        <v>0</v>
      </c>
      <c r="N29" s="870">
        <v>0</v>
      </c>
      <c r="O29" s="875">
        <f t="shared" si="0"/>
        <v>0</v>
      </c>
    </row>
    <row r="30" spans="1:16" ht="12.75" customHeight="1">
      <c r="A30" s="172" t="s">
        <v>344</v>
      </c>
      <c r="B30" s="864" t="s">
        <v>657</v>
      </c>
      <c r="C30" s="867">
        <v>0</v>
      </c>
      <c r="D30" s="860">
        <v>0</v>
      </c>
      <c r="E30" s="870">
        <v>0</v>
      </c>
      <c r="F30" s="857">
        <v>0</v>
      </c>
      <c r="G30" s="716">
        <v>0</v>
      </c>
      <c r="H30" s="409">
        <v>0</v>
      </c>
      <c r="I30" s="716"/>
      <c r="J30" s="860">
        <v>0</v>
      </c>
      <c r="K30" s="867">
        <v>0</v>
      </c>
      <c r="L30" s="716"/>
      <c r="M30" s="860">
        <v>0</v>
      </c>
      <c r="N30" s="870">
        <v>0</v>
      </c>
      <c r="O30" s="875">
        <f t="shared" si="0"/>
        <v>0</v>
      </c>
      <c r="P30" s="13"/>
    </row>
    <row r="31" spans="1:16" ht="13.5" customHeight="1">
      <c r="A31" s="179" t="s">
        <v>346</v>
      </c>
      <c r="B31" s="863" t="s">
        <v>658</v>
      </c>
      <c r="C31" s="866">
        <v>32605</v>
      </c>
      <c r="D31" s="859">
        <v>284</v>
      </c>
      <c r="E31" s="869">
        <v>263635</v>
      </c>
      <c r="F31" s="856">
        <v>125742</v>
      </c>
      <c r="G31" s="715">
        <v>4009</v>
      </c>
      <c r="H31" s="408">
        <f>H26+H30</f>
        <v>2843</v>
      </c>
      <c r="I31" s="715">
        <f>I26+I30</f>
        <v>5378</v>
      </c>
      <c r="J31" s="859">
        <v>6140</v>
      </c>
      <c r="K31" s="866">
        <v>0</v>
      </c>
      <c r="L31" s="715"/>
      <c r="M31" s="859">
        <v>0</v>
      </c>
      <c r="N31" s="869">
        <v>404392</v>
      </c>
      <c r="O31" s="874">
        <f t="shared" si="0"/>
        <v>845028</v>
      </c>
    </row>
    <row r="32" spans="1:16" ht="12.75" customHeight="1">
      <c r="A32" s="171" t="s">
        <v>397</v>
      </c>
      <c r="B32" s="863" t="s">
        <v>659</v>
      </c>
      <c r="C32" s="866">
        <v>34012</v>
      </c>
      <c r="D32" s="859">
        <v>133</v>
      </c>
      <c r="E32" s="869">
        <v>1881492</v>
      </c>
      <c r="F32" s="856">
        <v>50117</v>
      </c>
      <c r="G32" s="715">
        <v>204</v>
      </c>
      <c r="H32" s="408">
        <f>H22-H31</f>
        <v>349</v>
      </c>
      <c r="I32" s="715">
        <f>I22-I31</f>
        <v>54467</v>
      </c>
      <c r="J32" s="859">
        <v>1205</v>
      </c>
      <c r="K32" s="866">
        <v>7708</v>
      </c>
      <c r="L32" s="715">
        <v>382</v>
      </c>
      <c r="M32" s="859">
        <f>M22-M31</f>
        <v>4904842</v>
      </c>
      <c r="N32" s="869">
        <v>821949</v>
      </c>
      <c r="O32" s="874">
        <f t="shared" si="0"/>
        <v>7756860</v>
      </c>
    </row>
    <row r="33" spans="1:15" ht="13.5" customHeight="1">
      <c r="A33" s="172" t="s">
        <v>398</v>
      </c>
      <c r="B33" s="864" t="s">
        <v>660</v>
      </c>
      <c r="C33" s="867">
        <v>8894</v>
      </c>
      <c r="D33" s="860">
        <v>0</v>
      </c>
      <c r="E33" s="870">
        <v>0</v>
      </c>
      <c r="F33" s="857">
        <v>98699</v>
      </c>
      <c r="G33" s="716">
        <v>3381</v>
      </c>
      <c r="H33" s="409">
        <v>2410</v>
      </c>
      <c r="I33" s="716"/>
      <c r="J33" s="860">
        <v>5583</v>
      </c>
      <c r="K33" s="867">
        <v>0</v>
      </c>
      <c r="L33" s="716"/>
      <c r="M33" s="860">
        <v>0</v>
      </c>
      <c r="N33" s="870">
        <v>0</v>
      </c>
      <c r="O33" s="875">
        <f t="shared" si="0"/>
        <v>118967</v>
      </c>
    </row>
    <row r="34" spans="1:15" ht="12.75" customHeight="1">
      <c r="A34" s="78"/>
      <c r="B34" s="78"/>
      <c r="C34" s="575"/>
      <c r="D34" s="575"/>
      <c r="E34" s="575"/>
      <c r="F34" s="575"/>
      <c r="G34" s="575"/>
      <c r="H34" s="78"/>
      <c r="I34" s="575"/>
      <c r="J34" s="78"/>
      <c r="K34" s="717"/>
      <c r="L34" s="717"/>
      <c r="M34" s="13"/>
      <c r="N34" s="717"/>
      <c r="O34" s="13"/>
    </row>
    <row r="35" spans="1:15" ht="12.75" customHeight="1">
      <c r="A35" s="78"/>
      <c r="B35" s="117"/>
      <c r="C35" s="575"/>
      <c r="D35" s="575"/>
      <c r="E35" s="575"/>
      <c r="F35" s="575"/>
      <c r="G35" s="575"/>
      <c r="H35" s="78"/>
      <c r="I35" s="575"/>
      <c r="J35" s="78"/>
      <c r="K35" s="717"/>
      <c r="L35" s="717"/>
      <c r="M35" s="13"/>
      <c r="N35" s="717"/>
      <c r="O35" s="13"/>
    </row>
    <row r="36" spans="1:15" ht="12.75" customHeight="1">
      <c r="A36" s="78"/>
      <c r="B36" s="117"/>
      <c r="C36" s="575"/>
      <c r="D36" s="575"/>
      <c r="E36" s="575"/>
      <c r="F36" s="575"/>
      <c r="G36" s="575"/>
      <c r="H36" s="78"/>
      <c r="I36" s="575"/>
      <c r="J36" s="78"/>
      <c r="K36" s="575"/>
      <c r="L36" s="575"/>
      <c r="M36" s="78"/>
      <c r="N36" s="575"/>
      <c r="O36" s="78"/>
    </row>
    <row r="37" spans="1:15" ht="12.75" customHeight="1">
      <c r="A37" s="78"/>
      <c r="B37" s="117"/>
      <c r="C37" s="575"/>
      <c r="D37" s="575"/>
      <c r="E37" s="575"/>
      <c r="F37" s="575"/>
      <c r="G37" s="575"/>
      <c r="H37" s="78"/>
      <c r="I37" s="575"/>
      <c r="J37" s="78"/>
      <c r="K37" s="575"/>
      <c r="L37" s="575"/>
      <c r="M37" s="78"/>
      <c r="N37" s="575"/>
      <c r="O37" s="78"/>
    </row>
    <row r="38" spans="1:15" ht="12.75" customHeight="1">
      <c r="A38" s="78"/>
      <c r="B38" s="117"/>
      <c r="C38" s="575"/>
      <c r="D38" s="575"/>
      <c r="E38" s="575"/>
      <c r="F38" s="575"/>
      <c r="G38" s="575"/>
      <c r="H38" s="78"/>
      <c r="I38" s="575"/>
      <c r="J38" s="78"/>
      <c r="K38" s="575"/>
      <c r="L38" s="575"/>
      <c r="M38" s="78"/>
      <c r="N38" s="575"/>
      <c r="O38" s="78"/>
    </row>
    <row r="39" spans="1:15" ht="12.75" customHeight="1">
      <c r="A39" s="78"/>
      <c r="B39" s="117"/>
      <c r="C39" s="575"/>
      <c r="D39" s="575"/>
      <c r="E39" s="575"/>
      <c r="F39" s="575"/>
      <c r="G39" s="575"/>
      <c r="H39" s="78"/>
      <c r="I39" s="575"/>
      <c r="J39" s="78"/>
      <c r="K39" s="572"/>
      <c r="L39" s="572"/>
      <c r="M39"/>
      <c r="N39" s="572"/>
      <c r="O39"/>
    </row>
    <row r="40" spans="1:15" ht="12.75" customHeight="1">
      <c r="A40" s="78"/>
      <c r="B40" s="117"/>
      <c r="C40" s="575"/>
      <c r="D40" s="575"/>
      <c r="E40" s="575"/>
      <c r="F40" s="575"/>
      <c r="G40" s="575"/>
      <c r="H40" s="78"/>
      <c r="I40" s="575"/>
      <c r="J40" s="78"/>
      <c r="K40" s="572"/>
      <c r="L40" s="572"/>
      <c r="M40"/>
      <c r="N40" s="572"/>
      <c r="O40"/>
    </row>
    <row r="41" spans="1:15" ht="12.75" customHeight="1">
      <c r="A41" s="78"/>
      <c r="B41" s="117"/>
      <c r="C41" s="575"/>
      <c r="D41" s="575"/>
      <c r="E41" s="575"/>
      <c r="F41" s="575"/>
      <c r="G41" s="575"/>
      <c r="H41" s="78"/>
      <c r="I41" s="575"/>
      <c r="J41" s="78"/>
      <c r="K41" s="572"/>
      <c r="L41" s="572"/>
      <c r="M41"/>
      <c r="N41" s="572"/>
      <c r="O41"/>
    </row>
    <row r="42" spans="1:15" ht="12.75" customHeight="1">
      <c r="K42" s="572"/>
      <c r="L42" s="572"/>
      <c r="M42"/>
      <c r="N42" s="572"/>
      <c r="O42"/>
    </row>
    <row r="43" spans="1:15" ht="13.5" customHeight="1">
      <c r="K43" s="572"/>
      <c r="L43" s="572"/>
      <c r="M43"/>
      <c r="N43" s="572"/>
      <c r="O43"/>
    </row>
    <row r="44" spans="1:15" ht="12.75" customHeight="1">
      <c r="K44" s="572"/>
      <c r="L44" s="572"/>
      <c r="M44"/>
      <c r="N44" s="572"/>
      <c r="O44"/>
    </row>
    <row r="45" spans="1:15" ht="12.75" customHeight="1">
      <c r="K45" s="572"/>
      <c r="L45" s="572"/>
      <c r="M45"/>
      <c r="N45" s="572"/>
      <c r="O45"/>
    </row>
    <row r="46" spans="1:15" ht="12.75" customHeight="1">
      <c r="K46" s="572"/>
      <c r="L46" s="572"/>
      <c r="M46"/>
      <c r="N46" s="572"/>
      <c r="O46"/>
    </row>
    <row r="47" spans="1:15" ht="12.75" customHeight="1">
      <c r="K47" s="572"/>
      <c r="L47" s="572"/>
      <c r="M47"/>
      <c r="N47" s="572"/>
      <c r="O47"/>
    </row>
  </sheetData>
  <sheetProtection selectLockedCells="1" selectUnlockedCells="1"/>
  <mergeCells count="7">
    <mergeCell ref="C6:D6"/>
    <mergeCell ref="F6:J6"/>
    <mergeCell ref="K6:M6"/>
    <mergeCell ref="K1:O1"/>
    <mergeCell ref="A3:O3"/>
    <mergeCell ref="A4:O4"/>
    <mergeCell ref="A5:O5"/>
  </mergeCells>
  <phoneticPr fontId="3" type="noConversion"/>
  <pageMargins left="0.15748031496062992" right="0.15748031496062992" top="0.19685039370078741" bottom="0.19685039370078741" header="0" footer="0"/>
  <pageSetup paperSize="9" scale="78" firstPageNumber="0" orientation="landscape" r:id="rId1"/>
  <headerFooter alignWithMargins="0"/>
  <ignoredErrors>
    <ignoredError sqref="H15 M15 J15" formulaRange="1"/>
    <ignoredError sqref="I1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I48"/>
  <sheetViews>
    <sheetView view="pageBreakPreview" zoomScale="60" zoomScaleNormal="100" workbookViewId="0">
      <selection sqref="A1:I1"/>
    </sheetView>
  </sheetViews>
  <sheetFormatPr defaultRowHeight="12.75"/>
  <cols>
    <col min="1" max="1" width="4.42578125" customWidth="1"/>
    <col min="2" max="2" width="46.28515625" customWidth="1"/>
    <col min="3" max="3" width="10" style="572" bestFit="1" customWidth="1"/>
    <col min="4" max="4" width="14.7109375" style="572" customWidth="1"/>
    <col min="6" max="6" width="10.140625" customWidth="1"/>
    <col min="7" max="7" width="13.7109375" customWidth="1"/>
    <col min="8" max="8" width="12.5703125" customWidth="1"/>
    <col min="9" max="9" width="11.140625" customWidth="1"/>
  </cols>
  <sheetData>
    <row r="1" spans="1:9">
      <c r="A1" s="955" t="s">
        <v>808</v>
      </c>
      <c r="B1" s="955"/>
      <c r="C1" s="955"/>
      <c r="D1" s="955"/>
      <c r="E1" s="955"/>
      <c r="F1" s="955"/>
      <c r="G1" s="935"/>
      <c r="H1" s="935"/>
      <c r="I1" s="935"/>
    </row>
    <row r="3" spans="1:9" ht="15.75">
      <c r="A3" s="1089" t="s">
        <v>231</v>
      </c>
      <c r="B3" s="1089"/>
      <c r="C3" s="1089"/>
      <c r="D3" s="1089"/>
      <c r="E3" s="935"/>
      <c r="F3" s="935"/>
      <c r="G3" s="935"/>
      <c r="H3" s="935"/>
      <c r="I3" s="935"/>
    </row>
    <row r="4" spans="1:9" ht="15.75">
      <c r="A4" s="173"/>
      <c r="B4" s="173"/>
      <c r="C4" s="709"/>
      <c r="D4" s="709"/>
      <c r="E4" s="151"/>
      <c r="F4" s="151"/>
    </row>
    <row r="5" spans="1:9">
      <c r="E5" s="78"/>
      <c r="F5" s="77"/>
      <c r="G5" s="77"/>
      <c r="H5" s="77"/>
      <c r="I5" s="77" t="s">
        <v>297</v>
      </c>
    </row>
    <row r="6" spans="1:9" s="174" customFormat="1" ht="38.25">
      <c r="A6" s="175"/>
      <c r="B6" s="183" t="s">
        <v>298</v>
      </c>
      <c r="C6" s="713" t="s">
        <v>273</v>
      </c>
      <c r="D6" s="710" t="s">
        <v>494</v>
      </c>
      <c r="E6" s="390" t="s">
        <v>424</v>
      </c>
      <c r="F6" s="405" t="s">
        <v>441</v>
      </c>
      <c r="G6" s="327" t="s">
        <v>300</v>
      </c>
      <c r="H6" s="170" t="s">
        <v>495</v>
      </c>
      <c r="I6" s="176" t="s">
        <v>274</v>
      </c>
    </row>
    <row r="7" spans="1:9" s="174" customFormat="1">
      <c r="A7" s="175"/>
      <c r="B7" s="183"/>
      <c r="C7" s="713"/>
      <c r="D7" s="710"/>
      <c r="E7" s="390"/>
      <c r="F7" s="405"/>
      <c r="G7" s="328"/>
      <c r="H7" s="170"/>
      <c r="I7" s="176"/>
    </row>
    <row r="8" spans="1:9" ht="15.75" customHeight="1">
      <c r="A8" s="172" t="s">
        <v>318</v>
      </c>
      <c r="B8" s="167" t="s">
        <v>232</v>
      </c>
      <c r="C8" s="711">
        <v>168494</v>
      </c>
      <c r="D8" s="711">
        <v>0</v>
      </c>
      <c r="E8" s="325">
        <v>0</v>
      </c>
      <c r="F8" s="406">
        <v>0</v>
      </c>
      <c r="G8" s="325"/>
      <c r="H8" s="177">
        <v>0</v>
      </c>
      <c r="I8" s="178">
        <f>SUM(C8:H8)</f>
        <v>168494</v>
      </c>
    </row>
    <row r="9" spans="1:9" ht="25.5">
      <c r="A9" s="172" t="s">
        <v>321</v>
      </c>
      <c r="B9" s="167" t="s">
        <v>233</v>
      </c>
      <c r="C9" s="711">
        <v>6065</v>
      </c>
      <c r="D9" s="711">
        <v>15033</v>
      </c>
      <c r="E9" s="325">
        <v>12703</v>
      </c>
      <c r="F9" s="406">
        <v>12241</v>
      </c>
      <c r="G9" s="325"/>
      <c r="H9" s="177">
        <v>40</v>
      </c>
      <c r="I9" s="178">
        <f t="shared" ref="I9:I48" si="0">SUM(C9:H9)</f>
        <v>46082</v>
      </c>
    </row>
    <row r="10" spans="1:9" ht="25.5">
      <c r="A10" s="172" t="s">
        <v>322</v>
      </c>
      <c r="B10" s="167" t="s">
        <v>234</v>
      </c>
      <c r="C10" s="711">
        <v>0</v>
      </c>
      <c r="D10" s="711">
        <v>0</v>
      </c>
      <c r="E10" s="325">
        <v>0</v>
      </c>
      <c r="F10" s="406">
        <v>0</v>
      </c>
      <c r="G10" s="325"/>
      <c r="H10" s="177">
        <v>0</v>
      </c>
      <c r="I10" s="178">
        <f t="shared" si="0"/>
        <v>0</v>
      </c>
    </row>
    <row r="11" spans="1:9" s="174" customFormat="1" ht="25.5">
      <c r="A11" s="179" t="s">
        <v>323</v>
      </c>
      <c r="B11" s="180" t="s">
        <v>235</v>
      </c>
      <c r="C11" s="712">
        <v>174559</v>
      </c>
      <c r="D11" s="712">
        <v>15033</v>
      </c>
      <c r="E11" s="329">
        <v>12703</v>
      </c>
      <c r="F11" s="407">
        <v>12241</v>
      </c>
      <c r="G11" s="329"/>
      <c r="H11" s="181">
        <v>40</v>
      </c>
      <c r="I11" s="182">
        <f t="shared" si="0"/>
        <v>214576</v>
      </c>
    </row>
    <row r="12" spans="1:9">
      <c r="A12" s="172" t="s">
        <v>324</v>
      </c>
      <c r="B12" s="167" t="s">
        <v>236</v>
      </c>
      <c r="C12" s="711">
        <v>0</v>
      </c>
      <c r="D12" s="711">
        <v>0</v>
      </c>
      <c r="E12" s="325">
        <v>0</v>
      </c>
      <c r="F12" s="406">
        <v>0</v>
      </c>
      <c r="G12" s="325"/>
      <c r="H12" s="177">
        <v>0</v>
      </c>
      <c r="I12" s="178">
        <f t="shared" si="0"/>
        <v>0</v>
      </c>
    </row>
    <row r="13" spans="1:9">
      <c r="A13" s="172" t="s">
        <v>325</v>
      </c>
      <c r="B13" s="167" t="s">
        <v>237</v>
      </c>
      <c r="C13" s="711">
        <v>0</v>
      </c>
      <c r="D13" s="711">
        <v>0</v>
      </c>
      <c r="E13" s="325">
        <v>0</v>
      </c>
      <c r="F13" s="406">
        <v>0</v>
      </c>
      <c r="G13" s="325"/>
      <c r="H13" s="177">
        <v>0</v>
      </c>
      <c r="I13" s="178">
        <f t="shared" si="0"/>
        <v>0</v>
      </c>
    </row>
    <row r="14" spans="1:9" s="174" customFormat="1" ht="25.5">
      <c r="A14" s="179" t="s">
        <v>326</v>
      </c>
      <c r="B14" s="180" t="s">
        <v>238</v>
      </c>
      <c r="C14" s="712">
        <v>0</v>
      </c>
      <c r="D14" s="712">
        <v>0</v>
      </c>
      <c r="E14" s="329">
        <v>0</v>
      </c>
      <c r="F14" s="407">
        <v>0</v>
      </c>
      <c r="G14" s="329"/>
      <c r="H14" s="181">
        <v>0</v>
      </c>
      <c r="I14" s="182">
        <f t="shared" si="0"/>
        <v>0</v>
      </c>
    </row>
    <row r="15" spans="1:9" ht="25.5">
      <c r="A15" s="172" t="s">
        <v>327</v>
      </c>
      <c r="B15" s="167" t="s">
        <v>239</v>
      </c>
      <c r="C15" s="711">
        <v>316122</v>
      </c>
      <c r="D15" s="711">
        <v>161884</v>
      </c>
      <c r="E15" s="325">
        <v>89685</v>
      </c>
      <c r="F15" s="406">
        <v>39353</v>
      </c>
      <c r="G15" s="325"/>
      <c r="H15" s="177">
        <v>0</v>
      </c>
      <c r="I15" s="178">
        <f t="shared" si="0"/>
        <v>607044</v>
      </c>
    </row>
    <row r="16" spans="1:9" ht="25.5">
      <c r="A16" s="172" t="s">
        <v>328</v>
      </c>
      <c r="B16" s="167" t="s">
        <v>240</v>
      </c>
      <c r="C16" s="711">
        <v>42698</v>
      </c>
      <c r="D16" s="711">
        <v>2059</v>
      </c>
      <c r="E16" s="325">
        <v>9588</v>
      </c>
      <c r="F16" s="406">
        <v>46110</v>
      </c>
      <c r="G16" s="325">
        <v>3311</v>
      </c>
      <c r="H16" s="177">
        <v>2833</v>
      </c>
      <c r="I16" s="178">
        <f t="shared" si="0"/>
        <v>106599</v>
      </c>
    </row>
    <row r="17" spans="1:9" ht="25.5">
      <c r="A17" s="172" t="s">
        <v>329</v>
      </c>
      <c r="B17" s="167" t="s">
        <v>241</v>
      </c>
      <c r="C17" s="711">
        <v>4153</v>
      </c>
      <c r="D17" s="711">
        <v>8188</v>
      </c>
      <c r="E17" s="325">
        <v>96</v>
      </c>
      <c r="F17" s="406">
        <v>15402</v>
      </c>
      <c r="G17" s="325"/>
      <c r="H17" s="177">
        <v>0</v>
      </c>
      <c r="I17" s="178">
        <f t="shared" si="0"/>
        <v>27839</v>
      </c>
    </row>
    <row r="18" spans="1:9" s="174" customFormat="1" ht="25.5">
      <c r="A18" s="179" t="s">
        <v>376</v>
      </c>
      <c r="B18" s="180" t="s">
        <v>242</v>
      </c>
      <c r="C18" s="712">
        <v>362973</v>
      </c>
      <c r="D18" s="712">
        <v>172131</v>
      </c>
      <c r="E18" s="329">
        <v>99369</v>
      </c>
      <c r="F18" s="407">
        <v>100865</v>
      </c>
      <c r="G18" s="329">
        <f>G15+G16+G17</f>
        <v>3311</v>
      </c>
      <c r="H18" s="181">
        <v>2833</v>
      </c>
      <c r="I18" s="182">
        <f t="shared" si="0"/>
        <v>741482</v>
      </c>
    </row>
    <row r="19" spans="1:9">
      <c r="A19" s="172" t="s">
        <v>330</v>
      </c>
      <c r="B19" s="167" t="s">
        <v>243</v>
      </c>
      <c r="C19" s="711">
        <v>681</v>
      </c>
      <c r="D19" s="711">
        <v>4129</v>
      </c>
      <c r="E19" s="325">
        <v>5533</v>
      </c>
      <c r="F19" s="406">
        <v>16029</v>
      </c>
      <c r="G19" s="325"/>
      <c r="H19" s="177">
        <v>0</v>
      </c>
      <c r="I19" s="178">
        <f t="shared" si="0"/>
        <v>26372</v>
      </c>
    </row>
    <row r="20" spans="1:9">
      <c r="A20" s="172" t="s">
        <v>331</v>
      </c>
      <c r="B20" s="167" t="s">
        <v>244</v>
      </c>
      <c r="C20" s="711">
        <v>23665</v>
      </c>
      <c r="D20" s="711">
        <v>22461</v>
      </c>
      <c r="E20" s="325">
        <v>17217</v>
      </c>
      <c r="F20" s="406">
        <v>14089</v>
      </c>
      <c r="G20" s="325">
        <v>403</v>
      </c>
      <c r="H20" s="177">
        <v>4250</v>
      </c>
      <c r="I20" s="178">
        <f t="shared" si="0"/>
        <v>82085</v>
      </c>
    </row>
    <row r="21" spans="1:9">
      <c r="A21" s="172" t="s">
        <v>332</v>
      </c>
      <c r="B21" s="167" t="s">
        <v>245</v>
      </c>
      <c r="C21" s="711">
        <v>0</v>
      </c>
      <c r="D21" s="711">
        <v>0</v>
      </c>
      <c r="E21" s="325">
        <v>0</v>
      </c>
      <c r="F21" s="406">
        <v>0</v>
      </c>
      <c r="G21" s="325"/>
      <c r="H21" s="177">
        <v>0</v>
      </c>
      <c r="I21" s="178">
        <f t="shared" si="0"/>
        <v>0</v>
      </c>
    </row>
    <row r="22" spans="1:9">
      <c r="A22" s="172" t="s">
        <v>334</v>
      </c>
      <c r="B22" s="167" t="s">
        <v>246</v>
      </c>
      <c r="C22" s="711">
        <v>538</v>
      </c>
      <c r="D22" s="711">
        <v>3824</v>
      </c>
      <c r="E22" s="325">
        <v>22</v>
      </c>
      <c r="F22" s="406">
        <v>0</v>
      </c>
      <c r="G22" s="325"/>
      <c r="H22" s="177">
        <v>0</v>
      </c>
      <c r="I22" s="178">
        <f t="shared" si="0"/>
        <v>4384</v>
      </c>
    </row>
    <row r="23" spans="1:9" s="174" customFormat="1" ht="25.5">
      <c r="A23" s="179" t="s">
        <v>337</v>
      </c>
      <c r="B23" s="180" t="s">
        <v>247</v>
      </c>
      <c r="C23" s="712">
        <v>24884</v>
      </c>
      <c r="D23" s="712">
        <v>30414</v>
      </c>
      <c r="E23" s="329">
        <v>22772</v>
      </c>
      <c r="F23" s="407">
        <v>30118</v>
      </c>
      <c r="G23" s="329">
        <f>SUM(G19:G22)</f>
        <v>403</v>
      </c>
      <c r="H23" s="181">
        <v>4250</v>
      </c>
      <c r="I23" s="182">
        <f t="shared" si="0"/>
        <v>112841</v>
      </c>
    </row>
    <row r="24" spans="1:9">
      <c r="A24" s="172" t="s">
        <v>338</v>
      </c>
      <c r="B24" s="167" t="s">
        <v>248</v>
      </c>
      <c r="C24" s="711">
        <v>11116</v>
      </c>
      <c r="D24" s="711">
        <v>100461</v>
      </c>
      <c r="E24" s="325">
        <v>66196</v>
      </c>
      <c r="F24" s="406">
        <v>57007</v>
      </c>
      <c r="G24" s="325"/>
      <c r="H24" s="177">
        <v>0</v>
      </c>
      <c r="I24" s="178">
        <f t="shared" si="0"/>
        <v>234780</v>
      </c>
    </row>
    <row r="25" spans="1:9">
      <c r="A25" s="172" t="s">
        <v>339</v>
      </c>
      <c r="B25" s="167" t="s">
        <v>249</v>
      </c>
      <c r="C25" s="711">
        <v>1230</v>
      </c>
      <c r="D25" s="711">
        <v>26956</v>
      </c>
      <c r="E25" s="325">
        <v>7153</v>
      </c>
      <c r="F25" s="406">
        <v>3104</v>
      </c>
      <c r="G25" s="325"/>
      <c r="H25" s="177">
        <v>407</v>
      </c>
      <c r="I25" s="178">
        <f t="shared" si="0"/>
        <v>38850</v>
      </c>
    </row>
    <row r="26" spans="1:9">
      <c r="A26" s="172" t="s">
        <v>340</v>
      </c>
      <c r="B26" s="167" t="s">
        <v>250</v>
      </c>
      <c r="C26" s="711">
        <v>1902</v>
      </c>
      <c r="D26" s="711">
        <v>33859</v>
      </c>
      <c r="E26" s="325">
        <v>19674</v>
      </c>
      <c r="F26" s="406">
        <v>12137</v>
      </c>
      <c r="G26" s="325"/>
      <c r="H26" s="177">
        <v>99</v>
      </c>
      <c r="I26" s="178">
        <f t="shared" si="0"/>
        <v>67671</v>
      </c>
    </row>
    <row r="27" spans="1:9" s="174" customFormat="1" ht="25.5">
      <c r="A27" s="179" t="s">
        <v>341</v>
      </c>
      <c r="B27" s="180" t="s">
        <v>251</v>
      </c>
      <c r="C27" s="712">
        <v>14248</v>
      </c>
      <c r="D27" s="712">
        <v>161276</v>
      </c>
      <c r="E27" s="329">
        <v>93023</v>
      </c>
      <c r="F27" s="407">
        <v>72248</v>
      </c>
      <c r="G27" s="329"/>
      <c r="H27" s="181">
        <v>506</v>
      </c>
      <c r="I27" s="182">
        <f t="shared" si="0"/>
        <v>341301</v>
      </c>
    </row>
    <row r="28" spans="1:9" s="174" customFormat="1">
      <c r="A28" s="179" t="s">
        <v>342</v>
      </c>
      <c r="B28" s="180" t="s">
        <v>252</v>
      </c>
      <c r="C28" s="712">
        <v>103829</v>
      </c>
      <c r="D28" s="712">
        <v>1375</v>
      </c>
      <c r="E28" s="329">
        <v>1022</v>
      </c>
      <c r="F28" s="407">
        <v>3074</v>
      </c>
      <c r="G28" s="329"/>
      <c r="H28" s="181">
        <v>5378</v>
      </c>
      <c r="I28" s="182">
        <f t="shared" si="0"/>
        <v>114678</v>
      </c>
    </row>
    <row r="29" spans="1:9" s="174" customFormat="1">
      <c r="A29" s="179" t="s">
        <v>343</v>
      </c>
      <c r="B29" s="180" t="s">
        <v>253</v>
      </c>
      <c r="C29" s="712">
        <v>452607</v>
      </c>
      <c r="D29" s="712">
        <v>7266</v>
      </c>
      <c r="E29" s="329">
        <v>3041</v>
      </c>
      <c r="F29" s="407">
        <v>3770</v>
      </c>
      <c r="G29" s="329">
        <v>3002</v>
      </c>
      <c r="H29" s="181">
        <v>104</v>
      </c>
      <c r="I29" s="182">
        <f t="shared" si="0"/>
        <v>469790</v>
      </c>
    </row>
    <row r="30" spans="1:9" s="174" customFormat="1" ht="25.5">
      <c r="A30" s="179" t="s">
        <v>344</v>
      </c>
      <c r="B30" s="180" t="s">
        <v>254</v>
      </c>
      <c r="C30" s="712">
        <v>-58036</v>
      </c>
      <c r="D30" s="712">
        <v>-13167</v>
      </c>
      <c r="E30" s="329">
        <v>-7786</v>
      </c>
      <c r="F30" s="407">
        <v>3896</v>
      </c>
      <c r="G30" s="329">
        <v>-94</v>
      </c>
      <c r="H30" s="181">
        <v>-7365</v>
      </c>
      <c r="I30" s="182">
        <f t="shared" si="0"/>
        <v>-82552</v>
      </c>
    </row>
    <row r="31" spans="1:9">
      <c r="A31" s="172" t="s">
        <v>346</v>
      </c>
      <c r="B31" s="167" t="s">
        <v>255</v>
      </c>
      <c r="C31" s="711">
        <v>0</v>
      </c>
      <c r="D31" s="711">
        <v>0</v>
      </c>
      <c r="E31" s="325">
        <v>0</v>
      </c>
      <c r="F31" s="406">
        <v>0</v>
      </c>
      <c r="G31" s="325"/>
      <c r="H31" s="177">
        <v>0</v>
      </c>
      <c r="I31" s="178">
        <f t="shared" si="0"/>
        <v>0</v>
      </c>
    </row>
    <row r="32" spans="1:9" ht="25.5">
      <c r="A32" s="172" t="s">
        <v>397</v>
      </c>
      <c r="B32" s="167" t="s">
        <v>256</v>
      </c>
      <c r="C32" s="711">
        <v>2236</v>
      </c>
      <c r="D32" s="711">
        <v>51</v>
      </c>
      <c r="E32" s="325">
        <v>41</v>
      </c>
      <c r="F32" s="406">
        <v>90</v>
      </c>
      <c r="G32" s="325"/>
      <c r="H32" s="177">
        <v>14</v>
      </c>
      <c r="I32" s="178">
        <f t="shared" si="0"/>
        <v>2432</v>
      </c>
    </row>
    <row r="33" spans="1:9" ht="25.5">
      <c r="A33" s="172" t="s">
        <v>398</v>
      </c>
      <c r="B33" s="167" t="s">
        <v>257</v>
      </c>
      <c r="C33" s="711">
        <v>0</v>
      </c>
      <c r="D33" s="711">
        <v>0</v>
      </c>
      <c r="E33" s="325">
        <v>0</v>
      </c>
      <c r="F33" s="406">
        <v>0</v>
      </c>
      <c r="G33" s="325"/>
      <c r="H33" s="177">
        <v>0</v>
      </c>
      <c r="I33" s="178">
        <f t="shared" si="0"/>
        <v>0</v>
      </c>
    </row>
    <row r="34" spans="1:9">
      <c r="A34" s="172" t="s">
        <v>399</v>
      </c>
      <c r="B34" s="167" t="s">
        <v>258</v>
      </c>
      <c r="C34" s="711">
        <v>0</v>
      </c>
      <c r="D34" s="711">
        <v>0</v>
      </c>
      <c r="E34" s="325">
        <v>0</v>
      </c>
      <c r="F34" s="406">
        <v>0</v>
      </c>
      <c r="G34" s="325"/>
      <c r="H34" s="177">
        <v>0</v>
      </c>
      <c r="I34" s="178">
        <f t="shared" si="0"/>
        <v>0</v>
      </c>
    </row>
    <row r="35" spans="1:9" s="174" customFormat="1" ht="38.25">
      <c r="A35" s="179" t="s">
        <v>400</v>
      </c>
      <c r="B35" s="180" t="s">
        <v>259</v>
      </c>
      <c r="C35" s="712">
        <v>2236</v>
      </c>
      <c r="D35" s="712">
        <v>51</v>
      </c>
      <c r="E35" s="329">
        <v>41</v>
      </c>
      <c r="F35" s="407">
        <v>90</v>
      </c>
      <c r="G35" s="329"/>
      <c r="H35" s="181">
        <v>14</v>
      </c>
      <c r="I35" s="182">
        <f t="shared" si="0"/>
        <v>2432</v>
      </c>
    </row>
    <row r="36" spans="1:9" ht="25.5">
      <c r="A36" s="172" t="s">
        <v>584</v>
      </c>
      <c r="B36" s="167" t="s">
        <v>260</v>
      </c>
      <c r="C36" s="711">
        <v>0</v>
      </c>
      <c r="D36" s="711">
        <v>0</v>
      </c>
      <c r="E36" s="325">
        <v>0</v>
      </c>
      <c r="F36" s="406">
        <v>0</v>
      </c>
      <c r="G36" s="325"/>
      <c r="H36" s="177">
        <v>0</v>
      </c>
      <c r="I36" s="178">
        <f t="shared" si="0"/>
        <v>0</v>
      </c>
    </row>
    <row r="37" spans="1:9" ht="25.5">
      <c r="A37" s="172" t="s">
        <v>585</v>
      </c>
      <c r="B37" s="167" t="s">
        <v>261</v>
      </c>
      <c r="C37" s="711">
        <v>0</v>
      </c>
      <c r="D37" s="711">
        <v>0</v>
      </c>
      <c r="E37" s="325">
        <v>0</v>
      </c>
      <c r="F37" s="406">
        <v>0</v>
      </c>
      <c r="G37" s="325"/>
      <c r="H37" s="177">
        <v>0</v>
      </c>
      <c r="I37" s="178">
        <f t="shared" si="0"/>
        <v>0</v>
      </c>
    </row>
    <row r="38" spans="1:9" ht="25.5">
      <c r="A38" s="172" t="s">
        <v>586</v>
      </c>
      <c r="B38" s="167" t="s">
        <v>262</v>
      </c>
      <c r="C38" s="711"/>
      <c r="D38" s="711">
        <v>0</v>
      </c>
      <c r="E38" s="325">
        <v>0</v>
      </c>
      <c r="F38" s="406">
        <v>0</v>
      </c>
      <c r="G38" s="325"/>
      <c r="H38" s="177">
        <v>0</v>
      </c>
      <c r="I38" s="178">
        <f t="shared" si="0"/>
        <v>0</v>
      </c>
    </row>
    <row r="39" spans="1:9">
      <c r="A39" s="172" t="s">
        <v>587</v>
      </c>
      <c r="B39" s="167" t="s">
        <v>263</v>
      </c>
      <c r="C39" s="711"/>
      <c r="D39" s="711">
        <v>0</v>
      </c>
      <c r="E39" s="325">
        <v>0</v>
      </c>
      <c r="F39" s="406">
        <v>0</v>
      </c>
      <c r="G39" s="325"/>
      <c r="H39" s="177">
        <v>0</v>
      </c>
      <c r="I39" s="178">
        <f t="shared" si="0"/>
        <v>0</v>
      </c>
    </row>
    <row r="40" spans="1:9" s="174" customFormat="1" ht="25.5">
      <c r="A40" s="179" t="s">
        <v>588</v>
      </c>
      <c r="B40" s="180" t="s">
        <v>264</v>
      </c>
      <c r="C40" s="712"/>
      <c r="D40" s="712">
        <v>0</v>
      </c>
      <c r="E40" s="329">
        <v>0</v>
      </c>
      <c r="F40" s="407">
        <v>0</v>
      </c>
      <c r="G40" s="329"/>
      <c r="H40" s="181">
        <v>0</v>
      </c>
      <c r="I40" s="182">
        <f t="shared" si="0"/>
        <v>0</v>
      </c>
    </row>
    <row r="41" spans="1:9" s="174" customFormat="1" ht="25.5">
      <c r="A41" s="179" t="s">
        <v>589</v>
      </c>
      <c r="B41" s="180" t="s">
        <v>265</v>
      </c>
      <c r="C41" s="712">
        <v>2236</v>
      </c>
      <c r="D41" s="712">
        <v>51</v>
      </c>
      <c r="E41" s="329">
        <v>41</v>
      </c>
      <c r="F41" s="407">
        <v>90</v>
      </c>
      <c r="G41" s="329"/>
      <c r="H41" s="181">
        <v>14</v>
      </c>
      <c r="I41" s="182">
        <f t="shared" si="0"/>
        <v>2432</v>
      </c>
    </row>
    <row r="42" spans="1:9" s="174" customFormat="1" ht="25.5">
      <c r="A42" s="179" t="s">
        <v>590</v>
      </c>
      <c r="B42" s="180" t="s">
        <v>266</v>
      </c>
      <c r="C42" s="712">
        <v>-55800</v>
      </c>
      <c r="D42" s="712">
        <v>-13116</v>
      </c>
      <c r="E42" s="329">
        <v>-7745</v>
      </c>
      <c r="F42" s="407">
        <v>3986</v>
      </c>
      <c r="G42" s="329">
        <v>-94</v>
      </c>
      <c r="H42" s="181">
        <v>-7351</v>
      </c>
      <c r="I42" s="182">
        <f t="shared" si="0"/>
        <v>-80120</v>
      </c>
    </row>
    <row r="43" spans="1:9" ht="25.5">
      <c r="A43" s="172" t="s">
        <v>591</v>
      </c>
      <c r="B43" s="167" t="s">
        <v>267</v>
      </c>
      <c r="C43" s="711">
        <v>19060</v>
      </c>
      <c r="D43" s="711">
        <v>0</v>
      </c>
      <c r="E43" s="325">
        <v>0</v>
      </c>
      <c r="F43" s="406">
        <v>0</v>
      </c>
      <c r="G43" s="325"/>
      <c r="H43" s="177">
        <v>284232</v>
      </c>
      <c r="I43" s="178">
        <f t="shared" si="0"/>
        <v>303292</v>
      </c>
    </row>
    <row r="44" spans="1:9" ht="25.5">
      <c r="A44" s="172" t="s">
        <v>592</v>
      </c>
      <c r="B44" s="167" t="s">
        <v>268</v>
      </c>
      <c r="C44" s="711">
        <v>280</v>
      </c>
      <c r="D44" s="711">
        <v>0</v>
      </c>
      <c r="E44" s="325">
        <v>0</v>
      </c>
      <c r="F44" s="406">
        <v>0</v>
      </c>
      <c r="G44" s="325"/>
      <c r="H44" s="177">
        <v>0</v>
      </c>
      <c r="I44" s="178">
        <f t="shared" si="0"/>
        <v>280</v>
      </c>
    </row>
    <row r="45" spans="1:9" s="174" customFormat="1" ht="25.5">
      <c r="A45" s="179" t="s">
        <v>593</v>
      </c>
      <c r="B45" s="180" t="s">
        <v>269</v>
      </c>
      <c r="C45" s="712">
        <v>19340</v>
      </c>
      <c r="D45" s="712">
        <v>0</v>
      </c>
      <c r="E45" s="329">
        <v>0</v>
      </c>
      <c r="F45" s="407">
        <v>0</v>
      </c>
      <c r="G45" s="329"/>
      <c r="H45" s="181">
        <v>284232</v>
      </c>
      <c r="I45" s="182">
        <f t="shared" si="0"/>
        <v>303572</v>
      </c>
    </row>
    <row r="46" spans="1:9" s="174" customFormat="1">
      <c r="A46" s="179" t="s">
        <v>594</v>
      </c>
      <c r="B46" s="180" t="s">
        <v>270</v>
      </c>
      <c r="C46" s="712">
        <v>4092</v>
      </c>
      <c r="D46" s="712">
        <v>0</v>
      </c>
      <c r="E46" s="329">
        <v>0</v>
      </c>
      <c r="F46" s="407">
        <v>0</v>
      </c>
      <c r="G46" s="329"/>
      <c r="H46" s="181">
        <v>0</v>
      </c>
      <c r="I46" s="182">
        <f t="shared" si="0"/>
        <v>4092</v>
      </c>
    </row>
    <row r="47" spans="1:9" s="174" customFormat="1">
      <c r="A47" s="179" t="s">
        <v>595</v>
      </c>
      <c r="B47" s="180" t="s">
        <v>271</v>
      </c>
      <c r="C47" s="712">
        <v>15248</v>
      </c>
      <c r="D47" s="712">
        <v>0</v>
      </c>
      <c r="E47" s="329">
        <v>0</v>
      </c>
      <c r="F47" s="407">
        <v>0</v>
      </c>
      <c r="G47" s="329"/>
      <c r="H47" s="181">
        <v>284232</v>
      </c>
      <c r="I47" s="182">
        <f t="shared" si="0"/>
        <v>299480</v>
      </c>
    </row>
    <row r="48" spans="1:9" s="174" customFormat="1" ht="25.5">
      <c r="A48" s="179" t="s">
        <v>596</v>
      </c>
      <c r="B48" s="180" t="s">
        <v>272</v>
      </c>
      <c r="C48" s="712">
        <v>-40552</v>
      </c>
      <c r="D48" s="712">
        <v>-13116</v>
      </c>
      <c r="E48" s="329">
        <v>-7745</v>
      </c>
      <c r="F48" s="407">
        <v>3986</v>
      </c>
      <c r="G48" s="329">
        <v>-94</v>
      </c>
      <c r="H48" s="181">
        <v>276881</v>
      </c>
      <c r="I48" s="182">
        <f t="shared" si="0"/>
        <v>219360</v>
      </c>
    </row>
  </sheetData>
  <mergeCells count="2">
    <mergeCell ref="A3:I3"/>
    <mergeCell ref="A1:I1"/>
  </mergeCells>
  <phoneticPr fontId="3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8" scale="9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activeCell="D1" sqref="D1:I1"/>
    </sheetView>
  </sheetViews>
  <sheetFormatPr defaultRowHeight="12.75"/>
  <cols>
    <col min="2" max="2" width="69" customWidth="1"/>
    <col min="3" max="4" width="9.140625" style="572"/>
    <col min="8" max="8" width="12.140625" customWidth="1"/>
    <col min="9" max="9" width="10" bestFit="1" customWidth="1"/>
  </cols>
  <sheetData>
    <row r="1" spans="1:10">
      <c r="D1" s="955" t="s">
        <v>809</v>
      </c>
      <c r="E1" s="955"/>
      <c r="F1" s="955"/>
      <c r="G1" s="955"/>
      <c r="H1" s="955"/>
      <c r="I1" s="955"/>
    </row>
    <row r="2" spans="1:10" ht="15.75">
      <c r="B2" s="1089" t="s">
        <v>86</v>
      </c>
      <c r="C2" s="1052"/>
      <c r="D2" s="1052"/>
      <c r="E2" s="1052"/>
      <c r="F2" s="1052"/>
      <c r="G2" s="1052"/>
      <c r="H2" s="1052"/>
      <c r="I2" s="1052"/>
      <c r="J2" s="1052"/>
    </row>
    <row r="3" spans="1:10">
      <c r="I3" s="77" t="s">
        <v>395</v>
      </c>
    </row>
    <row r="4" spans="1:10" s="174" customFormat="1" ht="38.25">
      <c r="A4" s="169"/>
      <c r="B4" s="191" t="s">
        <v>298</v>
      </c>
      <c r="C4" s="721" t="s">
        <v>273</v>
      </c>
      <c r="D4" s="719" t="s">
        <v>494</v>
      </c>
      <c r="E4" s="411" t="s">
        <v>424</v>
      </c>
      <c r="F4" s="411" t="s">
        <v>441</v>
      </c>
      <c r="G4" s="324" t="s">
        <v>300</v>
      </c>
      <c r="H4" s="170" t="s">
        <v>495</v>
      </c>
      <c r="I4" s="176" t="s">
        <v>274</v>
      </c>
    </row>
    <row r="5" spans="1:10" ht="18.75" customHeight="1">
      <c r="A5" s="172" t="s">
        <v>318</v>
      </c>
      <c r="B5" s="167" t="s">
        <v>275</v>
      </c>
      <c r="C5" s="711">
        <v>553395</v>
      </c>
      <c r="D5" s="711">
        <v>24938</v>
      </c>
      <c r="E5" s="406">
        <v>25669</v>
      </c>
      <c r="F5" s="406">
        <v>51362</v>
      </c>
      <c r="G5" s="325">
        <v>3521</v>
      </c>
      <c r="H5" s="325">
        <v>341027</v>
      </c>
      <c r="I5" s="178">
        <f>SUM(C5:H5)</f>
        <v>999912</v>
      </c>
    </row>
    <row r="6" spans="1:10" ht="22.5" customHeight="1">
      <c r="A6" s="172" t="s">
        <v>321</v>
      </c>
      <c r="B6" s="167" t="s">
        <v>276</v>
      </c>
      <c r="C6" s="711">
        <v>229444</v>
      </c>
      <c r="D6" s="711">
        <v>189866</v>
      </c>
      <c r="E6" s="406">
        <v>115217</v>
      </c>
      <c r="F6" s="406">
        <v>84706</v>
      </c>
      <c r="G6" s="325">
        <v>3405</v>
      </c>
      <c r="H6" s="325">
        <v>331413</v>
      </c>
      <c r="I6" s="178">
        <f t="shared" ref="I6:I23" si="0">SUM(C6:H6)</f>
        <v>954051</v>
      </c>
    </row>
    <row r="7" spans="1:10" ht="21.75" customHeight="1">
      <c r="A7" s="171" t="s">
        <v>322</v>
      </c>
      <c r="B7" s="166" t="s">
        <v>277</v>
      </c>
      <c r="C7" s="720">
        <v>323951</v>
      </c>
      <c r="D7" s="720">
        <v>-164928</v>
      </c>
      <c r="E7" s="412">
        <v>-89548</v>
      </c>
      <c r="F7" s="412">
        <v>-33344</v>
      </c>
      <c r="G7" s="326">
        <v>116</v>
      </c>
      <c r="H7" s="326">
        <v>9614</v>
      </c>
      <c r="I7" s="182">
        <f t="shared" si="0"/>
        <v>45861</v>
      </c>
    </row>
    <row r="8" spans="1:10" ht="19.5" customHeight="1">
      <c r="A8" s="172" t="s">
        <v>323</v>
      </c>
      <c r="B8" s="167" t="s">
        <v>278</v>
      </c>
      <c r="C8" s="711">
        <v>14047</v>
      </c>
      <c r="D8" s="711">
        <v>164928</v>
      </c>
      <c r="E8" s="406">
        <v>90178</v>
      </c>
      <c r="F8" s="406">
        <v>39353</v>
      </c>
      <c r="G8" s="325">
        <v>0</v>
      </c>
      <c r="H8" s="325">
        <v>0</v>
      </c>
      <c r="I8" s="178">
        <f t="shared" si="0"/>
        <v>308506</v>
      </c>
    </row>
    <row r="9" spans="1:10" ht="17.25" customHeight="1">
      <c r="A9" s="172" t="s">
        <v>324</v>
      </c>
      <c r="B9" s="167" t="s">
        <v>279</v>
      </c>
      <c r="C9" s="711">
        <v>304024</v>
      </c>
      <c r="D9" s="711">
        <v>0</v>
      </c>
      <c r="E9" s="406">
        <v>0</v>
      </c>
      <c r="F9" s="406">
        <v>0</v>
      </c>
      <c r="G9" s="325">
        <v>0</v>
      </c>
      <c r="H9" s="325">
        <v>0</v>
      </c>
      <c r="I9" s="178">
        <f t="shared" si="0"/>
        <v>304024</v>
      </c>
    </row>
    <row r="10" spans="1:10" ht="15.75" customHeight="1">
      <c r="A10" s="171" t="s">
        <v>325</v>
      </c>
      <c r="B10" s="166" t="s">
        <v>280</v>
      </c>
      <c r="C10" s="720">
        <v>-289977</v>
      </c>
      <c r="D10" s="720">
        <v>164928</v>
      </c>
      <c r="E10" s="412">
        <v>90178</v>
      </c>
      <c r="F10" s="412">
        <v>39353</v>
      </c>
      <c r="G10" s="326">
        <v>0</v>
      </c>
      <c r="H10" s="326">
        <v>0</v>
      </c>
      <c r="I10" s="182">
        <f t="shared" si="0"/>
        <v>4482</v>
      </c>
    </row>
    <row r="11" spans="1:10" ht="20.25" customHeight="1">
      <c r="A11" s="172" t="s">
        <v>326</v>
      </c>
      <c r="B11" s="166" t="s">
        <v>281</v>
      </c>
      <c r="C11" s="720">
        <v>33974</v>
      </c>
      <c r="D11" s="720">
        <v>0</v>
      </c>
      <c r="E11" s="412">
        <v>630</v>
      </c>
      <c r="F11" s="412">
        <v>6009</v>
      </c>
      <c r="G11" s="326">
        <v>0</v>
      </c>
      <c r="H11" s="326">
        <v>9614</v>
      </c>
      <c r="I11" s="182">
        <f t="shared" si="0"/>
        <v>50227</v>
      </c>
    </row>
    <row r="12" spans="1:10" ht="13.5" customHeight="1">
      <c r="A12" s="172" t="s">
        <v>327</v>
      </c>
      <c r="B12" s="167" t="s">
        <v>282</v>
      </c>
      <c r="C12" s="711">
        <v>0</v>
      </c>
      <c r="D12" s="711">
        <v>0</v>
      </c>
      <c r="E12" s="406">
        <v>0</v>
      </c>
      <c r="F12" s="406">
        <v>29348</v>
      </c>
      <c r="G12" s="325">
        <v>0</v>
      </c>
      <c r="H12" s="325">
        <v>0</v>
      </c>
      <c r="I12" s="178">
        <f t="shared" si="0"/>
        <v>29348</v>
      </c>
    </row>
    <row r="13" spans="1:10" ht="16.5" customHeight="1">
      <c r="A13" s="171" t="s">
        <v>328</v>
      </c>
      <c r="B13" s="167" t="s">
        <v>283</v>
      </c>
      <c r="C13" s="711">
        <v>0</v>
      </c>
      <c r="D13" s="711">
        <v>0</v>
      </c>
      <c r="E13" s="406">
        <v>0</v>
      </c>
      <c r="F13" s="406">
        <v>23725</v>
      </c>
      <c r="G13" s="325">
        <v>0</v>
      </c>
      <c r="H13" s="325">
        <v>0</v>
      </c>
      <c r="I13" s="178">
        <f t="shared" si="0"/>
        <v>23725</v>
      </c>
    </row>
    <row r="14" spans="1:10" ht="27.75" customHeight="1">
      <c r="A14" s="172" t="s">
        <v>329</v>
      </c>
      <c r="B14" s="166" t="s">
        <v>284</v>
      </c>
      <c r="C14" s="720">
        <v>0</v>
      </c>
      <c r="D14" s="720">
        <v>0</v>
      </c>
      <c r="E14" s="412">
        <v>0</v>
      </c>
      <c r="F14" s="412">
        <v>5623</v>
      </c>
      <c r="G14" s="326">
        <v>0</v>
      </c>
      <c r="H14" s="326">
        <v>0</v>
      </c>
      <c r="I14" s="182">
        <f t="shared" si="0"/>
        <v>5623</v>
      </c>
    </row>
    <row r="15" spans="1:10" ht="17.25" customHeight="1">
      <c r="A15" s="172" t="s">
        <v>376</v>
      </c>
      <c r="B15" s="167" t="s">
        <v>285</v>
      </c>
      <c r="C15" s="711">
        <v>0</v>
      </c>
      <c r="D15" s="711">
        <v>0</v>
      </c>
      <c r="E15" s="406">
        <v>0</v>
      </c>
      <c r="F15" s="406">
        <v>0</v>
      </c>
      <c r="G15" s="325">
        <v>0</v>
      </c>
      <c r="H15" s="325">
        <v>0</v>
      </c>
      <c r="I15" s="178">
        <f t="shared" si="0"/>
        <v>0</v>
      </c>
    </row>
    <row r="16" spans="1:10" ht="16.5" customHeight="1">
      <c r="A16" s="171" t="s">
        <v>330</v>
      </c>
      <c r="B16" s="167" t="s">
        <v>286</v>
      </c>
      <c r="C16" s="711">
        <v>0</v>
      </c>
      <c r="D16" s="711">
        <v>0</v>
      </c>
      <c r="E16" s="406">
        <v>0</v>
      </c>
      <c r="F16" s="406">
        <v>0</v>
      </c>
      <c r="G16" s="325">
        <v>0</v>
      </c>
      <c r="H16" s="325">
        <v>0</v>
      </c>
      <c r="I16" s="178">
        <f t="shared" si="0"/>
        <v>0</v>
      </c>
    </row>
    <row r="17" spans="1:9" ht="14.25" customHeight="1">
      <c r="A17" s="172" t="s">
        <v>331</v>
      </c>
      <c r="B17" s="166" t="s">
        <v>287</v>
      </c>
      <c r="C17" s="720">
        <v>0</v>
      </c>
      <c r="D17" s="720">
        <v>0</v>
      </c>
      <c r="E17" s="412">
        <v>0</v>
      </c>
      <c r="F17" s="412">
        <v>0</v>
      </c>
      <c r="G17" s="326">
        <v>0</v>
      </c>
      <c r="H17" s="326">
        <v>0</v>
      </c>
      <c r="I17" s="182">
        <f t="shared" si="0"/>
        <v>0</v>
      </c>
    </row>
    <row r="18" spans="1:9" ht="14.25" customHeight="1">
      <c r="A18" s="172" t="s">
        <v>332</v>
      </c>
      <c r="B18" s="166" t="s">
        <v>288</v>
      </c>
      <c r="C18" s="720">
        <v>0</v>
      </c>
      <c r="D18" s="720">
        <v>0</v>
      </c>
      <c r="E18" s="412">
        <v>0</v>
      </c>
      <c r="F18" s="412">
        <v>5623</v>
      </c>
      <c r="G18" s="326">
        <v>0</v>
      </c>
      <c r="H18" s="326">
        <v>0</v>
      </c>
      <c r="I18" s="182">
        <f t="shared" si="0"/>
        <v>5623</v>
      </c>
    </row>
    <row r="19" spans="1:9" ht="13.5" customHeight="1">
      <c r="A19" s="171" t="s">
        <v>334</v>
      </c>
      <c r="B19" s="166" t="s">
        <v>289</v>
      </c>
      <c r="C19" s="720">
        <v>33974</v>
      </c>
      <c r="D19" s="720">
        <v>0</v>
      </c>
      <c r="E19" s="412">
        <v>630</v>
      </c>
      <c r="F19" s="412">
        <v>11632</v>
      </c>
      <c r="G19" s="326">
        <v>116</v>
      </c>
      <c r="H19" s="326">
        <v>9614</v>
      </c>
      <c r="I19" s="182">
        <f t="shared" si="0"/>
        <v>55966</v>
      </c>
    </row>
    <row r="20" spans="1:9" ht="15" customHeight="1">
      <c r="A20" s="172" t="s">
        <v>337</v>
      </c>
      <c r="B20" s="166" t="s">
        <v>290</v>
      </c>
      <c r="C20" s="720">
        <v>33974</v>
      </c>
      <c r="D20" s="720">
        <v>0</v>
      </c>
      <c r="E20" s="412">
        <v>630</v>
      </c>
      <c r="F20" s="412">
        <v>6009</v>
      </c>
      <c r="G20" s="326">
        <v>116</v>
      </c>
      <c r="H20" s="326">
        <v>9614</v>
      </c>
      <c r="I20" s="182">
        <f>SUM(C20:H20)</f>
        <v>50343</v>
      </c>
    </row>
    <row r="21" spans="1:9" ht="13.5" customHeight="1">
      <c r="A21" s="172" t="s">
        <v>338</v>
      </c>
      <c r="B21" s="166" t="s">
        <v>291</v>
      </c>
      <c r="C21" s="720">
        <v>0</v>
      </c>
      <c r="D21" s="720">
        <v>0</v>
      </c>
      <c r="E21" s="412">
        <v>0</v>
      </c>
      <c r="F21" s="412">
        <v>0</v>
      </c>
      <c r="G21" s="326">
        <v>0</v>
      </c>
      <c r="H21" s="326">
        <v>0</v>
      </c>
      <c r="I21" s="182">
        <f t="shared" si="0"/>
        <v>0</v>
      </c>
    </row>
    <row r="22" spans="1:9" ht="15" customHeight="1">
      <c r="A22" s="171" t="s">
        <v>339</v>
      </c>
      <c r="B22" s="166" t="s">
        <v>292</v>
      </c>
      <c r="C22" s="720">
        <v>0</v>
      </c>
      <c r="D22" s="720">
        <v>0</v>
      </c>
      <c r="E22" s="412">
        <v>0</v>
      </c>
      <c r="F22" s="412">
        <v>562</v>
      </c>
      <c r="G22" s="326">
        <v>0</v>
      </c>
      <c r="H22" s="326">
        <v>0</v>
      </c>
      <c r="I22" s="182">
        <f t="shared" si="0"/>
        <v>562</v>
      </c>
    </row>
    <row r="23" spans="1:9">
      <c r="A23" s="179" t="s">
        <v>340</v>
      </c>
      <c r="B23" s="166" t="s">
        <v>293</v>
      </c>
      <c r="C23" s="720">
        <v>0</v>
      </c>
      <c r="D23" s="720">
        <v>0</v>
      </c>
      <c r="E23" s="412">
        <v>0</v>
      </c>
      <c r="F23" s="412">
        <v>5061</v>
      </c>
      <c r="G23" s="326">
        <v>0</v>
      </c>
      <c r="H23" s="326">
        <v>0</v>
      </c>
      <c r="I23" s="182">
        <f t="shared" si="0"/>
        <v>5061</v>
      </c>
    </row>
  </sheetData>
  <mergeCells count="2">
    <mergeCell ref="B2:J2"/>
    <mergeCell ref="D1:I1"/>
  </mergeCells>
  <phoneticPr fontId="3" type="noConversion"/>
  <printOptions horizontalCentered="1" verticalCentered="1"/>
  <pageMargins left="0.78740157480314965" right="0.78740157480314965" top="0.59055118110236227" bottom="0.98425196850393704" header="0.51181102362204722" footer="0.51181102362204722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B1" workbookViewId="0">
      <selection activeCell="F22" sqref="F22"/>
    </sheetView>
  </sheetViews>
  <sheetFormatPr defaultColWidth="8.7109375" defaultRowHeight="12.75" customHeight="1"/>
  <cols>
    <col min="1" max="1" width="12" style="1" customWidth="1"/>
    <col min="2" max="2" width="29.7109375" style="1" customWidth="1"/>
    <col min="3" max="3" width="35" style="1" customWidth="1"/>
    <col min="4" max="4" width="16.42578125" style="1" customWidth="1"/>
    <col min="5" max="5" width="15.28515625" style="1" customWidth="1"/>
    <col min="6" max="6" width="13.5703125" style="1" customWidth="1"/>
    <col min="7" max="7" width="12.140625" style="1" customWidth="1"/>
    <col min="8" max="9" width="13.42578125" style="1" customWidth="1"/>
    <col min="10" max="10" width="15.42578125" style="1" customWidth="1"/>
    <col min="11" max="11" width="16.140625" style="1" customWidth="1"/>
    <col min="12" max="12" width="16.42578125" style="190" bestFit="1" customWidth="1"/>
    <col min="13" max="16384" width="8.7109375" style="1"/>
  </cols>
  <sheetData>
    <row r="1" spans="1:12" ht="12.75" customHeight="1">
      <c r="A1" s="85"/>
      <c r="B1" s="86"/>
      <c r="C1" s="85"/>
      <c r="D1" s="85"/>
      <c r="E1" s="85"/>
      <c r="F1" s="85"/>
      <c r="G1" s="85"/>
      <c r="H1" s="1096" t="s">
        <v>810</v>
      </c>
      <c r="I1" s="1097"/>
      <c r="J1" s="1097"/>
      <c r="K1" s="1097"/>
      <c r="L1" s="1098"/>
    </row>
    <row r="2" spans="1:12" ht="13.5" customHeight="1">
      <c r="A2" s="85"/>
      <c r="B2" s="86"/>
      <c r="C2" s="85"/>
      <c r="D2" s="85"/>
      <c r="E2" s="85"/>
      <c r="F2" s="85"/>
      <c r="G2" s="85"/>
      <c r="H2" s="85"/>
      <c r="I2" s="85"/>
      <c r="J2" s="87"/>
      <c r="K2" s="88"/>
    </row>
    <row r="3" spans="1:12" ht="12.75" customHeight="1" thickBot="1">
      <c r="A3" s="92"/>
      <c r="B3" s="93"/>
      <c r="C3" s="92"/>
      <c r="D3" s="92"/>
      <c r="E3" s="92"/>
      <c r="F3" s="92"/>
      <c r="G3" s="92"/>
      <c r="H3" s="92"/>
      <c r="I3" s="92"/>
      <c r="J3" s="94"/>
      <c r="K3" s="95"/>
    </row>
    <row r="4" spans="1:12" ht="12.75" customHeight="1">
      <c r="A4" s="1090" t="s">
        <v>788</v>
      </c>
      <c r="B4" s="1090"/>
      <c r="C4" s="1090"/>
      <c r="D4" s="1090"/>
      <c r="E4" s="1090"/>
      <c r="F4" s="1090"/>
      <c r="G4" s="1090"/>
      <c r="H4" s="1090"/>
      <c r="I4" s="1090"/>
      <c r="J4" s="1091"/>
      <c r="K4" s="188"/>
      <c r="L4" s="1094" t="s">
        <v>297</v>
      </c>
    </row>
    <row r="5" spans="1:12" ht="13.5" customHeight="1">
      <c r="A5" s="1092" t="s">
        <v>409</v>
      </c>
      <c r="B5" s="1093"/>
      <c r="C5" s="1093"/>
      <c r="D5" s="1093"/>
      <c r="E5" s="1093"/>
      <c r="F5" s="1093"/>
      <c r="G5" s="1093"/>
      <c r="H5" s="1093"/>
      <c r="I5" s="1093"/>
      <c r="J5" s="1093"/>
      <c r="K5" s="189"/>
      <c r="L5" s="1095"/>
    </row>
    <row r="6" spans="1:12" ht="51.75" customHeight="1">
      <c r="A6" s="91" t="s">
        <v>410</v>
      </c>
      <c r="B6" s="90" t="s">
        <v>411</v>
      </c>
      <c r="C6" s="90" t="s">
        <v>412</v>
      </c>
      <c r="D6" s="90" t="s">
        <v>413</v>
      </c>
      <c r="E6" s="90" t="s">
        <v>414</v>
      </c>
      <c r="F6" s="90" t="s">
        <v>415</v>
      </c>
      <c r="G6" s="90" t="s">
        <v>416</v>
      </c>
      <c r="H6" s="90" t="s">
        <v>789</v>
      </c>
      <c r="I6" s="90" t="s">
        <v>790</v>
      </c>
      <c r="J6" s="90" t="s">
        <v>791</v>
      </c>
      <c r="K6" s="187" t="s">
        <v>792</v>
      </c>
      <c r="L6" s="722" t="s">
        <v>793</v>
      </c>
    </row>
    <row r="7" spans="1:12" s="704" customFormat="1" ht="51" customHeight="1">
      <c r="A7" s="723" t="s">
        <v>475</v>
      </c>
      <c r="B7" s="724" t="s">
        <v>489</v>
      </c>
      <c r="C7" s="725" t="s">
        <v>490</v>
      </c>
      <c r="D7" s="726">
        <v>54409</v>
      </c>
      <c r="E7" s="727">
        <v>46248</v>
      </c>
      <c r="F7" s="726">
        <v>3307</v>
      </c>
      <c r="G7" s="726">
        <v>0</v>
      </c>
      <c r="H7" s="726">
        <v>0</v>
      </c>
      <c r="I7" s="726">
        <v>0</v>
      </c>
      <c r="J7" s="726">
        <v>0</v>
      </c>
      <c r="K7" s="728">
        <v>3307</v>
      </c>
      <c r="L7" s="729">
        <v>3307</v>
      </c>
    </row>
    <row r="8" spans="1:12" s="704" customFormat="1" ht="54" customHeight="1">
      <c r="A8" s="723" t="s">
        <v>486</v>
      </c>
      <c r="B8" s="724" t="s">
        <v>487</v>
      </c>
      <c r="C8" s="725" t="s">
        <v>488</v>
      </c>
      <c r="D8" s="726"/>
      <c r="E8" s="727"/>
      <c r="F8" s="726">
        <v>2425</v>
      </c>
      <c r="G8" s="726">
        <v>0</v>
      </c>
      <c r="H8" s="726">
        <v>0</v>
      </c>
      <c r="I8" s="726">
        <v>0</v>
      </c>
      <c r="J8" s="726">
        <v>0</v>
      </c>
      <c r="K8" s="730">
        <v>2425</v>
      </c>
      <c r="L8" s="729">
        <v>785</v>
      </c>
    </row>
    <row r="9" spans="1:12" s="704" customFormat="1" ht="54" customHeight="1">
      <c r="A9" s="731">
        <v>2013</v>
      </c>
      <c r="B9" s="732" t="s">
        <v>662</v>
      </c>
      <c r="C9" s="733" t="s">
        <v>663</v>
      </c>
      <c r="D9" s="726">
        <v>22000</v>
      </c>
      <c r="E9" s="727">
        <v>22000</v>
      </c>
      <c r="F9" s="726">
        <v>0</v>
      </c>
      <c r="G9" s="726">
        <v>22000</v>
      </c>
      <c r="H9" s="726">
        <v>12150</v>
      </c>
      <c r="I9" s="726">
        <v>16940</v>
      </c>
      <c r="J9" s="726">
        <v>4790</v>
      </c>
      <c r="K9" s="730">
        <v>4790</v>
      </c>
      <c r="L9" s="729">
        <v>4790</v>
      </c>
    </row>
    <row r="10" spans="1:12" ht="12.75" customHeight="1">
      <c r="A10" s="13"/>
      <c r="B10" s="89"/>
      <c r="C10" s="13"/>
      <c r="D10" s="13"/>
      <c r="E10" s="13"/>
      <c r="F10" s="13"/>
      <c r="G10" s="13"/>
      <c r="H10" s="13"/>
      <c r="I10" s="13"/>
      <c r="J10" s="13"/>
      <c r="K10" s="13"/>
    </row>
  </sheetData>
  <sheetProtection selectLockedCells="1" selectUnlockedCells="1"/>
  <mergeCells count="4">
    <mergeCell ref="A4:J4"/>
    <mergeCell ref="A5:J5"/>
    <mergeCell ref="L4:L5"/>
    <mergeCell ref="H1:L1"/>
  </mergeCells>
  <phoneticPr fontId="3" type="noConversion"/>
  <printOptions horizontalCentered="1"/>
  <pageMargins left="0.19685039370078741" right="0.19685039370078741" top="1.3779527559055118" bottom="0.19685039370078741" header="0" footer="0"/>
  <pageSetup paperSize="9" scale="70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13</vt:i4>
      </vt:variant>
      <vt:variant>
        <vt:lpstr>Névvel ellátott tartományok</vt:lpstr>
      </vt:variant>
      <vt:variant>
        <vt:i4>8</vt:i4>
      </vt:variant>
    </vt:vector>
  </HeadingPairs>
  <TitlesOfParts>
    <vt:vector size="21" baseType="lpstr">
      <vt:lpstr>1.sz. mell.</vt:lpstr>
      <vt:lpstr>1a.sz. mell.</vt:lpstr>
      <vt:lpstr>1b.sz. mell.</vt:lpstr>
      <vt:lpstr>1c.sz. mell.</vt:lpstr>
      <vt:lpstr>2.sz. mell. </vt:lpstr>
      <vt:lpstr>3. sz. mell. </vt:lpstr>
      <vt:lpstr>3.a.sz. mell.</vt:lpstr>
      <vt:lpstr>4.sz. mell.</vt:lpstr>
      <vt:lpstr>5.sz. mell.</vt:lpstr>
      <vt:lpstr>6.sz. mell.</vt:lpstr>
      <vt:lpstr>7. sz. mell.</vt:lpstr>
      <vt:lpstr>8. sz. mell.</vt:lpstr>
      <vt:lpstr>9.sz.mell.</vt:lpstr>
      <vt:lpstr>'1a.sz. mell.'!Nyomtatási_terület</vt:lpstr>
      <vt:lpstr>'1c.sz. mell.'!Nyomtatási_terület</vt:lpstr>
      <vt:lpstr>'2.sz. mell. '!Nyomtatási_terület</vt:lpstr>
      <vt:lpstr>'3. sz. mell. '!Nyomtatási_terület</vt:lpstr>
      <vt:lpstr>'5.sz. mell.'!Nyomtatási_terület</vt:lpstr>
      <vt:lpstr>'6.sz. mell.'!Nyomtatási_terület</vt:lpstr>
      <vt:lpstr>'8. sz. mell.'!Nyomtatási_terület</vt:lpstr>
      <vt:lpstr>'9.sz.mell.'!Nyomtatási_terület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burunkai.zsoltne</cp:lastModifiedBy>
  <cp:lastPrinted>2016-05-13T09:22:33Z</cp:lastPrinted>
  <dcterms:created xsi:type="dcterms:W3CDTF">2012-01-11T09:53:43Z</dcterms:created>
  <dcterms:modified xsi:type="dcterms:W3CDTF">2016-05-26T09:42:31Z</dcterms:modified>
</cp:coreProperties>
</file>